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8521\Downloads\quick_operation_portfolio\Daily Trading\"/>
    </mc:Choice>
  </mc:AlternateContent>
  <xr:revisionPtr revIDLastSave="0" documentId="13_ncr:1_{69541DA9-5FC3-4D7D-890E-473479CFE8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ho Morning" sheetId="2" r:id="rId1"/>
    <sheet name="delta_detail" sheetId="20" r:id="rId2"/>
    <sheet name="Kho" sheetId="25" r:id="rId3"/>
    <sheet name="Sheet4" sheetId="26" r:id="rId4"/>
    <sheet name="Sheet5" sheetId="27" r:id="rId5"/>
    <sheet name="updated_plusgrid" sheetId="11" r:id="rId6"/>
    <sheet name="E1 basket NFOL Morning" sheetId="3" r:id="rId7"/>
    <sheet name="E1_bas" sheetId="10" r:id="rId8"/>
    <sheet name="Diamond" sheetId="9" r:id="rId9"/>
    <sheet name="FUEVFVND_bas" sheetId="12" r:id="rId10"/>
    <sheet name="FL" sheetId="8" r:id="rId11"/>
    <sheet name="FL_bas" sheetId="13" r:id="rId12"/>
    <sheet name="VN100" sheetId="7" r:id="rId13"/>
    <sheet name="VN100_bas" sheetId="14" r:id="rId14"/>
    <sheet name="MIDCAP" sheetId="15" r:id="rId15"/>
    <sheet name="MIDCAP_bas" sheetId="16" r:id="rId16"/>
    <sheet name="VFS" sheetId="17" r:id="rId17"/>
    <sheet name="VFS_bas" sheetId="18" r:id="rId18"/>
    <sheet name="FUEMAVND" sheetId="21" r:id="rId19"/>
    <sheet name="FUEMAVND_bas" sheetId="22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8" hidden="1">Diamond!$A$1:$O$20</definedName>
    <definedName name="_xlnm._FilterDatabase" localSheetId="6" hidden="1">'E1 basket NFOL Morning'!$A$1:$L$32</definedName>
    <definedName name="_xlnm._FilterDatabase" localSheetId="7" hidden="1">E1_bas!$A$2:$D$32</definedName>
    <definedName name="_xlnm.Extract" localSheetId="7">E1_bas!#REF!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6" l="1"/>
  <c r="F3" i="26"/>
  <c r="F4" i="26" s="1"/>
  <c r="F5" i="26" s="1"/>
  <c r="F6" i="26" s="1"/>
  <c r="F7" i="26" s="1"/>
  <c r="F8" i="26" s="1"/>
  <c r="F9" i="26" s="1"/>
  <c r="F10" i="26" s="1"/>
  <c r="F11" i="26" s="1"/>
  <c r="F12" i="26" s="1"/>
  <c r="F13" i="26" s="1"/>
  <c r="F14" i="26" s="1"/>
  <c r="F15" i="26" s="1"/>
  <c r="F16" i="26" s="1"/>
  <c r="F17" i="26" s="1"/>
  <c r="F18" i="26" s="1"/>
  <c r="F19" i="26" s="1"/>
  <c r="F20" i="26" s="1"/>
  <c r="F21" i="26" s="1"/>
  <c r="F22" i="26" s="1"/>
  <c r="F23" i="26" s="1"/>
  <c r="F24" i="26" s="1"/>
  <c r="F25" i="26" s="1"/>
  <c r="F26" i="26" s="1"/>
  <c r="F27" i="26" s="1"/>
  <c r="F28" i="26" s="1"/>
  <c r="F29" i="26" s="1"/>
  <c r="F30" i="26" s="1"/>
  <c r="F31" i="26" s="1"/>
  <c r="F32" i="26" s="1"/>
  <c r="A32" i="26"/>
  <c r="E32" i="26" s="1"/>
  <c r="E31" i="26"/>
  <c r="D31" i="26"/>
  <c r="C31" i="26"/>
  <c r="A31" i="26"/>
  <c r="B31" i="26" s="1"/>
  <c r="A30" i="26"/>
  <c r="E30" i="26" s="1"/>
  <c r="E29" i="26"/>
  <c r="A29" i="26"/>
  <c r="D29" i="26" s="1"/>
  <c r="E28" i="26"/>
  <c r="D28" i="26"/>
  <c r="C28" i="26"/>
  <c r="B28" i="26"/>
  <c r="A28" i="26"/>
  <c r="A27" i="26"/>
  <c r="E27" i="26" s="1"/>
  <c r="E26" i="26"/>
  <c r="D26" i="26"/>
  <c r="C26" i="26"/>
  <c r="A26" i="26"/>
  <c r="B26" i="26" s="1"/>
  <c r="A25" i="26"/>
  <c r="C25" i="26" s="1"/>
  <c r="E24" i="26"/>
  <c r="A24" i="26"/>
  <c r="D24" i="26" s="1"/>
  <c r="E23" i="26"/>
  <c r="D23" i="26"/>
  <c r="C23" i="26"/>
  <c r="B23" i="26"/>
  <c r="A23" i="26"/>
  <c r="A22" i="26"/>
  <c r="E22" i="26" s="1"/>
  <c r="E21" i="26"/>
  <c r="D21" i="26"/>
  <c r="A21" i="26"/>
  <c r="C21" i="26" s="1"/>
  <c r="C20" i="26"/>
  <c r="B20" i="26"/>
  <c r="A20" i="26"/>
  <c r="D20" i="26" s="1"/>
  <c r="A19" i="26"/>
  <c r="E19" i="26" s="1"/>
  <c r="E18" i="26"/>
  <c r="D18" i="26"/>
  <c r="C18" i="26"/>
  <c r="B18" i="26"/>
  <c r="A18" i="26"/>
  <c r="A17" i="26"/>
  <c r="B17" i="26" s="1"/>
  <c r="E16" i="26"/>
  <c r="A16" i="26"/>
  <c r="D16" i="26" s="1"/>
  <c r="E15" i="26"/>
  <c r="D15" i="26"/>
  <c r="C15" i="26"/>
  <c r="B15" i="26"/>
  <c r="A15" i="26"/>
  <c r="A14" i="26"/>
  <c r="E14" i="26" s="1"/>
  <c r="E13" i="26"/>
  <c r="D13" i="26"/>
  <c r="C13" i="26"/>
  <c r="A13" i="26"/>
  <c r="B13" i="26" s="1"/>
  <c r="A12" i="26"/>
  <c r="B12" i="26" s="1"/>
  <c r="A11" i="26"/>
  <c r="E11" i="26" s="1"/>
  <c r="E10" i="26"/>
  <c r="D10" i="26"/>
  <c r="C10" i="26"/>
  <c r="B10" i="26"/>
  <c r="A10" i="26"/>
  <c r="A9" i="26"/>
  <c r="B9" i="26" s="1"/>
  <c r="E8" i="26"/>
  <c r="D8" i="26"/>
  <c r="A8" i="26"/>
  <c r="C8" i="26" s="1"/>
  <c r="D7" i="26"/>
  <c r="C7" i="26"/>
  <c r="B7" i="26"/>
  <c r="A7" i="26"/>
  <c r="E7" i="26" s="1"/>
  <c r="A6" i="26"/>
  <c r="E6" i="26" s="1"/>
  <c r="E5" i="26"/>
  <c r="D5" i="26"/>
  <c r="C5" i="26"/>
  <c r="A5" i="26"/>
  <c r="B5" i="26" s="1"/>
  <c r="A4" i="26"/>
  <c r="C4" i="26" s="1"/>
  <c r="E3" i="26"/>
  <c r="A3" i="26"/>
  <c r="D3" i="26" s="1"/>
  <c r="E2" i="26"/>
  <c r="D2" i="26"/>
  <c r="C2" i="26"/>
  <c r="B2" i="26"/>
  <c r="A2" i="26"/>
  <c r="D2" i="3"/>
  <c r="C2" i="3"/>
  <c r="B13" i="2"/>
  <c r="B5" i="2"/>
  <c r="D3" i="2"/>
  <c r="C3" i="2"/>
  <c r="B3" i="2"/>
  <c r="G3" i="2" s="1"/>
  <c r="D2" i="2"/>
  <c r="C2" i="2"/>
  <c r="B2" i="2"/>
  <c r="C3" i="10"/>
  <c r="D3" i="10" s="1"/>
  <c r="A1" i="11" a="1"/>
  <c r="A1" i="11" s="1"/>
  <c r="A3" i="14"/>
  <c r="B3" i="14"/>
  <c r="A1" i="20" a="1"/>
  <c r="A1" i="20" s="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C12" i="26" l="1"/>
  <c r="D4" i="26"/>
  <c r="B6" i="26"/>
  <c r="C9" i="26"/>
  <c r="D12" i="26"/>
  <c r="B14" i="26"/>
  <c r="B3" i="26"/>
  <c r="E4" i="26"/>
  <c r="C6" i="26"/>
  <c r="D9" i="26"/>
  <c r="B11" i="26"/>
  <c r="E12" i="26"/>
  <c r="C14" i="26"/>
  <c r="D17" i="26"/>
  <c r="B19" i="26"/>
  <c r="E20" i="26"/>
  <c r="C22" i="26"/>
  <c r="D25" i="26"/>
  <c r="B27" i="26"/>
  <c r="C3" i="26"/>
  <c r="D6" i="26"/>
  <c r="B8" i="26"/>
  <c r="E9" i="26"/>
  <c r="C11" i="26"/>
  <c r="D14" i="26"/>
  <c r="B16" i="26"/>
  <c r="E17" i="26"/>
  <c r="C19" i="26"/>
  <c r="D22" i="26"/>
  <c r="B24" i="26"/>
  <c r="E25" i="26"/>
  <c r="C27" i="26"/>
  <c r="D30" i="26"/>
  <c r="B32" i="26"/>
  <c r="B25" i="26"/>
  <c r="C17" i="26"/>
  <c r="B22" i="26"/>
  <c r="B30" i="26"/>
  <c r="C30" i="26"/>
  <c r="D11" i="26"/>
  <c r="C16" i="26"/>
  <c r="D19" i="26"/>
  <c r="B21" i="26"/>
  <c r="C24" i="26"/>
  <c r="D27" i="26"/>
  <c r="B29" i="26"/>
  <c r="C32" i="26"/>
  <c r="B4" i="26"/>
  <c r="C29" i="26"/>
  <c r="D32" i="26"/>
  <c r="G2" i="2"/>
  <c r="D6" i="2"/>
  <c r="C6" i="2"/>
  <c r="B6" i="2"/>
  <c r="G6" i="2" s="1"/>
  <c r="D12" i="2"/>
  <c r="C12" i="2"/>
  <c r="B12" i="2"/>
  <c r="G12" i="2" s="1"/>
  <c r="E21" i="21"/>
  <c r="E33" i="21"/>
  <c r="E45" i="21"/>
  <c r="E57" i="21"/>
  <c r="E69" i="21"/>
  <c r="E81" i="21"/>
  <c r="E93" i="21"/>
  <c r="D21" i="21"/>
  <c r="D33" i="21"/>
  <c r="D45" i="21"/>
  <c r="D57" i="21"/>
  <c r="D69" i="21"/>
  <c r="D81" i="21"/>
  <c r="D93" i="21"/>
  <c r="C21" i="21"/>
  <c r="C33" i="21"/>
  <c r="C45" i="21"/>
  <c r="C57" i="21"/>
  <c r="C69" i="21"/>
  <c r="C81" i="21"/>
  <c r="C93" i="21"/>
  <c r="E17" i="21"/>
  <c r="E22" i="21"/>
  <c r="E34" i="21"/>
  <c r="E46" i="21"/>
  <c r="E58" i="21"/>
  <c r="E70" i="21"/>
  <c r="E82" i="21"/>
  <c r="D22" i="21"/>
  <c r="D34" i="21"/>
  <c r="D46" i="21"/>
  <c r="D58" i="21"/>
  <c r="D70" i="21"/>
  <c r="D82" i="21"/>
  <c r="C22" i="21"/>
  <c r="C34" i="21"/>
  <c r="C46" i="21"/>
  <c r="C58" i="21"/>
  <c r="C70" i="21"/>
  <c r="C82" i="21"/>
  <c r="E53" i="21"/>
  <c r="D17" i="21"/>
  <c r="D65" i="21"/>
  <c r="C17" i="21"/>
  <c r="C77" i="21"/>
  <c r="E42" i="21"/>
  <c r="D30" i="21"/>
  <c r="D90" i="21"/>
  <c r="C66" i="21"/>
  <c r="C92" i="21"/>
  <c r="E23" i="21"/>
  <c r="E35" i="21"/>
  <c r="E47" i="21"/>
  <c r="E59" i="21"/>
  <c r="E71" i="21"/>
  <c r="E83" i="21"/>
  <c r="D23" i="21"/>
  <c r="D35" i="21"/>
  <c r="D47" i="21"/>
  <c r="D59" i="21"/>
  <c r="D71" i="21"/>
  <c r="D83" i="21"/>
  <c r="C23" i="21"/>
  <c r="C35" i="21"/>
  <c r="C47" i="21"/>
  <c r="C59" i="21"/>
  <c r="C71" i="21"/>
  <c r="C83" i="21"/>
  <c r="E65" i="21"/>
  <c r="C41" i="21"/>
  <c r="E30" i="21"/>
  <c r="D42" i="21"/>
  <c r="C18" i="21"/>
  <c r="C90" i="21"/>
  <c r="E24" i="21"/>
  <c r="E36" i="21"/>
  <c r="E48" i="21"/>
  <c r="E60" i="21"/>
  <c r="E72" i="21"/>
  <c r="E84" i="21"/>
  <c r="D24" i="21"/>
  <c r="D36" i="21"/>
  <c r="D48" i="21"/>
  <c r="D60" i="21"/>
  <c r="D72" i="21"/>
  <c r="D84" i="21"/>
  <c r="C24" i="21"/>
  <c r="C36" i="21"/>
  <c r="C48" i="21"/>
  <c r="C60" i="21"/>
  <c r="C72" i="21"/>
  <c r="C84" i="21"/>
  <c r="E77" i="21"/>
  <c r="D89" i="21"/>
  <c r="C65" i="21"/>
  <c r="E54" i="21"/>
  <c r="D54" i="21"/>
  <c r="C30" i="21"/>
  <c r="E25" i="21"/>
  <c r="E37" i="21"/>
  <c r="E49" i="21"/>
  <c r="E61" i="21"/>
  <c r="E73" i="21"/>
  <c r="E85" i="21"/>
  <c r="D25" i="21"/>
  <c r="D37" i="21"/>
  <c r="D49" i="21"/>
  <c r="D61" i="21"/>
  <c r="D73" i="21"/>
  <c r="D85" i="21"/>
  <c r="C25" i="21"/>
  <c r="C37" i="21"/>
  <c r="C49" i="21"/>
  <c r="C61" i="21"/>
  <c r="C73" i="21"/>
  <c r="C85" i="21"/>
  <c r="E89" i="21"/>
  <c r="D41" i="21"/>
  <c r="C29" i="21"/>
  <c r="C89" i="21"/>
  <c r="E66" i="21"/>
  <c r="D18" i="21"/>
  <c r="D78" i="21"/>
  <c r="C78" i="21"/>
  <c r="C56" i="21"/>
  <c r="E14" i="21"/>
  <c r="E26" i="21"/>
  <c r="E38" i="21"/>
  <c r="E50" i="21"/>
  <c r="E62" i="21"/>
  <c r="E74" i="21"/>
  <c r="E86" i="21"/>
  <c r="D14" i="21"/>
  <c r="D26" i="21"/>
  <c r="D38" i="21"/>
  <c r="D50" i="21"/>
  <c r="D62" i="21"/>
  <c r="D74" i="21"/>
  <c r="D86" i="21"/>
  <c r="C14" i="21"/>
  <c r="C26" i="21"/>
  <c r="C38" i="21"/>
  <c r="C50" i="21"/>
  <c r="C62" i="21"/>
  <c r="C74" i="21"/>
  <c r="C86" i="21"/>
  <c r="E41" i="21"/>
  <c r="D53" i="21"/>
  <c r="C53" i="21"/>
  <c r="E18" i="21"/>
  <c r="D66" i="21"/>
  <c r="C54" i="21"/>
  <c r="C44" i="21"/>
  <c r="E15" i="21"/>
  <c r="E27" i="21"/>
  <c r="E39" i="21"/>
  <c r="E51" i="21"/>
  <c r="E63" i="21"/>
  <c r="E75" i="21"/>
  <c r="E87" i="21"/>
  <c r="D15" i="21"/>
  <c r="D27" i="21"/>
  <c r="D39" i="21"/>
  <c r="D51" i="21"/>
  <c r="D63" i="21"/>
  <c r="D75" i="21"/>
  <c r="D87" i="21"/>
  <c r="C15" i="21"/>
  <c r="C27" i="21"/>
  <c r="C39" i="21"/>
  <c r="C51" i="21"/>
  <c r="C63" i="21"/>
  <c r="C75" i="21"/>
  <c r="C87" i="21"/>
  <c r="E29" i="21"/>
  <c r="D77" i="21"/>
  <c r="E90" i="21"/>
  <c r="C42" i="21"/>
  <c r="C80" i="21"/>
  <c r="E16" i="21"/>
  <c r="E28" i="21"/>
  <c r="E40" i="21"/>
  <c r="E52" i="21"/>
  <c r="E64" i="21"/>
  <c r="E76" i="21"/>
  <c r="E88" i="21"/>
  <c r="D16" i="21"/>
  <c r="D28" i="21"/>
  <c r="D40" i="21"/>
  <c r="D52" i="21"/>
  <c r="D64" i="21"/>
  <c r="D76" i="21"/>
  <c r="D88" i="21"/>
  <c r="C16" i="21"/>
  <c r="C28" i="21"/>
  <c r="C40" i="21"/>
  <c r="C52" i="21"/>
  <c r="C64" i="21"/>
  <c r="C76" i="21"/>
  <c r="C88" i="21"/>
  <c r="D29" i="21"/>
  <c r="E78" i="21"/>
  <c r="E19" i="21"/>
  <c r="E31" i="21"/>
  <c r="E43" i="21"/>
  <c r="E55" i="21"/>
  <c r="E67" i="21"/>
  <c r="E79" i="21"/>
  <c r="E91" i="21"/>
  <c r="D19" i="21"/>
  <c r="D31" i="21"/>
  <c r="D43" i="21"/>
  <c r="D55" i="21"/>
  <c r="D67" i="21"/>
  <c r="D79" i="21"/>
  <c r="D91" i="21"/>
  <c r="C19" i="21"/>
  <c r="C31" i="21"/>
  <c r="C43" i="21"/>
  <c r="C55" i="21"/>
  <c r="C67" i="21"/>
  <c r="C79" i="21"/>
  <c r="C91" i="21"/>
  <c r="E20" i="21"/>
  <c r="E32" i="21"/>
  <c r="E44" i="21"/>
  <c r="E56" i="21"/>
  <c r="E68" i="21"/>
  <c r="E80" i="21"/>
  <c r="E92" i="21"/>
  <c r="D20" i="21"/>
  <c r="D32" i="21"/>
  <c r="D44" i="21"/>
  <c r="D56" i="21"/>
  <c r="D68" i="21"/>
  <c r="D80" i="21"/>
  <c r="D92" i="21"/>
  <c r="C20" i="21"/>
  <c r="C32" i="21"/>
  <c r="C68" i="21"/>
  <c r="C3" i="22" a="1"/>
  <c r="C3" i="22" s="1"/>
  <c r="D3" i="22" s="1"/>
  <c r="B3" i="22" a="1"/>
  <c r="B3" i="22" s="1"/>
  <c r="A3" i="22" a="1"/>
  <c r="A3" i="22" s="1"/>
  <c r="A86" i="15"/>
  <c r="H86" i="15" s="1"/>
  <c r="I86" i="15" s="1"/>
  <c r="A87" i="15"/>
  <c r="H87" i="15" s="1"/>
  <c r="I87" i="15" s="1"/>
  <c r="A88" i="15"/>
  <c r="B88" i="15" s="1"/>
  <c r="A89" i="15"/>
  <c r="B89" i="15" s="1"/>
  <c r="A90" i="15"/>
  <c r="B90" i="15" s="1"/>
  <c r="A91" i="15"/>
  <c r="B91" i="15" s="1"/>
  <c r="A78" i="15"/>
  <c r="B78" i="15" s="1"/>
  <c r="A79" i="15"/>
  <c r="J79" i="15" s="1"/>
  <c r="K79" i="15" s="1"/>
  <c r="A80" i="15"/>
  <c r="B80" i="15" s="1"/>
  <c r="A81" i="15"/>
  <c r="F81" i="15" s="1"/>
  <c r="G81" i="15" s="1"/>
  <c r="A82" i="15"/>
  <c r="B82" i="15" s="1"/>
  <c r="A83" i="15"/>
  <c r="H83" i="15" s="1"/>
  <c r="I83" i="15" s="1"/>
  <c r="A84" i="15"/>
  <c r="H84" i="15" s="1"/>
  <c r="I84" i="15" s="1"/>
  <c r="A85" i="15"/>
  <c r="B85" i="15" s="1"/>
  <c r="F92" i="15"/>
  <c r="G92" i="15" s="1"/>
  <c r="H92" i="15"/>
  <c r="I92" i="15" s="1"/>
  <c r="J92" i="15"/>
  <c r="K92" i="15" s="1"/>
  <c r="F93" i="15"/>
  <c r="G93" i="15" s="1"/>
  <c r="H93" i="15"/>
  <c r="I93" i="15" s="1"/>
  <c r="J93" i="15"/>
  <c r="K93" i="15" s="1"/>
  <c r="F94" i="15"/>
  <c r="G94" i="15" s="1"/>
  <c r="H94" i="15"/>
  <c r="I94" i="15"/>
  <c r="J94" i="15"/>
  <c r="K94" i="15"/>
  <c r="F95" i="15"/>
  <c r="G95" i="15" s="1"/>
  <c r="H95" i="15"/>
  <c r="I95" i="15" s="1"/>
  <c r="J95" i="15"/>
  <c r="K95" i="15" s="1"/>
  <c r="F96" i="15"/>
  <c r="G96" i="15" s="1"/>
  <c r="H96" i="15"/>
  <c r="I96" i="15"/>
  <c r="J96" i="15"/>
  <c r="K96" i="15" s="1"/>
  <c r="F97" i="15"/>
  <c r="G97" i="15" s="1"/>
  <c r="H97" i="15"/>
  <c r="I97" i="15" s="1"/>
  <c r="J97" i="15"/>
  <c r="K97" i="15" s="1"/>
  <c r="F98" i="15"/>
  <c r="G98" i="15" s="1"/>
  <c r="H98" i="15"/>
  <c r="I98" i="15" s="1"/>
  <c r="J98" i="15"/>
  <c r="K98" i="15"/>
  <c r="A78" i="7"/>
  <c r="H78" i="7" s="1"/>
  <c r="A79" i="7"/>
  <c r="J79" i="7" s="1"/>
  <c r="A80" i="7"/>
  <c r="J80" i="7" s="1"/>
  <c r="A81" i="7"/>
  <c r="H81" i="7" s="1"/>
  <c r="A82" i="7"/>
  <c r="H82" i="7" s="1"/>
  <c r="A83" i="7"/>
  <c r="H83" i="7" s="1"/>
  <c r="A84" i="7"/>
  <c r="H84" i="7" s="1"/>
  <c r="A85" i="7"/>
  <c r="J85" i="7" s="1"/>
  <c r="A86" i="7"/>
  <c r="C86" i="7" s="1"/>
  <c r="A87" i="7"/>
  <c r="J87" i="7" s="1"/>
  <c r="A88" i="7"/>
  <c r="J88" i="7" s="1"/>
  <c r="A89" i="7"/>
  <c r="J89" i="7" s="1"/>
  <c r="A90" i="7"/>
  <c r="J90" i="7" s="1"/>
  <c r="A91" i="7"/>
  <c r="J91" i="7" s="1"/>
  <c r="A92" i="7"/>
  <c r="J92" i="7" s="1"/>
  <c r="A93" i="7"/>
  <c r="H93" i="7" s="1"/>
  <c r="A94" i="7"/>
  <c r="H94" i="7" s="1"/>
  <c r="A95" i="7"/>
  <c r="H95" i="7" s="1"/>
  <c r="A96" i="7"/>
  <c r="H96" i="7" s="1"/>
  <c r="A97" i="7"/>
  <c r="J97" i="7" s="1"/>
  <c r="A98" i="7"/>
  <c r="C98" i="7" s="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84" i="15" l="1"/>
  <c r="H88" i="15"/>
  <c r="I88" i="15" s="1"/>
  <c r="B81" i="15"/>
  <c r="J87" i="15"/>
  <c r="K87" i="15" s="1"/>
  <c r="F87" i="15"/>
  <c r="G87" i="15" s="1"/>
  <c r="F84" i="15"/>
  <c r="G84" i="15" s="1"/>
  <c r="C85" i="7"/>
  <c r="C87" i="7"/>
  <c r="C96" i="7"/>
  <c r="C84" i="7"/>
  <c r="J82" i="15"/>
  <c r="K82" i="15" s="1"/>
  <c r="J81" i="15"/>
  <c r="K81" i="15" s="1"/>
  <c r="J83" i="7"/>
  <c r="C92" i="7"/>
  <c r="C80" i="7"/>
  <c r="C95" i="7"/>
  <c r="C90" i="7"/>
  <c r="C89" i="7"/>
  <c r="C83" i="7"/>
  <c r="C78" i="7"/>
  <c r="C88" i="7"/>
  <c r="C97" i="7"/>
  <c r="C93" i="7"/>
  <c r="C91" i="7"/>
  <c r="C81" i="7"/>
  <c r="C79" i="7"/>
  <c r="C94" i="7"/>
  <c r="C82" i="7"/>
  <c r="H81" i="15"/>
  <c r="I81" i="15" s="1"/>
  <c r="J80" i="15"/>
  <c r="K80" i="15" s="1"/>
  <c r="H80" i="15"/>
  <c r="I80" i="15" s="1"/>
  <c r="J89" i="15"/>
  <c r="K89" i="15" s="1"/>
  <c r="J91" i="15"/>
  <c r="K91" i="15" s="1"/>
  <c r="H89" i="15"/>
  <c r="I89" i="15" s="1"/>
  <c r="J84" i="15"/>
  <c r="K84" i="15" s="1"/>
  <c r="F85" i="15"/>
  <c r="G85" i="15" s="1"/>
  <c r="C80" i="15"/>
  <c r="D80" i="7"/>
  <c r="C89" i="15"/>
  <c r="D81" i="7"/>
  <c r="E96" i="7"/>
  <c r="C81" i="15"/>
  <c r="D92" i="7"/>
  <c r="C90" i="15"/>
  <c r="D81" i="15"/>
  <c r="D93" i="7"/>
  <c r="D86" i="15"/>
  <c r="C83" i="15"/>
  <c r="C84" i="15"/>
  <c r="D91" i="15"/>
  <c r="D83" i="15"/>
  <c r="D84" i="15"/>
  <c r="E83" i="15"/>
  <c r="E84" i="7"/>
  <c r="E97" i="7"/>
  <c r="E85" i="7"/>
  <c r="E86" i="15"/>
  <c r="D88" i="15"/>
  <c r="D79" i="15"/>
  <c r="C86" i="15"/>
  <c r="C91" i="15"/>
  <c r="E90" i="15"/>
  <c r="E84" i="15"/>
  <c r="J86" i="15"/>
  <c r="K86" i="15" s="1"/>
  <c r="F83" i="15"/>
  <c r="G83" i="15" s="1"/>
  <c r="E81" i="15"/>
  <c r="C79" i="15"/>
  <c r="D90" i="15"/>
  <c r="C88" i="15"/>
  <c r="B86" i="15"/>
  <c r="E85" i="15"/>
  <c r="J90" i="15"/>
  <c r="K90" i="15" s="1"/>
  <c r="H78" i="15"/>
  <c r="I78" i="15" s="1"/>
  <c r="B83" i="15"/>
  <c r="F80" i="15"/>
  <c r="G80" i="15" s="1"/>
  <c r="D78" i="15"/>
  <c r="F89" i="15"/>
  <c r="G89" i="15" s="1"/>
  <c r="E87" i="15"/>
  <c r="D85" i="15"/>
  <c r="B79" i="15"/>
  <c r="H90" i="15"/>
  <c r="I90" i="15" s="1"/>
  <c r="J83" i="15"/>
  <c r="K83" i="15" s="1"/>
  <c r="F82" i="15"/>
  <c r="G82" i="15" s="1"/>
  <c r="E80" i="15"/>
  <c r="C78" i="15"/>
  <c r="F91" i="15"/>
  <c r="G91" i="15" s="1"/>
  <c r="E89" i="15"/>
  <c r="D87" i="15"/>
  <c r="C85" i="15"/>
  <c r="F78" i="15"/>
  <c r="G78" i="15" s="1"/>
  <c r="J78" i="15"/>
  <c r="K78" i="15" s="1"/>
  <c r="E78" i="15"/>
  <c r="E82" i="15"/>
  <c r="D80" i="15"/>
  <c r="E91" i="15"/>
  <c r="D89" i="15"/>
  <c r="C87" i="15"/>
  <c r="H79" i="15"/>
  <c r="I79" i="15" s="1"/>
  <c r="D82" i="15"/>
  <c r="B87" i="15"/>
  <c r="J88" i="15"/>
  <c r="K88" i="15" s="1"/>
  <c r="H82" i="15"/>
  <c r="I82" i="15" s="1"/>
  <c r="C82" i="15"/>
  <c r="F86" i="15"/>
  <c r="G86" i="15" s="1"/>
  <c r="F79" i="15"/>
  <c r="G79" i="15" s="1"/>
  <c r="F88" i="15"/>
  <c r="G88" i="15" s="1"/>
  <c r="E79" i="15"/>
  <c r="F90" i="15"/>
  <c r="G90" i="15" s="1"/>
  <c r="E88" i="15"/>
  <c r="H91" i="15"/>
  <c r="I91" i="15" s="1"/>
  <c r="J85" i="15"/>
  <c r="K85" i="15" s="1"/>
  <c r="H85" i="15"/>
  <c r="I85" i="15" s="1"/>
  <c r="J93" i="7"/>
  <c r="D91" i="7"/>
  <c r="D79" i="7"/>
  <c r="E95" i="7"/>
  <c r="E83" i="7"/>
  <c r="J95" i="7"/>
  <c r="D90" i="7"/>
  <c r="D78" i="7"/>
  <c r="E94" i="7"/>
  <c r="E82" i="7"/>
  <c r="D89" i="7"/>
  <c r="E93" i="7"/>
  <c r="E81" i="7"/>
  <c r="F81" i="7"/>
  <c r="G81" i="7" s="1"/>
  <c r="D88" i="7"/>
  <c r="E92" i="7"/>
  <c r="E80" i="7"/>
  <c r="F83" i="7"/>
  <c r="G83" i="7" s="1"/>
  <c r="D87" i="7"/>
  <c r="E91" i="7"/>
  <c r="E79" i="7"/>
  <c r="F93" i="7"/>
  <c r="G93" i="7" s="1"/>
  <c r="D98" i="7"/>
  <c r="D86" i="7"/>
  <c r="E90" i="7"/>
  <c r="E78" i="7"/>
  <c r="D97" i="7"/>
  <c r="D85" i="7"/>
  <c r="E89" i="7"/>
  <c r="D96" i="7"/>
  <c r="D84" i="7"/>
  <c r="E88" i="7"/>
  <c r="H86" i="7"/>
  <c r="D95" i="7"/>
  <c r="D83" i="7"/>
  <c r="E87" i="7"/>
  <c r="H98" i="7"/>
  <c r="D94" i="7"/>
  <c r="D82" i="7"/>
  <c r="E98" i="7"/>
  <c r="E86" i="7"/>
  <c r="F82" i="7"/>
  <c r="G82" i="7" s="1"/>
  <c r="H85" i="7"/>
  <c r="J86" i="7"/>
  <c r="F86" i="7"/>
  <c r="G86" i="7" s="1"/>
  <c r="H97" i="7"/>
  <c r="J94" i="7"/>
  <c r="F94" i="7"/>
  <c r="G94" i="7" s="1"/>
  <c r="J98" i="7"/>
  <c r="F95" i="7"/>
  <c r="G95" i="7" s="1"/>
  <c r="F98" i="7"/>
  <c r="G98" i="7" s="1"/>
  <c r="J81" i="7"/>
  <c r="J82" i="7"/>
  <c r="F84" i="7"/>
  <c r="G84" i="7" s="1"/>
  <c r="F96" i="7"/>
  <c r="G96" i="7" s="1"/>
  <c r="H88" i="7"/>
  <c r="J84" i="7"/>
  <c r="K84" i="7" s="1"/>
  <c r="J96" i="7"/>
  <c r="H87" i="7"/>
  <c r="F85" i="7"/>
  <c r="G85" i="7" s="1"/>
  <c r="F97" i="7"/>
  <c r="G97" i="7" s="1"/>
  <c r="H89" i="7"/>
  <c r="F87" i="7"/>
  <c r="G87" i="7" s="1"/>
  <c r="H79" i="7"/>
  <c r="H91" i="7"/>
  <c r="F88" i="7"/>
  <c r="G88" i="7" s="1"/>
  <c r="H80" i="7"/>
  <c r="H92" i="7"/>
  <c r="H90" i="7"/>
  <c r="F89" i="7"/>
  <c r="G89" i="7" s="1"/>
  <c r="F78" i="7"/>
  <c r="G78" i="7" s="1"/>
  <c r="F90" i="7"/>
  <c r="G90" i="7" s="1"/>
  <c r="J78" i="7"/>
  <c r="F79" i="7"/>
  <c r="G79" i="7" s="1"/>
  <c r="F91" i="7"/>
  <c r="G91" i="7" s="1"/>
  <c r="F80" i="7"/>
  <c r="G80" i="7" s="1"/>
  <c r="F92" i="7"/>
  <c r="G92" i="7" s="1"/>
  <c r="J22" i="21"/>
  <c r="K22" i="21" s="1"/>
  <c r="G60" i="21"/>
  <c r="H83" i="21"/>
  <c r="I83" i="21" s="1"/>
  <c r="J34" i="21"/>
  <c r="K34" i="21" s="1"/>
  <c r="D8" i="22"/>
  <c r="G83" i="21"/>
  <c r="G71" i="21"/>
  <c r="G59" i="21"/>
  <c r="G47" i="21"/>
  <c r="G35" i="21"/>
  <c r="G23" i="21"/>
  <c r="H82" i="21"/>
  <c r="I82" i="21" s="1"/>
  <c r="H70" i="21"/>
  <c r="I70" i="21" s="1"/>
  <c r="H58" i="21"/>
  <c r="I58" i="21" s="1"/>
  <c r="H46" i="21"/>
  <c r="I46" i="21" s="1"/>
  <c r="H34" i="21"/>
  <c r="I34" i="21" s="1"/>
  <c r="H22" i="21"/>
  <c r="I22" i="21" s="1"/>
  <c r="J93" i="21"/>
  <c r="K93" i="21" s="1"/>
  <c r="J81" i="21"/>
  <c r="K81" i="21" s="1"/>
  <c r="J69" i="21"/>
  <c r="K69" i="21" s="1"/>
  <c r="J57" i="21"/>
  <c r="K57" i="21" s="1"/>
  <c r="J45" i="21"/>
  <c r="K45" i="21" s="1"/>
  <c r="J33" i="21"/>
  <c r="K33" i="21" s="1"/>
  <c r="J21" i="21"/>
  <c r="K21" i="21" s="1"/>
  <c r="D15" i="22"/>
  <c r="G37" i="21"/>
  <c r="H72" i="21"/>
  <c r="I72" i="21" s="1"/>
  <c r="H24" i="21"/>
  <c r="I24" i="21" s="1"/>
  <c r="J59" i="21"/>
  <c r="K59" i="21" s="1"/>
  <c r="G48" i="21"/>
  <c r="H71" i="21"/>
  <c r="I71" i="21" s="1"/>
  <c r="H23" i="21"/>
  <c r="I23" i="21" s="1"/>
  <c r="J82" i="21"/>
  <c r="K82" i="21" s="1"/>
  <c r="D7" i="22"/>
  <c r="G82" i="21"/>
  <c r="G70" i="21"/>
  <c r="G58" i="21"/>
  <c r="G46" i="21"/>
  <c r="G34" i="21"/>
  <c r="G22" i="21"/>
  <c r="H93" i="21"/>
  <c r="I93" i="21" s="1"/>
  <c r="H81" i="21"/>
  <c r="I81" i="21" s="1"/>
  <c r="H69" i="21"/>
  <c r="I69" i="21" s="1"/>
  <c r="H57" i="21"/>
  <c r="I57" i="21" s="1"/>
  <c r="H45" i="21"/>
  <c r="I45" i="21" s="1"/>
  <c r="H33" i="21"/>
  <c r="I33" i="21" s="1"/>
  <c r="H21" i="21"/>
  <c r="I21" i="21" s="1"/>
  <c r="J92" i="21"/>
  <c r="K92" i="21" s="1"/>
  <c r="J80" i="21"/>
  <c r="K80" i="21" s="1"/>
  <c r="J68" i="21"/>
  <c r="K68" i="21" s="1"/>
  <c r="J56" i="21"/>
  <c r="K56" i="21" s="1"/>
  <c r="J44" i="21"/>
  <c r="K44" i="21" s="1"/>
  <c r="J32" i="21"/>
  <c r="K32" i="21" s="1"/>
  <c r="J20" i="21"/>
  <c r="K20" i="21" s="1"/>
  <c r="G73" i="21"/>
  <c r="G25" i="21"/>
  <c r="H60" i="21"/>
  <c r="I60" i="21" s="1"/>
  <c r="J47" i="21"/>
  <c r="K47" i="21" s="1"/>
  <c r="D9" i="22"/>
  <c r="H59" i="21"/>
  <c r="I59" i="21" s="1"/>
  <c r="J70" i="21"/>
  <c r="K70" i="21" s="1"/>
  <c r="D6" i="22"/>
  <c r="G93" i="21"/>
  <c r="G81" i="21"/>
  <c r="G69" i="21"/>
  <c r="G57" i="21"/>
  <c r="G45" i="21"/>
  <c r="G33" i="21"/>
  <c r="G21" i="21"/>
  <c r="H92" i="21"/>
  <c r="I92" i="21" s="1"/>
  <c r="H80" i="21"/>
  <c r="I80" i="21" s="1"/>
  <c r="H68" i="21"/>
  <c r="I68" i="21" s="1"/>
  <c r="H56" i="21"/>
  <c r="I56" i="21" s="1"/>
  <c r="H44" i="21"/>
  <c r="I44" i="21" s="1"/>
  <c r="H32" i="21"/>
  <c r="I32" i="21" s="1"/>
  <c r="H20" i="21"/>
  <c r="I20" i="21" s="1"/>
  <c r="J91" i="21"/>
  <c r="K91" i="21" s="1"/>
  <c r="J79" i="21"/>
  <c r="K79" i="21" s="1"/>
  <c r="J67" i="21"/>
  <c r="K67" i="21" s="1"/>
  <c r="J55" i="21"/>
  <c r="K55" i="21" s="1"/>
  <c r="J43" i="21"/>
  <c r="K43" i="21" s="1"/>
  <c r="J31" i="21"/>
  <c r="K31" i="21" s="1"/>
  <c r="J19" i="21"/>
  <c r="K19" i="21" s="1"/>
  <c r="D10" i="22"/>
  <c r="G85" i="21"/>
  <c r="G49" i="21"/>
  <c r="H48" i="21"/>
  <c r="I48" i="21" s="1"/>
  <c r="J83" i="21"/>
  <c r="K83" i="21" s="1"/>
  <c r="J35" i="21"/>
  <c r="K35" i="21" s="1"/>
  <c r="G84" i="21"/>
  <c r="G36" i="21"/>
  <c r="H47" i="21"/>
  <c r="I47" i="21" s="1"/>
  <c r="J58" i="21"/>
  <c r="K58" i="21" s="1"/>
  <c r="D19" i="22"/>
  <c r="D18" i="22"/>
  <c r="D17" i="22"/>
  <c r="D5" i="22"/>
  <c r="G92" i="21"/>
  <c r="G80" i="21"/>
  <c r="G68" i="21"/>
  <c r="G56" i="21"/>
  <c r="G44" i="21"/>
  <c r="G32" i="21"/>
  <c r="G20" i="21"/>
  <c r="H91" i="21"/>
  <c r="I91" i="21" s="1"/>
  <c r="H79" i="21"/>
  <c r="I79" i="21" s="1"/>
  <c r="H67" i="21"/>
  <c r="I67" i="21" s="1"/>
  <c r="H55" i="21"/>
  <c r="I55" i="21" s="1"/>
  <c r="H43" i="21"/>
  <c r="I43" i="21" s="1"/>
  <c r="H31" i="21"/>
  <c r="I31" i="21" s="1"/>
  <c r="H19" i="21"/>
  <c r="I19" i="21" s="1"/>
  <c r="J90" i="21"/>
  <c r="K90" i="21" s="1"/>
  <c r="J78" i="21"/>
  <c r="K78" i="21" s="1"/>
  <c r="J66" i="21"/>
  <c r="K66" i="21" s="1"/>
  <c r="J54" i="21"/>
  <c r="K54" i="21" s="1"/>
  <c r="J42" i="21"/>
  <c r="K42" i="21" s="1"/>
  <c r="J30" i="21"/>
  <c r="K30" i="21" s="1"/>
  <c r="J18" i="21"/>
  <c r="K18" i="21" s="1"/>
  <c r="G61" i="21"/>
  <c r="H84" i="21"/>
  <c r="I84" i="21" s="1"/>
  <c r="H36" i="21"/>
  <c r="I36" i="21" s="1"/>
  <c r="J71" i="21"/>
  <c r="K71" i="21" s="1"/>
  <c r="J23" i="21"/>
  <c r="K23" i="21" s="1"/>
  <c r="G72" i="21"/>
  <c r="G24" i="21"/>
  <c r="H35" i="21"/>
  <c r="I35" i="21" s="1"/>
  <c r="J46" i="21"/>
  <c r="K46" i="21" s="1"/>
  <c r="D16" i="22"/>
  <c r="D4" i="22"/>
  <c r="G91" i="21"/>
  <c r="G79" i="21"/>
  <c r="G67" i="21"/>
  <c r="G55" i="21"/>
  <c r="G43" i="21"/>
  <c r="G31" i="21"/>
  <c r="G19" i="21"/>
  <c r="H90" i="21"/>
  <c r="I90" i="21" s="1"/>
  <c r="H78" i="21"/>
  <c r="I78" i="21" s="1"/>
  <c r="H66" i="21"/>
  <c r="I66" i="21" s="1"/>
  <c r="H54" i="21"/>
  <c r="I54" i="21" s="1"/>
  <c r="H42" i="21"/>
  <c r="I42" i="21" s="1"/>
  <c r="H30" i="21"/>
  <c r="I30" i="21" s="1"/>
  <c r="H18" i="21"/>
  <c r="I18" i="21" s="1"/>
  <c r="J89" i="21"/>
  <c r="K89" i="21" s="1"/>
  <c r="J77" i="21"/>
  <c r="K77" i="21" s="1"/>
  <c r="J65" i="21"/>
  <c r="K65" i="21" s="1"/>
  <c r="J53" i="21"/>
  <c r="K53" i="21" s="1"/>
  <c r="J41" i="21"/>
  <c r="K41" i="21" s="1"/>
  <c r="J29" i="21"/>
  <c r="K29" i="21" s="1"/>
  <c r="J17" i="21"/>
  <c r="K17" i="21" s="1"/>
  <c r="G90" i="21"/>
  <c r="G78" i="21"/>
  <c r="G66" i="21"/>
  <c r="G54" i="21"/>
  <c r="G42" i="21"/>
  <c r="G30" i="21"/>
  <c r="G18" i="21"/>
  <c r="H89" i="21"/>
  <c r="I89" i="21" s="1"/>
  <c r="H77" i="21"/>
  <c r="I77" i="21" s="1"/>
  <c r="H65" i="21"/>
  <c r="I65" i="21" s="1"/>
  <c r="H53" i="21"/>
  <c r="I53" i="21" s="1"/>
  <c r="H41" i="21"/>
  <c r="I41" i="21" s="1"/>
  <c r="H29" i="21"/>
  <c r="I29" i="21" s="1"/>
  <c r="H17" i="21"/>
  <c r="I17" i="21" s="1"/>
  <c r="J88" i="21"/>
  <c r="K88" i="21" s="1"/>
  <c r="J76" i="21"/>
  <c r="K76" i="21" s="1"/>
  <c r="J64" i="21"/>
  <c r="K64" i="21" s="1"/>
  <c r="J52" i="21"/>
  <c r="K52" i="21" s="1"/>
  <c r="J40" i="21"/>
  <c r="K40" i="21" s="1"/>
  <c r="J28" i="21"/>
  <c r="K28" i="21" s="1"/>
  <c r="J16" i="21"/>
  <c r="K16" i="21" s="1"/>
  <c r="D14" i="22"/>
  <c r="G89" i="21"/>
  <c r="G77" i="21"/>
  <c r="G65" i="21"/>
  <c r="G53" i="21"/>
  <c r="G41" i="21"/>
  <c r="G29" i="21"/>
  <c r="G17" i="21"/>
  <c r="H88" i="21"/>
  <c r="I88" i="21" s="1"/>
  <c r="H76" i="21"/>
  <c r="I76" i="21" s="1"/>
  <c r="H64" i="21"/>
  <c r="I64" i="21" s="1"/>
  <c r="H52" i="21"/>
  <c r="I52" i="21" s="1"/>
  <c r="H40" i="21"/>
  <c r="I40" i="21" s="1"/>
  <c r="H28" i="21"/>
  <c r="I28" i="21" s="1"/>
  <c r="H16" i="21"/>
  <c r="I16" i="21" s="1"/>
  <c r="J87" i="21"/>
  <c r="K87" i="21" s="1"/>
  <c r="J75" i="21"/>
  <c r="K75" i="21" s="1"/>
  <c r="J63" i="21"/>
  <c r="K63" i="21" s="1"/>
  <c r="J51" i="21"/>
  <c r="K51" i="21" s="1"/>
  <c r="J39" i="21"/>
  <c r="K39" i="21" s="1"/>
  <c r="J27" i="21"/>
  <c r="K27" i="21" s="1"/>
  <c r="J15" i="21"/>
  <c r="K15" i="21" s="1"/>
  <c r="D13" i="22"/>
  <c r="G88" i="21"/>
  <c r="G76" i="21"/>
  <c r="G64" i="21"/>
  <c r="G52" i="21"/>
  <c r="G40" i="21"/>
  <c r="G28" i="21"/>
  <c r="G16" i="21"/>
  <c r="H87" i="21"/>
  <c r="I87" i="21" s="1"/>
  <c r="H75" i="21"/>
  <c r="I75" i="21" s="1"/>
  <c r="H63" i="21"/>
  <c r="I63" i="21" s="1"/>
  <c r="H51" i="21"/>
  <c r="I51" i="21" s="1"/>
  <c r="H39" i="21"/>
  <c r="I39" i="21" s="1"/>
  <c r="H27" i="21"/>
  <c r="I27" i="21" s="1"/>
  <c r="H15" i="21"/>
  <c r="I15" i="21" s="1"/>
  <c r="J86" i="21"/>
  <c r="K86" i="21" s="1"/>
  <c r="J74" i="21"/>
  <c r="K74" i="21" s="1"/>
  <c r="J62" i="21"/>
  <c r="K62" i="21" s="1"/>
  <c r="J50" i="21"/>
  <c r="K50" i="21" s="1"/>
  <c r="J38" i="21"/>
  <c r="K38" i="21" s="1"/>
  <c r="J26" i="21"/>
  <c r="K26" i="21" s="1"/>
  <c r="J14" i="21"/>
  <c r="K14" i="21" s="1"/>
  <c r="D12" i="22"/>
  <c r="G87" i="21"/>
  <c r="G75" i="21"/>
  <c r="G63" i="21"/>
  <c r="G51" i="21"/>
  <c r="G39" i="21"/>
  <c r="G27" i="21"/>
  <c r="G15" i="21"/>
  <c r="H86" i="21"/>
  <c r="I86" i="21" s="1"/>
  <c r="H74" i="21"/>
  <c r="I74" i="21" s="1"/>
  <c r="H62" i="21"/>
  <c r="I62" i="21" s="1"/>
  <c r="H50" i="21"/>
  <c r="I50" i="21" s="1"/>
  <c r="H38" i="21"/>
  <c r="I38" i="21" s="1"/>
  <c r="H26" i="21"/>
  <c r="I26" i="21" s="1"/>
  <c r="H14" i="21"/>
  <c r="I14" i="21" s="1"/>
  <c r="J85" i="21"/>
  <c r="K85" i="21" s="1"/>
  <c r="J73" i="21"/>
  <c r="K73" i="21" s="1"/>
  <c r="J61" i="21"/>
  <c r="K61" i="21" s="1"/>
  <c r="J49" i="21"/>
  <c r="K49" i="21" s="1"/>
  <c r="J37" i="21"/>
  <c r="K37" i="21" s="1"/>
  <c r="J25" i="21"/>
  <c r="K25" i="21" s="1"/>
  <c r="D11" i="22"/>
  <c r="G86" i="21"/>
  <c r="G74" i="21"/>
  <c r="G62" i="21"/>
  <c r="G50" i="21"/>
  <c r="G38" i="21"/>
  <c r="G26" i="21"/>
  <c r="G14" i="21"/>
  <c r="H85" i="21"/>
  <c r="I85" i="21" s="1"/>
  <c r="H73" i="21"/>
  <c r="I73" i="21" s="1"/>
  <c r="H61" i="21"/>
  <c r="I61" i="21" s="1"/>
  <c r="H49" i="21"/>
  <c r="I49" i="21" s="1"/>
  <c r="H37" i="21"/>
  <c r="I37" i="21" s="1"/>
  <c r="H25" i="21"/>
  <c r="I25" i="21" s="1"/>
  <c r="J84" i="21"/>
  <c r="K84" i="21" s="1"/>
  <c r="J72" i="21"/>
  <c r="K72" i="21" s="1"/>
  <c r="J60" i="21"/>
  <c r="K60" i="21" s="1"/>
  <c r="J48" i="21"/>
  <c r="K48" i="21" s="1"/>
  <c r="J36" i="21"/>
  <c r="K36" i="21" s="1"/>
  <c r="J24" i="21"/>
  <c r="K24" i="21" s="1"/>
  <c r="C4" i="2"/>
  <c r="B7" i="2"/>
  <c r="B9" i="2"/>
  <c r="G9" i="2" s="1"/>
  <c r="B10" i="2"/>
  <c r="C5" i="2"/>
  <c r="B8" i="2"/>
  <c r="D5" i="2"/>
  <c r="D4" i="2"/>
  <c r="C7" i="2"/>
  <c r="C8" i="2"/>
  <c r="D7" i="2"/>
  <c r="C9" i="2"/>
  <c r="B11" i="2"/>
  <c r="D8" i="2"/>
  <c r="C10" i="2"/>
  <c r="D9" i="2"/>
  <c r="C11" i="2"/>
  <c r="D10" i="2"/>
  <c r="C13" i="2"/>
  <c r="G13" i="2" s="1"/>
  <c r="B4" i="2"/>
  <c r="D11" i="2"/>
  <c r="D13" i="2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C46" i="18"/>
  <c r="D46" i="18" s="1"/>
  <c r="B46" i="18"/>
  <c r="A46" i="18"/>
  <c r="C45" i="18"/>
  <c r="D45" i="18" s="1"/>
  <c r="B45" i="18"/>
  <c r="A45" i="18"/>
  <c r="C44" i="18"/>
  <c r="D44" i="18" s="1"/>
  <c r="B44" i="18"/>
  <c r="A44" i="18"/>
  <c r="C43" i="18"/>
  <c r="D43" i="18" s="1"/>
  <c r="B43" i="18"/>
  <c r="A43" i="18"/>
  <c r="C42" i="18"/>
  <c r="D42" i="18" s="1"/>
  <c r="B42" i="18"/>
  <c r="A42" i="18"/>
  <c r="C41" i="18"/>
  <c r="D41" i="18" s="1"/>
  <c r="B41" i="18"/>
  <c r="A41" i="18"/>
  <c r="C40" i="18"/>
  <c r="D40" i="18" s="1"/>
  <c r="B40" i="18"/>
  <c r="A40" i="18"/>
  <c r="C39" i="18"/>
  <c r="D39" i="18" s="1"/>
  <c r="B39" i="18"/>
  <c r="A39" i="18"/>
  <c r="C38" i="18"/>
  <c r="D38" i="18" s="1"/>
  <c r="B38" i="18"/>
  <c r="A38" i="18"/>
  <c r="C37" i="18"/>
  <c r="D37" i="18" s="1"/>
  <c r="B37" i="18"/>
  <c r="A37" i="18"/>
  <c r="C36" i="18"/>
  <c r="D36" i="18" s="1"/>
  <c r="B36" i="18"/>
  <c r="A36" i="18"/>
  <c r="C35" i="18"/>
  <c r="D35" i="18" s="1"/>
  <c r="B35" i="18"/>
  <c r="A35" i="18"/>
  <c r="C34" i="18"/>
  <c r="D34" i="18" s="1"/>
  <c r="B34" i="18"/>
  <c r="A34" i="18"/>
  <c r="C33" i="18"/>
  <c r="D33" i="18" s="1"/>
  <c r="B33" i="18"/>
  <c r="A33" i="18"/>
  <c r="C32" i="18"/>
  <c r="D32" i="18" s="1"/>
  <c r="B32" i="18"/>
  <c r="A32" i="18"/>
  <c r="C31" i="18"/>
  <c r="D31" i="18" s="1"/>
  <c r="B31" i="18"/>
  <c r="A31" i="18"/>
  <c r="C30" i="18"/>
  <c r="D30" i="18" s="1"/>
  <c r="B30" i="18"/>
  <c r="A30" i="18"/>
  <c r="C29" i="18"/>
  <c r="D29" i="18" s="1"/>
  <c r="B29" i="18"/>
  <c r="A29" i="18"/>
  <c r="C28" i="18"/>
  <c r="D28" i="18" s="1"/>
  <c r="B28" i="18"/>
  <c r="A28" i="18"/>
  <c r="C27" i="18"/>
  <c r="D27" i="18" s="1"/>
  <c r="B27" i="18"/>
  <c r="A27" i="18"/>
  <c r="C26" i="18"/>
  <c r="D26" i="18" s="1"/>
  <c r="B26" i="18"/>
  <c r="A26" i="18"/>
  <c r="C25" i="18"/>
  <c r="D25" i="18" s="1"/>
  <c r="B25" i="18"/>
  <c r="A25" i="18"/>
  <c r="C24" i="18"/>
  <c r="D24" i="18" s="1"/>
  <c r="B24" i="18"/>
  <c r="A24" i="18"/>
  <c r="C23" i="18"/>
  <c r="D23" i="18" s="1"/>
  <c r="B23" i="18"/>
  <c r="A23" i="18"/>
  <c r="C22" i="18"/>
  <c r="D22" i="18" s="1"/>
  <c r="B22" i="18"/>
  <c r="A22" i="18"/>
  <c r="C21" i="18"/>
  <c r="D21" i="18" s="1"/>
  <c r="B21" i="18"/>
  <c r="A21" i="18"/>
  <c r="C20" i="18"/>
  <c r="D20" i="18" s="1"/>
  <c r="B20" i="18"/>
  <c r="A20" i="18"/>
  <c r="C19" i="18"/>
  <c r="D19" i="18" s="1"/>
  <c r="B19" i="18"/>
  <c r="A19" i="18"/>
  <c r="C18" i="18"/>
  <c r="D18" i="18" s="1"/>
  <c r="B18" i="18"/>
  <c r="A18" i="18"/>
  <c r="C17" i="18"/>
  <c r="D17" i="18" s="1"/>
  <c r="B17" i="18"/>
  <c r="A17" i="18"/>
  <c r="C16" i="18"/>
  <c r="D16" i="18" s="1"/>
  <c r="B16" i="18"/>
  <c r="A16" i="18"/>
  <c r="C15" i="18"/>
  <c r="D15" i="18" s="1"/>
  <c r="B15" i="18"/>
  <c r="A15" i="18"/>
  <c r="C14" i="18"/>
  <c r="D14" i="18" s="1"/>
  <c r="B14" i="18"/>
  <c r="A14" i="18"/>
  <c r="C13" i="18"/>
  <c r="D13" i="18" s="1"/>
  <c r="B13" i="18"/>
  <c r="A13" i="18"/>
  <c r="C12" i="18"/>
  <c r="D12" i="18" s="1"/>
  <c r="B12" i="18"/>
  <c r="A12" i="18"/>
  <c r="C11" i="18"/>
  <c r="D11" i="18" s="1"/>
  <c r="B11" i="18"/>
  <c r="A11" i="18"/>
  <c r="C10" i="18"/>
  <c r="D10" i="18" s="1"/>
  <c r="B10" i="18"/>
  <c r="A10" i="18"/>
  <c r="C9" i="18"/>
  <c r="D9" i="18" s="1"/>
  <c r="B9" i="18"/>
  <c r="A9" i="18"/>
  <c r="C8" i="18"/>
  <c r="D8" i="18" s="1"/>
  <c r="B8" i="18"/>
  <c r="A8" i="18"/>
  <c r="C7" i="18"/>
  <c r="D7" i="18" s="1"/>
  <c r="B7" i="18"/>
  <c r="A7" i="18"/>
  <c r="C6" i="18"/>
  <c r="D6" i="18" s="1"/>
  <c r="B6" i="18"/>
  <c r="A6" i="18"/>
  <c r="C5" i="18"/>
  <c r="D5" i="18" s="1"/>
  <c r="B5" i="18"/>
  <c r="A5" i="18"/>
  <c r="C4" i="18"/>
  <c r="D4" i="18" s="1"/>
  <c r="B4" i="18"/>
  <c r="A4" i="18"/>
  <c r="C3" i="18"/>
  <c r="D3" i="18" s="1"/>
  <c r="A35" i="17" s="1"/>
  <c r="F35" i="17" s="1"/>
  <c r="B3" i="18"/>
  <c r="A3" i="18"/>
  <c r="J98" i="17"/>
  <c r="K98" i="17" s="1"/>
  <c r="H98" i="17"/>
  <c r="I98" i="17" s="1"/>
  <c r="G98" i="17"/>
  <c r="J97" i="17"/>
  <c r="K97" i="17" s="1"/>
  <c r="H97" i="17"/>
  <c r="I97" i="17" s="1"/>
  <c r="G97" i="17"/>
  <c r="J96" i="17"/>
  <c r="K96" i="17" s="1"/>
  <c r="H96" i="17"/>
  <c r="I96" i="17" s="1"/>
  <c r="G96" i="17"/>
  <c r="J95" i="17"/>
  <c r="K95" i="17" s="1"/>
  <c r="H95" i="17"/>
  <c r="I95" i="17" s="1"/>
  <c r="G95" i="17"/>
  <c r="J94" i="17"/>
  <c r="K94" i="17" s="1"/>
  <c r="H94" i="17"/>
  <c r="I94" i="17" s="1"/>
  <c r="G94" i="17"/>
  <c r="J93" i="17"/>
  <c r="K93" i="17" s="1"/>
  <c r="H93" i="17"/>
  <c r="I93" i="17" s="1"/>
  <c r="G93" i="17"/>
  <c r="J92" i="17"/>
  <c r="K92" i="17" s="1"/>
  <c r="H92" i="17"/>
  <c r="I92" i="17" s="1"/>
  <c r="G92" i="17"/>
  <c r="J91" i="17"/>
  <c r="K91" i="17" s="1"/>
  <c r="H91" i="17"/>
  <c r="I91" i="17" s="1"/>
  <c r="G91" i="17"/>
  <c r="J90" i="17"/>
  <c r="K90" i="17" s="1"/>
  <c r="H90" i="17"/>
  <c r="I90" i="17" s="1"/>
  <c r="G90" i="17"/>
  <c r="J89" i="17"/>
  <c r="K89" i="17" s="1"/>
  <c r="H89" i="17"/>
  <c r="I89" i="17" s="1"/>
  <c r="G89" i="17"/>
  <c r="J88" i="17"/>
  <c r="K88" i="17" s="1"/>
  <c r="H88" i="17"/>
  <c r="I88" i="17" s="1"/>
  <c r="G88" i="17"/>
  <c r="J87" i="17"/>
  <c r="K87" i="17" s="1"/>
  <c r="H87" i="17"/>
  <c r="I87" i="17" s="1"/>
  <c r="G87" i="17"/>
  <c r="J86" i="17"/>
  <c r="K86" i="17" s="1"/>
  <c r="H86" i="17"/>
  <c r="I86" i="17" s="1"/>
  <c r="G86" i="17"/>
  <c r="J85" i="17"/>
  <c r="K85" i="17" s="1"/>
  <c r="H85" i="17"/>
  <c r="I85" i="17" s="1"/>
  <c r="G85" i="17"/>
  <c r="J84" i="17"/>
  <c r="K84" i="17" s="1"/>
  <c r="H84" i="17"/>
  <c r="I84" i="17" s="1"/>
  <c r="G84" i="17"/>
  <c r="J83" i="17"/>
  <c r="K83" i="17" s="1"/>
  <c r="H83" i="17"/>
  <c r="I83" i="17" s="1"/>
  <c r="G83" i="17"/>
  <c r="J82" i="17"/>
  <c r="K82" i="17" s="1"/>
  <c r="H82" i="17"/>
  <c r="I82" i="17" s="1"/>
  <c r="G82" i="17"/>
  <c r="J81" i="17"/>
  <c r="K81" i="17" s="1"/>
  <c r="H81" i="17"/>
  <c r="I81" i="17" s="1"/>
  <c r="G81" i="17"/>
  <c r="J80" i="17"/>
  <c r="K80" i="17" s="1"/>
  <c r="H80" i="17"/>
  <c r="I80" i="17" s="1"/>
  <c r="G80" i="17"/>
  <c r="J79" i="17"/>
  <c r="K79" i="17" s="1"/>
  <c r="H79" i="17"/>
  <c r="I79" i="17" s="1"/>
  <c r="G79" i="17"/>
  <c r="J78" i="17"/>
  <c r="K78" i="17" s="1"/>
  <c r="H78" i="17"/>
  <c r="I78" i="17" s="1"/>
  <c r="G78" i="17"/>
  <c r="J77" i="17"/>
  <c r="K77" i="17" s="1"/>
  <c r="H77" i="17"/>
  <c r="I77" i="17" s="1"/>
  <c r="G77" i="17"/>
  <c r="J76" i="17"/>
  <c r="K76" i="17" s="1"/>
  <c r="H76" i="17"/>
  <c r="I76" i="17" s="1"/>
  <c r="G76" i="17"/>
  <c r="J75" i="17"/>
  <c r="K75" i="17" s="1"/>
  <c r="H75" i="17"/>
  <c r="I75" i="17" s="1"/>
  <c r="G75" i="17"/>
  <c r="J74" i="17"/>
  <c r="K74" i="17" s="1"/>
  <c r="H74" i="17"/>
  <c r="I74" i="17" s="1"/>
  <c r="G74" i="17"/>
  <c r="J73" i="17"/>
  <c r="K73" i="17" s="1"/>
  <c r="H73" i="17"/>
  <c r="I73" i="17" s="1"/>
  <c r="G73" i="17"/>
  <c r="J72" i="17"/>
  <c r="K72" i="17" s="1"/>
  <c r="H72" i="17"/>
  <c r="I72" i="17" s="1"/>
  <c r="G72" i="17"/>
  <c r="J71" i="17"/>
  <c r="K71" i="17" s="1"/>
  <c r="H71" i="17"/>
  <c r="I71" i="17" s="1"/>
  <c r="G71" i="17"/>
  <c r="J70" i="17"/>
  <c r="K70" i="17" s="1"/>
  <c r="H70" i="17"/>
  <c r="I70" i="17" s="1"/>
  <c r="G70" i="17"/>
  <c r="J69" i="17"/>
  <c r="K69" i="17" s="1"/>
  <c r="H69" i="17"/>
  <c r="I69" i="17" s="1"/>
  <c r="G69" i="17"/>
  <c r="J68" i="17"/>
  <c r="K68" i="17" s="1"/>
  <c r="H68" i="17"/>
  <c r="I68" i="17" s="1"/>
  <c r="G68" i="17"/>
  <c r="J67" i="17"/>
  <c r="K67" i="17" s="1"/>
  <c r="H67" i="17"/>
  <c r="I67" i="17" s="1"/>
  <c r="G67" i="17"/>
  <c r="J66" i="17"/>
  <c r="K66" i="17" s="1"/>
  <c r="H66" i="17"/>
  <c r="I66" i="17" s="1"/>
  <c r="G66" i="17"/>
  <c r="J65" i="17"/>
  <c r="K65" i="17" s="1"/>
  <c r="H65" i="17"/>
  <c r="I65" i="17" s="1"/>
  <c r="G65" i="17"/>
  <c r="J64" i="17"/>
  <c r="K64" i="17" s="1"/>
  <c r="H64" i="17"/>
  <c r="I64" i="17" s="1"/>
  <c r="G64" i="17"/>
  <c r="J63" i="17"/>
  <c r="K63" i="17" s="1"/>
  <c r="H63" i="17"/>
  <c r="I63" i="17" s="1"/>
  <c r="G63" i="17"/>
  <c r="J62" i="17"/>
  <c r="K62" i="17" s="1"/>
  <c r="H62" i="17"/>
  <c r="I62" i="17" s="1"/>
  <c r="G62" i="17"/>
  <c r="G4" i="2" l="1"/>
  <c r="G10" i="2"/>
  <c r="G7" i="2"/>
  <c r="G8" i="2"/>
  <c r="G11" i="2"/>
  <c r="G5" i="2"/>
  <c r="A15" i="17"/>
  <c r="B15" i="17" s="1"/>
  <c r="A6" i="17"/>
  <c r="B6" i="17" s="1"/>
  <c r="A22" i="17"/>
  <c r="B22" i="17" s="1"/>
  <c r="B60" i="17"/>
  <c r="F60" i="17"/>
  <c r="B56" i="17"/>
  <c r="F56" i="17"/>
  <c r="B55" i="17"/>
  <c r="F55" i="17"/>
  <c r="B46" i="17"/>
  <c r="F46" i="17"/>
  <c r="B54" i="17"/>
  <c r="F54" i="17"/>
  <c r="B53" i="17"/>
  <c r="F53" i="17"/>
  <c r="B52" i="17"/>
  <c r="F52" i="17"/>
  <c r="B51" i="17"/>
  <c r="F51" i="17"/>
  <c r="B48" i="17"/>
  <c r="F48" i="17"/>
  <c r="B58" i="17"/>
  <c r="F58" i="17"/>
  <c r="B50" i="17"/>
  <c r="F50" i="17"/>
  <c r="B61" i="17"/>
  <c r="F61" i="17"/>
  <c r="B49" i="17"/>
  <c r="F49" i="17"/>
  <c r="B59" i="17"/>
  <c r="F59" i="17"/>
  <c r="B47" i="17"/>
  <c r="F47" i="17"/>
  <c r="B57" i="17"/>
  <c r="F57" i="17"/>
  <c r="L69" i="21"/>
  <c r="L93" i="21"/>
  <c r="L32" i="21"/>
  <c r="L44" i="21"/>
  <c r="L57" i="21"/>
  <c r="L85" i="21"/>
  <c r="L26" i="21"/>
  <c r="L45" i="21"/>
  <c r="L49" i="21"/>
  <c r="L74" i="21"/>
  <c r="A19" i="17"/>
  <c r="B19" i="17" s="1"/>
  <c r="L25" i="21"/>
  <c r="A11" i="17"/>
  <c r="B11" i="17" s="1"/>
  <c r="A31" i="17"/>
  <c r="B31" i="17" s="1"/>
  <c r="A18" i="17"/>
  <c r="B18" i="17" s="1"/>
  <c r="A2" i="21" a="1"/>
  <c r="B13" i="21" s="1"/>
  <c r="L50" i="21"/>
  <c r="L14" i="21"/>
  <c r="L77" i="21"/>
  <c r="L62" i="21"/>
  <c r="L53" i="21"/>
  <c r="L38" i="21"/>
  <c r="L37" i="21"/>
  <c r="L86" i="21"/>
  <c r="L15" i="21"/>
  <c r="L48" i="21"/>
  <c r="L27" i="21"/>
  <c r="L75" i="21"/>
  <c r="L61" i="21"/>
  <c r="L35" i="21"/>
  <c r="L76" i="21"/>
  <c r="L92" i="21"/>
  <c r="L56" i="21"/>
  <c r="L30" i="21"/>
  <c r="L39" i="21"/>
  <c r="L67" i="21"/>
  <c r="L58" i="21"/>
  <c r="L71" i="21"/>
  <c r="L63" i="21"/>
  <c r="L70" i="21"/>
  <c r="L66" i="21"/>
  <c r="L33" i="21"/>
  <c r="L20" i="21"/>
  <c r="L87" i="21"/>
  <c r="L29" i="21"/>
  <c r="L52" i="21"/>
  <c r="L41" i="21"/>
  <c r="L16" i="21"/>
  <c r="L31" i="21"/>
  <c r="L46" i="21"/>
  <c r="L34" i="21"/>
  <c r="L73" i="21"/>
  <c r="L72" i="21"/>
  <c r="L84" i="21"/>
  <c r="L65" i="21"/>
  <c r="L47" i="21"/>
  <c r="L28" i="21"/>
  <c r="L42" i="21"/>
  <c r="L59" i="21"/>
  <c r="L79" i="21"/>
  <c r="L68" i="21"/>
  <c r="L36" i="21"/>
  <c r="L64" i="21"/>
  <c r="L89" i="21"/>
  <c r="L22" i="21"/>
  <c r="L24" i="21"/>
  <c r="L40" i="21"/>
  <c r="L17" i="21"/>
  <c r="L54" i="21"/>
  <c r="L19" i="21"/>
  <c r="L91" i="21"/>
  <c r="L80" i="21"/>
  <c r="L83" i="21"/>
  <c r="L78" i="21"/>
  <c r="L51" i="21"/>
  <c r="L60" i="21"/>
  <c r="L88" i="21"/>
  <c r="L90" i="21"/>
  <c r="L43" i="21"/>
  <c r="L81" i="21"/>
  <c r="L18" i="21"/>
  <c r="L82" i="21"/>
  <c r="L55" i="21"/>
  <c r="L23" i="21"/>
  <c r="L21" i="21"/>
  <c r="L84" i="17"/>
  <c r="L66" i="17"/>
  <c r="L78" i="17"/>
  <c r="L96" i="17"/>
  <c r="A33" i="17"/>
  <c r="B33" i="17" s="1"/>
  <c r="A27" i="17"/>
  <c r="B27" i="17" s="1"/>
  <c r="A8" i="17"/>
  <c r="B8" i="17" s="1"/>
  <c r="A26" i="17"/>
  <c r="B26" i="17" s="1"/>
  <c r="A4" i="17"/>
  <c r="B4" i="17" s="1"/>
  <c r="A13" i="17"/>
  <c r="B13" i="17" s="1"/>
  <c r="A30" i="17"/>
  <c r="B30" i="17" s="1"/>
  <c r="A36" i="17"/>
  <c r="A14" i="17"/>
  <c r="A9" i="17"/>
  <c r="B9" i="17" s="1"/>
  <c r="A40" i="17"/>
  <c r="A7" i="17"/>
  <c r="B7" i="17" s="1"/>
  <c r="A25" i="17"/>
  <c r="B25" i="17" s="1"/>
  <c r="A20" i="17"/>
  <c r="B20" i="17" s="1"/>
  <c r="A2" i="17"/>
  <c r="B2" i="17" s="1"/>
  <c r="A3" i="17"/>
  <c r="B3" i="17" s="1"/>
  <c r="L72" i="17"/>
  <c r="A12" i="17"/>
  <c r="B12" i="17" s="1"/>
  <c r="A24" i="17"/>
  <c r="B24" i="17" s="1"/>
  <c r="A29" i="17"/>
  <c r="B29" i="17" s="1"/>
  <c r="A42" i="17"/>
  <c r="A44" i="17"/>
  <c r="A34" i="17"/>
  <c r="B34" i="17" s="1"/>
  <c r="A28" i="17"/>
  <c r="B28" i="17" s="1"/>
  <c r="A5" i="17"/>
  <c r="A16" i="17"/>
  <c r="A39" i="17"/>
  <c r="A43" i="17"/>
  <c r="A10" i="17"/>
  <c r="B10" i="17" s="1"/>
  <c r="A17" i="17"/>
  <c r="B17" i="17" s="1"/>
  <c r="A37" i="17"/>
  <c r="A41" i="17"/>
  <c r="A45" i="17"/>
  <c r="A32" i="17"/>
  <c r="B32" i="17" s="1"/>
  <c r="A38" i="17"/>
  <c r="B35" i="17"/>
  <c r="A23" i="17"/>
  <c r="B23" i="17" s="1"/>
  <c r="A21" i="17"/>
  <c r="B21" i="17" s="1"/>
  <c r="L63" i="17"/>
  <c r="L90" i="17"/>
  <c r="L69" i="17"/>
  <c r="L75" i="17"/>
  <c r="L93" i="17"/>
  <c r="L87" i="17"/>
  <c r="L62" i="17"/>
  <c r="L81" i="17"/>
  <c r="L68" i="17"/>
  <c r="L80" i="17"/>
  <c r="L92" i="17"/>
  <c r="L73" i="17"/>
  <c r="L85" i="17"/>
  <c r="L97" i="17"/>
  <c r="L71" i="17"/>
  <c r="L83" i="17"/>
  <c r="L95" i="17"/>
  <c r="L64" i="17"/>
  <c r="L76" i="17"/>
  <c r="L88" i="17"/>
  <c r="L74" i="17"/>
  <c r="L86" i="17"/>
  <c r="L98" i="17"/>
  <c r="L67" i="17"/>
  <c r="L79" i="17"/>
  <c r="L91" i="17"/>
  <c r="L65" i="17"/>
  <c r="L77" i="17"/>
  <c r="L89" i="17"/>
  <c r="L70" i="17"/>
  <c r="L82" i="17"/>
  <c r="L94" i="17"/>
  <c r="A2" i="21" l="1"/>
  <c r="B2" i="21" s="1"/>
  <c r="B12" i="21"/>
  <c r="B11" i="21"/>
  <c r="B39" i="17"/>
  <c r="F39" i="17"/>
  <c r="B16" i="17"/>
  <c r="B5" i="17"/>
  <c r="B38" i="17"/>
  <c r="F38" i="17"/>
  <c r="B45" i="17"/>
  <c r="F45" i="17"/>
  <c r="B44" i="17"/>
  <c r="F44" i="17"/>
  <c r="B40" i="17"/>
  <c r="F40" i="17"/>
  <c r="B43" i="17"/>
  <c r="F43" i="17"/>
  <c r="B41" i="17"/>
  <c r="F41" i="17"/>
  <c r="B37" i="17"/>
  <c r="F37" i="17"/>
  <c r="B42" i="17"/>
  <c r="F42" i="17"/>
  <c r="B14" i="17"/>
  <c r="B36" i="17"/>
  <c r="F36" i="17"/>
  <c r="B5" i="21"/>
  <c r="B4" i="21"/>
  <c r="B3" i="21"/>
  <c r="B7" i="21"/>
  <c r="B6" i="21"/>
  <c r="B10" i="21"/>
  <c r="B8" i="21"/>
  <c r="B9" i="21"/>
  <c r="C4" i="16"/>
  <c r="D4" i="16" s="1"/>
  <c r="C5" i="16"/>
  <c r="D5" i="16" s="1"/>
  <c r="C6" i="16"/>
  <c r="D6" i="16" s="1"/>
  <c r="C7" i="16"/>
  <c r="D7" i="16" s="1"/>
  <c r="C8" i="16"/>
  <c r="D8" i="16" s="1"/>
  <c r="C9" i="16"/>
  <c r="D9" i="16" s="1"/>
  <c r="C10" i="16"/>
  <c r="D10" i="16" s="1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2" i="16"/>
  <c r="D22" i="16" s="1"/>
  <c r="C23" i="16"/>
  <c r="D23" i="16" s="1"/>
  <c r="C24" i="16"/>
  <c r="D24" i="16" s="1"/>
  <c r="C25" i="16"/>
  <c r="D25" i="16" s="1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D33" i="16" s="1"/>
  <c r="C34" i="16"/>
  <c r="D34" i="16" s="1"/>
  <c r="C35" i="16"/>
  <c r="D35" i="16" s="1"/>
  <c r="C36" i="16"/>
  <c r="D36" i="16" s="1"/>
  <c r="C37" i="16"/>
  <c r="D37" i="16" s="1"/>
  <c r="C38" i="16"/>
  <c r="D38" i="16" s="1"/>
  <c r="C39" i="16"/>
  <c r="D39" i="16" s="1"/>
  <c r="C40" i="16"/>
  <c r="D40" i="16" s="1"/>
  <c r="C41" i="16"/>
  <c r="D41" i="16" s="1"/>
  <c r="C42" i="16"/>
  <c r="D42" i="16" s="1"/>
  <c r="C43" i="16"/>
  <c r="D43" i="16" s="1"/>
  <c r="C44" i="16"/>
  <c r="D44" i="16" s="1"/>
  <c r="C45" i="16"/>
  <c r="D45" i="16" s="1"/>
  <c r="C46" i="16"/>
  <c r="D46" i="16" s="1"/>
  <c r="C47" i="16"/>
  <c r="D47" i="16" s="1"/>
  <c r="C48" i="16"/>
  <c r="D48" i="16" s="1"/>
  <c r="C49" i="16"/>
  <c r="D49" i="16" s="1"/>
  <c r="C50" i="16"/>
  <c r="D50" i="16" s="1"/>
  <c r="C51" i="16"/>
  <c r="D51" i="16" s="1"/>
  <c r="C52" i="16"/>
  <c r="D52" i="16" s="1"/>
  <c r="C53" i="16"/>
  <c r="D53" i="16" s="1"/>
  <c r="C54" i="16"/>
  <c r="D54" i="16" s="1"/>
  <c r="C55" i="16"/>
  <c r="D55" i="16" s="1"/>
  <c r="C56" i="16"/>
  <c r="D56" i="16" s="1"/>
  <c r="C57" i="16"/>
  <c r="D57" i="16" s="1"/>
  <c r="C58" i="16"/>
  <c r="D58" i="16" s="1"/>
  <c r="C59" i="16"/>
  <c r="D59" i="16" s="1"/>
  <c r="C60" i="16"/>
  <c r="D60" i="16" s="1"/>
  <c r="C61" i="16"/>
  <c r="D61" i="16" s="1"/>
  <c r="C62" i="16"/>
  <c r="D62" i="16" s="1"/>
  <c r="C63" i="16"/>
  <c r="D63" i="16" s="1"/>
  <c r="C64" i="16"/>
  <c r="D64" i="16" s="1"/>
  <c r="C65" i="16"/>
  <c r="D65" i="16" s="1"/>
  <c r="C66" i="16"/>
  <c r="D66" i="16" s="1"/>
  <c r="C67" i="16"/>
  <c r="D67" i="16" s="1"/>
  <c r="C68" i="16"/>
  <c r="D68" i="16" s="1"/>
  <c r="C69" i="16"/>
  <c r="D69" i="16" s="1"/>
  <c r="C70" i="16"/>
  <c r="D70" i="16" s="1"/>
  <c r="C71" i="16"/>
  <c r="D71" i="16" s="1"/>
  <c r="C72" i="16"/>
  <c r="D72" i="16" s="1"/>
  <c r="C73" i="16"/>
  <c r="D73" i="16" s="1"/>
  <c r="C74" i="16"/>
  <c r="D74" i="16" s="1"/>
  <c r="C75" i="16"/>
  <c r="D75" i="16" s="1"/>
  <c r="C76" i="16"/>
  <c r="D76" i="16" s="1"/>
  <c r="C77" i="16"/>
  <c r="D77" i="16" s="1"/>
  <c r="C78" i="16"/>
  <c r="D78" i="16" s="1"/>
  <c r="C3" i="16"/>
  <c r="D3" i="16" s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3" i="16"/>
  <c r="A24" i="15" l="1"/>
  <c r="A25" i="15"/>
  <c r="A13" i="15"/>
  <c r="A48" i="15"/>
  <c r="A70" i="15"/>
  <c r="F70" i="15" s="1"/>
  <c r="G70" i="15" s="1"/>
  <c r="A60" i="15"/>
  <c r="A77" i="15"/>
  <c r="E77" i="15" s="1"/>
  <c r="A59" i="15"/>
  <c r="A16" i="15"/>
  <c r="A72" i="15"/>
  <c r="B72" i="15" s="1"/>
  <c r="A41" i="15"/>
  <c r="A71" i="15"/>
  <c r="B71" i="15" s="1"/>
  <c r="A3" i="15"/>
  <c r="A23" i="15"/>
  <c r="A5" i="15"/>
  <c r="A69" i="15"/>
  <c r="B69" i="15" s="1"/>
  <c r="A53" i="15"/>
  <c r="A68" i="15"/>
  <c r="B68" i="15" s="1"/>
  <c r="A45" i="15"/>
  <c r="A17" i="15"/>
  <c r="A67" i="15"/>
  <c r="C67" i="15" s="1"/>
  <c r="A66" i="15"/>
  <c r="A47" i="15"/>
  <c r="A4" i="15"/>
  <c r="A39" i="15"/>
  <c r="A42" i="15"/>
  <c r="A2" i="15"/>
  <c r="A20" i="15"/>
  <c r="A33" i="15"/>
  <c r="A40" i="15"/>
  <c r="A18" i="15"/>
  <c r="B18" i="15" s="1"/>
  <c r="A35" i="15"/>
  <c r="A76" i="15"/>
  <c r="A64" i="15"/>
  <c r="A49" i="15"/>
  <c r="B49" i="15" s="1"/>
  <c r="A46" i="15"/>
  <c r="A31" i="15"/>
  <c r="A26" i="15"/>
  <c r="A37" i="15"/>
  <c r="A65" i="15"/>
  <c r="A36" i="15"/>
  <c r="A75" i="15"/>
  <c r="A63" i="15"/>
  <c r="A21" i="15"/>
  <c r="A61" i="15"/>
  <c r="B61" i="15" s="1"/>
  <c r="A8" i="15"/>
  <c r="A22" i="15"/>
  <c r="A9" i="15"/>
  <c r="A74" i="15"/>
  <c r="A62" i="15"/>
  <c r="A51" i="15"/>
  <c r="A10" i="15"/>
  <c r="A44" i="15"/>
  <c r="B44" i="15" s="1"/>
  <c r="A38" i="15"/>
  <c r="A73" i="15"/>
  <c r="A14" i="15"/>
  <c r="A50" i="15"/>
  <c r="B50" i="15" s="1"/>
  <c r="A54" i="15"/>
  <c r="A43" i="15"/>
  <c r="A11" i="15"/>
  <c r="A56" i="15"/>
  <c r="A58" i="15"/>
  <c r="A6" i="15"/>
  <c r="A28" i="15"/>
  <c r="A7" i="15"/>
  <c r="A19" i="15"/>
  <c r="A32" i="15"/>
  <c r="A57" i="15"/>
  <c r="A52" i="15"/>
  <c r="A27" i="15"/>
  <c r="A29" i="15"/>
  <c r="A15" i="15"/>
  <c r="A34" i="15"/>
  <c r="A30" i="15"/>
  <c r="A55" i="15"/>
  <c r="B55" i="15" s="1"/>
  <c r="A12" i="15"/>
  <c r="E71" i="15" l="1"/>
  <c r="H72" i="15"/>
  <c r="I72" i="15" s="1"/>
  <c r="D70" i="15"/>
  <c r="B70" i="15"/>
  <c r="C70" i="15"/>
  <c r="E70" i="15"/>
  <c r="C77" i="15"/>
  <c r="E67" i="15"/>
  <c r="F71" i="15"/>
  <c r="G71" i="15" s="1"/>
  <c r="D69" i="15"/>
  <c r="B67" i="15"/>
  <c r="H77" i="15"/>
  <c r="I77" i="15" s="1"/>
  <c r="J77" i="15"/>
  <c r="K77" i="15" s="1"/>
  <c r="B77" i="15"/>
  <c r="F72" i="15"/>
  <c r="G72" i="15" s="1"/>
  <c r="C72" i="15"/>
  <c r="D77" i="15"/>
  <c r="F77" i="15"/>
  <c r="G77" i="15" s="1"/>
  <c r="E69" i="15"/>
  <c r="C69" i="15"/>
  <c r="F69" i="15"/>
  <c r="G69" i="15" s="1"/>
  <c r="D67" i="15"/>
  <c r="F67" i="15"/>
  <c r="G67" i="15" s="1"/>
  <c r="E68" i="15"/>
  <c r="D68" i="15"/>
  <c r="D72" i="15"/>
  <c r="F68" i="15"/>
  <c r="G68" i="15" s="1"/>
  <c r="J72" i="15"/>
  <c r="K72" i="15" s="1"/>
  <c r="E72" i="15"/>
  <c r="C68" i="15"/>
  <c r="C71" i="15"/>
  <c r="D71" i="15"/>
  <c r="J71" i="15"/>
  <c r="K71" i="15" s="1"/>
  <c r="H71" i="15"/>
  <c r="I71" i="15" s="1"/>
  <c r="B66" i="15"/>
  <c r="F66" i="15"/>
  <c r="G66" i="15" s="1"/>
  <c r="E66" i="15"/>
  <c r="D66" i="15"/>
  <c r="C66" i="15"/>
  <c r="B62" i="15"/>
  <c r="F62" i="15"/>
  <c r="G62" i="15" s="1"/>
  <c r="H62" i="15"/>
  <c r="I62" i="15" s="1"/>
  <c r="J62" i="15"/>
  <c r="K62" i="15" s="1"/>
  <c r="D62" i="15"/>
  <c r="C62" i="15"/>
  <c r="E62" i="15"/>
  <c r="F74" i="15"/>
  <c r="G74" i="15" s="1"/>
  <c r="H74" i="15"/>
  <c r="I74" i="15" s="1"/>
  <c r="C74" i="15"/>
  <c r="B74" i="15"/>
  <c r="J74" i="15"/>
  <c r="K74" i="15" s="1"/>
  <c r="E74" i="15"/>
  <c r="D74" i="15"/>
  <c r="B73" i="15"/>
  <c r="H73" i="15"/>
  <c r="I73" i="15" s="1"/>
  <c r="F73" i="15"/>
  <c r="G73" i="15" s="1"/>
  <c r="E73" i="15"/>
  <c r="C73" i="15"/>
  <c r="J73" i="15"/>
  <c r="K73" i="15" s="1"/>
  <c r="D73" i="15"/>
  <c r="D65" i="15"/>
  <c r="B65" i="15"/>
  <c r="F65" i="15"/>
  <c r="G65" i="15" s="1"/>
  <c r="C65" i="15"/>
  <c r="E65" i="15"/>
  <c r="B64" i="15"/>
  <c r="F64" i="15"/>
  <c r="G64" i="15" s="1"/>
  <c r="E64" i="15"/>
  <c r="C64" i="15"/>
  <c r="D64" i="15"/>
  <c r="B76" i="15"/>
  <c r="H76" i="15"/>
  <c r="I76" i="15" s="1"/>
  <c r="J76" i="15"/>
  <c r="K76" i="15" s="1"/>
  <c r="D76" i="15"/>
  <c r="E76" i="15"/>
  <c r="C76" i="15"/>
  <c r="F76" i="15"/>
  <c r="G76" i="15" s="1"/>
  <c r="B63" i="15"/>
  <c r="C63" i="15"/>
  <c r="D63" i="15"/>
  <c r="F63" i="15"/>
  <c r="G63" i="15" s="1"/>
  <c r="E63" i="15"/>
  <c r="J75" i="15"/>
  <c r="K75" i="15" s="1"/>
  <c r="H75" i="15"/>
  <c r="I75" i="15" s="1"/>
  <c r="B75" i="15"/>
  <c r="D75" i="15"/>
  <c r="F75" i="15"/>
  <c r="G75" i="15" s="1"/>
  <c r="E75" i="15"/>
  <c r="C75" i="15"/>
  <c r="B10" i="15"/>
  <c r="B20" i="15"/>
  <c r="B38" i="15"/>
  <c r="B51" i="15"/>
  <c r="B54" i="15"/>
  <c r="B37" i="15"/>
  <c r="B60" i="15"/>
  <c r="B16" i="15"/>
  <c r="B9" i="15"/>
  <c r="B14" i="15"/>
  <c r="B35" i="15"/>
  <c r="B28" i="15"/>
  <c r="B33" i="15"/>
  <c r="B31" i="15"/>
  <c r="B53" i="15"/>
  <c r="B27" i="15"/>
  <c r="B23" i="15"/>
  <c r="B15" i="15"/>
  <c r="B32" i="15"/>
  <c r="B40" i="15"/>
  <c r="B8" i="15"/>
  <c r="B52" i="15"/>
  <c r="B29" i="15"/>
  <c r="B26" i="15"/>
  <c r="B59" i="15"/>
  <c r="B42" i="15"/>
  <c r="B36" i="15"/>
  <c r="B2" i="15"/>
  <c r="B43" i="15"/>
  <c r="B3" i="15"/>
  <c r="B12" i="15"/>
  <c r="B11" i="15"/>
  <c r="B25" i="15"/>
  <c r="B17" i="15"/>
  <c r="B21" i="15"/>
  <c r="B47" i="15"/>
  <c r="B24" i="15"/>
  <c r="B45" i="15"/>
  <c r="B4" i="15"/>
  <c r="B56" i="15"/>
  <c r="B34" i="15"/>
  <c r="B30" i="15"/>
  <c r="B41" i="15"/>
  <c r="B5" i="15"/>
  <c r="B58" i="15"/>
  <c r="B39" i="15"/>
  <c r="B57" i="15"/>
  <c r="B7" i="15"/>
  <c r="B19" i="15"/>
  <c r="B22" i="15"/>
  <c r="B13" i="15"/>
  <c r="B6" i="15"/>
  <c r="B46" i="15"/>
  <c r="C18" i="12"/>
  <c r="B78" i="7" l="1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A35" i="14"/>
  <c r="B35" i="14"/>
  <c r="C35" i="14"/>
  <c r="D35" i="14" s="1"/>
  <c r="A36" i="14"/>
  <c r="B36" i="14"/>
  <c r="C36" i="14"/>
  <c r="D36" i="14" s="1"/>
  <c r="A37" i="14"/>
  <c r="B37" i="14"/>
  <c r="C37" i="14"/>
  <c r="D37" i="14" s="1"/>
  <c r="A38" i="14"/>
  <c r="B38" i="14"/>
  <c r="C38" i="14"/>
  <c r="D38" i="14" s="1"/>
  <c r="A39" i="14"/>
  <c r="B39" i="14"/>
  <c r="C39" i="14"/>
  <c r="D39" i="14" s="1"/>
  <c r="A40" i="14"/>
  <c r="B40" i="14"/>
  <c r="C40" i="14"/>
  <c r="D40" i="14" s="1"/>
  <c r="A41" i="14"/>
  <c r="B41" i="14"/>
  <c r="C41" i="14"/>
  <c r="D41" i="14" s="1"/>
  <c r="A42" i="14"/>
  <c r="B42" i="14"/>
  <c r="C42" i="14"/>
  <c r="D42" i="14" s="1"/>
  <c r="A43" i="14"/>
  <c r="B43" i="14"/>
  <c r="C43" i="14"/>
  <c r="D43" i="14" s="1"/>
  <c r="A44" i="14"/>
  <c r="B44" i="14"/>
  <c r="C44" i="14"/>
  <c r="D44" i="14" s="1"/>
  <c r="A45" i="14"/>
  <c r="B45" i="14"/>
  <c r="C45" i="14"/>
  <c r="D45" i="14" s="1"/>
  <c r="A46" i="14"/>
  <c r="B46" i="14"/>
  <c r="C46" i="14"/>
  <c r="D46" i="14" s="1"/>
  <c r="A47" i="14"/>
  <c r="B47" i="14"/>
  <c r="C47" i="14"/>
  <c r="D47" i="14" s="1"/>
  <c r="A48" i="14"/>
  <c r="B48" i="14"/>
  <c r="C48" i="14"/>
  <c r="D48" i="14" s="1"/>
  <c r="A49" i="14"/>
  <c r="B49" i="14"/>
  <c r="C49" i="14"/>
  <c r="D49" i="14" s="1"/>
  <c r="A50" i="14"/>
  <c r="B50" i="14"/>
  <c r="C50" i="14"/>
  <c r="D50" i="14" s="1"/>
  <c r="A51" i="14"/>
  <c r="B51" i="14"/>
  <c r="C51" i="14"/>
  <c r="D51" i="14" s="1"/>
  <c r="A52" i="14"/>
  <c r="B52" i="14"/>
  <c r="C52" i="14"/>
  <c r="D52" i="14" s="1"/>
  <c r="A53" i="14"/>
  <c r="B53" i="14"/>
  <c r="C53" i="14"/>
  <c r="D53" i="14" s="1"/>
  <c r="A54" i="14"/>
  <c r="B54" i="14"/>
  <c r="C54" i="14"/>
  <c r="D54" i="14" s="1"/>
  <c r="A55" i="14"/>
  <c r="B55" i="14"/>
  <c r="C55" i="14"/>
  <c r="D55" i="14" s="1"/>
  <c r="A56" i="14"/>
  <c r="B56" i="14"/>
  <c r="C56" i="14"/>
  <c r="D56" i="14" s="1"/>
  <c r="A57" i="14"/>
  <c r="B57" i="14"/>
  <c r="C57" i="14"/>
  <c r="D57" i="14" s="1"/>
  <c r="A58" i="14"/>
  <c r="B58" i="14"/>
  <c r="C58" i="14"/>
  <c r="D58" i="14" s="1"/>
  <c r="A59" i="14"/>
  <c r="B59" i="14"/>
  <c r="C59" i="14"/>
  <c r="D59" i="14" s="1"/>
  <c r="A60" i="14"/>
  <c r="B60" i="14"/>
  <c r="C60" i="14"/>
  <c r="D60" i="14" s="1"/>
  <c r="A61" i="14"/>
  <c r="B61" i="14"/>
  <c r="C61" i="14"/>
  <c r="D61" i="14" s="1"/>
  <c r="A62" i="14"/>
  <c r="B62" i="14"/>
  <c r="C62" i="14"/>
  <c r="D62" i="14" s="1"/>
  <c r="A63" i="14"/>
  <c r="B63" i="14"/>
  <c r="C63" i="14"/>
  <c r="D63" i="14" s="1"/>
  <c r="A64" i="14"/>
  <c r="B64" i="14"/>
  <c r="C64" i="14"/>
  <c r="D64" i="14" s="1"/>
  <c r="A8" i="7" s="1"/>
  <c r="A65" i="14"/>
  <c r="B65" i="14"/>
  <c r="C65" i="14"/>
  <c r="D65" i="14" s="1"/>
  <c r="A66" i="14"/>
  <c r="B66" i="14"/>
  <c r="C66" i="14"/>
  <c r="D66" i="14" s="1"/>
  <c r="A67" i="14"/>
  <c r="B67" i="14"/>
  <c r="C67" i="14"/>
  <c r="D67" i="14" s="1"/>
  <c r="A68" i="14"/>
  <c r="B68" i="14"/>
  <c r="C68" i="14"/>
  <c r="D68" i="14" s="1"/>
  <c r="A69" i="14"/>
  <c r="B69" i="14"/>
  <c r="C69" i="14"/>
  <c r="D69" i="14" s="1"/>
  <c r="A70" i="14"/>
  <c r="B70" i="14"/>
  <c r="C70" i="14"/>
  <c r="D70" i="14" s="1"/>
  <c r="A71" i="14"/>
  <c r="B71" i="14"/>
  <c r="C71" i="14"/>
  <c r="D71" i="14" s="1"/>
  <c r="A72" i="14"/>
  <c r="B72" i="14"/>
  <c r="C72" i="14"/>
  <c r="D72" i="14" s="1"/>
  <c r="A73" i="14"/>
  <c r="B73" i="14"/>
  <c r="C73" i="14"/>
  <c r="D73" i="14" s="1"/>
  <c r="A74" i="14"/>
  <c r="B74" i="14"/>
  <c r="C74" i="14"/>
  <c r="D74" i="14" s="1"/>
  <c r="A75" i="14"/>
  <c r="B75" i="14"/>
  <c r="C75" i="14"/>
  <c r="D75" i="14" s="1"/>
  <c r="A76" i="14"/>
  <c r="B76" i="14"/>
  <c r="C76" i="14"/>
  <c r="D76" i="14" s="1"/>
  <c r="A77" i="14"/>
  <c r="B77" i="14"/>
  <c r="C77" i="14"/>
  <c r="D77" i="14" s="1"/>
  <c r="A78" i="14"/>
  <c r="B78" i="14"/>
  <c r="C78" i="14"/>
  <c r="D78" i="14" s="1"/>
  <c r="C4" i="14"/>
  <c r="D4" i="14" s="1"/>
  <c r="C5" i="14"/>
  <c r="D5" i="14" s="1"/>
  <c r="C6" i="14"/>
  <c r="D6" i="14" s="1"/>
  <c r="C7" i="14"/>
  <c r="D7" i="14" s="1"/>
  <c r="C8" i="14"/>
  <c r="D8" i="14" s="1"/>
  <c r="C9" i="14"/>
  <c r="D9" i="14" s="1"/>
  <c r="C10" i="14"/>
  <c r="D10" i="14" s="1"/>
  <c r="C11" i="14"/>
  <c r="D11" i="14" s="1"/>
  <c r="C12" i="14"/>
  <c r="D12" i="14" s="1"/>
  <c r="C13" i="14"/>
  <c r="D13" i="14" s="1"/>
  <c r="C14" i="14"/>
  <c r="D14" i="14" s="1"/>
  <c r="C15" i="14"/>
  <c r="D15" i="14" s="1"/>
  <c r="C16" i="14"/>
  <c r="D16" i="14" s="1"/>
  <c r="C17" i="14"/>
  <c r="D17" i="14" s="1"/>
  <c r="C18" i="14"/>
  <c r="D18" i="14" s="1"/>
  <c r="C19" i="14"/>
  <c r="D19" i="14" s="1"/>
  <c r="C20" i="14"/>
  <c r="D20" i="14" s="1"/>
  <c r="C21" i="14"/>
  <c r="D21" i="14" s="1"/>
  <c r="C22" i="14"/>
  <c r="D22" i="14" s="1"/>
  <c r="C23" i="14"/>
  <c r="D23" i="14" s="1"/>
  <c r="C24" i="14"/>
  <c r="D24" i="14" s="1"/>
  <c r="C25" i="14"/>
  <c r="D25" i="14" s="1"/>
  <c r="C26" i="14"/>
  <c r="D26" i="14" s="1"/>
  <c r="C27" i="14"/>
  <c r="D27" i="14" s="1"/>
  <c r="C28" i="14"/>
  <c r="D28" i="14" s="1"/>
  <c r="C29" i="14"/>
  <c r="D29" i="14" s="1"/>
  <c r="C30" i="14"/>
  <c r="D30" i="14" s="1"/>
  <c r="C31" i="14"/>
  <c r="D31" i="14" s="1"/>
  <c r="C32" i="14"/>
  <c r="D32" i="14" s="1"/>
  <c r="C33" i="14"/>
  <c r="D33" i="14" s="1"/>
  <c r="C34" i="14"/>
  <c r="D34" i="14" s="1"/>
  <c r="C3" i="14"/>
  <c r="D3" i="14" s="1"/>
  <c r="A65" i="7" s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A1" i="13"/>
  <c r="C4" i="13"/>
  <c r="D4" i="13" s="1"/>
  <c r="C5" i="13"/>
  <c r="D5" i="13" s="1"/>
  <c r="C6" i="13"/>
  <c r="D6" i="13" s="1"/>
  <c r="C7" i="13"/>
  <c r="D7" i="13" s="1"/>
  <c r="C8" i="13"/>
  <c r="D8" i="13" s="1"/>
  <c r="C9" i="13"/>
  <c r="D9" i="13" s="1"/>
  <c r="C10" i="13"/>
  <c r="D10" i="13" s="1"/>
  <c r="C11" i="13"/>
  <c r="D11" i="13" s="1"/>
  <c r="C12" i="13"/>
  <c r="D12" i="13" s="1"/>
  <c r="C13" i="13"/>
  <c r="D13" i="13" s="1"/>
  <c r="C14" i="13"/>
  <c r="D14" i="13" s="1"/>
  <c r="C15" i="13"/>
  <c r="D15" i="13" s="1"/>
  <c r="C16" i="13"/>
  <c r="D16" i="13" s="1"/>
  <c r="C17" i="13"/>
  <c r="D17" i="13" s="1"/>
  <c r="C18" i="13"/>
  <c r="D18" i="13" s="1"/>
  <c r="C19" i="13"/>
  <c r="D19" i="13" s="1"/>
  <c r="C20" i="13"/>
  <c r="D20" i="13" s="1"/>
  <c r="C21" i="13"/>
  <c r="D21" i="13" s="1"/>
  <c r="C22" i="13"/>
  <c r="D22" i="13" s="1"/>
  <c r="C23" i="13"/>
  <c r="D23" i="13" s="1"/>
  <c r="C24" i="13"/>
  <c r="D24" i="13" s="1"/>
  <c r="C25" i="13"/>
  <c r="D25" i="13" s="1"/>
  <c r="C26" i="13"/>
  <c r="D26" i="13" s="1"/>
  <c r="C27" i="13"/>
  <c r="D27" i="13" s="1"/>
  <c r="C28" i="13"/>
  <c r="D28" i="13" s="1"/>
  <c r="C29" i="13"/>
  <c r="D29" i="13" s="1"/>
  <c r="C30" i="13"/>
  <c r="D30" i="13" s="1"/>
  <c r="C31" i="13"/>
  <c r="D31" i="13" s="1"/>
  <c r="C32" i="13"/>
  <c r="D32" i="13" s="1"/>
  <c r="C33" i="13"/>
  <c r="D33" i="13" s="1"/>
  <c r="C34" i="13"/>
  <c r="D34" i="13" s="1"/>
  <c r="C3" i="13"/>
  <c r="D3" i="13" s="1"/>
  <c r="A23" i="8" s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" i="13"/>
  <c r="A68" i="7" l="1"/>
  <c r="A5" i="7"/>
  <c r="B5" i="7" s="1"/>
  <c r="B65" i="7"/>
  <c r="A55" i="7"/>
  <c r="A6" i="7"/>
  <c r="B6" i="7" s="1"/>
  <c r="A30" i="7"/>
  <c r="A77" i="7"/>
  <c r="C77" i="7" s="1"/>
  <c r="A67" i="7"/>
  <c r="B67" i="7" s="1"/>
  <c r="A12" i="7"/>
  <c r="A35" i="7"/>
  <c r="B35" i="7" s="1"/>
  <c r="A18" i="7"/>
  <c r="B18" i="7" s="1"/>
  <c r="A49" i="7"/>
  <c r="B49" i="7" s="1"/>
  <c r="A73" i="7"/>
  <c r="C73" i="7" s="1"/>
  <c r="A43" i="7"/>
  <c r="B43" i="7" s="1"/>
  <c r="A74" i="7"/>
  <c r="C74" i="7" s="1"/>
  <c r="A15" i="7"/>
  <c r="B15" i="7" s="1"/>
  <c r="A76" i="7"/>
  <c r="C76" i="7" s="1"/>
  <c r="A72" i="7"/>
  <c r="C72" i="7" s="1"/>
  <c r="A46" i="7"/>
  <c r="B46" i="7" s="1"/>
  <c r="P46" i="7" s="1"/>
  <c r="A75" i="7"/>
  <c r="C75" i="7" s="1"/>
  <c r="E23" i="8"/>
  <c r="C23" i="8"/>
  <c r="D23" i="8"/>
  <c r="J23" i="8"/>
  <c r="K23" i="8" s="1"/>
  <c r="F23" i="8"/>
  <c r="G23" i="8" s="1"/>
  <c r="H23" i="8"/>
  <c r="I23" i="8" s="1"/>
  <c r="A28" i="7"/>
  <c r="B28" i="7" s="1"/>
  <c r="A3" i="8"/>
  <c r="B3" i="8" s="1"/>
  <c r="A58" i="7"/>
  <c r="B58" i="7" s="1"/>
  <c r="A26" i="7"/>
  <c r="B26" i="7" s="1"/>
  <c r="A21" i="8"/>
  <c r="B30" i="7"/>
  <c r="A39" i="7"/>
  <c r="B39" i="7" s="1"/>
  <c r="A20" i="8"/>
  <c r="B20" i="8" s="1"/>
  <c r="A19" i="8"/>
  <c r="B19" i="8" s="1"/>
  <c r="B48" i="15"/>
  <c r="A20" i="7"/>
  <c r="B20" i="7" s="1"/>
  <c r="A66" i="7"/>
  <c r="B66" i="7" s="1"/>
  <c r="A70" i="7"/>
  <c r="B70" i="7" s="1"/>
  <c r="A3" i="7"/>
  <c r="B3" i="7" s="1"/>
  <c r="A63" i="7"/>
  <c r="B63" i="7" s="1"/>
  <c r="A41" i="7"/>
  <c r="B41" i="7" s="1"/>
  <c r="A59" i="7"/>
  <c r="B59" i="7" s="1"/>
  <c r="A60" i="7"/>
  <c r="B60" i="7" s="1"/>
  <c r="A42" i="7"/>
  <c r="B42" i="7" s="1"/>
  <c r="A23" i="7"/>
  <c r="B23" i="7" s="1"/>
  <c r="A44" i="7"/>
  <c r="B44" i="7" s="1"/>
  <c r="A14" i="7"/>
  <c r="B14" i="7" s="1"/>
  <c r="A17" i="7"/>
  <c r="B17" i="7" s="1"/>
  <c r="A10" i="7"/>
  <c r="B10" i="7" s="1"/>
  <c r="B8" i="7"/>
  <c r="A27" i="7"/>
  <c r="B27" i="7" s="1"/>
  <c r="A21" i="7"/>
  <c r="B21" i="7" s="1"/>
  <c r="A37" i="7"/>
  <c r="B37" i="7" s="1"/>
  <c r="A62" i="7"/>
  <c r="B62" i="7" s="1"/>
  <c r="B12" i="7"/>
  <c r="A69" i="7"/>
  <c r="B69" i="7" s="1"/>
  <c r="A38" i="7"/>
  <c r="B38" i="7" s="1"/>
  <c r="A36" i="7"/>
  <c r="B36" i="7" s="1"/>
  <c r="A33" i="7"/>
  <c r="B33" i="7" s="1"/>
  <c r="A2" i="7"/>
  <c r="B2" i="7" s="1"/>
  <c r="A29" i="7"/>
  <c r="B29" i="7" s="1"/>
  <c r="A57" i="7"/>
  <c r="B57" i="7" s="1"/>
  <c r="A54" i="7"/>
  <c r="B54" i="7" s="1"/>
  <c r="A25" i="7"/>
  <c r="B25" i="7" s="1"/>
  <c r="A40" i="7"/>
  <c r="B40" i="7" s="1"/>
  <c r="A31" i="7"/>
  <c r="B31" i="7" s="1"/>
  <c r="A48" i="7"/>
  <c r="B48" i="7" s="1"/>
  <c r="A16" i="7"/>
  <c r="B16" i="7" s="1"/>
  <c r="A9" i="7"/>
  <c r="B9" i="7" s="1"/>
  <c r="A32" i="7"/>
  <c r="B32" i="7" s="1"/>
  <c r="A19" i="7"/>
  <c r="B19" i="7" s="1"/>
  <c r="A45" i="7"/>
  <c r="B45" i="7" s="1"/>
  <c r="A34" i="7"/>
  <c r="B34" i="7" s="1"/>
  <c r="A22" i="7"/>
  <c r="B22" i="7" s="1"/>
  <c r="A52" i="7"/>
  <c r="B52" i="7" s="1"/>
  <c r="A7" i="7"/>
  <c r="B7" i="7" s="1"/>
  <c r="A53" i="7"/>
  <c r="B53" i="7" s="1"/>
  <c r="A24" i="7"/>
  <c r="B24" i="7" s="1"/>
  <c r="A4" i="7"/>
  <c r="B4" i="7" s="1"/>
  <c r="A50" i="7"/>
  <c r="B50" i="7" s="1"/>
  <c r="A71" i="7"/>
  <c r="B71" i="7" s="1"/>
  <c r="A11" i="7"/>
  <c r="B11" i="7" s="1"/>
  <c r="A47" i="7"/>
  <c r="B47" i="7" s="1"/>
  <c r="A13" i="7"/>
  <c r="B13" i="7" s="1"/>
  <c r="A64" i="7"/>
  <c r="B64" i="7" s="1"/>
  <c r="A61" i="7"/>
  <c r="B61" i="7" s="1"/>
  <c r="A56" i="7"/>
  <c r="B56" i="7" s="1"/>
  <c r="A51" i="7"/>
  <c r="B51" i="7" s="1"/>
  <c r="A14" i="8"/>
  <c r="B14" i="8" s="1"/>
  <c r="B68" i="7"/>
  <c r="B55" i="7"/>
  <c r="A24" i="8"/>
  <c r="B23" i="8"/>
  <c r="A5" i="8"/>
  <c r="B5" i="8" s="1"/>
  <c r="A8" i="8"/>
  <c r="A12" i="8"/>
  <c r="B12" i="8" s="1"/>
  <c r="A13" i="8"/>
  <c r="B13" i="8" s="1"/>
  <c r="A9" i="8"/>
  <c r="B9" i="8" s="1"/>
  <c r="A11" i="8"/>
  <c r="B11" i="8" s="1"/>
  <c r="A7" i="8"/>
  <c r="A6" i="8"/>
  <c r="B6" i="8" s="1"/>
  <c r="A27" i="8"/>
  <c r="A16" i="8"/>
  <c r="B16" i="8" s="1"/>
  <c r="A26" i="8"/>
  <c r="A2" i="8"/>
  <c r="B2" i="8" s="1"/>
  <c r="A25" i="8"/>
  <c r="A4" i="8"/>
  <c r="B4" i="8" s="1"/>
  <c r="A22" i="8"/>
  <c r="A17" i="8"/>
  <c r="B17" i="8" s="1"/>
  <c r="A18" i="8"/>
  <c r="B18" i="8" s="1"/>
  <c r="A15" i="8"/>
  <c r="A10" i="8"/>
  <c r="F77" i="7" l="1"/>
  <c r="G77" i="7" s="1"/>
  <c r="E77" i="7"/>
  <c r="H77" i="7"/>
  <c r="J77" i="7"/>
  <c r="B77" i="7"/>
  <c r="D77" i="7"/>
  <c r="B74" i="7"/>
  <c r="D73" i="7"/>
  <c r="E73" i="7"/>
  <c r="B73" i="7"/>
  <c r="B75" i="7"/>
  <c r="H73" i="7"/>
  <c r="J73" i="7"/>
  <c r="F73" i="7"/>
  <c r="G73" i="7" s="1"/>
  <c r="B76" i="7"/>
  <c r="B72" i="7"/>
  <c r="H74" i="7"/>
  <c r="D74" i="7"/>
  <c r="F74" i="7"/>
  <c r="G74" i="7" s="1"/>
  <c r="E74" i="7"/>
  <c r="J74" i="7"/>
  <c r="J75" i="7"/>
  <c r="E75" i="7"/>
  <c r="F75" i="7"/>
  <c r="G75" i="7" s="1"/>
  <c r="H75" i="7"/>
  <c r="D75" i="7"/>
  <c r="H72" i="7"/>
  <c r="F72" i="7"/>
  <c r="G72" i="7" s="1"/>
  <c r="D72" i="7"/>
  <c r="E72" i="7"/>
  <c r="J72" i="7"/>
  <c r="J76" i="7"/>
  <c r="D76" i="7"/>
  <c r="F76" i="7"/>
  <c r="G76" i="7" s="1"/>
  <c r="E76" i="7"/>
  <c r="H76" i="7"/>
  <c r="D26" i="8"/>
  <c r="C26" i="8"/>
  <c r="E26" i="8"/>
  <c r="C27" i="8"/>
  <c r="D27" i="8"/>
  <c r="E27" i="8"/>
  <c r="B15" i="8"/>
  <c r="C21" i="8"/>
  <c r="E21" i="8"/>
  <c r="D21" i="8"/>
  <c r="C25" i="8"/>
  <c r="E25" i="8"/>
  <c r="D25" i="8"/>
  <c r="B26" i="8"/>
  <c r="F26" i="8"/>
  <c r="G26" i="8" s="1"/>
  <c r="H26" i="8"/>
  <c r="I26" i="8" s="1"/>
  <c r="J26" i="8"/>
  <c r="K26" i="8" s="1"/>
  <c r="B27" i="8"/>
  <c r="J27" i="8"/>
  <c r="K27" i="8" s="1"/>
  <c r="F27" i="8"/>
  <c r="G27" i="8" s="1"/>
  <c r="H27" i="8"/>
  <c r="I27" i="8" s="1"/>
  <c r="B10" i="8"/>
  <c r="B7" i="8"/>
  <c r="B21" i="8"/>
  <c r="F21" i="8"/>
  <c r="G21" i="8" s="1"/>
  <c r="H21" i="8"/>
  <c r="I21" i="8" s="1"/>
  <c r="J21" i="8"/>
  <c r="K21" i="8" s="1"/>
  <c r="B22" i="8"/>
  <c r="B8" i="8"/>
  <c r="B24" i="8"/>
  <c r="B25" i="8"/>
  <c r="J25" i="8"/>
  <c r="K25" i="8" s="1"/>
  <c r="F25" i="8"/>
  <c r="G25" i="8" s="1"/>
  <c r="H25" i="8"/>
  <c r="I25" i="8" s="1"/>
  <c r="L23" i="8"/>
  <c r="A29" i="12"/>
  <c r="B29" i="12"/>
  <c r="C29" i="12"/>
  <c r="A30" i="12"/>
  <c r="B30" i="12"/>
  <c r="C30" i="12"/>
  <c r="A31" i="12"/>
  <c r="B31" i="12"/>
  <c r="C31" i="12"/>
  <c r="A32" i="12"/>
  <c r="B32" i="12"/>
  <c r="C32" i="12"/>
  <c r="A33" i="12"/>
  <c r="B33" i="12"/>
  <c r="C33" i="12"/>
  <c r="A34" i="12"/>
  <c r="B34" i="12"/>
  <c r="C34" i="12"/>
  <c r="A22" i="12"/>
  <c r="B22" i="12"/>
  <c r="C22" i="12"/>
  <c r="A23" i="12"/>
  <c r="B23" i="12"/>
  <c r="C23" i="12"/>
  <c r="A24" i="12"/>
  <c r="B24" i="12"/>
  <c r="C24" i="12"/>
  <c r="A25" i="12"/>
  <c r="B25" i="12"/>
  <c r="C25" i="12"/>
  <c r="A26" i="12"/>
  <c r="B26" i="12"/>
  <c r="C26" i="12"/>
  <c r="A27" i="12"/>
  <c r="B27" i="12"/>
  <c r="C27" i="12"/>
  <c r="A28" i="12"/>
  <c r="B28" i="12"/>
  <c r="C28" i="12"/>
  <c r="A35" i="12"/>
  <c r="G35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9" i="12"/>
  <c r="C20" i="12"/>
  <c r="C21" i="12"/>
  <c r="C3" i="12"/>
  <c r="B21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3" i="12"/>
  <c r="A21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3" i="12"/>
  <c r="A1" i="12"/>
  <c r="D10" i="12" l="1"/>
  <c r="D27" i="12"/>
  <c r="D23" i="12"/>
  <c r="D32" i="12"/>
  <c r="D21" i="12"/>
  <c r="A19" i="9" s="1"/>
  <c r="D8" i="12"/>
  <c r="A3" i="9" s="1"/>
  <c r="D19" i="12"/>
  <c r="A10" i="9" s="1"/>
  <c r="P10" i="9" s="1"/>
  <c r="D6" i="12"/>
  <c r="A11" i="9" s="1"/>
  <c r="D16" i="12"/>
  <c r="A13" i="9" s="1"/>
  <c r="B13" i="9" s="1"/>
  <c r="D4" i="12"/>
  <c r="A14" i="9" s="1"/>
  <c r="P14" i="9" s="1"/>
  <c r="D25" i="12"/>
  <c r="D34" i="12"/>
  <c r="D30" i="12"/>
  <c r="D15" i="12"/>
  <c r="A18" i="9" s="1"/>
  <c r="D24" i="12"/>
  <c r="D29" i="12"/>
  <c r="A7" i="9"/>
  <c r="D28" i="12"/>
  <c r="D33" i="12"/>
  <c r="D12" i="12"/>
  <c r="A6" i="9" s="1"/>
  <c r="P6" i="9" s="1"/>
  <c r="D11" i="12"/>
  <c r="A12" i="9" s="1"/>
  <c r="B12" i="9" s="1"/>
  <c r="D3" i="12"/>
  <c r="A17" i="9" s="1"/>
  <c r="P17" i="9" s="1"/>
  <c r="D18" i="12"/>
  <c r="A20" i="9" s="1"/>
  <c r="D9" i="12"/>
  <c r="A9" i="9" s="1"/>
  <c r="D20" i="12"/>
  <c r="A2" i="9" s="1"/>
  <c r="A5" i="9"/>
  <c r="P5" i="9" s="1"/>
  <c r="D26" i="12"/>
  <c r="D22" i="12"/>
  <c r="D31" i="12"/>
  <c r="D17" i="12"/>
  <c r="A4" i="9" s="1"/>
  <c r="P4" i="9" s="1"/>
  <c r="D5" i="12"/>
  <c r="A8" i="9" s="1"/>
  <c r="P8" i="9" s="1"/>
  <c r="D14" i="12"/>
  <c r="A16" i="9" s="1"/>
  <c r="A15" i="9"/>
  <c r="L27" i="8"/>
  <c r="L26" i="8"/>
  <c r="L25" i="8"/>
  <c r="L21" i="8"/>
  <c r="A32" i="3"/>
  <c r="F32" i="3" s="1"/>
  <c r="P18" i="9" l="1"/>
  <c r="B18" i="9"/>
  <c r="P13" i="9"/>
  <c r="Q13" i="9" s="1"/>
  <c r="B15" i="9"/>
  <c r="B17" i="9"/>
  <c r="Q17" i="9" s="1"/>
  <c r="P15" i="9"/>
  <c r="P19" i="9"/>
  <c r="F19" i="9"/>
  <c r="C19" i="9"/>
  <c r="D19" i="9"/>
  <c r="E19" i="9"/>
  <c r="P2" i="9"/>
  <c r="P12" i="9"/>
  <c r="Q12" i="9" s="1"/>
  <c r="P9" i="9"/>
  <c r="G32" i="3"/>
  <c r="J32" i="3"/>
  <c r="K32" i="3" s="1"/>
  <c r="H32" i="3"/>
  <c r="I32" i="3" s="1"/>
  <c r="B5" i="9"/>
  <c r="Q5" i="9" s="1"/>
  <c r="B10" i="9"/>
  <c r="Q10" i="9" s="1"/>
  <c r="B2" i="9"/>
  <c r="B6" i="9"/>
  <c r="Q6" i="9" s="1"/>
  <c r="B16" i="9"/>
  <c r="P16" i="9"/>
  <c r="B20" i="9"/>
  <c r="P20" i="9"/>
  <c r="B11" i="9"/>
  <c r="P11" i="9"/>
  <c r="B3" i="9"/>
  <c r="P3" i="9"/>
  <c r="B7" i="9"/>
  <c r="P7" i="9"/>
  <c r="B14" i="9"/>
  <c r="Q14" i="9" s="1"/>
  <c r="B8" i="9"/>
  <c r="Q8" i="9" s="1"/>
  <c r="B4" i="9"/>
  <c r="Q4" i="9" s="1"/>
  <c r="B9" i="9"/>
  <c r="B19" i="9"/>
  <c r="D32" i="3"/>
  <c r="C32" i="3"/>
  <c r="E32" i="3"/>
  <c r="B32" i="3"/>
  <c r="Q18" i="9" l="1"/>
  <c r="Q15" i="9"/>
  <c r="Q19" i="9"/>
  <c r="Q2" i="9"/>
  <c r="Q9" i="9"/>
  <c r="Q20" i="9"/>
  <c r="Q3" i="9"/>
  <c r="Q16" i="9"/>
  <c r="Q11" i="9"/>
  <c r="Q7" i="9"/>
  <c r="L32" i="3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G36" i="10"/>
  <c r="A36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" i="10"/>
  <c r="A1" i="10"/>
  <c r="D27" i="10" l="1"/>
  <c r="A29" i="3" s="1"/>
  <c r="D15" i="10"/>
  <c r="A2" i="3" s="1"/>
  <c r="D25" i="10"/>
  <c r="A18" i="3" s="1"/>
  <c r="Q32" i="3" s="1"/>
  <c r="D23" i="10"/>
  <c r="A27" i="3" s="1"/>
  <c r="D26" i="10"/>
  <c r="A17" i="3" s="1"/>
  <c r="D14" i="10"/>
  <c r="A20" i="3" s="1"/>
  <c r="D24" i="10"/>
  <c r="A9" i="3" s="1"/>
  <c r="B9" i="3" s="1"/>
  <c r="D12" i="10"/>
  <c r="A11" i="3" s="1"/>
  <c r="D11" i="10"/>
  <c r="A5" i="3" s="1"/>
  <c r="D22" i="10"/>
  <c r="A25" i="3" s="1"/>
  <c r="D10" i="10"/>
  <c r="A4" i="3" s="1"/>
  <c r="D31" i="10"/>
  <c r="A12" i="3" s="1"/>
  <c r="C12" i="3" s="1"/>
  <c r="D19" i="10"/>
  <c r="A22" i="3" s="1"/>
  <c r="D28" i="10"/>
  <c r="A6" i="3" s="1"/>
  <c r="D16" i="10"/>
  <c r="A15" i="3" s="1"/>
  <c r="D4" i="10"/>
  <c r="A28" i="3" s="1"/>
  <c r="D7" i="10"/>
  <c r="A19" i="3" s="1"/>
  <c r="C19" i="3" s="1"/>
  <c r="D13" i="10"/>
  <c r="A31" i="3" s="1"/>
  <c r="A30" i="3"/>
  <c r="D21" i="10"/>
  <c r="A21" i="3" s="1"/>
  <c r="D9" i="10"/>
  <c r="A23" i="3" s="1"/>
  <c r="D32" i="10"/>
  <c r="A14" i="3" s="1"/>
  <c r="D20" i="10"/>
  <c r="A16" i="3" s="1"/>
  <c r="D8" i="10"/>
  <c r="A26" i="3" s="1"/>
  <c r="D30" i="10"/>
  <c r="A3" i="3" s="1"/>
  <c r="D18" i="10"/>
  <c r="A13" i="3" s="1"/>
  <c r="D6" i="10"/>
  <c r="A24" i="3" s="1"/>
  <c r="D29" i="10"/>
  <c r="A10" i="3" s="1"/>
  <c r="D17" i="10"/>
  <c r="A7" i="3" s="1"/>
  <c r="D5" i="10"/>
  <c r="A8" i="3" s="1"/>
  <c r="Q29" i="3" l="1"/>
  <c r="D31" i="3"/>
  <c r="H31" i="3" s="1"/>
  <c r="I31" i="3" s="1"/>
  <c r="E31" i="3"/>
  <c r="J31" i="3" s="1"/>
  <c r="K31" i="3" s="1"/>
  <c r="B31" i="3"/>
  <c r="C31" i="3"/>
  <c r="F31" i="3"/>
  <c r="G31" i="3" s="1"/>
  <c r="B30" i="3"/>
  <c r="Q30" i="3"/>
  <c r="E30" i="3"/>
  <c r="C30" i="3"/>
  <c r="F30" i="3" s="1"/>
  <c r="G30" i="3" s="1"/>
  <c r="D30" i="3"/>
  <c r="H30" i="3" s="1"/>
  <c r="I30" i="3" s="1"/>
  <c r="J30" i="3"/>
  <c r="K30" i="3" s="1"/>
  <c r="B2" i="3"/>
  <c r="F2" i="3" s="1"/>
  <c r="G2" i="3" s="1"/>
  <c r="E2" i="3"/>
  <c r="E9" i="3"/>
  <c r="J9" i="3" s="1"/>
  <c r="K9" i="3" s="1"/>
  <c r="Q28" i="3"/>
  <c r="Q27" i="3"/>
  <c r="E19" i="3"/>
  <c r="C9" i="3"/>
  <c r="D9" i="3"/>
  <c r="H9" i="3" s="1"/>
  <c r="I9" i="3" s="1"/>
  <c r="Q31" i="3"/>
  <c r="E12" i="3"/>
  <c r="D12" i="3"/>
  <c r="B12" i="3"/>
  <c r="Q25" i="3"/>
  <c r="B19" i="3"/>
  <c r="D19" i="3"/>
  <c r="Q24" i="3"/>
  <c r="Q26" i="3"/>
  <c r="Q4" i="3"/>
  <c r="Q23" i="3"/>
  <c r="Q22" i="3"/>
  <c r="Q21" i="3"/>
  <c r="Q14" i="3"/>
  <c r="Q18" i="3"/>
  <c r="C22" i="3"/>
  <c r="Q19" i="3"/>
  <c r="Q17" i="3"/>
  <c r="E22" i="3"/>
  <c r="B22" i="3"/>
  <c r="Q11" i="3"/>
  <c r="D22" i="3"/>
  <c r="Q7" i="3"/>
  <c r="Q2" i="3"/>
  <c r="Q15" i="3"/>
  <c r="Q10" i="3"/>
  <c r="Q13" i="3"/>
  <c r="Q16" i="3"/>
  <c r="Q9" i="3"/>
  <c r="Q3" i="3"/>
  <c r="Q6" i="3"/>
  <c r="Q12" i="3"/>
  <c r="Q5" i="3"/>
  <c r="Q8" i="3"/>
  <c r="Q20" i="3"/>
  <c r="D29" i="3"/>
  <c r="H29" i="3" s="1"/>
  <c r="I29" i="3" s="1"/>
  <c r="E29" i="3"/>
  <c r="J29" i="3" s="1"/>
  <c r="K29" i="3" s="1"/>
  <c r="B29" i="3"/>
  <c r="C29" i="3"/>
  <c r="F29" i="3" s="1"/>
  <c r="G29" i="3" s="1"/>
  <c r="D11" i="3"/>
  <c r="E11" i="3"/>
  <c r="C11" i="3"/>
  <c r="B11" i="3"/>
  <c r="E14" i="3"/>
  <c r="C14" i="3"/>
  <c r="D14" i="3"/>
  <c r="B14" i="3"/>
  <c r="D4" i="3"/>
  <c r="B4" i="3"/>
  <c r="E4" i="3"/>
  <c r="C4" i="3"/>
  <c r="E6" i="3"/>
  <c r="C6" i="3"/>
  <c r="D6" i="3"/>
  <c r="B6" i="3"/>
  <c r="D25" i="3"/>
  <c r="B25" i="3"/>
  <c r="E25" i="3"/>
  <c r="C25" i="3"/>
  <c r="D18" i="3"/>
  <c r="C18" i="3"/>
  <c r="E18" i="3"/>
  <c r="B18" i="3"/>
  <c r="R32" i="3" s="1"/>
  <c r="E7" i="3"/>
  <c r="B7" i="3"/>
  <c r="C7" i="3"/>
  <c r="D7" i="3"/>
  <c r="E20" i="3"/>
  <c r="C20" i="3"/>
  <c r="D20" i="3"/>
  <c r="B20" i="3"/>
  <c r="D23" i="3"/>
  <c r="B23" i="3"/>
  <c r="C23" i="3"/>
  <c r="E23" i="3"/>
  <c r="D17" i="3"/>
  <c r="B17" i="3"/>
  <c r="C17" i="3"/>
  <c r="E17" i="3"/>
  <c r="E24" i="3"/>
  <c r="D24" i="3"/>
  <c r="B24" i="3"/>
  <c r="C24" i="3"/>
  <c r="E13" i="3"/>
  <c r="D13" i="3"/>
  <c r="B13" i="3"/>
  <c r="C13" i="3"/>
  <c r="D21" i="3"/>
  <c r="C21" i="3"/>
  <c r="B21" i="3"/>
  <c r="E21" i="3"/>
  <c r="D5" i="3"/>
  <c r="E5" i="3"/>
  <c r="B5" i="3"/>
  <c r="C5" i="3"/>
  <c r="D27" i="3"/>
  <c r="E27" i="3"/>
  <c r="B27" i="3"/>
  <c r="C27" i="3"/>
  <c r="E8" i="3"/>
  <c r="B8" i="3"/>
  <c r="C8" i="3"/>
  <c r="D8" i="3"/>
  <c r="E10" i="3"/>
  <c r="C10" i="3"/>
  <c r="B10" i="3"/>
  <c r="D10" i="3"/>
  <c r="E15" i="3"/>
  <c r="C15" i="3"/>
  <c r="D15" i="3"/>
  <c r="B15" i="3"/>
  <c r="E26" i="3"/>
  <c r="D26" i="3"/>
  <c r="B26" i="3"/>
  <c r="C26" i="3"/>
  <c r="E3" i="3"/>
  <c r="B3" i="3"/>
  <c r="D3" i="3"/>
  <c r="C3" i="3"/>
  <c r="E28" i="3"/>
  <c r="D28" i="3"/>
  <c r="B28" i="3"/>
  <c r="C28" i="3"/>
  <c r="E16" i="3"/>
  <c r="C16" i="3"/>
  <c r="B16" i="3"/>
  <c r="D16" i="3"/>
  <c r="R29" i="3" l="1"/>
  <c r="J26" i="3"/>
  <c r="K26" i="3" s="1"/>
  <c r="F27" i="3"/>
  <c r="G27" i="3" s="1"/>
  <c r="H27" i="3"/>
  <c r="I27" i="3" s="1"/>
  <c r="F26" i="3"/>
  <c r="G26" i="3" s="1"/>
  <c r="J27" i="3"/>
  <c r="K27" i="3" s="1"/>
  <c r="H26" i="3"/>
  <c r="I26" i="3" s="1"/>
  <c r="R30" i="3"/>
  <c r="J25" i="3"/>
  <c r="K25" i="3" s="1"/>
  <c r="J15" i="3"/>
  <c r="K15" i="3" s="1"/>
  <c r="H18" i="3"/>
  <c r="I18" i="3" s="1"/>
  <c r="J2" i="3"/>
  <c r="K2" i="3" s="1"/>
  <c r="H19" i="3"/>
  <c r="I19" i="3" s="1"/>
  <c r="H2" i="3"/>
  <c r="I2" i="3" s="1"/>
  <c r="H15" i="3"/>
  <c r="I15" i="3" s="1"/>
  <c r="J18" i="3"/>
  <c r="K18" i="3" s="1"/>
  <c r="F23" i="3"/>
  <c r="G23" i="3" s="1"/>
  <c r="F21" i="3"/>
  <c r="G21" i="3" s="1"/>
  <c r="F28" i="3"/>
  <c r="G28" i="3" s="1"/>
  <c r="F4" i="3"/>
  <c r="G4" i="3" s="1"/>
  <c r="J28" i="3"/>
  <c r="K28" i="3" s="1"/>
  <c r="F3" i="3"/>
  <c r="G3" i="3" s="1"/>
  <c r="F5" i="3"/>
  <c r="G5" i="3" s="1"/>
  <c r="F24" i="3"/>
  <c r="G24" i="3" s="1"/>
  <c r="F25" i="3"/>
  <c r="G25" i="3" s="1"/>
  <c r="J5" i="3"/>
  <c r="K5" i="3" s="1"/>
  <c r="J3" i="3"/>
  <c r="K3" i="3" s="1"/>
  <c r="J10" i="3"/>
  <c r="K10" i="3" s="1"/>
  <c r="H5" i="3"/>
  <c r="I5" i="3" s="1"/>
  <c r="J20" i="3"/>
  <c r="K20" i="3" s="1"/>
  <c r="J19" i="3"/>
  <c r="K19" i="3" s="1"/>
  <c r="H6" i="3"/>
  <c r="I6" i="3" s="1"/>
  <c r="F16" i="3"/>
  <c r="G16" i="3" s="1"/>
  <c r="J11" i="3"/>
  <c r="K11" i="3" s="1"/>
  <c r="J22" i="3"/>
  <c r="K22" i="3" s="1"/>
  <c r="F8" i="3"/>
  <c r="G8" i="3" s="1"/>
  <c r="F22" i="3"/>
  <c r="G22" i="3" s="1"/>
  <c r="F13" i="3"/>
  <c r="G13" i="3" s="1"/>
  <c r="H28" i="3"/>
  <c r="I28" i="3" s="1"/>
  <c r="H13" i="3"/>
  <c r="I13" i="3" s="1"/>
  <c r="H12" i="3"/>
  <c r="I12" i="3" s="1"/>
  <c r="F12" i="3"/>
  <c r="G12" i="3" s="1"/>
  <c r="H20" i="3"/>
  <c r="I20" i="3" s="1"/>
  <c r="H14" i="3"/>
  <c r="I14" i="3" s="1"/>
  <c r="H22" i="3"/>
  <c r="I22" i="3" s="1"/>
  <c r="F19" i="3"/>
  <c r="G19" i="3" s="1"/>
  <c r="F11" i="3"/>
  <c r="G11" i="3" s="1"/>
  <c r="F15" i="3"/>
  <c r="G15" i="3" s="1"/>
  <c r="F18" i="3"/>
  <c r="G18" i="3" s="1"/>
  <c r="F7" i="3"/>
  <c r="G7" i="3" s="1"/>
  <c r="F20" i="3"/>
  <c r="G20" i="3" s="1"/>
  <c r="F14" i="3"/>
  <c r="G14" i="3" s="1"/>
  <c r="F9" i="3"/>
  <c r="G9" i="3" s="1"/>
  <c r="L9" i="3" s="1"/>
  <c r="F10" i="3"/>
  <c r="G10" i="3" s="1"/>
  <c r="F17" i="3"/>
  <c r="G17" i="3" s="1"/>
  <c r="F6" i="3"/>
  <c r="G6" i="3" s="1"/>
  <c r="J4" i="3"/>
  <c r="K4" i="3" s="1"/>
  <c r="J13" i="3"/>
  <c r="K13" i="3" s="1"/>
  <c r="H23" i="3"/>
  <c r="I23" i="3" s="1"/>
  <c r="H4" i="3"/>
  <c r="I4" i="3" s="1"/>
  <c r="J12" i="3"/>
  <c r="K12" i="3" s="1"/>
  <c r="H10" i="3"/>
  <c r="I10" i="3" s="1"/>
  <c r="H3" i="3"/>
  <c r="I3" i="3" s="1"/>
  <c r="H24" i="3"/>
  <c r="I24" i="3" s="1"/>
  <c r="J24" i="3"/>
  <c r="K24" i="3" s="1"/>
  <c r="H25" i="3"/>
  <c r="I25" i="3" s="1"/>
  <c r="J14" i="3"/>
  <c r="K14" i="3" s="1"/>
  <c r="H16" i="3"/>
  <c r="I16" i="3" s="1"/>
  <c r="J21" i="3"/>
  <c r="K21" i="3" s="1"/>
  <c r="J17" i="3"/>
  <c r="K17" i="3" s="1"/>
  <c r="H7" i="3"/>
  <c r="I7" i="3" s="1"/>
  <c r="J16" i="3"/>
  <c r="K16" i="3" s="1"/>
  <c r="H21" i="3"/>
  <c r="I21" i="3" s="1"/>
  <c r="H17" i="3"/>
  <c r="I17" i="3" s="1"/>
  <c r="J7" i="3"/>
  <c r="K7" i="3" s="1"/>
  <c r="J6" i="3"/>
  <c r="K6" i="3" s="1"/>
  <c r="H11" i="3"/>
  <c r="I11" i="3" s="1"/>
  <c r="J23" i="3"/>
  <c r="K23" i="3" s="1"/>
  <c r="R27" i="3"/>
  <c r="R28" i="3"/>
  <c r="R31" i="3"/>
  <c r="R26" i="3"/>
  <c r="R24" i="3"/>
  <c r="R4" i="3"/>
  <c r="R21" i="3"/>
  <c r="R19" i="3"/>
  <c r="R22" i="3"/>
  <c r="R14" i="3"/>
  <c r="R23" i="3"/>
  <c r="R25" i="3"/>
  <c r="R8" i="3"/>
  <c r="R18" i="3"/>
  <c r="R17" i="3"/>
  <c r="R11" i="3"/>
  <c r="R20" i="3"/>
  <c r="R2" i="3"/>
  <c r="R5" i="3"/>
  <c r="R12" i="3"/>
  <c r="R6" i="3"/>
  <c r="R3" i="3"/>
  <c r="R7" i="3"/>
  <c r="R9" i="3"/>
  <c r="R16" i="3"/>
  <c r="R13" i="3"/>
  <c r="R10" i="3"/>
  <c r="R15" i="3"/>
  <c r="L30" i="3"/>
  <c r="L31" i="3"/>
  <c r="H8" i="3"/>
  <c r="I8" i="3" s="1"/>
  <c r="J8" i="3"/>
  <c r="K8" i="3" s="1"/>
  <c r="B14" i="2" l="1"/>
  <c r="L2" i="3"/>
  <c r="S31" i="3"/>
  <c r="L12" i="3"/>
  <c r="L19" i="3"/>
  <c r="L24" i="3"/>
  <c r="S30" i="3"/>
  <c r="O17" i="3"/>
  <c r="O16" i="3"/>
  <c r="O7" i="3"/>
  <c r="O11" i="3"/>
  <c r="O9" i="3"/>
  <c r="O19" i="3"/>
  <c r="O2" i="3"/>
  <c r="O31" i="3"/>
  <c r="O28" i="3"/>
  <c r="O25" i="3"/>
  <c r="O24" i="3"/>
  <c r="O26" i="3"/>
  <c r="O30" i="3"/>
  <c r="O27" i="3"/>
  <c r="O29" i="3"/>
  <c r="O3" i="3"/>
  <c r="O12" i="3"/>
  <c r="O32" i="3"/>
  <c r="O20" i="3"/>
  <c r="O4" i="3"/>
  <c r="O13" i="3"/>
  <c r="O21" i="3"/>
  <c r="O6" i="3"/>
  <c r="O8" i="3"/>
  <c r="O15" i="3"/>
  <c r="O23" i="3"/>
  <c r="O18" i="3"/>
  <c r="O10" i="3"/>
  <c r="O22" i="3"/>
  <c r="O5" i="3"/>
  <c r="O14" i="3"/>
  <c r="L29" i="3"/>
  <c r="L25" i="3"/>
  <c r="L23" i="3"/>
  <c r="L15" i="3"/>
  <c r="L20" i="3"/>
  <c r="N10" i="3"/>
  <c r="L4" i="3"/>
  <c r="L16" i="3"/>
  <c r="N18" i="3"/>
  <c r="N15" i="3"/>
  <c r="L18" i="3"/>
  <c r="S32" i="3" s="1"/>
  <c r="L13" i="3"/>
  <c r="L22" i="3"/>
  <c r="L17" i="3"/>
  <c r="L3" i="3"/>
  <c r="L21" i="3"/>
  <c r="L26" i="3"/>
  <c r="L5" i="3"/>
  <c r="L28" i="3"/>
  <c r="L8" i="3"/>
  <c r="L27" i="3"/>
  <c r="N13" i="3"/>
  <c r="N23" i="3"/>
  <c r="N19" i="3"/>
  <c r="N26" i="3"/>
  <c r="N32" i="3"/>
  <c r="N16" i="3"/>
  <c r="N12" i="3"/>
  <c r="N28" i="3"/>
  <c r="N25" i="3"/>
  <c r="N30" i="3"/>
  <c r="N11" i="3"/>
  <c r="N22" i="3"/>
  <c r="N27" i="3"/>
  <c r="L11" i="3"/>
  <c r="N9" i="3"/>
  <c r="N8" i="3"/>
  <c r="N7" i="3"/>
  <c r="N5" i="3"/>
  <c r="N3" i="3"/>
  <c r="N2" i="3"/>
  <c r="N6" i="3"/>
  <c r="N24" i="3"/>
  <c r="N4" i="3"/>
  <c r="N20" i="3"/>
  <c r="N21" i="3"/>
  <c r="N17" i="3"/>
  <c r="N31" i="3"/>
  <c r="N29" i="3"/>
  <c r="N14" i="3"/>
  <c r="L7" i="3"/>
  <c r="L6" i="3"/>
  <c r="C14" i="2"/>
  <c r="S29" i="3" l="1"/>
  <c r="S28" i="3"/>
  <c r="S26" i="3"/>
  <c r="S27" i="3"/>
  <c r="S9" i="3"/>
  <c r="S22" i="3"/>
  <c r="S23" i="3"/>
  <c r="S25" i="3"/>
  <c r="P26" i="3"/>
  <c r="P9" i="3"/>
  <c r="P25" i="3"/>
  <c r="P5" i="3"/>
  <c r="P16" i="3"/>
  <c r="P6" i="3"/>
  <c r="P10" i="3"/>
  <c r="P3" i="3"/>
  <c r="P12" i="3"/>
  <c r="P19" i="3"/>
  <c r="P20" i="3"/>
  <c r="P18" i="3"/>
  <c r="P24" i="3"/>
  <c r="P31" i="3"/>
  <c r="P4" i="3"/>
  <c r="P15" i="3"/>
  <c r="P21" i="3"/>
  <c r="P7" i="3"/>
  <c r="P23" i="3"/>
  <c r="P2" i="3"/>
  <c r="P17" i="3"/>
  <c r="P32" i="3"/>
  <c r="P28" i="3"/>
  <c r="P22" i="3"/>
  <c r="P27" i="3"/>
  <c r="P14" i="3"/>
  <c r="P11" i="3"/>
  <c r="P8" i="3"/>
  <c r="P29" i="3"/>
  <c r="P30" i="3"/>
  <c r="P13" i="3"/>
  <c r="L14" i="3"/>
  <c r="S3" i="3" s="1"/>
  <c r="L10" i="3"/>
  <c r="S6" i="3" l="1"/>
  <c r="H2" i="2"/>
  <c r="S14" i="3"/>
  <c r="S24" i="3"/>
  <c r="S15" i="3"/>
  <c r="S13" i="3"/>
  <c r="S12" i="3"/>
  <c r="S11" i="3"/>
  <c r="S17" i="3"/>
  <c r="S16" i="3"/>
  <c r="S4" i="3"/>
  <c r="S2" i="3"/>
  <c r="S18" i="3"/>
  <c r="S21" i="3"/>
  <c r="S19" i="3"/>
  <c r="S5" i="3"/>
  <c r="S7" i="3"/>
  <c r="S8" i="3"/>
  <c r="S20" i="3"/>
  <c r="S10" i="3"/>
  <c r="AD170" i="11" l="1"/>
  <c r="AD216" i="11"/>
  <c r="AD80" i="11"/>
  <c r="AD115" i="11"/>
  <c r="AD228" i="11"/>
  <c r="AD69" i="11"/>
  <c r="AD107" i="11"/>
  <c r="AD154" i="11"/>
  <c r="AD217" i="11"/>
  <c r="AD29" i="11"/>
  <c r="AD267" i="11"/>
  <c r="AD289" i="11"/>
  <c r="AD200" i="11"/>
  <c r="AD235" i="11"/>
  <c r="AD87" i="11"/>
  <c r="AD178" i="11"/>
  <c r="AD180" i="11"/>
  <c r="AD227" i="11"/>
  <c r="AD223" i="11"/>
  <c r="AD79" i="11"/>
  <c r="AD114" i="11"/>
  <c r="AD67" i="11"/>
  <c r="AD246" i="11"/>
  <c r="AD281" i="11"/>
  <c r="AD118" i="11"/>
  <c r="AD153" i="11"/>
  <c r="AD211" i="11"/>
  <c r="AD106" i="11"/>
  <c r="AD285" i="11"/>
  <c r="AD121" i="11"/>
  <c r="AD73" i="11"/>
  <c r="AD160" i="11"/>
  <c r="AD195" i="11"/>
  <c r="AD242" i="11"/>
  <c r="AD98" i="11"/>
  <c r="AD144" i="11"/>
  <c r="AD152" i="11"/>
  <c r="AD8" i="11"/>
  <c r="AD43" i="11"/>
  <c r="AD39" i="11"/>
  <c r="AD171" i="11"/>
  <c r="AD284" i="11"/>
  <c r="AD120" i="11"/>
  <c r="AD85" i="11"/>
  <c r="AD23" i="11"/>
  <c r="AD19" i="11"/>
  <c r="AD198" i="11"/>
  <c r="AD233" i="11"/>
  <c r="AD175" i="11"/>
  <c r="AD210" i="11"/>
  <c r="AD245" i="11"/>
  <c r="AD280" i="11"/>
  <c r="AD11" i="11"/>
  <c r="AD202" i="11"/>
  <c r="AD58" i="11"/>
  <c r="AD237" i="11"/>
  <c r="AD93" i="11"/>
  <c r="AD260" i="11"/>
  <c r="AD295" i="11"/>
  <c r="AD42" i="11"/>
  <c r="AD221" i="11"/>
  <c r="AD77" i="11"/>
  <c r="AD256" i="11"/>
  <c r="AD112" i="11"/>
  <c r="AD291" i="11"/>
  <c r="AD147" i="11"/>
  <c r="AB275" i="11"/>
  <c r="AB2" i="11"/>
  <c r="AD182" i="11"/>
  <c r="AD116" i="11" l="1"/>
  <c r="AD206" i="11"/>
  <c r="AD89" i="11"/>
  <c r="AD214" i="11"/>
  <c r="AD241" i="11"/>
  <c r="AD222" i="11"/>
  <c r="AD277" i="11"/>
  <c r="AD51" i="11"/>
  <c r="AD164" i="11"/>
  <c r="AD254" i="11"/>
  <c r="AD137" i="11"/>
  <c r="AD293" i="11"/>
  <c r="AD83" i="11"/>
  <c r="AD236" i="11"/>
  <c r="AD91" i="11"/>
  <c r="AD192" i="11"/>
  <c r="AD208" i="11"/>
  <c r="AD10" i="11"/>
  <c r="AD127" i="11"/>
  <c r="AD294" i="11"/>
  <c r="AD72" i="11"/>
  <c r="AD54" i="11"/>
  <c r="AD167" i="11"/>
  <c r="AD27" i="11"/>
  <c r="AD187" i="11"/>
  <c r="AD288" i="11"/>
  <c r="AD16" i="11"/>
  <c r="AD141" i="11"/>
  <c r="AD176" i="11"/>
  <c r="AD102" i="11"/>
  <c r="AD258" i="11"/>
  <c r="AD36" i="11"/>
  <c r="AD275" i="11"/>
  <c r="AD56" i="11"/>
  <c r="AD290" i="11"/>
  <c r="AD173" i="11"/>
  <c r="AD298" i="11"/>
  <c r="AD131" i="11"/>
  <c r="AD259" i="11"/>
  <c r="AD26" i="11"/>
  <c r="AD157" i="11"/>
  <c r="AD231" i="11"/>
  <c r="AD33" i="11"/>
  <c r="AD53" i="11"/>
  <c r="AD138" i="11"/>
  <c r="AD251" i="11"/>
  <c r="AD111" i="11"/>
  <c r="AD224" i="11"/>
  <c r="AD88" i="11"/>
  <c r="AD140" i="11"/>
  <c r="AD163" i="11"/>
  <c r="AD264" i="11"/>
  <c r="AD183" i="11"/>
  <c r="AD296" i="11"/>
  <c r="AD32" i="11"/>
  <c r="AD125" i="11"/>
  <c r="AD250" i="11"/>
  <c r="AD71" i="11"/>
  <c r="AD24" i="11"/>
  <c r="AD44" i="11"/>
  <c r="AD134" i="11"/>
  <c r="AD52" i="11"/>
  <c r="AD177" i="11"/>
  <c r="AD271" i="11"/>
  <c r="AD282" i="11"/>
  <c r="AD60" i="11"/>
  <c r="AD255" i="11"/>
  <c r="AD57" i="11"/>
  <c r="AD162" i="11"/>
  <c r="AD261" i="11"/>
  <c r="AD133" i="11"/>
  <c r="AD74" i="11"/>
  <c r="AD4" i="11"/>
  <c r="AD129" i="11"/>
  <c r="AD9" i="11"/>
  <c r="AD269" i="11"/>
  <c r="AD59" i="11"/>
  <c r="AD13" i="11"/>
  <c r="AD75" i="11"/>
  <c r="AD188" i="11"/>
  <c r="AD278" i="11"/>
  <c r="AD196" i="11"/>
  <c r="AD193" i="11"/>
  <c r="AD213" i="11"/>
  <c r="AD103" i="11"/>
  <c r="AD204" i="11"/>
  <c r="AD76" i="11"/>
  <c r="AD201" i="11"/>
  <c r="AD92" i="11"/>
  <c r="AD155" i="11"/>
  <c r="AD128" i="11"/>
  <c r="AD218" i="11"/>
  <c r="AD148" i="11"/>
  <c r="AD273" i="11"/>
  <c r="AD297" i="11"/>
  <c r="AD90" i="11"/>
  <c r="AD203" i="11"/>
  <c r="AD63" i="11"/>
  <c r="AD219" i="11"/>
  <c r="AD21" i="11"/>
  <c r="AD146" i="11"/>
  <c r="AD17" i="11"/>
  <c r="AD142" i="11"/>
  <c r="AD145" i="11"/>
  <c r="AD247" i="11"/>
  <c r="AD14" i="11"/>
  <c r="AD220" i="11"/>
  <c r="AD22" i="11"/>
  <c r="AD34" i="11"/>
  <c r="AD15" i="11"/>
  <c r="AD186" i="11"/>
  <c r="AD299" i="11"/>
  <c r="AD159" i="11"/>
  <c r="AD272" i="11"/>
  <c r="AD136" i="11"/>
  <c r="AD292" i="11"/>
  <c r="AD94" i="11"/>
  <c r="AD262" i="11"/>
  <c r="AD234" i="11"/>
  <c r="AD12" i="11"/>
  <c r="AD207" i="11"/>
  <c r="AD40" i="11"/>
  <c r="AD165" i="11"/>
  <c r="AD205" i="11"/>
  <c r="AD161" i="11"/>
  <c r="AD286" i="11"/>
  <c r="AD38" i="11"/>
  <c r="AD68" i="11"/>
  <c r="AD158" i="11"/>
  <c r="AD41" i="11"/>
  <c r="AD166" i="11"/>
  <c r="AD84" i="11"/>
  <c r="AD7" i="11"/>
  <c r="AD108" i="11"/>
  <c r="AD37" i="11"/>
  <c r="AD105" i="11"/>
  <c r="AD101" i="11"/>
  <c r="AD113" i="11"/>
  <c r="AD238" i="11"/>
  <c r="AD215" i="11"/>
  <c r="AD55" i="11"/>
  <c r="AD156" i="11"/>
  <c r="AD28" i="11"/>
  <c r="AD184" i="11"/>
  <c r="AD109" i="11"/>
  <c r="E20" i="9" s="1"/>
  <c r="AD232" i="11"/>
  <c r="AD61" i="11"/>
  <c r="AD95" i="11"/>
  <c r="AD99" i="11"/>
  <c r="AD212" i="11"/>
  <c r="AD25" i="11"/>
  <c r="AD185" i="11"/>
  <c r="AD97" i="11"/>
  <c r="AD2" i="11"/>
  <c r="AD226" i="11"/>
  <c r="AD169" i="11"/>
  <c r="AD86" i="11"/>
  <c r="E18" i="9" s="1"/>
  <c r="J18" i="9" s="1"/>
  <c r="K18" i="9" s="1"/>
  <c r="AD50" i="11"/>
  <c r="AD82" i="11"/>
  <c r="AD179" i="11"/>
  <c r="AD132" i="11"/>
  <c r="AD230" i="11"/>
  <c r="AD117" i="11"/>
  <c r="AD35" i="11"/>
  <c r="AD276" i="11"/>
  <c r="AD209" i="11"/>
  <c r="AD104" i="11"/>
  <c r="AD143" i="11"/>
  <c r="AD266" i="11"/>
  <c r="AD30" i="11"/>
  <c r="AD248" i="11"/>
  <c r="AD287" i="11"/>
  <c r="AD65" i="11"/>
  <c r="AD190" i="11"/>
  <c r="AD135" i="11"/>
  <c r="AD283" i="11"/>
  <c r="AD265" i="11"/>
  <c r="AD100" i="11"/>
  <c r="AD253" i="11"/>
  <c r="AD225" i="11"/>
  <c r="AD240" i="11"/>
  <c r="AD244" i="11"/>
  <c r="AD139" i="11"/>
  <c r="AD46" i="11"/>
  <c r="AD194" i="11"/>
  <c r="AD279" i="11"/>
  <c r="AD174" i="11"/>
  <c r="AD81" i="11"/>
  <c r="E16" i="9" s="1"/>
  <c r="AD96" i="11"/>
  <c r="AD151" i="11"/>
  <c r="AD252" i="11"/>
  <c r="AD124" i="11"/>
  <c r="AD249" i="11"/>
  <c r="AD66" i="11"/>
  <c r="AD257" i="11"/>
  <c r="AD47" i="11"/>
  <c r="AD168" i="11"/>
  <c r="AD199" i="11"/>
  <c r="AD300" i="11"/>
  <c r="AD172" i="11"/>
  <c r="AD5" i="11"/>
  <c r="AD130" i="11"/>
  <c r="AD18" i="11"/>
  <c r="AD126" i="11"/>
  <c r="AD239" i="11"/>
  <c r="AD243" i="11"/>
  <c r="AD45" i="11"/>
  <c r="AD123" i="11"/>
  <c r="AD6" i="11"/>
  <c r="AD119" i="11"/>
  <c r="AD181" i="11"/>
  <c r="AD62" i="11"/>
  <c r="AD268" i="11"/>
  <c r="AD70" i="11"/>
  <c r="E15" i="9" s="1"/>
  <c r="J15" i="9" s="1"/>
  <c r="K15" i="9" s="1"/>
  <c r="AD31" i="11"/>
  <c r="AD78" i="11"/>
  <c r="AD191" i="11"/>
  <c r="AD122" i="11"/>
  <c r="AD20" i="11"/>
  <c r="AD110" i="11"/>
  <c r="AD229" i="11"/>
  <c r="AD149" i="11"/>
  <c r="AD274" i="11"/>
  <c r="AD49" i="11"/>
  <c r="AD270" i="11"/>
  <c r="AD48" i="11"/>
  <c r="AD64" i="11"/>
  <c r="AD189" i="11"/>
  <c r="AD197" i="11"/>
  <c r="AD150" i="11"/>
  <c r="AD263" i="11"/>
  <c r="AD3" i="11"/>
  <c r="E17" i="9" s="1"/>
  <c r="J17" i="9" s="1"/>
  <c r="K17" i="9" s="1"/>
  <c r="AB201" i="11"/>
  <c r="AB182" i="11"/>
  <c r="AB61" i="11"/>
  <c r="AB287" i="11"/>
  <c r="AB69" i="11"/>
  <c r="AB57" i="11"/>
  <c r="AB116" i="11"/>
  <c r="AB290" i="11"/>
  <c r="AB217" i="11"/>
  <c r="AB186" i="11"/>
  <c r="AB73" i="11"/>
  <c r="AB3" i="11"/>
  <c r="C17" i="9" s="1"/>
  <c r="F17" i="9" s="1"/>
  <c r="G17" i="9" s="1"/>
  <c r="AB84" i="11"/>
  <c r="AB295" i="11"/>
  <c r="AB96" i="11"/>
  <c r="AB213" i="11"/>
  <c r="AB7" i="11"/>
  <c r="AB147" i="11"/>
  <c r="AB174" i="11"/>
  <c r="AB143" i="11"/>
  <c r="AB260" i="11"/>
  <c r="AB42" i="11"/>
  <c r="AB131" i="11"/>
  <c r="AB248" i="11"/>
  <c r="AB30" i="11"/>
  <c r="AB221" i="11"/>
  <c r="AB205" i="11"/>
  <c r="AB98" i="11"/>
  <c r="AB104" i="11"/>
  <c r="AB209" i="11"/>
  <c r="AB77" i="11"/>
  <c r="AB166" i="11"/>
  <c r="AB283" i="11"/>
  <c r="AB256" i="11"/>
  <c r="AB178" i="11"/>
  <c r="AB240" i="11"/>
  <c r="AB34" i="11"/>
  <c r="AB151" i="11"/>
  <c r="AB112" i="11"/>
  <c r="AB228" i="11"/>
  <c r="AB22" i="11"/>
  <c r="AB139" i="11"/>
  <c r="AB291" i="11"/>
  <c r="AB65" i="11"/>
  <c r="AB244" i="11"/>
  <c r="AB100" i="11"/>
  <c r="AB279" i="11"/>
  <c r="AB135" i="11"/>
  <c r="AB193" i="11"/>
  <c r="AB49" i="11"/>
  <c r="AB216" i="11"/>
  <c r="AB72" i="11"/>
  <c r="AB263" i="11"/>
  <c r="AB119" i="11"/>
  <c r="AB298" i="11"/>
  <c r="AB154" i="11"/>
  <c r="AB10" i="11"/>
  <c r="AB189" i="11"/>
  <c r="AB45" i="11"/>
  <c r="AB236" i="11"/>
  <c r="AB92" i="11"/>
  <c r="AB271" i="11"/>
  <c r="AB127" i="11"/>
  <c r="AB74" i="11"/>
  <c r="AB162" i="11"/>
  <c r="AB18" i="11"/>
  <c r="AB197" i="11"/>
  <c r="AB53" i="11"/>
  <c r="AB232" i="11"/>
  <c r="AB88" i="11"/>
  <c r="AB267" i="11"/>
  <c r="AB123" i="11"/>
  <c r="AB266" i="11"/>
  <c r="AB181" i="11"/>
  <c r="AB37" i="11"/>
  <c r="AB204" i="11"/>
  <c r="AB60" i="11"/>
  <c r="AB251" i="11"/>
  <c r="AB107" i="11"/>
  <c r="AB286" i="11"/>
  <c r="AB142" i="11"/>
  <c r="AB194" i="11"/>
  <c r="AB177" i="11"/>
  <c r="AB33" i="11"/>
  <c r="AB224" i="11"/>
  <c r="AB80" i="11"/>
  <c r="AB259" i="11"/>
  <c r="AB115" i="11"/>
  <c r="AB294" i="11"/>
  <c r="AB150" i="11"/>
  <c r="AB6" i="11"/>
  <c r="AB185" i="11"/>
  <c r="AB41" i="11"/>
  <c r="AB220" i="11"/>
  <c r="AB76" i="11"/>
  <c r="AB255" i="11"/>
  <c r="AB111" i="11"/>
  <c r="AB158" i="11"/>
  <c r="AB169" i="11"/>
  <c r="AB25" i="11"/>
  <c r="AB192" i="11"/>
  <c r="AB48" i="11"/>
  <c r="AB239" i="11"/>
  <c r="AB95" i="11"/>
  <c r="AB274" i="11"/>
  <c r="AB130" i="11"/>
  <c r="AB110" i="11"/>
  <c r="AB165" i="11"/>
  <c r="AB21" i="11"/>
  <c r="AB212" i="11"/>
  <c r="AB68" i="11"/>
  <c r="AB247" i="11"/>
  <c r="AB103" i="11"/>
  <c r="AB282" i="11"/>
  <c r="AB138" i="11"/>
  <c r="AB230" i="11"/>
  <c r="AB173" i="11"/>
  <c r="AB29" i="11"/>
  <c r="AB208" i="11"/>
  <c r="AB64" i="11"/>
  <c r="AB243" i="11"/>
  <c r="AB99" i="11"/>
  <c r="AB14" i="11"/>
  <c r="AB157" i="11"/>
  <c r="AB13" i="11"/>
  <c r="AB180" i="11"/>
  <c r="AB36" i="11"/>
  <c r="AB227" i="11"/>
  <c r="AB83" i="11"/>
  <c r="AB262" i="11"/>
  <c r="AB118" i="11"/>
  <c r="AB297" i="11"/>
  <c r="AB153" i="11"/>
  <c r="AB9" i="11"/>
  <c r="AB200" i="11"/>
  <c r="AB56" i="11"/>
  <c r="AB235" i="11"/>
  <c r="AB91" i="11"/>
  <c r="AB270" i="11"/>
  <c r="AB126" i="11"/>
  <c r="AB62" i="11"/>
  <c r="AB161" i="11"/>
  <c r="AB17" i="11"/>
  <c r="AB196" i="11"/>
  <c r="AB52" i="11"/>
  <c r="AB231" i="11"/>
  <c r="AB87" i="11"/>
  <c r="AB289" i="11"/>
  <c r="AB145" i="11"/>
  <c r="AB26" i="11"/>
  <c r="AB168" i="11"/>
  <c r="AB24" i="11"/>
  <c r="AB215" i="11"/>
  <c r="AB71" i="11"/>
  <c r="AB250" i="11"/>
  <c r="AB106" i="11"/>
  <c r="AB285" i="11"/>
  <c r="AB141" i="11"/>
  <c r="AB278" i="11"/>
  <c r="AB188" i="11"/>
  <c r="AB44" i="11"/>
  <c r="AB223" i="11"/>
  <c r="AB79" i="11"/>
  <c r="AB258" i="11"/>
  <c r="AB114" i="11"/>
  <c r="AB293" i="11"/>
  <c r="AB149" i="11"/>
  <c r="AB5" i="11"/>
  <c r="AB184" i="11"/>
  <c r="AB40" i="11"/>
  <c r="AB219" i="11"/>
  <c r="AB75" i="11"/>
  <c r="AB277" i="11"/>
  <c r="AB133" i="11"/>
  <c r="AB300" i="11"/>
  <c r="AB156" i="11"/>
  <c r="AB12" i="11"/>
  <c r="AB203" i="11"/>
  <c r="AB59" i="11"/>
  <c r="AB238" i="11"/>
  <c r="AB94" i="11"/>
  <c r="AB273" i="11"/>
  <c r="AB129" i="11"/>
  <c r="AB170" i="11"/>
  <c r="AB176" i="11"/>
  <c r="AB32" i="11"/>
  <c r="AB211" i="11"/>
  <c r="AB67" i="11"/>
  <c r="AB246" i="11"/>
  <c r="AB102" i="11"/>
  <c r="AB281" i="11"/>
  <c r="AB137" i="11"/>
  <c r="AB206" i="11"/>
  <c r="AB172" i="11"/>
  <c r="AB28" i="11"/>
  <c r="AB207" i="11"/>
  <c r="AB63" i="11"/>
  <c r="AB265" i="11"/>
  <c r="AB121" i="11"/>
  <c r="AB288" i="11"/>
  <c r="AB144" i="11"/>
  <c r="AB254" i="11"/>
  <c r="AB191" i="11"/>
  <c r="AB47" i="11"/>
  <c r="AB226" i="11"/>
  <c r="AB82" i="11"/>
  <c r="AB261" i="11"/>
  <c r="AB117" i="11"/>
  <c r="AB122" i="11"/>
  <c r="AB164" i="11"/>
  <c r="AB20" i="11"/>
  <c r="AB199" i="11"/>
  <c r="AB55" i="11"/>
  <c r="AB234" i="11"/>
  <c r="AB90" i="11"/>
  <c r="AB269" i="11"/>
  <c r="AB125" i="11"/>
  <c r="AB38" i="11"/>
  <c r="AB160" i="11"/>
  <c r="AB16" i="11"/>
  <c r="AB195" i="11"/>
  <c r="AB51" i="11"/>
  <c r="AB253" i="11"/>
  <c r="AB109" i="11"/>
  <c r="C20" i="9" s="1"/>
  <c r="F20" i="9" s="1"/>
  <c r="AB276" i="11"/>
  <c r="AB132" i="11"/>
  <c r="AB146" i="11"/>
  <c r="AB179" i="11"/>
  <c r="AB35" i="11"/>
  <c r="AB214" i="11"/>
  <c r="AB70" i="11"/>
  <c r="AB249" i="11"/>
  <c r="AB105" i="11"/>
  <c r="AB296" i="11"/>
  <c r="AB152" i="11"/>
  <c r="AB8" i="11"/>
  <c r="AB187" i="11"/>
  <c r="AB43" i="11"/>
  <c r="AB222" i="11"/>
  <c r="AB78" i="11"/>
  <c r="AB257" i="11"/>
  <c r="AB113" i="11"/>
  <c r="AB292" i="11"/>
  <c r="AB148" i="11"/>
  <c r="AB4" i="11"/>
  <c r="AB183" i="11"/>
  <c r="AB39" i="11"/>
  <c r="AB241" i="11"/>
  <c r="AB97" i="11"/>
  <c r="AB264" i="11"/>
  <c r="AB120" i="11"/>
  <c r="AB86" i="11"/>
  <c r="AB167" i="11"/>
  <c r="AB23" i="11"/>
  <c r="AB202" i="11"/>
  <c r="AB58" i="11"/>
  <c r="AB237" i="11"/>
  <c r="AB93" i="11"/>
  <c r="AB284" i="11"/>
  <c r="AB140" i="11"/>
  <c r="AB242" i="11"/>
  <c r="AB175" i="11"/>
  <c r="AB31" i="11"/>
  <c r="AB210" i="11"/>
  <c r="AB66" i="11"/>
  <c r="AB245" i="11"/>
  <c r="AB101" i="11"/>
  <c r="AB280" i="11"/>
  <c r="AB136" i="11"/>
  <c r="AB218" i="11"/>
  <c r="AB171" i="11"/>
  <c r="AB27" i="11"/>
  <c r="AB229" i="11"/>
  <c r="AB85" i="11"/>
  <c r="AB252" i="11"/>
  <c r="AB108" i="11"/>
  <c r="AB299" i="11"/>
  <c r="AB155" i="11"/>
  <c r="AB11" i="11"/>
  <c r="AB190" i="11"/>
  <c r="AB46" i="11"/>
  <c r="AB225" i="11"/>
  <c r="AB81" i="11"/>
  <c r="AB272" i="11"/>
  <c r="AB128" i="11"/>
  <c r="AB134" i="11"/>
  <c r="AB163" i="11"/>
  <c r="AB19" i="11"/>
  <c r="AB198" i="11"/>
  <c r="AB54" i="11"/>
  <c r="AB233" i="11"/>
  <c r="AB89" i="11"/>
  <c r="AB268" i="11"/>
  <c r="AB124" i="11"/>
  <c r="AB50" i="11"/>
  <c r="AB159" i="11"/>
  <c r="AB15" i="11"/>
  <c r="D14" i="2"/>
  <c r="AC278" i="11"/>
  <c r="E11" i="9" l="1"/>
  <c r="E10" i="9"/>
  <c r="E9" i="9"/>
  <c r="J9" i="9" s="1"/>
  <c r="K9" i="9" s="1"/>
  <c r="E7" i="9"/>
  <c r="J7" i="9" s="1"/>
  <c r="K7" i="9" s="1"/>
  <c r="E13" i="9"/>
  <c r="J13" i="9" s="1"/>
  <c r="K13" i="9" s="1"/>
  <c r="E2" i="9"/>
  <c r="J2" i="9" s="1"/>
  <c r="K2" i="9" s="1"/>
  <c r="E6" i="9"/>
  <c r="J6" i="9" s="1"/>
  <c r="K6" i="9" s="1"/>
  <c r="C14" i="9"/>
  <c r="C13" i="9"/>
  <c r="F13" i="9" s="1"/>
  <c r="G13" i="9" s="1"/>
  <c r="C4" i="9"/>
  <c r="C11" i="9"/>
  <c r="F11" i="9" s="1"/>
  <c r="G11" i="9" s="1"/>
  <c r="C8" i="9"/>
  <c r="E12" i="9"/>
  <c r="J12" i="9" s="1"/>
  <c r="K12" i="9" s="1"/>
  <c r="C18" i="9"/>
  <c r="F18" i="9" s="1"/>
  <c r="G18" i="9" s="1"/>
  <c r="E5" i="9"/>
  <c r="J5" i="9" s="1"/>
  <c r="K5" i="9" s="1"/>
  <c r="C9" i="9"/>
  <c r="F9" i="9" s="1"/>
  <c r="G9" i="9" s="1"/>
  <c r="E8" i="9"/>
  <c r="J8" i="9" s="1"/>
  <c r="K8" i="9" s="1"/>
  <c r="C16" i="9"/>
  <c r="C7" i="9"/>
  <c r="C15" i="9"/>
  <c r="F15" i="9" s="1"/>
  <c r="G15" i="9" s="1"/>
  <c r="C10" i="9"/>
  <c r="C2" i="9"/>
  <c r="F2" i="9" s="1"/>
  <c r="G2" i="9" s="1"/>
  <c r="C6" i="9"/>
  <c r="C3" i="9"/>
  <c r="E4" i="9"/>
  <c r="J4" i="9" s="1"/>
  <c r="K4" i="9" s="1"/>
  <c r="E14" i="9"/>
  <c r="J14" i="9" s="1"/>
  <c r="K14" i="9" s="1"/>
  <c r="C12" i="9"/>
  <c r="F12" i="9" s="1"/>
  <c r="G12" i="9" s="1"/>
  <c r="E3" i="9"/>
  <c r="J3" i="9" s="1"/>
  <c r="K3" i="9" s="1"/>
  <c r="C5" i="9"/>
  <c r="J10" i="9"/>
  <c r="K10" i="9" s="1"/>
  <c r="J16" i="9"/>
  <c r="K16" i="9" s="1"/>
  <c r="J19" i="9"/>
  <c r="K19" i="9" s="1"/>
  <c r="J11" i="9"/>
  <c r="K11" i="9" s="1"/>
  <c r="J20" i="9"/>
  <c r="K20" i="9" s="1"/>
  <c r="G19" i="9"/>
  <c r="G20" i="9"/>
  <c r="AC185" i="11"/>
  <c r="AC186" i="11"/>
  <c r="AC160" i="11"/>
  <c r="AC281" i="11"/>
  <c r="AC98" i="11"/>
  <c r="AC67" i="11"/>
  <c r="AC92" i="11"/>
  <c r="AC242" i="11"/>
  <c r="AC141" i="11"/>
  <c r="AC211" i="11"/>
  <c r="AC236" i="11"/>
  <c r="AC140" i="11"/>
  <c r="AC58" i="11"/>
  <c r="AC146" i="11"/>
  <c r="AC159" i="11"/>
  <c r="AC39" i="11"/>
  <c r="AC220" i="11"/>
  <c r="AC287" i="11"/>
  <c r="AC21" i="11"/>
  <c r="AC96" i="11"/>
  <c r="AC183" i="11"/>
  <c r="AC29" i="11"/>
  <c r="AC7" i="11"/>
  <c r="AC101" i="11"/>
  <c r="AC85" i="11"/>
  <c r="AC270" i="11"/>
  <c r="AC151" i="11"/>
  <c r="AC25" i="11"/>
  <c r="AC223" i="11"/>
  <c r="AC81" i="11"/>
  <c r="AC131" i="11"/>
  <c r="AC298" i="11"/>
  <c r="AC56" i="11"/>
  <c r="AC169" i="11"/>
  <c r="AC225" i="11"/>
  <c r="AC275" i="11"/>
  <c r="AC297" i="11"/>
  <c r="AC177" i="11"/>
  <c r="AC277" i="11"/>
  <c r="AC18" i="11"/>
  <c r="AC136" i="11"/>
  <c r="AC191" i="11"/>
  <c r="AC264" i="11"/>
  <c r="AC243" i="11"/>
  <c r="AC162" i="11"/>
  <c r="AC280" i="11"/>
  <c r="AC27" i="11"/>
  <c r="AC40" i="11"/>
  <c r="AC241" i="11"/>
  <c r="AC89" i="11"/>
  <c r="AC285" i="11"/>
  <c r="AC4" i="11"/>
  <c r="AC200" i="11"/>
  <c r="AC171" i="11"/>
  <c r="AC121" i="11"/>
  <c r="AC192" i="11"/>
  <c r="AC80" i="11"/>
  <c r="AC184" i="11"/>
  <c r="AC45" i="11"/>
  <c r="AC173" i="11"/>
  <c r="AC157" i="11"/>
  <c r="AC88" i="11"/>
  <c r="AC284" i="11"/>
  <c r="AC111" i="11"/>
  <c r="AC295" i="11"/>
  <c r="AC266" i="11"/>
  <c r="AC24" i="11"/>
  <c r="AC233" i="11"/>
  <c r="AC10" i="11"/>
  <c r="AC148" i="11"/>
  <c r="AC9" i="11"/>
  <c r="AC132" i="11"/>
  <c r="AC68" i="11"/>
  <c r="AC28" i="11"/>
  <c r="AC224" i="11"/>
  <c r="AC86" i="11"/>
  <c r="D18" i="9" s="1"/>
  <c r="H18" i="9" s="1"/>
  <c r="I18" i="9" s="1"/>
  <c r="AC189" i="11"/>
  <c r="AC109" i="11"/>
  <c r="AC94" i="11"/>
  <c r="AC232" i="11"/>
  <c r="AC93" i="11"/>
  <c r="AC255" i="11"/>
  <c r="AC8" i="11"/>
  <c r="AC117" i="11"/>
  <c r="AC19" i="11"/>
  <c r="AC42" i="11"/>
  <c r="AC154" i="11"/>
  <c r="AC292" i="11"/>
  <c r="AC153" i="11"/>
  <c r="AC16" i="11"/>
  <c r="AC212" i="11"/>
  <c r="AC172" i="11"/>
  <c r="AC33" i="11"/>
  <c r="AC137" i="11"/>
  <c r="AC204" i="11"/>
  <c r="AC126" i="11"/>
  <c r="AC238" i="11"/>
  <c r="AC41" i="11"/>
  <c r="AC237" i="11"/>
  <c r="AC50" i="11"/>
  <c r="AC152" i="11"/>
  <c r="AC274" i="11"/>
  <c r="AC163" i="11"/>
  <c r="AC229" i="11"/>
  <c r="AC100" i="11"/>
  <c r="AC296" i="11"/>
  <c r="AC123" i="11"/>
  <c r="AC108" i="11"/>
  <c r="AC228" i="11"/>
  <c r="AC23" i="11"/>
  <c r="AC245" i="11"/>
  <c r="AC22" i="11"/>
  <c r="AC36" i="11"/>
  <c r="AC165" i="11"/>
  <c r="AC125" i="11"/>
  <c r="AC120" i="11"/>
  <c r="AC90" i="11"/>
  <c r="AC202" i="11"/>
  <c r="AC182" i="11"/>
  <c r="AC107" i="11"/>
  <c r="AC134" i="11"/>
  <c r="AC106" i="11"/>
  <c r="AC244" i="11"/>
  <c r="AC105" i="11"/>
  <c r="AC267" i="11"/>
  <c r="AC20" i="11"/>
  <c r="AC43" i="11"/>
  <c r="AC167" i="11"/>
  <c r="AC54" i="11"/>
  <c r="AC166" i="11"/>
  <c r="AC113" i="11"/>
  <c r="AC84" i="11"/>
  <c r="AC269" i="11"/>
  <c r="AC46" i="11"/>
  <c r="AC234" i="11"/>
  <c r="AC300" i="11"/>
  <c r="AC127" i="11"/>
  <c r="AC251" i="11"/>
  <c r="AC138" i="11"/>
  <c r="AC250" i="11"/>
  <c r="AC53" i="11"/>
  <c r="AC249" i="11"/>
  <c r="AC158" i="11"/>
  <c r="AC164" i="11"/>
  <c r="AC187" i="11"/>
  <c r="AC60" i="11"/>
  <c r="AC198" i="11"/>
  <c r="AC72" i="11"/>
  <c r="AC257" i="11"/>
  <c r="AC34" i="11"/>
  <c r="AC78" i="11"/>
  <c r="AC190" i="11"/>
  <c r="AC253" i="11"/>
  <c r="AC87" i="11"/>
  <c r="AC271" i="11"/>
  <c r="AC62" i="11"/>
  <c r="AC282" i="11"/>
  <c r="AC74" i="11"/>
  <c r="AC197" i="11"/>
  <c r="AC38" i="11"/>
  <c r="AC112" i="11"/>
  <c r="AC12" i="11"/>
  <c r="AC147" i="11"/>
  <c r="AC216" i="11"/>
  <c r="AC47" i="11"/>
  <c r="AC37" i="11"/>
  <c r="AC35" i="11"/>
  <c r="AC66" i="11"/>
  <c r="AC178" i="11"/>
  <c r="AC222" i="11"/>
  <c r="AC240" i="11"/>
  <c r="AC91" i="11"/>
  <c r="AC231" i="11"/>
  <c r="AC170" i="11"/>
  <c r="AC130" i="11"/>
  <c r="AC254" i="11"/>
  <c r="AC119" i="11"/>
  <c r="AC6" i="11"/>
  <c r="AC118" i="11"/>
  <c r="AC256" i="11"/>
  <c r="AC261" i="11"/>
  <c r="AC291" i="11"/>
  <c r="AC44" i="11"/>
  <c r="AC203" i="11"/>
  <c r="AC55" i="11"/>
  <c r="AC179" i="11"/>
  <c r="AC210" i="11"/>
  <c r="AC180" i="11"/>
  <c r="AC181" i="11"/>
  <c r="AC51" i="11"/>
  <c r="AC235" i="11"/>
  <c r="AC193" i="11"/>
  <c r="AC128" i="11"/>
  <c r="AC143" i="11"/>
  <c r="AC139" i="11"/>
  <c r="AC263" i="11"/>
  <c r="AC150" i="11"/>
  <c r="AC262" i="11"/>
  <c r="AC65" i="11"/>
  <c r="AC73" i="11"/>
  <c r="AC196" i="11"/>
  <c r="AC102" i="11"/>
  <c r="AC14" i="11"/>
  <c r="AC276" i="11"/>
  <c r="AC61" i="11"/>
  <c r="AC161" i="11"/>
  <c r="AC259" i="11"/>
  <c r="AC205" i="11"/>
  <c r="AC59" i="11"/>
  <c r="AC63" i="11"/>
  <c r="AC293" i="11"/>
  <c r="AC247" i="11"/>
  <c r="AC57" i="11"/>
  <c r="AC83" i="11"/>
  <c r="AC64" i="11"/>
  <c r="AC213" i="11"/>
  <c r="AC215" i="11"/>
  <c r="AC52" i="11"/>
  <c r="AC26" i="11"/>
  <c r="AC248" i="11"/>
  <c r="AC214" i="11"/>
  <c r="AC208" i="11"/>
  <c r="AC115" i="11"/>
  <c r="AC226" i="11"/>
  <c r="AC288" i="11"/>
  <c r="AC207" i="11"/>
  <c r="AC149" i="11"/>
  <c r="AC103" i="11"/>
  <c r="AC201" i="11"/>
  <c r="AC227" i="11"/>
  <c r="AC17" i="11"/>
  <c r="AC122" i="11"/>
  <c r="AC289" i="11"/>
  <c r="AC71" i="11"/>
  <c r="AC13" i="11"/>
  <c r="AC5" i="11"/>
  <c r="AC246" i="11"/>
  <c r="AC104" i="11"/>
  <c r="AC70" i="11"/>
  <c r="AC114" i="11"/>
  <c r="AC260" i="11"/>
  <c r="AC239" i="11"/>
  <c r="AC279" i="11"/>
  <c r="AC77" i="11"/>
  <c r="AC175" i="11"/>
  <c r="AC97" i="11"/>
  <c r="AC142" i="11"/>
  <c r="AC155" i="11"/>
  <c r="AC145" i="11"/>
  <c r="AC258" i="11"/>
  <c r="AC49" i="11"/>
  <c r="AC135" i="11"/>
  <c r="AC268" i="11"/>
  <c r="AC174" i="11"/>
  <c r="AC144" i="11"/>
  <c r="AC129" i="11"/>
  <c r="AC286" i="11"/>
  <c r="AC75" i="11"/>
  <c r="AC116" i="11"/>
  <c r="AC95" i="11"/>
  <c r="AC124" i="11"/>
  <c r="AC30" i="11"/>
  <c r="AC31" i="11"/>
  <c r="AC176" i="11"/>
  <c r="AC273" i="11"/>
  <c r="AC11" i="11"/>
  <c r="AC217" i="11"/>
  <c r="AC48" i="11"/>
  <c r="AC69" i="11"/>
  <c r="AC218" i="11"/>
  <c r="AC221" i="11"/>
  <c r="AC156" i="11"/>
  <c r="AC32" i="11"/>
  <c r="AC230" i="11"/>
  <c r="AC299" i="11"/>
  <c r="AC219" i="11"/>
  <c r="AC110" i="11"/>
  <c r="AC82" i="11"/>
  <c r="AC290" i="11"/>
  <c r="AC188" i="11"/>
  <c r="AC15" i="11"/>
  <c r="AC199" i="11"/>
  <c r="AC168" i="11"/>
  <c r="AC133" i="11"/>
  <c r="AC252" i="11"/>
  <c r="AC79" i="11"/>
  <c r="AC195" i="11"/>
  <c r="AC265" i="11"/>
  <c r="AC76" i="11"/>
  <c r="AC272" i="11"/>
  <c r="AC99" i="11"/>
  <c r="AC283" i="11"/>
  <c r="AC194" i="11"/>
  <c r="AC294" i="11"/>
  <c r="AC206" i="11"/>
  <c r="AC209" i="11"/>
  <c r="AC3" i="11"/>
  <c r="D17" i="9" s="1"/>
  <c r="H17" i="9" s="1"/>
  <c r="I17" i="9" s="1"/>
  <c r="L17" i="9" s="1"/>
  <c r="R17" i="9" s="1"/>
  <c r="AC2" i="11"/>
  <c r="D11" i="9" l="1"/>
  <c r="H11" i="9" s="1"/>
  <c r="I11" i="9" s="1"/>
  <c r="L11" i="9" s="1"/>
  <c r="R11" i="9" s="1"/>
  <c r="D14" i="9"/>
  <c r="H14" i="9" s="1"/>
  <c r="I14" i="9" s="1"/>
  <c r="D9" i="9"/>
  <c r="H9" i="9" s="1"/>
  <c r="I9" i="9" s="1"/>
  <c r="L18" i="9"/>
  <c r="R18" i="9" s="1"/>
  <c r="D16" i="9"/>
  <c r="H16" i="9" s="1"/>
  <c r="I16" i="9" s="1"/>
  <c r="D20" i="9"/>
  <c r="H20" i="9" s="1"/>
  <c r="I20" i="9" s="1"/>
  <c r="D15" i="9"/>
  <c r="H15" i="9" s="1"/>
  <c r="I15" i="9" s="1"/>
  <c r="L15" i="9" s="1"/>
  <c r="R15" i="9" s="1"/>
  <c r="D13" i="9"/>
  <c r="H13" i="9" s="1"/>
  <c r="I13" i="9" s="1"/>
  <c r="L13" i="9" s="1"/>
  <c r="R13" i="9" s="1"/>
  <c r="D8" i="9"/>
  <c r="H8" i="9" s="1"/>
  <c r="I8" i="9" s="1"/>
  <c r="D10" i="9"/>
  <c r="H10" i="9" s="1"/>
  <c r="I10" i="9" s="1"/>
  <c r="D12" i="9"/>
  <c r="H12" i="9" s="1"/>
  <c r="I12" i="9" s="1"/>
  <c r="L12" i="9" s="1"/>
  <c r="R12" i="9" s="1"/>
  <c r="D6" i="9"/>
  <c r="H6" i="9" s="1"/>
  <c r="I6" i="9" s="1"/>
  <c r="D3" i="9"/>
  <c r="H3" i="9" s="1"/>
  <c r="I3" i="9" s="1"/>
  <c r="D7" i="9"/>
  <c r="H7" i="9" s="1"/>
  <c r="I7" i="9" s="1"/>
  <c r="D4" i="9"/>
  <c r="H4" i="9" s="1"/>
  <c r="I4" i="9" s="1"/>
  <c r="D2" i="9"/>
  <c r="H2" i="9" s="1"/>
  <c r="I2" i="9" s="1"/>
  <c r="D5" i="9"/>
  <c r="H5" i="9" s="1"/>
  <c r="I5" i="9" s="1"/>
  <c r="F7" i="9"/>
  <c r="G7" i="9" s="1"/>
  <c r="F4" i="9"/>
  <c r="G4" i="9" s="1"/>
  <c r="F3" i="9"/>
  <c r="G3" i="9" s="1"/>
  <c r="F14" i="9"/>
  <c r="G14" i="9" s="1"/>
  <c r="F6" i="9"/>
  <c r="G6" i="9" s="1"/>
  <c r="F5" i="9"/>
  <c r="G5" i="9" s="1"/>
  <c r="F8" i="9"/>
  <c r="G8" i="9" s="1"/>
  <c r="F10" i="9"/>
  <c r="G10" i="9" s="1"/>
  <c r="F16" i="9"/>
  <c r="G16" i="9" s="1"/>
  <c r="D15" i="2"/>
  <c r="AG253" i="11"/>
  <c r="AG80" i="11"/>
  <c r="AG224" i="11"/>
  <c r="AG14" i="11"/>
  <c r="AG112" i="11"/>
  <c r="AG256" i="11"/>
  <c r="AG262" i="11"/>
  <c r="AG213" i="11"/>
  <c r="AG111" i="11"/>
  <c r="AG18" i="11"/>
  <c r="AG40" i="11"/>
  <c r="AG103" i="11"/>
  <c r="AG217" i="11"/>
  <c r="AG259" i="11"/>
  <c r="AG139" i="11"/>
  <c r="AG105" i="11"/>
  <c r="AG26" i="11"/>
  <c r="AG59" i="11"/>
  <c r="AG229" i="11"/>
  <c r="AG49" i="11"/>
  <c r="AG231" i="11"/>
  <c r="AG160" i="11"/>
  <c r="AG238" i="11"/>
  <c r="AG134" i="11"/>
  <c r="AG57" i="11"/>
  <c r="AG276" i="11"/>
  <c r="AG129" i="11"/>
  <c r="AG195" i="11"/>
  <c r="AG235" i="11"/>
  <c r="AG41" i="11"/>
  <c r="AG90" i="11"/>
  <c r="AG150" i="11"/>
  <c r="AG24" i="11"/>
  <c r="AG31" i="11"/>
  <c r="AG122" i="11"/>
  <c r="AG109" i="11"/>
  <c r="AG206" i="11"/>
  <c r="AG163" i="11"/>
  <c r="AG257" i="11"/>
  <c r="AG95" i="11"/>
  <c r="AG42" i="11"/>
  <c r="AG92" i="11"/>
  <c r="AG113" i="11"/>
  <c r="AG88" i="11"/>
  <c r="AG296" i="11"/>
  <c r="AG277" i="11"/>
  <c r="AG25" i="11"/>
  <c r="AG7" i="11"/>
  <c r="AG188" i="11"/>
  <c r="AG275" i="11"/>
  <c r="AG265" i="11"/>
  <c r="AG50" i="11"/>
  <c r="AG182" i="11"/>
  <c r="AG254" i="11"/>
  <c r="AG156" i="11"/>
  <c r="AG84" i="11"/>
  <c r="AG123" i="11"/>
  <c r="AG133" i="11"/>
  <c r="AG173" i="11"/>
  <c r="AG114" i="11"/>
  <c r="AG191" i="11"/>
  <c r="AG236" i="11"/>
  <c r="AG177" i="11"/>
  <c r="AG45" i="11"/>
  <c r="AG179" i="11"/>
  <c r="AG73" i="11"/>
  <c r="AG146" i="11"/>
  <c r="AG212" i="11"/>
  <c r="AG34" i="11"/>
  <c r="AG60" i="11"/>
  <c r="AG127" i="11"/>
  <c r="AG117" i="11"/>
  <c r="AG239" i="11"/>
  <c r="AG218" i="11"/>
  <c r="AG138" i="11"/>
  <c r="AG96" i="11"/>
  <c r="AG153" i="11"/>
  <c r="AG223" i="11"/>
  <c r="AG54" i="11"/>
  <c r="AG209" i="11"/>
  <c r="AG143" i="11"/>
  <c r="AG242" i="11"/>
  <c r="AG193" i="11"/>
  <c r="AG74" i="11"/>
  <c r="AG154" i="11"/>
  <c r="AG204" i="11"/>
  <c r="AG77" i="11"/>
  <c r="AG9" i="11"/>
  <c r="AG20" i="11"/>
  <c r="AG287" i="11"/>
  <c r="AG260" i="11"/>
  <c r="AG159" i="11"/>
  <c r="AG230" i="11"/>
  <c r="AG240" i="11"/>
  <c r="AG13" i="11"/>
  <c r="AG258" i="11"/>
  <c r="AG135" i="11"/>
  <c r="AG288" i="11"/>
  <c r="AG145" i="11"/>
  <c r="AG250" i="11"/>
  <c r="AG5" i="11"/>
  <c r="AG170" i="11"/>
  <c r="AG233" i="11"/>
  <c r="AG56" i="11"/>
  <c r="AG100" i="11"/>
  <c r="AG126" i="11"/>
  <c r="AG79" i="11"/>
  <c r="AG297" i="11"/>
  <c r="AG22" i="11"/>
  <c r="AG11" i="11"/>
  <c r="AG232" i="11"/>
  <c r="AG58" i="11"/>
  <c r="AG76" i="11"/>
  <c r="AG263" i="11"/>
  <c r="AG46" i="11"/>
  <c r="AG19" i="11"/>
  <c r="AG161" i="11"/>
  <c r="AG190" i="11"/>
  <c r="AG197" i="11"/>
  <c r="AG33" i="11"/>
  <c r="AG174" i="11"/>
  <c r="AG63" i="11"/>
  <c r="AG292" i="11"/>
  <c r="AG162" i="11"/>
  <c r="AG268" i="11"/>
  <c r="AG8" i="11"/>
  <c r="AG152" i="11"/>
  <c r="AG251" i="11"/>
  <c r="AG151" i="11"/>
  <c r="AG189" i="11"/>
  <c r="AG147" i="11"/>
  <c r="AG220" i="11"/>
  <c r="AG184" i="11"/>
  <c r="AG39" i="11"/>
  <c r="AG66" i="11"/>
  <c r="AG180" i="11"/>
  <c r="AG219" i="11"/>
  <c r="AG264" i="11"/>
  <c r="AG47" i="11"/>
  <c r="AG98" i="11"/>
  <c r="AG101" i="11"/>
  <c r="AG279" i="11"/>
  <c r="AG52" i="11"/>
  <c r="AG155" i="11"/>
  <c r="AG32" i="11"/>
  <c r="AG300" i="11"/>
  <c r="AG243" i="11"/>
  <c r="AG68" i="11"/>
  <c r="AG278" i="11"/>
  <c r="AG270" i="11"/>
  <c r="AG284" i="11"/>
  <c r="AG175" i="11"/>
  <c r="AG71" i="11"/>
  <c r="AG130" i="11"/>
  <c r="AG298" i="11"/>
  <c r="AG280" i="11"/>
  <c r="AG234" i="11"/>
  <c r="AG225" i="11"/>
  <c r="AG295" i="11"/>
  <c r="AG3" i="11"/>
  <c r="AG115" i="11"/>
  <c r="AG186" i="11"/>
  <c r="AG271" i="11"/>
  <c r="AG221" i="11"/>
  <c r="AG241" i="11"/>
  <c r="AG99" i="11"/>
  <c r="AG199" i="11"/>
  <c r="AG108" i="11"/>
  <c r="AG17" i="11"/>
  <c r="AG255" i="11"/>
  <c r="AG181" i="11"/>
  <c r="AG51" i="11"/>
  <c r="AG289" i="11"/>
  <c r="AG148" i="11"/>
  <c r="AG44" i="11"/>
  <c r="AG202" i="11"/>
  <c r="AG2" i="11"/>
  <c r="AG70" i="11"/>
  <c r="AG207" i="11"/>
  <c r="AG245" i="11"/>
  <c r="AG166" i="11"/>
  <c r="AG78" i="11"/>
  <c r="AG293" i="11"/>
  <c r="AG85" i="11"/>
  <c r="AG87" i="11"/>
  <c r="AG165" i="11"/>
  <c r="AG269" i="11"/>
  <c r="AG120" i="11"/>
  <c r="AG208" i="11"/>
  <c r="AG132" i="11"/>
  <c r="AG119" i="11"/>
  <c r="AG244" i="11"/>
  <c r="AG272" i="11"/>
  <c r="AG75" i="11"/>
  <c r="AG274" i="11"/>
  <c r="AG267" i="11"/>
  <c r="AG247" i="11"/>
  <c r="AG12" i="11"/>
  <c r="AG69" i="11"/>
  <c r="AG29" i="11"/>
  <c r="AG261" i="11"/>
  <c r="AG48" i="11"/>
  <c r="AG249" i="11"/>
  <c r="AG216" i="11"/>
  <c r="AG28" i="11"/>
  <c r="AG187" i="11"/>
  <c r="AG27" i="11"/>
  <c r="E11" i="8" s="1"/>
  <c r="AG23" i="11"/>
  <c r="AG121" i="11"/>
  <c r="AG37" i="11"/>
  <c r="AG201" i="11"/>
  <c r="AG228" i="11"/>
  <c r="AG176" i="11"/>
  <c r="AG65" i="11"/>
  <c r="AG149" i="11"/>
  <c r="AG110" i="11"/>
  <c r="AG286" i="11"/>
  <c r="AG128" i="11"/>
  <c r="AG185" i="11"/>
  <c r="AG294" i="11"/>
  <c r="AG227" i="11"/>
  <c r="AG94" i="11"/>
  <c r="AG169" i="11"/>
  <c r="AG281" i="11"/>
  <c r="AG43" i="11"/>
  <c r="AG67" i="11"/>
  <c r="AG196" i="11"/>
  <c r="AG252" i="11"/>
  <c r="AG140" i="11"/>
  <c r="AG137" i="11"/>
  <c r="AG226" i="11"/>
  <c r="AG203" i="11"/>
  <c r="AG246" i="11"/>
  <c r="AG285" i="11"/>
  <c r="AG89" i="11"/>
  <c r="AG61" i="11"/>
  <c r="AG21" i="11"/>
  <c r="AG214" i="11"/>
  <c r="AG157" i="11"/>
  <c r="AG194" i="11"/>
  <c r="AG215" i="11"/>
  <c r="AG222" i="11"/>
  <c r="AG144" i="11"/>
  <c r="AG142" i="11"/>
  <c r="AG283" i="11"/>
  <c r="AG36" i="11"/>
  <c r="AG291" i="11"/>
  <c r="AG158" i="11"/>
  <c r="AG124" i="11"/>
  <c r="AG200" i="11"/>
  <c r="AG106" i="11"/>
  <c r="AG93" i="11"/>
  <c r="AG273" i="11"/>
  <c r="AG64" i="11"/>
  <c r="AG15" i="11"/>
  <c r="AG167" i="11"/>
  <c r="AG104" i="11"/>
  <c r="AG266" i="11"/>
  <c r="AG116" i="11"/>
  <c r="AG178" i="11"/>
  <c r="AG91" i="11"/>
  <c r="AG82" i="11"/>
  <c r="AG299" i="11"/>
  <c r="AG192" i="11"/>
  <c r="AG183" i="11"/>
  <c r="AG168" i="11"/>
  <c r="AG35" i="11"/>
  <c r="AG10" i="11"/>
  <c r="AG107" i="11"/>
  <c r="AG136" i="11"/>
  <c r="AG172" i="11"/>
  <c r="AG53" i="11"/>
  <c r="AG164" i="11"/>
  <c r="AG55" i="11"/>
  <c r="AG4" i="11"/>
  <c r="AG118" i="11"/>
  <c r="AG171" i="11"/>
  <c r="AG30" i="11"/>
  <c r="AG290" i="11"/>
  <c r="AG131" i="11"/>
  <c r="AG83" i="11"/>
  <c r="AG211" i="11"/>
  <c r="AG16" i="11"/>
  <c r="AG248" i="11"/>
  <c r="AG205" i="11"/>
  <c r="AG141" i="11"/>
  <c r="AG282" i="11"/>
  <c r="AG6" i="11"/>
  <c r="AG81" i="11"/>
  <c r="AG102" i="11"/>
  <c r="AG237" i="11"/>
  <c r="AG38" i="11"/>
  <c r="AG62" i="11"/>
  <c r="AG125" i="11"/>
  <c r="AG72" i="11"/>
  <c r="AG97" i="11"/>
  <c r="AG86" i="11"/>
  <c r="AG210" i="11"/>
  <c r="AG198" i="11"/>
  <c r="H19" i="9"/>
  <c r="I19" i="9" s="1"/>
  <c r="O19" i="9"/>
  <c r="O3" i="9"/>
  <c r="O6" i="9"/>
  <c r="O20" i="9"/>
  <c r="O12" i="9"/>
  <c r="O5" i="9"/>
  <c r="O13" i="9"/>
  <c r="O2" i="9"/>
  <c r="O10" i="9"/>
  <c r="O11" i="9"/>
  <c r="O17" i="9"/>
  <c r="O8" i="9"/>
  <c r="O14" i="9"/>
  <c r="O18" i="9"/>
  <c r="O9" i="9"/>
  <c r="O4" i="9"/>
  <c r="O15" i="9"/>
  <c r="O7" i="9"/>
  <c r="O16" i="9"/>
  <c r="L2" i="9" l="1"/>
  <c r="E22" i="8"/>
  <c r="J22" i="8" s="1"/>
  <c r="K22" i="8" s="1"/>
  <c r="E24" i="8"/>
  <c r="J24" i="8" s="1"/>
  <c r="K24" i="8" s="1"/>
  <c r="E19" i="8"/>
  <c r="E6" i="8"/>
  <c r="J6" i="8" s="1"/>
  <c r="K6" i="8" s="1"/>
  <c r="L4" i="9"/>
  <c r="R4" i="9" s="1"/>
  <c r="E5" i="8"/>
  <c r="J5" i="8" s="1"/>
  <c r="K5" i="8" s="1"/>
  <c r="E7" i="8"/>
  <c r="J7" i="8" s="1"/>
  <c r="K7" i="8" s="1"/>
  <c r="E10" i="8"/>
  <c r="J10" i="8" s="1"/>
  <c r="K10" i="8" s="1"/>
  <c r="E16" i="8"/>
  <c r="J16" i="8" s="1"/>
  <c r="K16" i="8" s="1"/>
  <c r="E8" i="8"/>
  <c r="J8" i="8" s="1"/>
  <c r="K8" i="8" s="1"/>
  <c r="AE237" i="11"/>
  <c r="AE260" i="11"/>
  <c r="AE68" i="11"/>
  <c r="AE16" i="11"/>
  <c r="AE114" i="11"/>
  <c r="AE202" i="11"/>
  <c r="AE212" i="11"/>
  <c r="AE222" i="11"/>
  <c r="AE89" i="11"/>
  <c r="AE23" i="11"/>
  <c r="AE19" i="11"/>
  <c r="AE200" i="11"/>
  <c r="AE228" i="11"/>
  <c r="AE230" i="11"/>
  <c r="AE75" i="11"/>
  <c r="AE276" i="11"/>
  <c r="AE13" i="11"/>
  <c r="AE88" i="11"/>
  <c r="AE119" i="11"/>
  <c r="AE254" i="11"/>
  <c r="AE170" i="11"/>
  <c r="AE17" i="11"/>
  <c r="AE18" i="11"/>
  <c r="AE250" i="11"/>
  <c r="AE164" i="11"/>
  <c r="AE3" i="11"/>
  <c r="AE215" i="11"/>
  <c r="L7" i="9"/>
  <c r="R7" i="9" s="1"/>
  <c r="AE8" i="11"/>
  <c r="AE175" i="11"/>
  <c r="AE245" i="11"/>
  <c r="AE181" i="11"/>
  <c r="AE103" i="11"/>
  <c r="AE265" i="11"/>
  <c r="AE15" i="11"/>
  <c r="AE151" i="11"/>
  <c r="M10" i="9"/>
  <c r="AE48" i="11"/>
  <c r="AE115" i="11"/>
  <c r="AE47" i="11"/>
  <c r="AE196" i="11"/>
  <c r="AE159" i="11"/>
  <c r="AE139" i="11"/>
  <c r="AE253" i="11"/>
  <c r="AE153" i="11"/>
  <c r="AE123" i="11"/>
  <c r="M4" i="9"/>
  <c r="M16" i="9"/>
  <c r="AE74" i="11"/>
  <c r="AE256" i="11"/>
  <c r="AE118" i="11"/>
  <c r="AE56" i="11"/>
  <c r="AE298" i="11"/>
  <c r="AE143" i="11"/>
  <c r="AE29" i="11"/>
  <c r="AE37" i="11"/>
  <c r="AE280" i="11"/>
  <c r="M6" i="9"/>
  <c r="AE7" i="11"/>
  <c r="AE94" i="11"/>
  <c r="AE38" i="11"/>
  <c r="AE294" i="11"/>
  <c r="AE290" i="11"/>
  <c r="AE258" i="11"/>
  <c r="AE279" i="11"/>
  <c r="AE160" i="11"/>
  <c r="AE288" i="11"/>
  <c r="M13" i="9"/>
  <c r="AE145" i="11"/>
  <c r="AE14" i="11"/>
  <c r="AE105" i="11"/>
  <c r="AE223" i="11"/>
  <c r="AE24" i="11"/>
  <c r="AE83" i="11"/>
  <c r="AE135" i="11"/>
  <c r="AE58" i="11"/>
  <c r="AE155" i="11"/>
  <c r="M2" i="9"/>
  <c r="AE150" i="11"/>
  <c r="AE101" i="11"/>
  <c r="AE176" i="11"/>
  <c r="AE124" i="11"/>
  <c r="AE173" i="11"/>
  <c r="AE178" i="11"/>
  <c r="AE137" i="11"/>
  <c r="AE81" i="11"/>
  <c r="M9" i="9"/>
  <c r="M12" i="9"/>
  <c r="AE71" i="11"/>
  <c r="AE64" i="11"/>
  <c r="AE26" i="11"/>
  <c r="AE126" i="11"/>
  <c r="AE242" i="11"/>
  <c r="AE59" i="11"/>
  <c r="AE148" i="11"/>
  <c r="AE214" i="11"/>
  <c r="M18" i="9"/>
  <c r="AE190" i="11"/>
  <c r="AE193" i="11"/>
  <c r="AE269" i="11"/>
  <c r="AE274" i="11"/>
  <c r="AE134" i="11"/>
  <c r="AE180" i="11"/>
  <c r="AE268" i="11"/>
  <c r="AE296" i="11"/>
  <c r="AE286" i="11"/>
  <c r="AE206" i="11"/>
  <c r="AE167" i="11"/>
  <c r="AE73" i="11"/>
  <c r="AE129" i="11"/>
  <c r="L6" i="9"/>
  <c r="R6" i="9" s="1"/>
  <c r="L8" i="9"/>
  <c r="R8" i="9" s="1"/>
  <c r="L3" i="9"/>
  <c r="R3" i="9" s="1"/>
  <c r="AE271" i="11"/>
  <c r="M7" i="9"/>
  <c r="AE25" i="11"/>
  <c r="AE65" i="11"/>
  <c r="AE158" i="11"/>
  <c r="AE198" i="11"/>
  <c r="AE78" i="11"/>
  <c r="AE219" i="11"/>
  <c r="AE266" i="11"/>
  <c r="AE157" i="11"/>
  <c r="AE11" i="11"/>
  <c r="AE22" i="11"/>
  <c r="AE177" i="11"/>
  <c r="AE184" i="11"/>
  <c r="AE168" i="11"/>
  <c r="AE234" i="11"/>
  <c r="AE146" i="11"/>
  <c r="AE281" i="11"/>
  <c r="AE240" i="11"/>
  <c r="AE136" i="11"/>
  <c r="AE104" i="11"/>
  <c r="C19" i="8" s="1"/>
  <c r="F19" i="8" s="1"/>
  <c r="G19" i="8" s="1"/>
  <c r="AE147" i="11"/>
  <c r="AE225" i="11"/>
  <c r="AE142" i="11"/>
  <c r="AE34" i="11"/>
  <c r="AE199" i="11"/>
  <c r="AE36" i="11"/>
  <c r="AE57" i="11"/>
  <c r="AE140" i="11"/>
  <c r="AE125" i="11"/>
  <c r="AE292" i="11"/>
  <c r="M8" i="9"/>
  <c r="AE154" i="11"/>
  <c r="AE217" i="11"/>
  <c r="AE295" i="11"/>
  <c r="AE130" i="11"/>
  <c r="AE112" i="11"/>
  <c r="AE117" i="11"/>
  <c r="AE287" i="11"/>
  <c r="AE60" i="11"/>
  <c r="AE195" i="11"/>
  <c r="AE252" i="11"/>
  <c r="AE283" i="11"/>
  <c r="AE244" i="11"/>
  <c r="AE54" i="11"/>
  <c r="AE122" i="11"/>
  <c r="AE247" i="11"/>
  <c r="AE297" i="11"/>
  <c r="AE241" i="11"/>
  <c r="AE96" i="11"/>
  <c r="AE97" i="11"/>
  <c r="AE264" i="11"/>
  <c r="AE299" i="11"/>
  <c r="AE32" i="11"/>
  <c r="AE238" i="11"/>
  <c r="AE107" i="11"/>
  <c r="AE172" i="11"/>
  <c r="AE108" i="11"/>
  <c r="AE69" i="11"/>
  <c r="AE84" i="11"/>
  <c r="M17" i="9"/>
  <c r="AE12" i="11"/>
  <c r="AE246" i="11"/>
  <c r="AE270" i="11"/>
  <c r="AE263" i="11"/>
  <c r="AE218" i="11"/>
  <c r="AE92" i="11"/>
  <c r="AE77" i="11"/>
  <c r="AE221" i="11"/>
  <c r="AE179" i="11"/>
  <c r="AE213" i="11"/>
  <c r="AE248" i="11"/>
  <c r="AE20" i="11"/>
  <c r="AE21" i="11"/>
  <c r="AE128" i="11"/>
  <c r="AE44" i="11"/>
  <c r="AE40" i="11"/>
  <c r="AE39" i="11"/>
  <c r="AE52" i="11"/>
  <c r="M5" i="9"/>
  <c r="AE132" i="11"/>
  <c r="AE43" i="11"/>
  <c r="AE185" i="11"/>
  <c r="AE67" i="11"/>
  <c r="AE109" i="11"/>
  <c r="AE61" i="11"/>
  <c r="AE300" i="11"/>
  <c r="AE171" i="11"/>
  <c r="AE66" i="11"/>
  <c r="AE289" i="11"/>
  <c r="AE5" i="11"/>
  <c r="AE49" i="11"/>
  <c r="AE216" i="11"/>
  <c r="AE90" i="11"/>
  <c r="AE55" i="11"/>
  <c r="AE262" i="11"/>
  <c r="AE141" i="11"/>
  <c r="AE259" i="11"/>
  <c r="M19" i="9"/>
  <c r="AE120" i="11"/>
  <c r="C18" i="8" s="1"/>
  <c r="F18" i="8" s="1"/>
  <c r="G18" i="8" s="1"/>
  <c r="AE31" i="11"/>
  <c r="AE10" i="11"/>
  <c r="AE95" i="11"/>
  <c r="AE174" i="11"/>
  <c r="AE87" i="11"/>
  <c r="AE227" i="11"/>
  <c r="AE93" i="11"/>
  <c r="AE194" i="11"/>
  <c r="AE192" i="11"/>
  <c r="AE111" i="11"/>
  <c r="AE197" i="11"/>
  <c r="AE28" i="11"/>
  <c r="AE210" i="11"/>
  <c r="AE72" i="11"/>
  <c r="AE45" i="11"/>
  <c r="AE239" i="11"/>
  <c r="AE70" i="11"/>
  <c r="AE204" i="11"/>
  <c r="AE186" i="11"/>
  <c r="AE255" i="11"/>
  <c r="AE144" i="11"/>
  <c r="AE208" i="11"/>
  <c r="AE79" i="11"/>
  <c r="AE233" i="11"/>
  <c r="L5" i="9"/>
  <c r="R5" i="9" s="1"/>
  <c r="L10" i="9"/>
  <c r="R10" i="9" s="1"/>
  <c r="L14" i="9"/>
  <c r="R14" i="9" s="1"/>
  <c r="AE284" i="11"/>
  <c r="AE33" i="11"/>
  <c r="AE226" i="11"/>
  <c r="AE277" i="11"/>
  <c r="AE293" i="11"/>
  <c r="AE163" i="11"/>
  <c r="AE162" i="11"/>
  <c r="AE257" i="11"/>
  <c r="AE116" i="11"/>
  <c r="AE41" i="11"/>
  <c r="AE278" i="11"/>
  <c r="AE27" i="11"/>
  <c r="AE106" i="11"/>
  <c r="AE209" i="11"/>
  <c r="AE220" i="11"/>
  <c r="AE35" i="11"/>
  <c r="AE229" i="11"/>
  <c r="AE249" i="11"/>
  <c r="AE166" i="11"/>
  <c r="AE243" i="11"/>
  <c r="AE152" i="11"/>
  <c r="AE182" i="11"/>
  <c r="AE235" i="11"/>
  <c r="AE113" i="11"/>
  <c r="M20" i="9"/>
  <c r="M14" i="9"/>
  <c r="M15" i="9"/>
  <c r="AE82" i="11"/>
  <c r="AE30" i="11"/>
  <c r="AE42" i="11"/>
  <c r="AE282" i="11"/>
  <c r="AE110" i="11"/>
  <c r="AE100" i="11"/>
  <c r="AE63" i="11"/>
  <c r="AE189" i="11"/>
  <c r="AE273" i="11"/>
  <c r="AE187" i="11"/>
  <c r="AE207" i="11"/>
  <c r="AE291" i="11"/>
  <c r="AE224" i="11"/>
  <c r="AE133" i="11"/>
  <c r="AE131" i="11"/>
  <c r="AE98" i="11"/>
  <c r="AE191" i="11"/>
  <c r="AE46" i="11"/>
  <c r="AE156" i="11"/>
  <c r="AE127" i="11"/>
  <c r="AE99" i="11"/>
  <c r="AE236" i="11"/>
  <c r="AE251" i="11"/>
  <c r="AE161" i="11"/>
  <c r="AE2" i="11"/>
  <c r="AE272" i="11"/>
  <c r="AE138" i="11"/>
  <c r="AE285" i="11"/>
  <c r="AE76" i="11"/>
  <c r="AE183" i="11"/>
  <c r="AE9" i="11"/>
  <c r="AE203" i="11"/>
  <c r="AE91" i="11"/>
  <c r="AE102" i="11"/>
  <c r="AE275" i="11"/>
  <c r="AE85" i="11"/>
  <c r="AE4" i="11"/>
  <c r="AE211" i="11"/>
  <c r="AE205" i="11"/>
  <c r="AE121" i="11"/>
  <c r="AE149" i="11"/>
  <c r="AE188" i="11"/>
  <c r="AE86" i="11"/>
  <c r="AE231" i="11"/>
  <c r="AE62" i="11"/>
  <c r="AE261" i="11"/>
  <c r="AE6" i="11"/>
  <c r="AE201" i="11"/>
  <c r="AE51" i="11"/>
  <c r="AE267" i="11"/>
  <c r="M11" i="9"/>
  <c r="M3" i="9"/>
  <c r="AE232" i="11"/>
  <c r="AE53" i="11"/>
  <c r="AE169" i="11"/>
  <c r="AE80" i="11"/>
  <c r="AE50" i="11"/>
  <c r="AE165" i="11"/>
  <c r="B15" i="2"/>
  <c r="L16" i="9"/>
  <c r="R16" i="9" s="1"/>
  <c r="E12" i="8"/>
  <c r="J12" i="8" s="1"/>
  <c r="K12" i="8" s="1"/>
  <c r="E9" i="8"/>
  <c r="E18" i="8"/>
  <c r="J18" i="8" s="1"/>
  <c r="K18" i="8" s="1"/>
  <c r="E20" i="8"/>
  <c r="J20" i="8" s="1"/>
  <c r="K20" i="8" s="1"/>
  <c r="E2" i="8"/>
  <c r="J2" i="8" s="1"/>
  <c r="K2" i="8" s="1"/>
  <c r="E14" i="8"/>
  <c r="J14" i="8" s="1"/>
  <c r="K14" i="8" s="1"/>
  <c r="E15" i="8"/>
  <c r="J15" i="8" s="1"/>
  <c r="K15" i="8" s="1"/>
  <c r="E13" i="8"/>
  <c r="J13" i="8" s="1"/>
  <c r="K13" i="8" s="1"/>
  <c r="E3" i="8"/>
  <c r="J3" i="8" s="1"/>
  <c r="K3" i="8" s="1"/>
  <c r="E17" i="8"/>
  <c r="J17" i="8" s="1"/>
  <c r="K17" i="8" s="1"/>
  <c r="E4" i="8"/>
  <c r="J4" i="8" s="1"/>
  <c r="K4" i="8" s="1"/>
  <c r="L9" i="9"/>
  <c r="C15" i="2"/>
  <c r="J19" i="8"/>
  <c r="K19" i="8" s="1"/>
  <c r="J11" i="8"/>
  <c r="K11" i="8" s="1"/>
  <c r="AF124" i="11"/>
  <c r="L20" i="9"/>
  <c r="R20" i="9" s="1"/>
  <c r="AF87" i="11"/>
  <c r="AF212" i="11"/>
  <c r="AF5" i="11"/>
  <c r="AF211" i="11"/>
  <c r="AF80" i="11"/>
  <c r="AF243" i="11"/>
  <c r="AF180" i="11"/>
  <c r="AF94" i="11"/>
  <c r="AF298" i="11"/>
  <c r="AF254" i="11"/>
  <c r="AF162" i="11"/>
  <c r="AF181" i="11"/>
  <c r="AF249" i="11"/>
  <c r="AF9" i="11"/>
  <c r="AF14" i="11"/>
  <c r="AF126" i="11"/>
  <c r="AF114" i="11"/>
  <c r="AF297" i="11"/>
  <c r="AF178" i="11"/>
  <c r="AF270" i="11"/>
  <c r="AF222" i="11"/>
  <c r="AF224" i="11"/>
  <c r="AF26" i="11"/>
  <c r="AF48" i="11"/>
  <c r="AF281" i="11"/>
  <c r="AF72" i="11"/>
  <c r="AF189" i="11"/>
  <c r="AF81" i="11"/>
  <c r="AF170" i="11"/>
  <c r="AF210" i="11"/>
  <c r="AF226" i="11"/>
  <c r="AF64" i="11"/>
  <c r="AF177" i="11"/>
  <c r="AF188" i="11"/>
  <c r="AF153" i="11"/>
  <c r="AF163" i="11"/>
  <c r="AF73" i="11"/>
  <c r="AF107" i="11"/>
  <c r="AF157" i="11"/>
  <c r="AF89" i="11"/>
  <c r="AF237" i="11"/>
  <c r="AF283" i="11"/>
  <c r="AF38" i="11"/>
  <c r="AF171" i="11"/>
  <c r="AF293" i="11"/>
  <c r="AF252" i="11"/>
  <c r="AF2" i="11"/>
  <c r="AF278" i="11"/>
  <c r="AF125" i="11"/>
  <c r="AF233" i="11"/>
  <c r="AF207" i="11"/>
  <c r="AF93" i="11"/>
  <c r="AF169" i="11"/>
  <c r="AF6" i="11"/>
  <c r="AF204" i="11"/>
  <c r="AF31" i="11"/>
  <c r="AF84" i="11"/>
  <c r="AF219" i="11"/>
  <c r="AF68" i="11"/>
  <c r="AF61" i="11"/>
  <c r="AF88" i="11"/>
  <c r="AF161" i="11"/>
  <c r="AF245" i="11"/>
  <c r="AF144" i="11"/>
  <c r="AF150" i="11"/>
  <c r="AF18" i="11"/>
  <c r="AF91" i="11"/>
  <c r="AF36" i="11"/>
  <c r="AF266" i="11"/>
  <c r="AF63" i="11"/>
  <c r="AF115" i="11"/>
  <c r="AF95" i="11"/>
  <c r="AF3" i="11"/>
  <c r="AF8" i="11"/>
  <c r="AF261" i="11"/>
  <c r="AF39" i="11"/>
  <c r="AF179" i="11"/>
  <c r="AF176" i="11"/>
  <c r="AF128" i="11"/>
  <c r="AF143" i="11"/>
  <c r="AF279" i="11"/>
  <c r="AF25" i="11"/>
  <c r="AF152" i="11"/>
  <c r="AF262" i="11"/>
  <c r="AF155" i="11"/>
  <c r="AF43" i="11"/>
  <c r="AF232" i="11"/>
  <c r="AF258" i="11"/>
  <c r="AF33" i="11"/>
  <c r="AF280" i="11"/>
  <c r="AF51" i="11"/>
  <c r="AF123" i="11"/>
  <c r="AF174" i="11"/>
  <c r="AF164" i="11"/>
  <c r="AF265" i="11"/>
  <c r="AF19" i="11"/>
  <c r="AF215" i="11"/>
  <c r="AF28" i="11"/>
  <c r="AF52" i="11"/>
  <c r="AF244" i="11"/>
  <c r="AF217" i="11"/>
  <c r="AF59" i="11"/>
  <c r="AF4" i="11"/>
  <c r="AF203" i="11"/>
  <c r="AF267" i="11"/>
  <c r="AF109" i="11"/>
  <c r="AF208" i="11"/>
  <c r="AF13" i="11"/>
  <c r="AF156" i="11"/>
  <c r="AF83" i="11"/>
  <c r="AF10" i="11"/>
  <c r="AF172" i="11"/>
  <c r="AF230" i="11"/>
  <c r="AF100" i="11"/>
  <c r="AF184" i="11"/>
  <c r="AF182" i="11"/>
  <c r="AF140" i="11"/>
  <c r="AF62" i="11"/>
  <c r="AF268" i="11"/>
  <c r="AF201" i="11"/>
  <c r="AF42" i="11"/>
  <c r="AF239" i="11"/>
  <c r="AF234" i="11"/>
  <c r="AF290" i="11"/>
  <c r="AF214" i="11"/>
  <c r="AF111" i="11"/>
  <c r="AF263" i="11"/>
  <c r="AF127" i="11"/>
  <c r="AF16" i="11"/>
  <c r="AF71" i="11"/>
  <c r="AF133" i="11"/>
  <c r="AF104" i="11"/>
  <c r="AF108" i="11"/>
  <c r="AF291" i="11"/>
  <c r="AF65" i="11"/>
  <c r="AF37" i="11"/>
  <c r="AF92" i="11"/>
  <c r="AF138" i="11"/>
  <c r="AF229" i="11"/>
  <c r="AF49" i="11"/>
  <c r="AF90" i="11"/>
  <c r="AF148" i="11"/>
  <c r="AF102" i="11"/>
  <c r="AF113" i="11"/>
  <c r="AF101" i="11"/>
  <c r="AF66" i="11"/>
  <c r="AF110" i="11"/>
  <c r="AF238" i="11"/>
  <c r="AF260" i="11"/>
  <c r="AF41" i="11"/>
  <c r="AF160" i="11"/>
  <c r="AF198" i="11"/>
  <c r="AF99" i="11"/>
  <c r="AF289" i="11"/>
  <c r="AF86" i="11"/>
  <c r="AF98" i="11"/>
  <c r="AF257" i="11"/>
  <c r="AF274" i="11"/>
  <c r="AF142" i="11"/>
  <c r="AF209" i="11"/>
  <c r="AF30" i="11"/>
  <c r="AF135" i="11"/>
  <c r="AF154" i="11"/>
  <c r="AF191" i="11"/>
  <c r="AF192" i="11"/>
  <c r="AF21" i="11"/>
  <c r="AF78" i="11"/>
  <c r="AF120" i="11"/>
  <c r="AF195" i="11"/>
  <c r="AF54" i="11"/>
  <c r="AF255" i="11"/>
  <c r="AF236" i="11"/>
  <c r="AF158" i="11"/>
  <c r="AF275" i="11"/>
  <c r="AF256" i="11"/>
  <c r="AF227" i="11"/>
  <c r="AF228" i="11"/>
  <c r="AF273" i="11"/>
  <c r="AF23" i="11"/>
  <c r="AF159" i="11"/>
  <c r="AF197" i="11"/>
  <c r="AF205" i="11"/>
  <c r="AF175" i="11"/>
  <c r="AF292" i="11"/>
  <c r="AF220" i="11"/>
  <c r="AF112" i="11"/>
  <c r="AF165" i="11"/>
  <c r="AF97" i="11"/>
  <c r="AF116" i="11"/>
  <c r="AF196" i="11"/>
  <c r="AF29" i="11"/>
  <c r="AF131" i="11"/>
  <c r="AF147" i="11"/>
  <c r="AF167" i="11"/>
  <c r="AF272" i="11"/>
  <c r="AF53" i="11"/>
  <c r="AF137" i="11"/>
  <c r="AF7" i="11"/>
  <c r="AF271" i="11"/>
  <c r="AF40" i="11"/>
  <c r="AF193" i="11"/>
  <c r="AF185" i="11"/>
  <c r="AF134" i="11"/>
  <c r="AF76" i="11"/>
  <c r="AF106" i="11"/>
  <c r="AF151" i="11"/>
  <c r="AF240" i="11"/>
  <c r="AF248" i="11"/>
  <c r="AF286" i="11"/>
  <c r="AF50" i="11"/>
  <c r="AF223" i="11"/>
  <c r="AF231" i="11"/>
  <c r="AF20" i="11"/>
  <c r="AF75" i="11"/>
  <c r="AF221" i="11"/>
  <c r="AF57" i="11"/>
  <c r="AF79" i="11"/>
  <c r="AF241" i="11"/>
  <c r="AF17" i="11"/>
  <c r="AF32" i="11"/>
  <c r="AF149" i="11"/>
  <c r="AF264" i="11"/>
  <c r="AF130" i="11"/>
  <c r="AF250" i="11"/>
  <c r="AF141" i="11"/>
  <c r="AF253" i="11"/>
  <c r="AF296" i="11"/>
  <c r="AF225" i="11"/>
  <c r="AF35" i="11"/>
  <c r="AF173" i="11"/>
  <c r="AF276" i="11"/>
  <c r="AF58" i="11"/>
  <c r="AF269" i="11"/>
  <c r="AF82" i="11"/>
  <c r="AF46" i="11"/>
  <c r="AF277" i="11"/>
  <c r="AF44" i="11"/>
  <c r="AF122" i="11"/>
  <c r="AF69" i="11"/>
  <c r="AF22" i="11"/>
  <c r="AF136" i="11"/>
  <c r="AF55" i="11"/>
  <c r="AF251" i="11"/>
  <c r="AF218" i="11"/>
  <c r="AF168" i="11"/>
  <c r="AF288" i="11"/>
  <c r="AF70" i="11"/>
  <c r="AF121" i="11"/>
  <c r="AF242" i="11"/>
  <c r="AF190" i="11"/>
  <c r="AF183" i="11"/>
  <c r="AF47" i="11"/>
  <c r="AF202" i="11"/>
  <c r="AF27" i="11"/>
  <c r="AF118" i="11"/>
  <c r="AF132" i="11"/>
  <c r="AF213" i="11"/>
  <c r="AF85" i="11"/>
  <c r="AF187" i="11"/>
  <c r="AF186" i="11"/>
  <c r="AF60" i="11"/>
  <c r="AF285" i="11"/>
  <c r="AF139" i="11"/>
  <c r="AF77" i="11"/>
  <c r="AF15" i="11"/>
  <c r="AF105" i="11"/>
  <c r="AF200" i="11"/>
  <c r="AF67" i="11"/>
  <c r="AF34" i="11"/>
  <c r="AF199" i="11"/>
  <c r="AF206" i="11"/>
  <c r="AF246" i="11"/>
  <c r="AF299" i="11"/>
  <c r="AF24" i="11"/>
  <c r="AF96" i="11"/>
  <c r="AF216" i="11"/>
  <c r="AF56" i="11"/>
  <c r="AF119" i="11"/>
  <c r="AF166" i="11"/>
  <c r="AF45" i="11"/>
  <c r="AF235" i="11"/>
  <c r="AF117" i="11"/>
  <c r="AF103" i="11"/>
  <c r="AF282" i="11"/>
  <c r="AF146" i="11"/>
  <c r="AF74" i="11"/>
  <c r="AF284" i="11"/>
  <c r="AF259" i="11"/>
  <c r="AF129" i="11"/>
  <c r="AF194" i="11"/>
  <c r="AF300" i="11"/>
  <c r="AF295" i="11"/>
  <c r="AF287" i="11"/>
  <c r="AF12" i="11"/>
  <c r="AF294" i="11"/>
  <c r="AF247" i="11"/>
  <c r="AF145" i="11"/>
  <c r="AF11" i="11"/>
  <c r="L19" i="9"/>
  <c r="R19" i="9" s="1"/>
  <c r="N4" i="9"/>
  <c r="N19" i="9"/>
  <c r="N7" i="9"/>
  <c r="N15" i="9"/>
  <c r="N12" i="9"/>
  <c r="N13" i="9"/>
  <c r="N10" i="9"/>
  <c r="N16" i="9"/>
  <c r="N17" i="9"/>
  <c r="N5" i="9"/>
  <c r="N6" i="9"/>
  <c r="N18" i="9"/>
  <c r="N2" i="9"/>
  <c r="N9" i="9"/>
  <c r="N8" i="9"/>
  <c r="N20" i="9"/>
  <c r="N3" i="9"/>
  <c r="N14" i="9"/>
  <c r="N11" i="9"/>
  <c r="R2" i="9" l="1"/>
  <c r="H3" i="2"/>
  <c r="D24" i="8"/>
  <c r="H24" i="8" s="1"/>
  <c r="I24" i="8" s="1"/>
  <c r="D22" i="8"/>
  <c r="H22" i="8" s="1"/>
  <c r="I22" i="8" s="1"/>
  <c r="C24" i="8"/>
  <c r="F24" i="8" s="1"/>
  <c r="G24" i="8" s="1"/>
  <c r="C22" i="8"/>
  <c r="F22" i="8" s="1"/>
  <c r="G22" i="8" s="1"/>
  <c r="C9" i="8"/>
  <c r="C7" i="8"/>
  <c r="F7" i="8" s="1"/>
  <c r="G7" i="8" s="1"/>
  <c r="C17" i="8"/>
  <c r="F17" i="8" s="1"/>
  <c r="G17" i="8" s="1"/>
  <c r="C10" i="8"/>
  <c r="F10" i="8" s="1"/>
  <c r="G10" i="8" s="1"/>
  <c r="D6" i="8"/>
  <c r="H6" i="8" s="1"/>
  <c r="I6" i="8" s="1"/>
  <c r="D8" i="8"/>
  <c r="H8" i="8" s="1"/>
  <c r="I8" i="8" s="1"/>
  <c r="C6" i="8"/>
  <c r="F6" i="8" s="1"/>
  <c r="G6" i="8" s="1"/>
  <c r="D7" i="8"/>
  <c r="H7" i="8" s="1"/>
  <c r="I7" i="8" s="1"/>
  <c r="D16" i="8"/>
  <c r="H16" i="8" s="1"/>
  <c r="I16" i="8" s="1"/>
  <c r="D10" i="8"/>
  <c r="H10" i="8" s="1"/>
  <c r="I10" i="8" s="1"/>
  <c r="C11" i="8"/>
  <c r="F11" i="8" s="1"/>
  <c r="G11" i="8" s="1"/>
  <c r="C4" i="8"/>
  <c r="F4" i="8" s="1"/>
  <c r="G4" i="8" s="1"/>
  <c r="D11" i="8"/>
  <c r="H11" i="8" s="1"/>
  <c r="I11" i="8" s="1"/>
  <c r="C15" i="8"/>
  <c r="F15" i="8" s="1"/>
  <c r="G15" i="8" s="1"/>
  <c r="C14" i="8"/>
  <c r="F14" i="8" s="1"/>
  <c r="G14" i="8" s="1"/>
  <c r="C20" i="8"/>
  <c r="F20" i="8" s="1"/>
  <c r="G20" i="8" s="1"/>
  <c r="C13" i="8"/>
  <c r="F13" i="8" s="1"/>
  <c r="G13" i="8" s="1"/>
  <c r="C5" i="8"/>
  <c r="F5" i="8" s="1"/>
  <c r="G5" i="8" s="1"/>
  <c r="C16" i="8"/>
  <c r="F16" i="8" s="1"/>
  <c r="G16" i="8" s="1"/>
  <c r="C8" i="8"/>
  <c r="F8" i="8" s="1"/>
  <c r="G8" i="8" s="1"/>
  <c r="C2" i="8"/>
  <c r="F2" i="8" s="1"/>
  <c r="G2" i="8" s="1"/>
  <c r="C3" i="8"/>
  <c r="F3" i="8" s="1"/>
  <c r="G3" i="8" s="1"/>
  <c r="C12" i="8"/>
  <c r="F12" i="8" s="1"/>
  <c r="G12" i="8" s="1"/>
  <c r="D5" i="8"/>
  <c r="H5" i="8" s="1"/>
  <c r="I5" i="8" s="1"/>
  <c r="D2" i="8"/>
  <c r="H2" i="8" s="1"/>
  <c r="I2" i="8" s="1"/>
  <c r="D20" i="8"/>
  <c r="H20" i="8" s="1"/>
  <c r="I20" i="8" s="1"/>
  <c r="D18" i="8"/>
  <c r="H18" i="8" s="1"/>
  <c r="I18" i="8" s="1"/>
  <c r="L18" i="8" s="1"/>
  <c r="D12" i="8"/>
  <c r="H12" i="8" s="1"/>
  <c r="I12" i="8" s="1"/>
  <c r="D4" i="8"/>
  <c r="H4" i="8" s="1"/>
  <c r="I4" i="8" s="1"/>
  <c r="D3" i="8"/>
  <c r="H3" i="8" s="1"/>
  <c r="I3" i="8" s="1"/>
  <c r="D13" i="8"/>
  <c r="H13" i="8" s="1"/>
  <c r="I13" i="8" s="1"/>
  <c r="D14" i="8"/>
  <c r="H14" i="8" s="1"/>
  <c r="I14" i="8" s="1"/>
  <c r="D15" i="8"/>
  <c r="H15" i="8" s="1"/>
  <c r="I15" i="8" s="1"/>
  <c r="D9" i="8"/>
  <c r="D17" i="8"/>
  <c r="H17" i="8" s="1"/>
  <c r="I17" i="8" s="1"/>
  <c r="D19" i="8"/>
  <c r="H19" i="8" s="1"/>
  <c r="I19" i="8" s="1"/>
  <c r="L19" i="8" s="1"/>
  <c r="R9" i="9"/>
  <c r="L22" i="8" l="1"/>
  <c r="L24" i="8"/>
  <c r="L7" i="8"/>
  <c r="L17" i="8"/>
  <c r="L10" i="8"/>
  <c r="L16" i="8"/>
  <c r="L11" i="8"/>
  <c r="L6" i="8"/>
  <c r="L8" i="8"/>
  <c r="L5" i="8"/>
  <c r="L15" i="8"/>
  <c r="L4" i="8"/>
  <c r="L14" i="8"/>
  <c r="L20" i="8"/>
  <c r="L2" i="8"/>
  <c r="L13" i="8"/>
  <c r="L3" i="8"/>
  <c r="L12" i="8"/>
  <c r="K91" i="7"/>
  <c r="K96" i="7"/>
  <c r="K79" i="7" l="1"/>
  <c r="K73" i="7"/>
  <c r="K81" i="7"/>
  <c r="K75" i="7"/>
  <c r="K94" i="7"/>
  <c r="K76" i="7"/>
  <c r="K97" i="7"/>
  <c r="K92" i="7"/>
  <c r="K88" i="7"/>
  <c r="K85" i="7"/>
  <c r="K80" i="7"/>
  <c r="K90" i="7"/>
  <c r="K78" i="7"/>
  <c r="K95" i="7"/>
  <c r="K89" i="7"/>
  <c r="K83" i="7"/>
  <c r="K77" i="7"/>
  <c r="K98" i="7"/>
  <c r="K82" i="7"/>
  <c r="K86" i="7"/>
  <c r="K93" i="7"/>
  <c r="K72" i="7" l="1"/>
  <c r="K74" i="7"/>
  <c r="I87" i="7"/>
  <c r="I93" i="7"/>
  <c r="L93" i="7" s="1"/>
  <c r="I82" i="7"/>
  <c r="L82" i="7" s="1"/>
  <c r="I91" i="7"/>
  <c r="L91" i="7" s="1"/>
  <c r="I76" i="7"/>
  <c r="L76" i="7" s="1"/>
  <c r="I89" i="7"/>
  <c r="L89" i="7" s="1"/>
  <c r="I90" i="7"/>
  <c r="L90" i="7" s="1"/>
  <c r="I96" i="7"/>
  <c r="L96" i="7" s="1"/>
  <c r="I78" i="7"/>
  <c r="L78" i="7" s="1"/>
  <c r="I84" i="7"/>
  <c r="L84" i="7" s="1"/>
  <c r="I80" i="7"/>
  <c r="L80" i="7" s="1"/>
  <c r="I85" i="7"/>
  <c r="L85" i="7" s="1"/>
  <c r="I81" i="7"/>
  <c r="L81" i="7" s="1"/>
  <c r="I92" i="7"/>
  <c r="L92" i="7" s="1"/>
  <c r="I97" i="7"/>
  <c r="L97" i="7" s="1"/>
  <c r="I75" i="7"/>
  <c r="L75" i="7" s="1"/>
  <c r="I77" i="7"/>
  <c r="L77" i="7" s="1"/>
  <c r="I83" i="7"/>
  <c r="L83" i="7" s="1"/>
  <c r="I95" i="7"/>
  <c r="L95" i="7" s="1"/>
  <c r="I79" i="7"/>
  <c r="L79" i="7" s="1"/>
  <c r="I88" i="7"/>
  <c r="L88" i="7" s="1"/>
  <c r="I98" i="7"/>
  <c r="L98" i="7" s="1"/>
  <c r="I86" i="7"/>
  <c r="L86" i="7" s="1"/>
  <c r="I94" i="7"/>
  <c r="L94" i="7" s="1"/>
  <c r="I74" i="7" l="1"/>
  <c r="L74" i="7" s="1"/>
  <c r="I72" i="7"/>
  <c r="L72" i="7" s="1"/>
  <c r="I73" i="7"/>
  <c r="L73" i="7" s="1"/>
  <c r="L75" i="15" l="1"/>
  <c r="L92" i="15"/>
  <c r="L89" i="15"/>
  <c r="L94" i="15"/>
  <c r="L80" i="15"/>
  <c r="L77" i="15"/>
  <c r="L96" i="15"/>
  <c r="L82" i="15"/>
  <c r="L90" i="15"/>
  <c r="L84" i="15"/>
  <c r="L98" i="15"/>
  <c r="L72" i="15"/>
  <c r="L86" i="15"/>
  <c r="L74" i="15"/>
  <c r="L93" i="15"/>
  <c r="L91" i="15"/>
  <c r="L88" i="15"/>
  <c r="L62" i="15"/>
  <c r="L81" i="15"/>
  <c r="L79" i="15"/>
  <c r="L76" i="15"/>
  <c r="L95" i="15"/>
  <c r="L97" i="15"/>
  <c r="L83" i="15"/>
  <c r="L85" i="15"/>
  <c r="L87" i="15"/>
  <c r="L73" i="15"/>
  <c r="L78" i="15"/>
  <c r="C31" i="17" l="1"/>
  <c r="E39" i="17"/>
  <c r="J39" i="17" s="1"/>
  <c r="K39" i="17" s="1"/>
  <c r="E51" i="17"/>
  <c r="J51" i="17" s="1"/>
  <c r="K51" i="17" s="1"/>
  <c r="E40" i="17"/>
  <c r="J40" i="17" s="1"/>
  <c r="K40" i="17" s="1"/>
  <c r="E52" i="17"/>
  <c r="J52" i="17" s="1"/>
  <c r="K52" i="17" s="1"/>
  <c r="E48" i="17"/>
  <c r="J48" i="17" s="1"/>
  <c r="K48" i="17" s="1"/>
  <c r="E49" i="17"/>
  <c r="J49" i="17" s="1"/>
  <c r="K49" i="17" s="1"/>
  <c r="E41" i="17"/>
  <c r="J41" i="17" s="1"/>
  <c r="K41" i="17" s="1"/>
  <c r="E53" i="17"/>
  <c r="J53" i="17" s="1"/>
  <c r="K53" i="17" s="1"/>
  <c r="E61" i="17"/>
  <c r="J61" i="17" s="1"/>
  <c r="K61" i="17" s="1"/>
  <c r="E42" i="17"/>
  <c r="J42" i="17" s="1"/>
  <c r="K42" i="17" s="1"/>
  <c r="E54" i="17"/>
  <c r="J54" i="17" s="1"/>
  <c r="K54" i="17" s="1"/>
  <c r="E59" i="17"/>
  <c r="J59" i="17" s="1"/>
  <c r="K59" i="17" s="1"/>
  <c r="E43" i="17"/>
  <c r="J43" i="17" s="1"/>
  <c r="K43" i="17" s="1"/>
  <c r="E55" i="17"/>
  <c r="J55" i="17" s="1"/>
  <c r="K55" i="17" s="1"/>
  <c r="E47" i="17"/>
  <c r="J47" i="17" s="1"/>
  <c r="K47" i="17" s="1"/>
  <c r="E44" i="17"/>
  <c r="J44" i="17" s="1"/>
  <c r="K44" i="17" s="1"/>
  <c r="E56" i="17"/>
  <c r="J56" i="17" s="1"/>
  <c r="K56" i="17" s="1"/>
  <c r="E45" i="17"/>
  <c r="J45" i="17" s="1"/>
  <c r="K45" i="17" s="1"/>
  <c r="E57" i="17"/>
  <c r="J57" i="17" s="1"/>
  <c r="K57" i="17" s="1"/>
  <c r="E36" i="17"/>
  <c r="J36" i="17" s="1"/>
  <c r="K36" i="17" s="1"/>
  <c r="E46" i="17"/>
  <c r="J46" i="17" s="1"/>
  <c r="K46" i="17" s="1"/>
  <c r="E58" i="17"/>
  <c r="J58" i="17" s="1"/>
  <c r="K58" i="17" s="1"/>
  <c r="E37" i="17"/>
  <c r="J37" i="17" s="1"/>
  <c r="K37" i="17" s="1"/>
  <c r="E38" i="17"/>
  <c r="J38" i="17" s="1"/>
  <c r="K38" i="17" s="1"/>
  <c r="E50" i="17"/>
  <c r="J50" i="17" s="1"/>
  <c r="K50" i="17" s="1"/>
  <c r="E60" i="17"/>
  <c r="J60" i="17" s="1"/>
  <c r="K60" i="17" s="1"/>
  <c r="C39" i="17"/>
  <c r="G39" i="17" s="1"/>
  <c r="C51" i="17"/>
  <c r="G51" i="17" s="1"/>
  <c r="C40" i="17"/>
  <c r="G40" i="17" s="1"/>
  <c r="C52" i="17"/>
  <c r="G52" i="17" s="1"/>
  <c r="C41" i="17"/>
  <c r="G41" i="17" s="1"/>
  <c r="C53" i="17"/>
  <c r="G53" i="17" s="1"/>
  <c r="C42" i="17"/>
  <c r="G42" i="17" s="1"/>
  <c r="C54" i="17"/>
  <c r="G54" i="17" s="1"/>
  <c r="C43" i="17"/>
  <c r="G43" i="17" s="1"/>
  <c r="C55" i="17"/>
  <c r="G55" i="17" s="1"/>
  <c r="C44" i="17"/>
  <c r="G44" i="17" s="1"/>
  <c r="C56" i="17"/>
  <c r="G56" i="17" s="1"/>
  <c r="C45" i="17"/>
  <c r="G45" i="17" s="1"/>
  <c r="C57" i="17"/>
  <c r="G57" i="17" s="1"/>
  <c r="C46" i="17"/>
  <c r="G46" i="17" s="1"/>
  <c r="C58" i="17"/>
  <c r="G58" i="17" s="1"/>
  <c r="C50" i="17"/>
  <c r="G50" i="17" s="1"/>
  <c r="C47" i="17"/>
  <c r="G47" i="17" s="1"/>
  <c r="C59" i="17"/>
  <c r="G59" i="17" s="1"/>
  <c r="C36" i="17"/>
  <c r="G36" i="17" s="1"/>
  <c r="C48" i="17"/>
  <c r="G48" i="17" s="1"/>
  <c r="C60" i="17"/>
  <c r="G60" i="17" s="1"/>
  <c r="C38" i="17"/>
  <c r="G38" i="17" s="1"/>
  <c r="C37" i="17"/>
  <c r="G37" i="17" s="1"/>
  <c r="C49" i="17"/>
  <c r="G49" i="17" s="1"/>
  <c r="C61" i="17"/>
  <c r="G61" i="17" s="1"/>
  <c r="C35" i="17"/>
  <c r="G35" i="17" s="1"/>
  <c r="L71" i="15"/>
  <c r="F31" i="17" l="1"/>
  <c r="G31" i="17" s="1"/>
  <c r="D31" i="17"/>
  <c r="H31" i="17" s="1"/>
  <c r="I31" i="17" s="1"/>
  <c r="D39" i="17"/>
  <c r="H39" i="17" s="1"/>
  <c r="I39" i="17" s="1"/>
  <c r="L39" i="17" s="1"/>
  <c r="D51" i="17"/>
  <c r="H51" i="17" s="1"/>
  <c r="I51" i="17" s="1"/>
  <c r="L51" i="17" s="1"/>
  <c r="D40" i="17"/>
  <c r="H40" i="17" s="1"/>
  <c r="I40" i="17" s="1"/>
  <c r="L40" i="17" s="1"/>
  <c r="D52" i="17"/>
  <c r="H52" i="17" s="1"/>
  <c r="I52" i="17" s="1"/>
  <c r="L52" i="17" s="1"/>
  <c r="D61" i="17"/>
  <c r="H61" i="17" s="1"/>
  <c r="I61" i="17" s="1"/>
  <c r="L61" i="17" s="1"/>
  <c r="D41" i="17"/>
  <c r="H41" i="17" s="1"/>
  <c r="I41" i="17" s="1"/>
  <c r="L41" i="17" s="1"/>
  <c r="D53" i="17"/>
  <c r="H53" i="17" s="1"/>
  <c r="I53" i="17" s="1"/>
  <c r="L53" i="17" s="1"/>
  <c r="D60" i="17"/>
  <c r="H60" i="17" s="1"/>
  <c r="I60" i="17" s="1"/>
  <c r="L60" i="17" s="1"/>
  <c r="D42" i="17"/>
  <c r="H42" i="17" s="1"/>
  <c r="I42" i="17" s="1"/>
  <c r="L42" i="17" s="1"/>
  <c r="D54" i="17"/>
  <c r="H54" i="17" s="1"/>
  <c r="I54" i="17" s="1"/>
  <c r="L54" i="17" s="1"/>
  <c r="D43" i="17"/>
  <c r="H43" i="17" s="1"/>
  <c r="I43" i="17" s="1"/>
  <c r="L43" i="17" s="1"/>
  <c r="D55" i="17"/>
  <c r="H55" i="17" s="1"/>
  <c r="I55" i="17" s="1"/>
  <c r="L55" i="17" s="1"/>
  <c r="D49" i="17"/>
  <c r="H49" i="17" s="1"/>
  <c r="I49" i="17" s="1"/>
  <c r="L49" i="17" s="1"/>
  <c r="D44" i="17"/>
  <c r="H44" i="17" s="1"/>
  <c r="I44" i="17" s="1"/>
  <c r="L44" i="17" s="1"/>
  <c r="D56" i="17"/>
  <c r="H56" i="17" s="1"/>
  <c r="I56" i="17" s="1"/>
  <c r="L56" i="17" s="1"/>
  <c r="D48" i="17"/>
  <c r="H48" i="17" s="1"/>
  <c r="I48" i="17" s="1"/>
  <c r="L48" i="17" s="1"/>
  <c r="D45" i="17"/>
  <c r="H45" i="17" s="1"/>
  <c r="I45" i="17" s="1"/>
  <c r="L45" i="17" s="1"/>
  <c r="D57" i="17"/>
  <c r="H57" i="17" s="1"/>
  <c r="I57" i="17" s="1"/>
  <c r="L57" i="17" s="1"/>
  <c r="D36" i="17"/>
  <c r="H36" i="17" s="1"/>
  <c r="I36" i="17" s="1"/>
  <c r="L36" i="17" s="1"/>
  <c r="D37" i="17"/>
  <c r="H37" i="17" s="1"/>
  <c r="I37" i="17" s="1"/>
  <c r="L37" i="17" s="1"/>
  <c r="D46" i="17"/>
  <c r="H46" i="17" s="1"/>
  <c r="I46" i="17" s="1"/>
  <c r="L46" i="17" s="1"/>
  <c r="D58" i="17"/>
  <c r="H58" i="17" s="1"/>
  <c r="I58" i="17" s="1"/>
  <c r="L58" i="17" s="1"/>
  <c r="D47" i="17"/>
  <c r="H47" i="17" s="1"/>
  <c r="I47" i="17" s="1"/>
  <c r="L47" i="17" s="1"/>
  <c r="D59" i="17"/>
  <c r="H59" i="17" s="1"/>
  <c r="I59" i="17" s="1"/>
  <c r="L59" i="17" s="1"/>
  <c r="D38" i="17"/>
  <c r="H38" i="17" s="1"/>
  <c r="I38" i="17" s="1"/>
  <c r="L38" i="17" s="1"/>
  <c r="D50" i="17"/>
  <c r="H50" i="17" s="1"/>
  <c r="I50" i="17" s="1"/>
  <c r="L50" i="17" s="1"/>
  <c r="D35" i="17"/>
  <c r="H35" i="17" s="1"/>
  <c r="I35" i="17" s="1"/>
  <c r="E31" i="17"/>
  <c r="J31" i="17" s="1"/>
  <c r="K31" i="17" s="1"/>
  <c r="E35" i="17"/>
  <c r="J35" i="17" s="1"/>
  <c r="K35" i="17" s="1"/>
  <c r="K87" i="7"/>
  <c r="L87" i="7" s="1"/>
  <c r="J9" i="8"/>
  <c r="K9" i="8" s="1"/>
  <c r="F9" i="8"/>
  <c r="G9" i="8" s="1"/>
  <c r="L31" i="17" l="1"/>
  <c r="AJ5" i="11"/>
  <c r="AJ68" i="11"/>
  <c r="AJ129" i="11"/>
  <c r="L35" i="17"/>
  <c r="AJ183" i="11"/>
  <c r="AJ14" i="11"/>
  <c r="AJ172" i="11"/>
  <c r="AJ117" i="11"/>
  <c r="AJ150" i="11"/>
  <c r="AJ284" i="11"/>
  <c r="AJ290" i="11"/>
  <c r="M5" i="8"/>
  <c r="M13" i="8"/>
  <c r="M4" i="8"/>
  <c r="M10" i="8"/>
  <c r="M19" i="8"/>
  <c r="M6" i="8"/>
  <c r="M16" i="8"/>
  <c r="M25" i="8"/>
  <c r="M22" i="8"/>
  <c r="M20" i="8"/>
  <c r="M21" i="8"/>
  <c r="M11" i="8"/>
  <c r="M3" i="8"/>
  <c r="M17" i="8"/>
  <c r="B17" i="2"/>
  <c r="M23" i="8"/>
  <c r="M8" i="8"/>
  <c r="M9" i="8"/>
  <c r="M27" i="8"/>
  <c r="M28" i="8"/>
  <c r="M12" i="8"/>
  <c r="M7" i="8"/>
  <c r="M14" i="8"/>
  <c r="M15" i="8"/>
  <c r="M26" i="8"/>
  <c r="M24" i="8"/>
  <c r="M2" i="8"/>
  <c r="M18" i="8"/>
  <c r="AH15" i="11"/>
  <c r="AH59" i="11"/>
  <c r="AH71" i="11"/>
  <c r="AH258" i="11"/>
  <c r="AH172" i="11"/>
  <c r="AH277" i="11"/>
  <c r="AH55" i="11"/>
  <c r="AH102" i="11"/>
  <c r="AH230" i="11"/>
  <c r="AH42" i="11"/>
  <c r="AH190" i="11"/>
  <c r="AH254" i="11"/>
  <c r="AH65" i="11"/>
  <c r="AH54" i="11"/>
  <c r="AH62" i="11"/>
  <c r="AH96" i="11"/>
  <c r="AH179" i="11"/>
  <c r="AH204" i="11"/>
  <c r="AH88" i="11"/>
  <c r="AH255" i="11"/>
  <c r="AH116" i="11"/>
  <c r="AH49" i="11"/>
  <c r="AH66" i="11"/>
  <c r="AH122" i="11"/>
  <c r="AH13" i="11"/>
  <c r="AH253" i="11"/>
  <c r="AH109" i="11"/>
  <c r="AH53" i="11"/>
  <c r="AH147" i="11"/>
  <c r="AH299" i="11"/>
  <c r="AH259" i="11"/>
  <c r="AH85" i="11"/>
  <c r="AH113" i="11"/>
  <c r="AH146" i="11"/>
  <c r="AH84" i="11"/>
  <c r="AH26" i="11"/>
  <c r="AH194" i="11"/>
  <c r="AH167" i="11"/>
  <c r="AH269" i="11"/>
  <c r="AH274" i="11"/>
  <c r="AH3" i="11"/>
  <c r="AH139" i="11"/>
  <c r="AH203" i="11"/>
  <c r="AH58" i="11"/>
  <c r="AH212" i="11"/>
  <c r="AH185" i="11"/>
  <c r="AH74" i="11"/>
  <c r="AH243" i="11"/>
  <c r="AH292" i="11"/>
  <c r="AH176" i="11"/>
  <c r="AH150" i="11"/>
  <c r="AH234" i="11"/>
  <c r="AH205" i="11"/>
  <c r="AH124" i="11"/>
  <c r="C8" i="7" s="1"/>
  <c r="F8" i="7" s="1"/>
  <c r="G8" i="7" s="1"/>
  <c r="AH14" i="11"/>
  <c r="AH207" i="11"/>
  <c r="AH221" i="11"/>
  <c r="AH231" i="11"/>
  <c r="AH25" i="11"/>
  <c r="AH70" i="11"/>
  <c r="AH79" i="11"/>
  <c r="AH36" i="11"/>
  <c r="AH278" i="11"/>
  <c r="AH39" i="11"/>
  <c r="AH92" i="11"/>
  <c r="AH100" i="11"/>
  <c r="AH152" i="11"/>
  <c r="AH145" i="11"/>
  <c r="AH198" i="11"/>
  <c r="AH233" i="11"/>
  <c r="AH188" i="11"/>
  <c r="AH159" i="11"/>
  <c r="AH216" i="11"/>
  <c r="AH215" i="11"/>
  <c r="AH10" i="11"/>
  <c r="AH286" i="11"/>
  <c r="AH288" i="11"/>
  <c r="AH247" i="11"/>
  <c r="AH164" i="11"/>
  <c r="AH184" i="11"/>
  <c r="AH281" i="11"/>
  <c r="AH61" i="11"/>
  <c r="AH249" i="11"/>
  <c r="AH78" i="11"/>
  <c r="C65" i="7" s="1"/>
  <c r="F65" i="7" s="1"/>
  <c r="G65" i="7" s="1"/>
  <c r="AH120" i="11"/>
  <c r="AH154" i="11"/>
  <c r="AH23" i="11"/>
  <c r="AH67" i="11"/>
  <c r="AH210" i="11"/>
  <c r="AH99" i="11"/>
  <c r="AH262" i="11"/>
  <c r="AH18" i="11"/>
  <c r="AH56" i="11"/>
  <c r="AH267" i="11"/>
  <c r="AH289" i="11"/>
  <c r="AH136" i="11"/>
  <c r="AH266" i="11"/>
  <c r="AH148" i="11"/>
  <c r="AH43" i="11"/>
  <c r="AH171" i="11"/>
  <c r="AH47" i="11"/>
  <c r="AH97" i="11"/>
  <c r="AH245" i="11"/>
  <c r="AH263" i="11"/>
  <c r="AH298" i="11"/>
  <c r="AH29" i="11"/>
  <c r="AH256" i="11"/>
  <c r="AH276" i="11"/>
  <c r="AH143" i="11"/>
  <c r="AH236" i="11"/>
  <c r="AH280" i="11"/>
  <c r="AH189" i="11"/>
  <c r="AH72" i="11"/>
  <c r="AH17" i="11"/>
  <c r="AH63" i="11"/>
  <c r="AH89" i="11"/>
  <c r="AH241" i="11"/>
  <c r="AH283" i="11"/>
  <c r="AH244" i="11"/>
  <c r="AH225" i="11"/>
  <c r="AH133" i="11"/>
  <c r="AH138" i="11"/>
  <c r="AH33" i="11"/>
  <c r="AH195" i="11"/>
  <c r="AH40" i="11"/>
  <c r="AH81" i="11"/>
  <c r="AH44" i="11"/>
  <c r="AH237" i="11"/>
  <c r="AH126" i="11"/>
  <c r="AH224" i="11"/>
  <c r="AH118" i="11"/>
  <c r="AH115" i="11"/>
  <c r="AH157" i="11"/>
  <c r="AH294" i="11"/>
  <c r="AH251" i="11"/>
  <c r="AH87" i="11"/>
  <c r="AH125" i="11"/>
  <c r="AH34" i="11"/>
  <c r="AH228" i="11"/>
  <c r="AH153" i="11"/>
  <c r="AH90" i="11"/>
  <c r="AH222" i="11"/>
  <c r="AH2" i="11"/>
  <c r="AH19" i="11"/>
  <c r="AH211" i="11"/>
  <c r="AH5" i="11"/>
  <c r="AH128" i="11"/>
  <c r="AH287" i="11"/>
  <c r="AH252" i="11"/>
  <c r="AH187" i="11"/>
  <c r="AH218" i="11"/>
  <c r="AH134" i="11"/>
  <c r="AH158" i="11"/>
  <c r="AH161" i="11"/>
  <c r="AH68" i="11"/>
  <c r="AH227" i="11"/>
  <c r="AH290" i="11"/>
  <c r="AH201" i="11"/>
  <c r="AH238" i="11"/>
  <c r="AH41" i="11"/>
  <c r="AH83" i="11"/>
  <c r="AH182" i="11"/>
  <c r="AH76" i="11"/>
  <c r="AH250" i="11"/>
  <c r="AH265" i="11"/>
  <c r="AH64" i="11"/>
  <c r="AH246" i="11"/>
  <c r="AH293" i="11"/>
  <c r="AH114" i="11"/>
  <c r="AH300" i="11"/>
  <c r="AH35" i="11"/>
  <c r="AH175" i="11"/>
  <c r="AH291" i="11"/>
  <c r="AH173" i="11"/>
  <c r="AH155" i="11"/>
  <c r="AH22" i="11"/>
  <c r="AH272" i="11"/>
  <c r="AH183" i="11"/>
  <c r="AH121" i="11"/>
  <c r="AH16" i="11"/>
  <c r="AH4" i="11"/>
  <c r="AH151" i="11"/>
  <c r="AH142" i="11"/>
  <c r="AH166" i="11"/>
  <c r="AH50" i="11"/>
  <c r="AH165" i="11"/>
  <c r="AH229" i="11"/>
  <c r="AH130" i="11"/>
  <c r="AH149" i="11"/>
  <c r="AH119" i="11"/>
  <c r="AH45" i="11"/>
  <c r="AH248" i="11"/>
  <c r="AH129" i="11"/>
  <c r="AH170" i="11"/>
  <c r="AH160" i="11"/>
  <c r="AH117" i="11"/>
  <c r="AH8" i="11"/>
  <c r="AH135" i="11"/>
  <c r="AH95" i="11"/>
  <c r="AH279" i="11"/>
  <c r="AH20" i="11"/>
  <c r="AH73" i="11"/>
  <c r="AH191" i="11"/>
  <c r="AH209" i="11"/>
  <c r="AH282" i="11"/>
  <c r="AH284" i="11"/>
  <c r="AH196" i="11"/>
  <c r="AH101" i="11"/>
  <c r="AH106" i="11"/>
  <c r="AH285" i="11"/>
  <c r="AH268" i="11"/>
  <c r="AH208" i="11"/>
  <c r="AH131" i="11"/>
  <c r="AH107" i="11"/>
  <c r="AH77" i="11"/>
  <c r="AH30" i="11"/>
  <c r="AH86" i="11"/>
  <c r="AH112" i="11"/>
  <c r="AH75" i="11"/>
  <c r="AH57" i="11"/>
  <c r="AH217" i="11"/>
  <c r="AH31" i="11"/>
  <c r="AH264" i="11"/>
  <c r="AH60" i="11"/>
  <c r="AH296" i="11"/>
  <c r="AH199" i="11"/>
  <c r="AH46" i="11"/>
  <c r="AH104" i="11"/>
  <c r="AH132" i="11"/>
  <c r="AH51" i="11"/>
  <c r="AH94" i="11"/>
  <c r="AH206" i="11"/>
  <c r="AH52" i="11"/>
  <c r="AH163" i="11"/>
  <c r="AH9" i="11"/>
  <c r="AH270" i="11"/>
  <c r="AH295" i="11"/>
  <c r="AH7" i="11"/>
  <c r="AH123" i="11"/>
  <c r="AH48" i="11"/>
  <c r="AH91" i="11"/>
  <c r="AH103" i="11"/>
  <c r="AH32" i="11"/>
  <c r="AH6" i="11"/>
  <c r="AH69" i="11"/>
  <c r="AH24" i="11"/>
  <c r="AH93" i="11"/>
  <c r="AH242" i="11"/>
  <c r="AH261" i="11"/>
  <c r="AH137" i="11"/>
  <c r="AH127" i="11"/>
  <c r="AH186" i="11"/>
  <c r="AH98" i="11"/>
  <c r="AH105" i="11"/>
  <c r="AH37" i="11"/>
  <c r="AH193" i="11"/>
  <c r="AH197" i="11"/>
  <c r="AH181" i="11"/>
  <c r="AH27" i="11"/>
  <c r="AH38" i="11"/>
  <c r="AH192" i="11"/>
  <c r="AH223" i="11"/>
  <c r="AH82" i="11"/>
  <c r="AH110" i="11"/>
  <c r="AH232" i="11"/>
  <c r="AH111" i="11"/>
  <c r="AH144" i="11"/>
  <c r="AH174" i="11"/>
  <c r="AH220" i="11"/>
  <c r="AH200" i="11"/>
  <c r="AH21" i="11"/>
  <c r="AH168" i="11"/>
  <c r="AH297" i="11"/>
  <c r="AH11" i="11"/>
  <c r="AH273" i="11"/>
  <c r="AH219" i="11"/>
  <c r="AH178" i="11"/>
  <c r="AH239" i="11"/>
  <c r="AH257" i="11"/>
  <c r="AH235" i="11"/>
  <c r="AH108" i="11"/>
  <c r="AH28" i="11"/>
  <c r="AH226" i="11"/>
  <c r="AH12" i="11"/>
  <c r="AH180" i="11"/>
  <c r="AH213" i="11"/>
  <c r="AH202" i="11"/>
  <c r="AH240" i="11"/>
  <c r="AH169" i="11"/>
  <c r="AH162" i="11"/>
  <c r="AH156" i="11"/>
  <c r="AH140" i="11"/>
  <c r="AH141" i="11"/>
  <c r="AH271" i="11"/>
  <c r="AH260" i="11"/>
  <c r="AH80" i="11"/>
  <c r="AH177" i="11"/>
  <c r="AH275" i="11"/>
  <c r="AH214" i="11"/>
  <c r="AJ235" i="11"/>
  <c r="AJ127" i="11"/>
  <c r="O2" i="8"/>
  <c r="O4" i="8"/>
  <c r="O18" i="8"/>
  <c r="O21" i="8"/>
  <c r="D17" i="2"/>
  <c r="O22" i="8"/>
  <c r="O17" i="8"/>
  <c r="O25" i="8"/>
  <c r="O5" i="8"/>
  <c r="O19" i="8"/>
  <c r="O24" i="8"/>
  <c r="O6" i="8"/>
  <c r="O23" i="8"/>
  <c r="O10" i="8"/>
  <c r="O20" i="8"/>
  <c r="O9" i="8"/>
  <c r="O8" i="8"/>
  <c r="O16" i="8"/>
  <c r="O13" i="8"/>
  <c r="O26" i="8"/>
  <c r="O12" i="8"/>
  <c r="O3" i="8"/>
  <c r="O11" i="8"/>
  <c r="O28" i="8"/>
  <c r="O27" i="8"/>
  <c r="O7" i="8"/>
  <c r="O14" i="8"/>
  <c r="O15" i="8"/>
  <c r="AJ42" i="11"/>
  <c r="AJ188" i="11"/>
  <c r="AJ189" i="11"/>
  <c r="AJ6" i="11"/>
  <c r="AJ91" i="11"/>
  <c r="AJ147" i="11"/>
  <c r="AJ16" i="11"/>
  <c r="AJ57" i="11"/>
  <c r="AJ80" i="11"/>
  <c r="AJ21" i="11"/>
  <c r="AJ12" i="11"/>
  <c r="AJ247" i="11"/>
  <c r="AJ119" i="11"/>
  <c r="AJ123" i="11"/>
  <c r="AJ255" i="11"/>
  <c r="AJ32" i="11"/>
  <c r="AJ251" i="11"/>
  <c r="AJ231" i="11"/>
  <c r="AJ62" i="11"/>
  <c r="AJ65" i="11"/>
  <c r="AJ55" i="11"/>
  <c r="AJ192" i="11"/>
  <c r="AJ210" i="11"/>
  <c r="AJ39" i="11"/>
  <c r="AJ211" i="11"/>
  <c r="AJ300" i="11"/>
  <c r="AJ177" i="11"/>
  <c r="AJ24" i="11"/>
  <c r="AJ71" i="11"/>
  <c r="AJ85" i="11"/>
  <c r="AJ221" i="11"/>
  <c r="AJ261" i="11"/>
  <c r="AJ230" i="11"/>
  <c r="AJ56" i="11"/>
  <c r="AJ155" i="11"/>
  <c r="AJ130" i="11"/>
  <c r="AJ180" i="11"/>
  <c r="AJ252" i="11"/>
  <c r="AJ29" i="11"/>
  <c r="AJ82" i="11"/>
  <c r="AJ224" i="11"/>
  <c r="AJ293" i="11"/>
  <c r="AJ165" i="11"/>
  <c r="AJ138" i="11"/>
  <c r="AJ15" i="11"/>
  <c r="AJ265" i="11"/>
  <c r="AJ74" i="11"/>
  <c r="AJ229" i="11"/>
  <c r="AJ220" i="11"/>
  <c r="AJ86" i="11"/>
  <c r="AJ186" i="11"/>
  <c r="AJ124" i="11"/>
  <c r="E8" i="7" s="1"/>
  <c r="J8" i="7" s="1"/>
  <c r="K8" i="7" s="1"/>
  <c r="AJ2" i="11"/>
  <c r="AJ245" i="11"/>
  <c r="AJ160" i="11"/>
  <c r="AJ227" i="11"/>
  <c r="AJ87" i="11"/>
  <c r="AJ281" i="11"/>
  <c r="AJ93" i="11"/>
  <c r="AJ279" i="11"/>
  <c r="AJ257" i="11"/>
  <c r="AJ116" i="11"/>
  <c r="AJ286" i="11"/>
  <c r="AJ299" i="11"/>
  <c r="AJ239" i="11"/>
  <c r="AJ30" i="11"/>
  <c r="AJ238" i="11"/>
  <c r="AJ297" i="11"/>
  <c r="AJ144" i="11"/>
  <c r="AJ194" i="11"/>
  <c r="AJ94" i="11"/>
  <c r="AJ135" i="11"/>
  <c r="AJ289" i="11"/>
  <c r="AJ43" i="11"/>
  <c r="AJ250" i="11"/>
  <c r="AJ259" i="11"/>
  <c r="AJ131" i="11"/>
  <c r="AJ69" i="11"/>
  <c r="AJ216" i="11"/>
  <c r="AJ201" i="11"/>
  <c r="AJ96" i="11"/>
  <c r="AJ217" i="11"/>
  <c r="AJ205" i="11"/>
  <c r="AJ170" i="11"/>
  <c r="AJ113" i="11"/>
  <c r="AJ75" i="11"/>
  <c r="AJ258" i="11"/>
  <c r="AJ198" i="11"/>
  <c r="AJ236" i="11"/>
  <c r="AJ277" i="11"/>
  <c r="AJ228" i="11"/>
  <c r="AJ287" i="11"/>
  <c r="AJ215" i="11"/>
  <c r="AJ146" i="11"/>
  <c r="AJ283" i="11"/>
  <c r="AJ50" i="11"/>
  <c r="AJ296" i="11"/>
  <c r="AJ22" i="11"/>
  <c r="AJ27" i="11"/>
  <c r="AJ270" i="11"/>
  <c r="AJ149" i="11"/>
  <c r="AJ248" i="11"/>
  <c r="AJ288" i="11"/>
  <c r="AJ120" i="11"/>
  <c r="AJ276" i="11"/>
  <c r="AJ184" i="11"/>
  <c r="AJ66" i="11"/>
  <c r="AJ202" i="11"/>
  <c r="AJ70" i="11"/>
  <c r="AJ197" i="11"/>
  <c r="AJ208" i="11"/>
  <c r="AJ121" i="11"/>
  <c r="AJ11" i="11"/>
  <c r="AJ262" i="11"/>
  <c r="AJ81" i="11"/>
  <c r="AJ182" i="11"/>
  <c r="AJ176" i="11"/>
  <c r="AJ109" i="11"/>
  <c r="AJ111" i="11"/>
  <c r="AJ233" i="11"/>
  <c r="AJ295" i="11"/>
  <c r="AJ104" i="11"/>
  <c r="AJ232" i="11"/>
  <c r="AJ191" i="11"/>
  <c r="AJ18" i="11"/>
  <c r="AJ139" i="11"/>
  <c r="AJ125" i="11"/>
  <c r="AJ63" i="11"/>
  <c r="AJ157" i="11"/>
  <c r="AJ3" i="11"/>
  <c r="AJ140" i="11"/>
  <c r="AJ73" i="11"/>
  <c r="AJ199" i="11"/>
  <c r="AJ41" i="11"/>
  <c r="AJ77" i="11"/>
  <c r="AJ225" i="11"/>
  <c r="AJ223" i="11"/>
  <c r="AJ17" i="11"/>
  <c r="AJ153" i="11"/>
  <c r="AJ49" i="11"/>
  <c r="AJ90" i="11"/>
  <c r="AJ134" i="11"/>
  <c r="AJ212" i="11"/>
  <c r="AJ267" i="11"/>
  <c r="AJ273" i="11"/>
  <c r="AJ100" i="11"/>
  <c r="AJ242" i="11"/>
  <c r="AJ271" i="11"/>
  <c r="AJ54" i="11"/>
  <c r="AJ26" i="11"/>
  <c r="AJ148" i="11"/>
  <c r="AJ102" i="11"/>
  <c r="AJ99" i="11"/>
  <c r="AJ240" i="11"/>
  <c r="AJ285" i="11"/>
  <c r="AJ108" i="11"/>
  <c r="AJ133" i="11"/>
  <c r="AJ101" i="11"/>
  <c r="AJ34" i="11"/>
  <c r="AJ207" i="11"/>
  <c r="AJ105" i="11"/>
  <c r="AJ79" i="11"/>
  <c r="AJ166" i="11"/>
  <c r="AJ114" i="11"/>
  <c r="AJ136" i="11"/>
  <c r="AJ260" i="11"/>
  <c r="AJ171" i="11"/>
  <c r="AJ254" i="11"/>
  <c r="AJ107" i="11"/>
  <c r="AJ226" i="11"/>
  <c r="AJ78" i="11"/>
  <c r="E65" i="7" s="1"/>
  <c r="J65" i="7" s="1"/>
  <c r="K65" i="7" s="1"/>
  <c r="AJ47" i="11"/>
  <c r="AJ280" i="11"/>
  <c r="AJ13" i="11"/>
  <c r="AJ244" i="11"/>
  <c r="AJ67" i="11"/>
  <c r="AJ10" i="11"/>
  <c r="AJ241" i="11"/>
  <c r="AJ264" i="11"/>
  <c r="AJ44" i="11"/>
  <c r="AJ36" i="11"/>
  <c r="AJ274" i="11"/>
  <c r="AJ214" i="11"/>
  <c r="AJ195" i="11"/>
  <c r="AJ246" i="11"/>
  <c r="AJ282" i="11"/>
  <c r="AJ59" i="11"/>
  <c r="AJ92" i="11"/>
  <c r="AJ31" i="11"/>
  <c r="AJ200" i="11"/>
  <c r="AJ173" i="11"/>
  <c r="AJ64" i="11"/>
  <c r="AJ110" i="11"/>
  <c r="AJ269" i="11"/>
  <c r="AJ278" i="11"/>
  <c r="AJ298" i="11"/>
  <c r="AJ143" i="11"/>
  <c r="AJ178" i="11"/>
  <c r="AJ126" i="11"/>
  <c r="AJ52" i="11"/>
  <c r="AJ159" i="11"/>
  <c r="AJ76" i="11"/>
  <c r="AJ28" i="11"/>
  <c r="AJ35" i="11"/>
  <c r="AJ98" i="11"/>
  <c r="AJ84" i="11"/>
  <c r="AJ234" i="11"/>
  <c r="AJ292" i="11"/>
  <c r="AJ141" i="11"/>
  <c r="AJ122" i="11"/>
  <c r="AJ128" i="11"/>
  <c r="AJ253" i="11"/>
  <c r="AJ181" i="11"/>
  <c r="AJ4" i="11"/>
  <c r="AJ162" i="11"/>
  <c r="AJ95" i="11"/>
  <c r="AJ115" i="11"/>
  <c r="AJ23" i="11"/>
  <c r="AJ213" i="11"/>
  <c r="AJ163" i="11"/>
  <c r="AJ40" i="11"/>
  <c r="AJ20" i="11"/>
  <c r="AJ19" i="11"/>
  <c r="AJ118" i="11"/>
  <c r="AJ167" i="11"/>
  <c r="AJ37" i="11"/>
  <c r="AJ161" i="11"/>
  <c r="AJ112" i="11"/>
  <c r="AJ132" i="11"/>
  <c r="AJ169" i="11"/>
  <c r="AJ151" i="11"/>
  <c r="AJ196" i="11"/>
  <c r="AJ275" i="11"/>
  <c r="AJ218" i="11"/>
  <c r="AJ8" i="11"/>
  <c r="AJ185" i="11"/>
  <c r="AJ164" i="11"/>
  <c r="AJ137" i="11"/>
  <c r="AJ291" i="11"/>
  <c r="AJ222" i="11"/>
  <c r="AJ25" i="11"/>
  <c r="AJ97" i="11"/>
  <c r="AJ72" i="11"/>
  <c r="AJ158" i="11"/>
  <c r="AJ219" i="11"/>
  <c r="AJ237" i="11"/>
  <c r="AJ152" i="11"/>
  <c r="AJ61" i="11"/>
  <c r="AJ53" i="11"/>
  <c r="AJ266" i="11"/>
  <c r="AJ89" i="11"/>
  <c r="AJ9" i="11"/>
  <c r="AJ103" i="11"/>
  <c r="AJ45" i="11"/>
  <c r="AJ51" i="11"/>
  <c r="AJ187" i="11"/>
  <c r="AJ33" i="11"/>
  <c r="AJ83" i="11"/>
  <c r="AJ204" i="11"/>
  <c r="AJ256" i="11"/>
  <c r="AJ168" i="11"/>
  <c r="AJ48" i="11"/>
  <c r="AJ154" i="11"/>
  <c r="AJ142" i="11"/>
  <c r="AJ60" i="11"/>
  <c r="AJ175" i="11"/>
  <c r="AJ38" i="11"/>
  <c r="AJ7" i="11"/>
  <c r="AJ174" i="11"/>
  <c r="AJ88" i="11"/>
  <c r="AJ179" i="11"/>
  <c r="AJ268" i="11"/>
  <c r="AJ58" i="11"/>
  <c r="AJ206" i="11"/>
  <c r="AJ193" i="11"/>
  <c r="AJ106" i="11"/>
  <c r="AJ209" i="11"/>
  <c r="AJ203" i="11"/>
  <c r="AJ249" i="11"/>
  <c r="AJ156" i="11"/>
  <c r="AJ294" i="11"/>
  <c r="AJ190" i="11"/>
  <c r="AJ145" i="11"/>
  <c r="AJ263" i="11"/>
  <c r="AJ243" i="11"/>
  <c r="AJ46" i="11"/>
  <c r="AJ272" i="11"/>
  <c r="C67" i="7" l="1"/>
  <c r="F67" i="7" s="1"/>
  <c r="G67" i="7" s="1"/>
  <c r="C18" i="7"/>
  <c r="F18" i="7" s="1"/>
  <c r="G18" i="7" s="1"/>
  <c r="C55" i="7"/>
  <c r="F55" i="7" s="1"/>
  <c r="G55" i="7" s="1"/>
  <c r="C46" i="7"/>
  <c r="F46" i="7" s="1"/>
  <c r="C30" i="7"/>
  <c r="F30" i="7" s="1"/>
  <c r="G30" i="7" s="1"/>
  <c r="C5" i="7"/>
  <c r="F5" i="7" s="1"/>
  <c r="G5" i="7" s="1"/>
  <c r="E30" i="7"/>
  <c r="J30" i="7" s="1"/>
  <c r="K30" i="7" s="1"/>
  <c r="E5" i="7"/>
  <c r="J5" i="7" s="1"/>
  <c r="K5" i="7" s="1"/>
  <c r="C43" i="7"/>
  <c r="F43" i="7" s="1"/>
  <c r="G43" i="7" s="1"/>
  <c r="E68" i="7"/>
  <c r="J68" i="7" s="1"/>
  <c r="K68" i="7" s="1"/>
  <c r="C68" i="7"/>
  <c r="F68" i="7" s="1"/>
  <c r="G68" i="7" s="1"/>
  <c r="E35" i="7"/>
  <c r="J35" i="7" s="1"/>
  <c r="K35" i="7" s="1"/>
  <c r="E55" i="7"/>
  <c r="J55" i="7" s="1"/>
  <c r="K55" i="7" s="1"/>
  <c r="C35" i="7"/>
  <c r="F35" i="7" s="1"/>
  <c r="G35" i="7" s="1"/>
  <c r="E67" i="7"/>
  <c r="J67" i="7" s="1"/>
  <c r="K67" i="7" s="1"/>
  <c r="E6" i="7"/>
  <c r="J6" i="7" s="1"/>
  <c r="K6" i="7" s="1"/>
  <c r="C49" i="7"/>
  <c r="F49" i="7" s="1"/>
  <c r="G49" i="7" s="1"/>
  <c r="C42" i="7"/>
  <c r="C12" i="7"/>
  <c r="F12" i="7" s="1"/>
  <c r="G12" i="7" s="1"/>
  <c r="C20" i="7"/>
  <c r="E12" i="7"/>
  <c r="J12" i="7" s="1"/>
  <c r="K12" i="7" s="1"/>
  <c r="E49" i="7"/>
  <c r="J49" i="7" s="1"/>
  <c r="K49" i="7" s="1"/>
  <c r="C6" i="7"/>
  <c r="F6" i="7" s="1"/>
  <c r="G6" i="7" s="1"/>
  <c r="E18" i="7"/>
  <c r="J18" i="7" s="1"/>
  <c r="K18" i="7" s="1"/>
  <c r="C29" i="7"/>
  <c r="C24" i="7"/>
  <c r="C27" i="7"/>
  <c r="C21" i="7"/>
  <c r="C61" i="7"/>
  <c r="C32" i="7"/>
  <c r="C44" i="7"/>
  <c r="E43" i="7"/>
  <c r="J43" i="7" s="1"/>
  <c r="K43" i="7" s="1"/>
  <c r="E46" i="7"/>
  <c r="J46" i="7" s="1"/>
  <c r="K46" i="7" s="1"/>
  <c r="C51" i="7"/>
  <c r="C14" i="7"/>
  <c r="C2" i="7"/>
  <c r="C41" i="7"/>
  <c r="C40" i="7"/>
  <c r="C62" i="7"/>
  <c r="C16" i="7"/>
  <c r="C25" i="7"/>
  <c r="C15" i="7"/>
  <c r="C11" i="7"/>
  <c r="C63" i="7"/>
  <c r="C50" i="7"/>
  <c r="C38" i="7"/>
  <c r="C26" i="7"/>
  <c r="C10" i="7"/>
  <c r="C9" i="7"/>
  <c r="C36" i="7"/>
  <c r="C22" i="7"/>
  <c r="C37" i="7"/>
  <c r="C47" i="7"/>
  <c r="C34" i="7"/>
  <c r="C56" i="7"/>
  <c r="C31" i="7"/>
  <c r="C69" i="7"/>
  <c r="C57" i="7"/>
  <c r="C52" i="7"/>
  <c r="C4" i="7"/>
  <c r="C54" i="7"/>
  <c r="C33" i="7"/>
  <c r="E66" i="7"/>
  <c r="J66" i="7" s="1"/>
  <c r="K66" i="7" s="1"/>
  <c r="C53" i="7"/>
  <c r="C3" i="7"/>
  <c r="C23" i="7"/>
  <c r="C7" i="7"/>
  <c r="C19" i="7"/>
  <c r="C17" i="7"/>
  <c r="C66" i="7"/>
  <c r="C39" i="7"/>
  <c r="C64" i="7"/>
  <c r="C28" i="7"/>
  <c r="C71" i="7"/>
  <c r="C59" i="7"/>
  <c r="C60" i="7"/>
  <c r="C45" i="7"/>
  <c r="C48" i="7"/>
  <c r="C13" i="7"/>
  <c r="C58" i="7"/>
  <c r="C70" i="7"/>
  <c r="E59" i="7"/>
  <c r="E26" i="7"/>
  <c r="E39" i="7"/>
  <c r="E38" i="7"/>
  <c r="E42" i="7"/>
  <c r="E28" i="7"/>
  <c r="E4" i="7"/>
  <c r="E17" i="7"/>
  <c r="E14" i="7"/>
  <c r="E10" i="7"/>
  <c r="E31" i="7"/>
  <c r="E36" i="7"/>
  <c r="E44" i="7"/>
  <c r="E61" i="7"/>
  <c r="E16" i="7"/>
  <c r="E51" i="7"/>
  <c r="E56" i="7"/>
  <c r="E19" i="7"/>
  <c r="E32" i="7"/>
  <c r="E33" i="7"/>
  <c r="E54" i="7"/>
  <c r="E20" i="7"/>
  <c r="E15" i="7"/>
  <c r="E22" i="7"/>
  <c r="E40" i="7"/>
  <c r="E11" i="7"/>
  <c r="E52" i="7"/>
  <c r="E29" i="7"/>
  <c r="E62" i="7"/>
  <c r="E57" i="7"/>
  <c r="E7" i="7"/>
  <c r="E3" i="7"/>
  <c r="E27" i="7"/>
  <c r="E50" i="7"/>
  <c r="E13" i="7"/>
  <c r="E37" i="7"/>
  <c r="E23" i="7"/>
  <c r="E41" i="7"/>
  <c r="E71" i="7"/>
  <c r="E21" i="7"/>
  <c r="E58" i="7"/>
  <c r="E70" i="7"/>
  <c r="E47" i="7"/>
  <c r="E9" i="7"/>
  <c r="E48" i="7"/>
  <c r="E2" i="7"/>
  <c r="E69" i="7"/>
  <c r="E34" i="7"/>
  <c r="E45" i="7"/>
  <c r="E60" i="7"/>
  <c r="E25" i="7"/>
  <c r="E63" i="7"/>
  <c r="E24" i="7"/>
  <c r="E64" i="7"/>
  <c r="E53" i="7"/>
  <c r="G46" i="7" l="1"/>
  <c r="J50" i="7"/>
  <c r="K50" i="7" s="1"/>
  <c r="F62" i="7"/>
  <c r="G62" i="7" s="1"/>
  <c r="F50" i="7"/>
  <c r="G50" i="7" s="1"/>
  <c r="F52" i="7"/>
  <c r="G52" i="7" s="1"/>
  <c r="J14" i="7"/>
  <c r="K14" i="7" s="1"/>
  <c r="J29" i="7"/>
  <c r="K29" i="7" s="1"/>
  <c r="J51" i="7"/>
  <c r="K51" i="7" s="1"/>
  <c r="J9" i="7"/>
  <c r="K9" i="7" s="1"/>
  <c r="F21" i="7"/>
  <c r="G21" i="7" s="1"/>
  <c r="F7" i="7"/>
  <c r="G7" i="7" s="1"/>
  <c r="F48" i="7"/>
  <c r="G48" i="7" s="1"/>
  <c r="F40" i="7"/>
  <c r="G40" i="7" s="1"/>
  <c r="J21" i="7"/>
  <c r="K21" i="7" s="1"/>
  <c r="J13" i="7"/>
  <c r="K13" i="7" s="1"/>
  <c r="J52" i="7"/>
  <c r="K52" i="7" s="1"/>
  <c r="J11" i="7"/>
  <c r="K11" i="7" s="1"/>
  <c r="J61" i="7"/>
  <c r="K61" i="7" s="1"/>
  <c r="J28" i="7"/>
  <c r="K28" i="7" s="1"/>
  <c r="F58" i="7"/>
  <c r="G58" i="7" s="1"/>
  <c r="J62" i="7"/>
  <c r="K62" i="7" s="1"/>
  <c r="J38" i="7"/>
  <c r="K38" i="7" s="1"/>
  <c r="J34" i="7"/>
  <c r="K34" i="7" s="1"/>
  <c r="J3" i="7"/>
  <c r="K3" i="7" s="1"/>
  <c r="J32" i="7"/>
  <c r="K32" i="7" s="1"/>
  <c r="J56" i="7"/>
  <c r="K56" i="7" s="1"/>
  <c r="F42" i="7"/>
  <c r="G42" i="7" s="1"/>
  <c r="F69" i="7"/>
  <c r="G69" i="7" s="1"/>
  <c r="J63" i="7"/>
  <c r="K63" i="7" s="1"/>
  <c r="J2" i="7"/>
  <c r="K2" i="7" s="1"/>
  <c r="F16" i="7"/>
  <c r="G16" i="7" s="1"/>
  <c r="F17" i="7"/>
  <c r="G17" i="7" s="1"/>
  <c r="F66" i="7"/>
  <c r="G66" i="7" s="1"/>
  <c r="F41" i="7"/>
  <c r="G41" i="7" s="1"/>
  <c r="F19" i="7"/>
  <c r="G19" i="7" s="1"/>
  <c r="F26" i="7"/>
  <c r="G26" i="7" s="1"/>
  <c r="F29" i="7"/>
  <c r="G29" i="7" s="1"/>
  <c r="J44" i="7"/>
  <c r="K44" i="7" s="1"/>
  <c r="F31" i="7"/>
  <c r="G31" i="7" s="1"/>
  <c r="F28" i="7"/>
  <c r="G28" i="7" s="1"/>
  <c r="F59" i="7"/>
  <c r="G59" i="7" s="1"/>
  <c r="J53" i="7"/>
  <c r="K53" i="7" s="1"/>
  <c r="J25" i="7"/>
  <c r="K25" i="7" s="1"/>
  <c r="F3" i="7"/>
  <c r="G3" i="7" s="1"/>
  <c r="F14" i="7"/>
  <c r="G14" i="7" s="1"/>
  <c r="J71" i="7"/>
  <c r="K71" i="7" s="1"/>
  <c r="J7" i="7"/>
  <c r="K7" i="7" s="1"/>
  <c r="J40" i="7"/>
  <c r="K40" i="7" s="1"/>
  <c r="J15" i="7"/>
  <c r="K15" i="7" s="1"/>
  <c r="J33" i="7"/>
  <c r="K33" i="7" s="1"/>
  <c r="J69" i="7"/>
  <c r="K69" i="7" s="1"/>
  <c r="F63" i="7"/>
  <c r="G63" i="7" s="1"/>
  <c r="J60" i="7"/>
  <c r="K60" i="7" s="1"/>
  <c r="F44" i="7"/>
  <c r="G44" i="7" s="1"/>
  <c r="F32" i="7"/>
  <c r="G32" i="7" s="1"/>
  <c r="F9" i="7"/>
  <c r="G9" i="7" s="1"/>
  <c r="F24" i="7"/>
  <c r="G24" i="7" s="1"/>
  <c r="F23" i="7"/>
  <c r="G23" i="7" s="1"/>
  <c r="F47" i="7"/>
  <c r="G47" i="7" s="1"/>
  <c r="J17" i="7"/>
  <c r="K17" i="7" s="1"/>
  <c r="J45" i="7"/>
  <c r="K45" i="7" s="1"/>
  <c r="F25" i="7"/>
  <c r="G25" i="7" s="1"/>
  <c r="F71" i="7"/>
  <c r="G71" i="7" s="1"/>
  <c r="F10" i="7"/>
  <c r="G10" i="7" s="1"/>
  <c r="J37" i="7"/>
  <c r="K37" i="7" s="1"/>
  <c r="J57" i="7"/>
  <c r="K57" i="7" s="1"/>
  <c r="J20" i="7"/>
  <c r="K20" i="7" s="1"/>
  <c r="J36" i="7"/>
  <c r="K36" i="7" s="1"/>
  <c r="J26" i="7"/>
  <c r="K26" i="7" s="1"/>
  <c r="F27" i="7"/>
  <c r="G27" i="7" s="1"/>
  <c r="F2" i="7"/>
  <c r="G2" i="7" s="1"/>
  <c r="J47" i="7"/>
  <c r="K47" i="7" s="1"/>
  <c r="F11" i="7"/>
  <c r="G11" i="7" s="1"/>
  <c r="F56" i="7"/>
  <c r="G56" i="7" s="1"/>
  <c r="F54" i="7"/>
  <c r="G54" i="7" s="1"/>
  <c r="F39" i="7"/>
  <c r="G39" i="7" s="1"/>
  <c r="F13" i="7"/>
  <c r="G13" i="7" s="1"/>
  <c r="J70" i="7"/>
  <c r="K70" i="7" s="1"/>
  <c r="J22" i="7"/>
  <c r="K22" i="7" s="1"/>
  <c r="J19" i="7"/>
  <c r="K19" i="7" s="1"/>
  <c r="J4" i="7"/>
  <c r="K4" i="7" s="1"/>
  <c r="J42" i="7"/>
  <c r="K42" i="7" s="1"/>
  <c r="J59" i="7"/>
  <c r="K59" i="7" s="1"/>
  <c r="F64" i="7"/>
  <c r="G64" i="7" s="1"/>
  <c r="F70" i="7"/>
  <c r="G70" i="7" s="1"/>
  <c r="F45" i="7"/>
  <c r="G45" i="7" s="1"/>
  <c r="J41" i="7"/>
  <c r="K41" i="7" s="1"/>
  <c r="J31" i="7"/>
  <c r="K31" i="7" s="1"/>
  <c r="F37" i="7"/>
  <c r="G37" i="7" s="1"/>
  <c r="J64" i="7"/>
  <c r="K64" i="7" s="1"/>
  <c r="F60" i="7"/>
  <c r="G60" i="7" s="1"/>
  <c r="F4" i="7"/>
  <c r="G4" i="7" s="1"/>
  <c r="F34" i="7"/>
  <c r="G34" i="7" s="1"/>
  <c r="F57" i="7"/>
  <c r="G57" i="7" s="1"/>
  <c r="F20" i="7"/>
  <c r="G20" i="7" s="1"/>
  <c r="J58" i="7"/>
  <c r="K58" i="7" s="1"/>
  <c r="J54" i="7"/>
  <c r="K54" i="7" s="1"/>
  <c r="J16" i="7"/>
  <c r="K16" i="7" s="1"/>
  <c r="J39" i="7"/>
  <c r="K39" i="7" s="1"/>
  <c r="J24" i="7"/>
  <c r="K24" i="7" s="1"/>
  <c r="F36" i="7"/>
  <c r="G36" i="7" s="1"/>
  <c r="F15" i="7"/>
  <c r="G15" i="7" s="1"/>
  <c r="J48" i="7"/>
  <c r="K48" i="7" s="1"/>
  <c r="F38" i="7"/>
  <c r="G38" i="7" s="1"/>
  <c r="F22" i="7"/>
  <c r="G22" i="7" s="1"/>
  <c r="F33" i="7"/>
  <c r="G33" i="7" s="1"/>
  <c r="J23" i="7"/>
  <c r="K23" i="7" s="1"/>
  <c r="J27" i="7"/>
  <c r="K27" i="7" s="1"/>
  <c r="F51" i="7"/>
  <c r="G51" i="7" s="1"/>
  <c r="F61" i="7"/>
  <c r="G61" i="7" s="1"/>
  <c r="J10" i="7"/>
  <c r="K10" i="7" s="1"/>
  <c r="F53" i="7"/>
  <c r="G53" i="7" s="1"/>
  <c r="B16" i="2" l="1"/>
  <c r="M34" i="7"/>
  <c r="M13" i="7"/>
  <c r="M7" i="7"/>
  <c r="M15" i="7"/>
  <c r="M56" i="7"/>
  <c r="M32" i="7"/>
  <c r="M69" i="7"/>
  <c r="M50" i="7"/>
  <c r="M31" i="7"/>
  <c r="M64" i="7"/>
  <c r="M63" i="7"/>
  <c r="M41" i="7"/>
  <c r="M21" i="7"/>
  <c r="D16" i="2"/>
  <c r="AM290" i="11"/>
  <c r="AM284" i="11"/>
  <c r="AM183" i="11"/>
  <c r="AM172" i="11"/>
  <c r="AM5" i="11"/>
  <c r="AM129" i="11"/>
  <c r="AM14" i="11"/>
  <c r="AM68" i="11"/>
  <c r="J69" i="15" s="1"/>
  <c r="K69" i="15" s="1"/>
  <c r="AM150" i="11"/>
  <c r="AM117" i="11"/>
  <c r="AM175" i="11"/>
  <c r="AM64" i="11"/>
  <c r="AM38" i="11"/>
  <c r="AM77" i="11"/>
  <c r="AM255" i="11"/>
  <c r="AM116" i="11"/>
  <c r="AM103" i="11"/>
  <c r="AM247" i="11"/>
  <c r="AM212" i="11"/>
  <c r="AM260" i="11"/>
  <c r="AM192" i="11"/>
  <c r="AM31" i="11"/>
  <c r="AM96" i="11"/>
  <c r="AM180" i="11"/>
  <c r="AM12" i="11"/>
  <c r="AM61" i="11"/>
  <c r="J63" i="15" s="1"/>
  <c r="K63" i="15" s="1"/>
  <c r="AM65" i="11"/>
  <c r="J66" i="15" s="1"/>
  <c r="K66" i="15" s="1"/>
  <c r="AM193" i="11"/>
  <c r="AM125" i="11"/>
  <c r="AM235" i="11"/>
  <c r="AM142" i="11"/>
  <c r="AM83" i="11"/>
  <c r="AM85" i="11"/>
  <c r="AM143" i="11"/>
  <c r="AM131" i="11"/>
  <c r="AM163" i="11"/>
  <c r="AM198" i="11"/>
  <c r="AM17" i="11"/>
  <c r="AM292" i="11"/>
  <c r="AM299" i="11"/>
  <c r="AM174" i="11"/>
  <c r="AM236" i="11"/>
  <c r="AM36" i="11"/>
  <c r="AM279" i="11"/>
  <c r="AM232" i="11"/>
  <c r="AM189" i="11"/>
  <c r="AM100" i="11"/>
  <c r="AM199" i="11"/>
  <c r="AM155" i="11"/>
  <c r="AM106" i="11"/>
  <c r="AM109" i="11"/>
  <c r="AM44" i="11"/>
  <c r="AM144" i="11"/>
  <c r="AM46" i="11"/>
  <c r="AM185" i="11"/>
  <c r="AM49" i="11"/>
  <c r="AM57" i="11"/>
  <c r="AM264" i="11"/>
  <c r="AM8" i="11"/>
  <c r="AM81" i="11"/>
  <c r="AM108" i="11"/>
  <c r="AM112" i="11"/>
  <c r="AM237" i="11"/>
  <c r="AM231" i="11"/>
  <c r="AM246" i="11"/>
  <c r="AM239" i="11"/>
  <c r="AM259" i="11"/>
  <c r="AM257" i="11"/>
  <c r="AM28" i="11"/>
  <c r="AM72" i="11"/>
  <c r="AM208" i="11"/>
  <c r="AM169" i="11"/>
  <c r="AM86" i="11"/>
  <c r="AM119" i="11"/>
  <c r="AM254" i="11"/>
  <c r="AM217" i="11"/>
  <c r="AM135" i="11"/>
  <c r="AM10" i="11"/>
  <c r="AM87" i="11"/>
  <c r="AM137" i="11"/>
  <c r="AM118" i="11"/>
  <c r="AM63" i="11"/>
  <c r="J65" i="15" s="1"/>
  <c r="K65" i="15" s="1"/>
  <c r="AM127" i="11"/>
  <c r="AM93" i="11"/>
  <c r="AM288" i="11"/>
  <c r="AM97" i="11"/>
  <c r="AM272" i="11"/>
  <c r="AM202" i="11"/>
  <c r="AM218" i="11"/>
  <c r="AM139" i="11"/>
  <c r="AM147" i="11"/>
  <c r="AM280" i="11"/>
  <c r="AM2" i="11"/>
  <c r="AM298" i="11"/>
  <c r="AM66" i="11"/>
  <c r="J67" i="15" s="1"/>
  <c r="K67" i="15" s="1"/>
  <c r="AM151" i="11"/>
  <c r="AM41" i="11"/>
  <c r="AM252" i="11"/>
  <c r="AM115" i="11"/>
  <c r="AM265" i="11"/>
  <c r="AM162" i="11"/>
  <c r="AM243" i="11"/>
  <c r="AM136" i="11"/>
  <c r="AM200" i="11"/>
  <c r="AM253" i="11"/>
  <c r="AM182" i="11"/>
  <c r="AM60" i="11"/>
  <c r="AM19" i="11"/>
  <c r="AM228" i="11"/>
  <c r="AM173" i="11"/>
  <c r="AM154" i="11"/>
  <c r="AM262" i="11"/>
  <c r="AM105" i="11"/>
  <c r="AM224" i="11"/>
  <c r="AM195" i="11"/>
  <c r="AM124" i="11"/>
  <c r="AM71" i="11"/>
  <c r="AM270" i="11"/>
  <c r="AM42" i="11"/>
  <c r="AM213" i="11"/>
  <c r="AM27" i="11"/>
  <c r="AM23" i="11"/>
  <c r="AM300" i="11"/>
  <c r="AM113" i="11"/>
  <c r="AM50" i="11"/>
  <c r="AM21" i="11"/>
  <c r="AM111" i="11"/>
  <c r="AM58" i="11"/>
  <c r="AM15" i="11"/>
  <c r="AM134" i="11"/>
  <c r="AM120" i="11"/>
  <c r="AM273" i="11"/>
  <c r="AM128" i="11"/>
  <c r="AM216" i="11"/>
  <c r="AM98" i="11"/>
  <c r="AM283" i="11"/>
  <c r="AM285" i="11"/>
  <c r="AM20" i="11"/>
  <c r="AM248" i="11"/>
  <c r="AM88" i="11"/>
  <c r="AM234" i="11"/>
  <c r="AM258" i="11"/>
  <c r="AM104" i="11"/>
  <c r="AM123" i="11"/>
  <c r="AM89" i="11"/>
  <c r="AM210" i="11"/>
  <c r="AM168" i="11"/>
  <c r="AM99" i="11"/>
  <c r="AM230" i="11"/>
  <c r="AM35" i="11"/>
  <c r="AM184" i="11"/>
  <c r="AM52" i="11"/>
  <c r="AM287" i="11"/>
  <c r="AM220" i="11"/>
  <c r="AM48" i="11"/>
  <c r="AM126" i="11"/>
  <c r="AM238" i="11"/>
  <c r="AM296" i="11"/>
  <c r="AM190" i="11"/>
  <c r="AM122" i="11"/>
  <c r="AM277" i="11"/>
  <c r="AM156" i="11"/>
  <c r="AM54" i="11"/>
  <c r="AM251" i="11"/>
  <c r="AM47" i="11"/>
  <c r="AM82" i="11"/>
  <c r="AM271" i="11"/>
  <c r="AM215" i="11"/>
  <c r="AM152" i="11"/>
  <c r="AM278" i="11"/>
  <c r="AM250" i="11"/>
  <c r="AM84" i="11"/>
  <c r="AM197" i="11"/>
  <c r="AM188" i="11"/>
  <c r="AM132" i="11"/>
  <c r="AM203" i="11"/>
  <c r="AM171" i="11"/>
  <c r="AM206" i="11"/>
  <c r="AM170" i="11"/>
  <c r="AM194" i="11"/>
  <c r="AM201" i="11"/>
  <c r="AM4" i="11"/>
  <c r="AM160" i="11"/>
  <c r="AM178" i="11"/>
  <c r="AM69" i="11"/>
  <c r="J70" i="15" s="1"/>
  <c r="K70" i="15" s="1"/>
  <c r="AM33" i="11"/>
  <c r="AM223" i="11"/>
  <c r="AM249" i="11"/>
  <c r="AM207" i="11"/>
  <c r="AM91" i="11"/>
  <c r="AM24" i="11"/>
  <c r="AM107" i="11"/>
  <c r="AM153" i="11"/>
  <c r="AM141" i="11"/>
  <c r="AM214" i="11"/>
  <c r="AM286" i="11"/>
  <c r="AM269" i="11"/>
  <c r="AM289" i="11"/>
  <c r="AM9" i="11"/>
  <c r="AM110" i="11"/>
  <c r="AM205" i="11"/>
  <c r="AM37" i="11"/>
  <c r="AM53" i="11"/>
  <c r="AM90" i="11"/>
  <c r="AM55" i="11"/>
  <c r="AM161" i="11"/>
  <c r="AM56" i="11"/>
  <c r="AM92" i="11"/>
  <c r="AM297" i="11"/>
  <c r="AM240" i="11"/>
  <c r="AM59" i="11"/>
  <c r="AM165" i="11"/>
  <c r="AM209" i="11"/>
  <c r="AM282" i="11"/>
  <c r="AM219" i="11"/>
  <c r="AM233" i="11"/>
  <c r="AM196" i="11"/>
  <c r="AM78" i="11"/>
  <c r="AM186" i="11"/>
  <c r="AM274" i="11"/>
  <c r="AM22" i="11"/>
  <c r="AM267" i="11"/>
  <c r="AM241" i="11"/>
  <c r="AM164" i="11"/>
  <c r="AM157" i="11"/>
  <c r="AM80" i="11"/>
  <c r="AM140" i="11"/>
  <c r="AM263" i="11"/>
  <c r="AM227" i="11"/>
  <c r="AM145" i="11"/>
  <c r="AM244" i="11"/>
  <c r="AM221" i="11"/>
  <c r="AM133" i="11"/>
  <c r="AM13" i="11"/>
  <c r="AM30" i="11"/>
  <c r="AM275" i="11"/>
  <c r="AM18" i="11"/>
  <c r="AM7" i="11"/>
  <c r="AM225" i="11"/>
  <c r="AM32" i="11"/>
  <c r="AM245" i="11"/>
  <c r="AM191" i="11"/>
  <c r="AM101" i="11"/>
  <c r="AM159" i="11"/>
  <c r="AM34" i="11"/>
  <c r="AM226" i="11"/>
  <c r="AM229" i="11"/>
  <c r="AM222" i="11"/>
  <c r="AM70" i="11"/>
  <c r="AM74" i="11"/>
  <c r="AM25" i="11"/>
  <c r="AM3" i="11"/>
  <c r="AM167" i="11"/>
  <c r="AM176" i="11"/>
  <c r="AM268" i="11"/>
  <c r="AM67" i="11"/>
  <c r="J68" i="15" s="1"/>
  <c r="K68" i="15" s="1"/>
  <c r="AM138" i="11"/>
  <c r="AM179" i="11"/>
  <c r="AM166" i="11"/>
  <c r="AM211" i="11"/>
  <c r="AM11" i="11"/>
  <c r="AM187" i="11"/>
  <c r="AM6" i="11"/>
  <c r="AM43" i="11"/>
  <c r="AM76" i="11"/>
  <c r="AM281" i="11"/>
  <c r="AM16" i="11"/>
  <c r="AM26" i="11"/>
  <c r="AM242" i="11"/>
  <c r="AM29" i="11"/>
  <c r="AM75" i="11"/>
  <c r="AM51" i="11"/>
  <c r="AM130" i="11"/>
  <c r="AM73" i="11"/>
  <c r="AM266" i="11"/>
  <c r="AM295" i="11"/>
  <c r="AM146" i="11"/>
  <c r="AM181" i="11"/>
  <c r="AM276" i="11"/>
  <c r="AM45" i="11"/>
  <c r="AM94" i="11"/>
  <c r="AM256" i="11"/>
  <c r="AM114" i="11"/>
  <c r="AM261" i="11"/>
  <c r="AM95" i="11"/>
  <c r="AM204" i="11"/>
  <c r="AM148" i="11"/>
  <c r="AM62" i="11"/>
  <c r="J64" i="15" s="1"/>
  <c r="K64" i="15" s="1"/>
  <c r="AM294" i="11"/>
  <c r="AM79" i="11"/>
  <c r="AM293" i="11"/>
  <c r="AM40" i="11"/>
  <c r="AM149" i="11"/>
  <c r="AM158" i="11"/>
  <c r="AM121" i="11"/>
  <c r="AM177" i="11"/>
  <c r="AM39" i="11"/>
  <c r="AM291" i="11"/>
  <c r="AM102" i="11"/>
  <c r="M10" i="7"/>
  <c r="M42" i="7"/>
  <c r="M54" i="7"/>
  <c r="M36" i="7"/>
  <c r="M20" i="7"/>
  <c r="M37" i="7"/>
  <c r="M11" i="7"/>
  <c r="M66" i="7"/>
  <c r="M53" i="7"/>
  <c r="M71" i="7"/>
  <c r="M47" i="7"/>
  <c r="M23" i="7"/>
  <c r="M9" i="7"/>
  <c r="M33" i="7"/>
  <c r="M57" i="7"/>
  <c r="M45" i="7"/>
  <c r="M17" i="7"/>
  <c r="M16" i="7"/>
  <c r="M52" i="7"/>
  <c r="M61" i="7"/>
  <c r="M22" i="7"/>
  <c r="M70" i="7"/>
  <c r="M2" i="7"/>
  <c r="M25" i="7"/>
  <c r="M59" i="7"/>
  <c r="M29" i="7"/>
  <c r="M58" i="7"/>
  <c r="M40" i="7"/>
  <c r="M62" i="7"/>
  <c r="M39" i="7"/>
  <c r="M24" i="7"/>
  <c r="M28" i="7"/>
  <c r="M26" i="7"/>
  <c r="N72" i="7"/>
  <c r="O73" i="7"/>
  <c r="M68" i="7"/>
  <c r="M43" i="7"/>
  <c r="O72" i="7"/>
  <c r="M73" i="7"/>
  <c r="M55" i="7"/>
  <c r="M46" i="7"/>
  <c r="M49" i="7"/>
  <c r="M67" i="7"/>
  <c r="M6" i="7"/>
  <c r="M74" i="7"/>
  <c r="O74" i="7"/>
  <c r="M18" i="7"/>
  <c r="M12" i="7"/>
  <c r="N73" i="7"/>
  <c r="N74" i="7"/>
  <c r="M65" i="7"/>
  <c r="M35" i="7"/>
  <c r="M5" i="7"/>
  <c r="M72" i="7"/>
  <c r="M30" i="7"/>
  <c r="M8" i="7"/>
  <c r="AK192" i="11"/>
  <c r="AK193" i="11"/>
  <c r="AK270" i="11"/>
  <c r="AK245" i="11"/>
  <c r="AK31" i="11"/>
  <c r="AK97" i="11"/>
  <c r="AK69" i="11"/>
  <c r="AK125" i="11"/>
  <c r="AK3" i="11"/>
  <c r="AK41" i="11"/>
  <c r="AK43" i="11"/>
  <c r="AK151" i="11"/>
  <c r="AK167" i="11"/>
  <c r="AK133" i="11"/>
  <c r="AK136" i="11"/>
  <c r="AK256" i="11"/>
  <c r="AK178" i="11"/>
  <c r="AK48" i="11"/>
  <c r="AK119" i="11"/>
  <c r="AK233" i="11"/>
  <c r="AK230" i="11"/>
  <c r="AK263" i="11"/>
  <c r="AK78" i="11"/>
  <c r="AK232" i="11"/>
  <c r="AK231" i="11"/>
  <c r="AK60" i="11"/>
  <c r="AK202" i="11"/>
  <c r="AK275" i="11"/>
  <c r="AK185" i="11"/>
  <c r="AK18" i="11"/>
  <c r="AK298" i="11"/>
  <c r="AK176" i="11"/>
  <c r="AK24" i="11"/>
  <c r="AK75" i="11"/>
  <c r="AK103" i="11"/>
  <c r="AK261" i="11"/>
  <c r="AK264" i="11"/>
  <c r="AK262" i="11"/>
  <c r="AK285" i="11"/>
  <c r="AK147" i="11"/>
  <c r="AK287" i="11"/>
  <c r="AK53" i="11"/>
  <c r="AK300" i="11"/>
  <c r="AK253" i="11"/>
  <c r="AK143" i="11"/>
  <c r="AK15" i="11"/>
  <c r="AK77" i="11"/>
  <c r="AK289" i="11"/>
  <c r="AK214" i="11"/>
  <c r="AK183" i="11"/>
  <c r="AK90" i="11"/>
  <c r="AK126" i="11"/>
  <c r="AK297" i="11"/>
  <c r="AK71" i="11"/>
  <c r="AK244" i="11"/>
  <c r="AK196" i="11"/>
  <c r="AK51" i="11"/>
  <c r="AK295" i="11"/>
  <c r="AK268" i="11"/>
  <c r="AK164" i="11"/>
  <c r="AK135" i="11"/>
  <c r="AK99" i="11"/>
  <c r="AK52" i="11"/>
  <c r="AK40" i="11"/>
  <c r="AK179" i="11"/>
  <c r="AK87" i="11"/>
  <c r="AK96" i="11"/>
  <c r="AK23" i="11"/>
  <c r="AK201" i="11"/>
  <c r="AK266" i="11"/>
  <c r="AK209" i="11"/>
  <c r="AK159" i="11"/>
  <c r="AK191" i="11"/>
  <c r="AK249" i="11"/>
  <c r="AK104" i="11"/>
  <c r="AK64" i="11"/>
  <c r="AK208" i="11"/>
  <c r="AK242" i="11"/>
  <c r="AK46" i="11"/>
  <c r="AK73" i="11"/>
  <c r="AK141" i="11"/>
  <c r="AK112" i="11"/>
  <c r="AK296" i="11"/>
  <c r="AK152" i="11"/>
  <c r="AK165" i="11"/>
  <c r="AK247" i="11"/>
  <c r="AK217" i="11"/>
  <c r="AK172" i="11"/>
  <c r="AK195" i="11"/>
  <c r="AK258" i="11"/>
  <c r="AK5" i="11"/>
  <c r="AK54" i="11"/>
  <c r="AK120" i="11"/>
  <c r="AK248" i="11"/>
  <c r="AK188" i="11"/>
  <c r="AK98" i="11"/>
  <c r="AK273" i="11"/>
  <c r="AK213" i="11"/>
  <c r="AK161" i="11"/>
  <c r="AK146" i="11"/>
  <c r="AK241" i="11"/>
  <c r="AK279" i="11"/>
  <c r="AK184" i="11"/>
  <c r="AK11" i="11"/>
  <c r="AK252" i="11"/>
  <c r="AK89" i="11"/>
  <c r="AK108" i="11"/>
  <c r="AK284" i="11"/>
  <c r="AK140" i="11"/>
  <c r="AK131" i="11"/>
  <c r="AK95" i="11"/>
  <c r="AK14" i="11"/>
  <c r="AK173" i="11"/>
  <c r="AK106" i="11"/>
  <c r="AK72" i="11"/>
  <c r="AK206" i="11"/>
  <c r="AK189" i="11"/>
  <c r="AK160" i="11"/>
  <c r="AK10" i="11"/>
  <c r="AK294" i="11"/>
  <c r="AK216" i="11"/>
  <c r="AK16" i="11"/>
  <c r="AK70" i="11"/>
  <c r="AK45" i="11"/>
  <c r="AK25" i="11"/>
  <c r="AK30" i="11"/>
  <c r="AK222" i="11"/>
  <c r="AK130" i="11"/>
  <c r="AK145" i="11"/>
  <c r="AK260" i="11"/>
  <c r="AK220" i="11"/>
  <c r="AK156" i="11"/>
  <c r="AK170" i="11"/>
  <c r="AK229" i="11"/>
  <c r="AK203" i="11"/>
  <c r="AK182" i="11"/>
  <c r="AK100" i="11"/>
  <c r="AK57" i="11"/>
  <c r="AK171" i="11"/>
  <c r="AK142" i="11"/>
  <c r="AK278" i="11"/>
  <c r="AK138" i="11"/>
  <c r="AK59" i="11"/>
  <c r="AK293" i="11"/>
  <c r="AK243" i="11"/>
  <c r="AK121" i="11"/>
  <c r="AK91" i="11"/>
  <c r="AK82" i="11"/>
  <c r="AK223" i="11"/>
  <c r="AK224" i="11"/>
  <c r="AK49" i="11"/>
  <c r="AK56" i="11"/>
  <c r="AK207" i="11"/>
  <c r="AK22" i="11"/>
  <c r="AK198" i="11"/>
  <c r="AK63" i="11"/>
  <c r="AK274" i="11"/>
  <c r="AK65" i="11"/>
  <c r="AK226" i="11"/>
  <c r="AK257" i="11"/>
  <c r="AK20" i="11"/>
  <c r="AK80" i="11"/>
  <c r="AK155" i="11"/>
  <c r="AK259" i="11"/>
  <c r="AK187" i="11"/>
  <c r="AK124" i="11"/>
  <c r="AK8" i="11"/>
  <c r="AK47" i="11"/>
  <c r="AK35" i="11"/>
  <c r="AK150" i="11"/>
  <c r="AK236" i="11"/>
  <c r="AK129" i="11"/>
  <c r="AK79" i="11"/>
  <c r="AK227" i="11"/>
  <c r="AK26" i="11"/>
  <c r="AK246" i="11"/>
  <c r="AK74" i="11"/>
  <c r="AK132" i="11"/>
  <c r="AK137" i="11"/>
  <c r="AK283" i="11"/>
  <c r="AK281" i="11"/>
  <c r="AK58" i="11"/>
  <c r="AK240" i="11"/>
  <c r="AK163" i="11"/>
  <c r="AK116" i="11"/>
  <c r="AK21" i="11"/>
  <c r="AK144" i="11"/>
  <c r="AK76" i="11"/>
  <c r="AK34" i="11"/>
  <c r="AK139" i="11"/>
  <c r="AK210" i="11"/>
  <c r="AK101" i="11"/>
  <c r="AK67" i="11"/>
  <c r="AK238" i="11"/>
  <c r="AK269" i="11"/>
  <c r="AK148" i="11"/>
  <c r="AK4" i="11"/>
  <c r="AK292" i="11"/>
  <c r="AK122" i="11"/>
  <c r="AK42" i="11"/>
  <c r="AK250" i="11"/>
  <c r="AK280" i="11"/>
  <c r="AK276" i="11"/>
  <c r="AK158" i="11"/>
  <c r="AK271" i="11"/>
  <c r="AK37" i="11"/>
  <c r="AK162" i="11"/>
  <c r="AK174" i="11"/>
  <c r="AK12" i="11"/>
  <c r="AK218" i="11"/>
  <c r="AK88" i="11"/>
  <c r="AK81" i="11"/>
  <c r="AK299" i="11"/>
  <c r="AK50" i="11"/>
  <c r="AK288" i="11"/>
  <c r="AK117" i="11"/>
  <c r="AK286" i="11"/>
  <c r="AK128" i="11"/>
  <c r="AK109" i="11"/>
  <c r="AK154" i="11"/>
  <c r="AK114" i="11"/>
  <c r="AK194" i="11"/>
  <c r="AK19" i="11"/>
  <c r="AK254" i="11"/>
  <c r="AK68" i="11"/>
  <c r="AK84" i="11"/>
  <c r="AK86" i="11"/>
  <c r="AK219" i="11"/>
  <c r="AK7" i="11"/>
  <c r="AK29" i="11"/>
  <c r="AK149" i="11"/>
  <c r="AK221" i="11"/>
  <c r="AK134" i="11"/>
  <c r="AK85" i="11"/>
  <c r="AK127" i="11"/>
  <c r="AK282" i="11"/>
  <c r="AK110" i="11"/>
  <c r="AK199" i="11"/>
  <c r="AK272" i="11"/>
  <c r="AK153" i="11"/>
  <c r="AK265" i="11"/>
  <c r="AK237" i="11"/>
  <c r="AK94" i="11"/>
  <c r="AK105" i="11"/>
  <c r="AK27" i="11"/>
  <c r="AK28" i="11"/>
  <c r="AK6" i="11"/>
  <c r="AK32" i="11"/>
  <c r="AK239" i="11"/>
  <c r="AK177" i="11"/>
  <c r="AK168" i="11"/>
  <c r="AK228" i="11"/>
  <c r="AK204" i="11"/>
  <c r="AK291" i="11"/>
  <c r="AK166" i="11"/>
  <c r="AK39" i="11"/>
  <c r="AK251" i="11"/>
  <c r="AK215" i="11"/>
  <c r="AK290" i="11"/>
  <c r="AK13" i="11"/>
  <c r="AK115" i="11"/>
  <c r="AK2" i="11"/>
  <c r="AK66" i="11"/>
  <c r="AK267" i="11"/>
  <c r="AK212" i="11"/>
  <c r="AK255" i="11"/>
  <c r="AK113" i="11"/>
  <c r="AK235" i="11"/>
  <c r="AK205" i="11"/>
  <c r="AK157" i="11"/>
  <c r="AK93" i="11"/>
  <c r="AK200" i="11"/>
  <c r="AK111" i="11"/>
  <c r="AK180" i="11"/>
  <c r="AK38" i="11"/>
  <c r="AK44" i="11"/>
  <c r="AK55" i="11"/>
  <c r="AK17" i="11"/>
  <c r="AK277" i="11"/>
  <c r="AK83" i="11"/>
  <c r="AK92" i="11"/>
  <c r="AK175" i="11"/>
  <c r="AK234" i="11"/>
  <c r="AK33" i="11"/>
  <c r="AK62" i="11"/>
  <c r="AK36" i="11"/>
  <c r="AK211" i="11"/>
  <c r="AK225" i="11"/>
  <c r="AK123" i="11"/>
  <c r="AK118" i="11"/>
  <c r="AK190" i="11"/>
  <c r="AK186" i="11"/>
  <c r="AK107" i="11"/>
  <c r="AK102" i="11"/>
  <c r="AK9" i="11"/>
  <c r="AK181" i="11"/>
  <c r="AK197" i="11"/>
  <c r="AK169" i="11"/>
  <c r="AK61" i="11"/>
  <c r="M38" i="7"/>
  <c r="M4" i="7"/>
  <c r="M27" i="7"/>
  <c r="M44" i="7"/>
  <c r="M14" i="7"/>
  <c r="M48" i="7"/>
  <c r="M51" i="7"/>
  <c r="M60" i="7"/>
  <c r="M3" i="7"/>
  <c r="M19" i="7"/>
  <c r="E53" i="15" l="1"/>
  <c r="J53" i="15" s="1"/>
  <c r="K53" i="15" s="1"/>
  <c r="E24" i="15"/>
  <c r="J24" i="15" s="1"/>
  <c r="K24" i="15" s="1"/>
  <c r="C53" i="15"/>
  <c r="F53" i="15" s="1"/>
  <c r="G53" i="15" s="1"/>
  <c r="C14" i="15"/>
  <c r="F14" i="15" s="1"/>
  <c r="G14" i="15" s="1"/>
  <c r="C24" i="15"/>
  <c r="F24" i="15" s="1"/>
  <c r="G24" i="15" s="1"/>
  <c r="C41" i="15"/>
  <c r="F41" i="15" s="1"/>
  <c r="G41" i="15" s="1"/>
  <c r="E14" i="15"/>
  <c r="J14" i="15" s="1"/>
  <c r="K14" i="15" s="1"/>
  <c r="E41" i="15"/>
  <c r="J41" i="15" s="1"/>
  <c r="K41" i="15" s="1"/>
  <c r="C3" i="15"/>
  <c r="F3" i="15" s="1"/>
  <c r="G3" i="15" s="1"/>
  <c r="E3" i="15"/>
  <c r="J3" i="15" s="1"/>
  <c r="K3" i="15" s="1"/>
  <c r="C35" i="15"/>
  <c r="F35" i="15" s="1"/>
  <c r="G35" i="15" s="1"/>
  <c r="C52" i="15"/>
  <c r="F52" i="15" s="1"/>
  <c r="G52" i="15" s="1"/>
  <c r="C30" i="15"/>
  <c r="F30" i="15" s="1"/>
  <c r="G30" i="15" s="1"/>
  <c r="C22" i="15"/>
  <c r="F22" i="15" s="1"/>
  <c r="G22" i="15" s="1"/>
  <c r="C17" i="15"/>
  <c r="F17" i="15" s="1"/>
  <c r="G17" i="15" s="1"/>
  <c r="C18" i="15"/>
  <c r="F18" i="15" s="1"/>
  <c r="G18" i="15" s="1"/>
  <c r="C36" i="15"/>
  <c r="F36" i="15" s="1"/>
  <c r="G36" i="15" s="1"/>
  <c r="E57" i="15"/>
  <c r="J57" i="15" s="1"/>
  <c r="K57" i="15" s="1"/>
  <c r="E15" i="15"/>
  <c r="J15" i="15" s="1"/>
  <c r="K15" i="15" s="1"/>
  <c r="E61" i="15"/>
  <c r="J61" i="15" s="1"/>
  <c r="K61" i="15" s="1"/>
  <c r="E46" i="15"/>
  <c r="J46" i="15" s="1"/>
  <c r="K46" i="15" s="1"/>
  <c r="E18" i="15"/>
  <c r="J18" i="15" s="1"/>
  <c r="K18" i="15" s="1"/>
  <c r="E51" i="15"/>
  <c r="J51" i="15" s="1"/>
  <c r="K51" i="15" s="1"/>
  <c r="E2" i="15"/>
  <c r="J2" i="15" s="1"/>
  <c r="K2" i="15" s="1"/>
  <c r="E44" i="15"/>
  <c r="J44" i="15" s="1"/>
  <c r="K44" i="15" s="1"/>
  <c r="E22" i="15"/>
  <c r="J22" i="15" s="1"/>
  <c r="K22" i="15" s="1"/>
  <c r="E13" i="15"/>
  <c r="J13" i="15" s="1"/>
  <c r="K13" i="15" s="1"/>
  <c r="E52" i="15"/>
  <c r="J52" i="15" s="1"/>
  <c r="K52" i="15" s="1"/>
  <c r="E16" i="15"/>
  <c r="J16" i="15" s="1"/>
  <c r="K16" i="15" s="1"/>
  <c r="E27" i="15"/>
  <c r="J27" i="15" s="1"/>
  <c r="K27" i="15" s="1"/>
  <c r="C49" i="15"/>
  <c r="F49" i="15" s="1"/>
  <c r="G49" i="15" s="1"/>
  <c r="C43" i="15"/>
  <c r="F43" i="15" s="1"/>
  <c r="G43" i="15" s="1"/>
  <c r="C59" i="15"/>
  <c r="F59" i="15" s="1"/>
  <c r="G59" i="15" s="1"/>
  <c r="C40" i="15"/>
  <c r="F40" i="15" s="1"/>
  <c r="G40" i="15" s="1"/>
  <c r="E60" i="15"/>
  <c r="J60" i="15" s="1"/>
  <c r="K60" i="15" s="1"/>
  <c r="E43" i="15"/>
  <c r="J43" i="15" s="1"/>
  <c r="K43" i="15" s="1"/>
  <c r="E33" i="15"/>
  <c r="J33" i="15" s="1"/>
  <c r="K33" i="15" s="1"/>
  <c r="C50" i="15"/>
  <c r="F50" i="15" s="1"/>
  <c r="G50" i="15" s="1"/>
  <c r="E40" i="15"/>
  <c r="J40" i="15" s="1"/>
  <c r="K40" i="15" s="1"/>
  <c r="E11" i="15"/>
  <c r="J11" i="15" s="1"/>
  <c r="K11" i="15" s="1"/>
  <c r="E6" i="15"/>
  <c r="J6" i="15" s="1"/>
  <c r="K6" i="15" s="1"/>
  <c r="E59" i="15"/>
  <c r="J59" i="15" s="1"/>
  <c r="K59" i="15" s="1"/>
  <c r="E58" i="15"/>
  <c r="J58" i="15" s="1"/>
  <c r="K58" i="15" s="1"/>
  <c r="E5" i="15"/>
  <c r="J5" i="15" s="1"/>
  <c r="K5" i="15" s="1"/>
  <c r="E32" i="15"/>
  <c r="J32" i="15" s="1"/>
  <c r="K32" i="15" s="1"/>
  <c r="E50" i="15"/>
  <c r="J50" i="15" s="1"/>
  <c r="K50" i="15" s="1"/>
  <c r="E20" i="15"/>
  <c r="J20" i="15" s="1"/>
  <c r="K20" i="15" s="1"/>
  <c r="C60" i="15"/>
  <c r="F60" i="15" s="1"/>
  <c r="G60" i="15" s="1"/>
  <c r="C8" i="15"/>
  <c r="F8" i="15" s="1"/>
  <c r="G8" i="15" s="1"/>
  <c r="C9" i="15"/>
  <c r="F9" i="15" s="1"/>
  <c r="G9" i="15" s="1"/>
  <c r="C10" i="15"/>
  <c r="F10" i="15" s="1"/>
  <c r="G10" i="15" s="1"/>
  <c r="C6" i="15"/>
  <c r="F6" i="15" s="1"/>
  <c r="G6" i="15" s="1"/>
  <c r="E17" i="15"/>
  <c r="J17" i="15" s="1"/>
  <c r="K17" i="15" s="1"/>
  <c r="C12" i="15"/>
  <c r="F12" i="15" s="1"/>
  <c r="G12" i="15" s="1"/>
  <c r="C13" i="15"/>
  <c r="F13" i="15" s="1"/>
  <c r="G13" i="15" s="1"/>
  <c r="C58" i="15"/>
  <c r="F58" i="15" s="1"/>
  <c r="G58" i="15" s="1"/>
  <c r="E49" i="15"/>
  <c r="J49" i="15" s="1"/>
  <c r="K49" i="15" s="1"/>
  <c r="E4" i="15"/>
  <c r="J4" i="15" s="1"/>
  <c r="K4" i="15" s="1"/>
  <c r="E29" i="15"/>
  <c r="J29" i="15" s="1"/>
  <c r="K29" i="15" s="1"/>
  <c r="E37" i="15"/>
  <c r="J37" i="15" s="1"/>
  <c r="K37" i="15" s="1"/>
  <c r="C27" i="15"/>
  <c r="F27" i="15" s="1"/>
  <c r="G27" i="15" s="1"/>
  <c r="C55" i="15"/>
  <c r="F55" i="15" s="1"/>
  <c r="G55" i="15" s="1"/>
  <c r="C20" i="15"/>
  <c r="F20" i="15" s="1"/>
  <c r="G20" i="15" s="1"/>
  <c r="C38" i="15"/>
  <c r="F38" i="15" s="1"/>
  <c r="G38" i="15" s="1"/>
  <c r="C2" i="15"/>
  <c r="F2" i="15" s="1"/>
  <c r="G2" i="15" s="1"/>
  <c r="C57" i="15"/>
  <c r="F57" i="15" s="1"/>
  <c r="G57" i="15" s="1"/>
  <c r="C29" i="15"/>
  <c r="F29" i="15" s="1"/>
  <c r="G29" i="15" s="1"/>
  <c r="E47" i="15"/>
  <c r="J47" i="15" s="1"/>
  <c r="K47" i="15" s="1"/>
  <c r="E42" i="15"/>
  <c r="J42" i="15" s="1"/>
  <c r="K42" i="15" s="1"/>
  <c r="E34" i="15"/>
  <c r="J34" i="15" s="1"/>
  <c r="K34" i="15" s="1"/>
  <c r="E25" i="15"/>
  <c r="J25" i="15" s="1"/>
  <c r="K25" i="15" s="1"/>
  <c r="C16" i="15"/>
  <c r="F16" i="15" s="1"/>
  <c r="G16" i="15" s="1"/>
  <c r="C47" i="15"/>
  <c r="F47" i="15" s="1"/>
  <c r="G47" i="15" s="1"/>
  <c r="C39" i="15"/>
  <c r="F39" i="15" s="1"/>
  <c r="G39" i="15" s="1"/>
  <c r="C25" i="15"/>
  <c r="F25" i="15" s="1"/>
  <c r="G25" i="15" s="1"/>
  <c r="C45" i="15"/>
  <c r="F45" i="15" s="1"/>
  <c r="G45" i="15" s="1"/>
  <c r="C21" i="15"/>
  <c r="F21" i="15" s="1"/>
  <c r="G21" i="15" s="1"/>
  <c r="C26" i="15"/>
  <c r="F26" i="15" s="1"/>
  <c r="G26" i="15" s="1"/>
  <c r="E48" i="15"/>
  <c r="J48" i="15" s="1"/>
  <c r="K48" i="15" s="1"/>
  <c r="E23" i="15"/>
  <c r="J23" i="15" s="1"/>
  <c r="K23" i="15" s="1"/>
  <c r="E26" i="15"/>
  <c r="J26" i="15" s="1"/>
  <c r="K26" i="15" s="1"/>
  <c r="E56" i="15"/>
  <c r="J56" i="15" s="1"/>
  <c r="K56" i="15" s="1"/>
  <c r="E45" i="15"/>
  <c r="J45" i="15" s="1"/>
  <c r="K45" i="15" s="1"/>
  <c r="E31" i="15"/>
  <c r="J31" i="15" s="1"/>
  <c r="K31" i="15" s="1"/>
  <c r="E36" i="15"/>
  <c r="J36" i="15" s="1"/>
  <c r="K36" i="15" s="1"/>
  <c r="E39" i="15"/>
  <c r="J39" i="15" s="1"/>
  <c r="K39" i="15" s="1"/>
  <c r="C31" i="15"/>
  <c r="F31" i="15" s="1"/>
  <c r="G31" i="15" s="1"/>
  <c r="C61" i="15"/>
  <c r="F61" i="15" s="1"/>
  <c r="G61" i="15" s="1"/>
  <c r="C34" i="15"/>
  <c r="F34" i="15" s="1"/>
  <c r="G34" i="15" s="1"/>
  <c r="C48" i="15"/>
  <c r="F48" i="15" s="1"/>
  <c r="G48" i="15" s="1"/>
  <c r="C42" i="15"/>
  <c r="F42" i="15" s="1"/>
  <c r="G42" i="15" s="1"/>
  <c r="C7" i="15"/>
  <c r="F7" i="15" s="1"/>
  <c r="G7" i="15" s="1"/>
  <c r="C11" i="15"/>
  <c r="F11" i="15" s="1"/>
  <c r="G11" i="15" s="1"/>
  <c r="C28" i="15"/>
  <c r="F28" i="15" s="1"/>
  <c r="G28" i="15" s="1"/>
  <c r="C46" i="15"/>
  <c r="F46" i="15" s="1"/>
  <c r="G46" i="15" s="1"/>
  <c r="C19" i="15"/>
  <c r="F19" i="15" s="1"/>
  <c r="G19" i="15" s="1"/>
  <c r="C32" i="15"/>
  <c r="F32" i="15" s="1"/>
  <c r="G32" i="15" s="1"/>
  <c r="E19" i="15"/>
  <c r="J19" i="15" s="1"/>
  <c r="K19" i="15" s="1"/>
  <c r="E21" i="15"/>
  <c r="J21" i="15" s="1"/>
  <c r="K21" i="15" s="1"/>
  <c r="E8" i="15"/>
  <c r="J8" i="15" s="1"/>
  <c r="K8" i="15" s="1"/>
  <c r="E10" i="15"/>
  <c r="J10" i="15" s="1"/>
  <c r="K10" i="15" s="1"/>
  <c r="E9" i="15"/>
  <c r="J9" i="15" s="1"/>
  <c r="K9" i="15" s="1"/>
  <c r="E12" i="15"/>
  <c r="J12" i="15" s="1"/>
  <c r="K12" i="15" s="1"/>
  <c r="C44" i="15"/>
  <c r="F44" i="15" s="1"/>
  <c r="G44" i="15" s="1"/>
  <c r="E28" i="15"/>
  <c r="J28" i="15" s="1"/>
  <c r="K28" i="15" s="1"/>
  <c r="E54" i="15"/>
  <c r="J54" i="15" s="1"/>
  <c r="K54" i="15" s="1"/>
  <c r="C33" i="15"/>
  <c r="F33" i="15" s="1"/>
  <c r="G33" i="15" s="1"/>
  <c r="C4" i="15"/>
  <c r="F4" i="15" s="1"/>
  <c r="G4" i="15" s="1"/>
  <c r="C37" i="15"/>
  <c r="F37" i="15" s="1"/>
  <c r="G37" i="15" s="1"/>
  <c r="C5" i="15"/>
  <c r="F5" i="15" s="1"/>
  <c r="G5" i="15" s="1"/>
  <c r="C51" i="15"/>
  <c r="F51" i="15" s="1"/>
  <c r="G51" i="15" s="1"/>
  <c r="C15" i="15"/>
  <c r="F15" i="15" s="1"/>
  <c r="G15" i="15" s="1"/>
  <c r="C23" i="15"/>
  <c r="F23" i="15" s="1"/>
  <c r="G23" i="15" s="1"/>
  <c r="C54" i="15"/>
  <c r="F54" i="15" s="1"/>
  <c r="G54" i="15" s="1"/>
  <c r="C56" i="15"/>
  <c r="F56" i="15" s="1"/>
  <c r="G56" i="15" s="1"/>
  <c r="E55" i="15"/>
  <c r="J55" i="15" s="1"/>
  <c r="K55" i="15" s="1"/>
  <c r="E7" i="15"/>
  <c r="J7" i="15" s="1"/>
  <c r="K7" i="15" s="1"/>
  <c r="E35" i="15"/>
  <c r="J35" i="15" s="1"/>
  <c r="K35" i="15" s="1"/>
  <c r="E30" i="15"/>
  <c r="J30" i="15" s="1"/>
  <c r="K30" i="15" s="1"/>
  <c r="E38" i="15"/>
  <c r="J38" i="15" s="1"/>
  <c r="K38" i="15" s="1"/>
  <c r="B18" i="2" l="1"/>
  <c r="O10" i="15"/>
  <c r="O48" i="15"/>
  <c r="O56" i="15"/>
  <c r="O22" i="15"/>
  <c r="O8" i="15"/>
  <c r="M23" i="15"/>
  <c r="O50" i="15"/>
  <c r="O20" i="15"/>
  <c r="O15" i="15"/>
  <c r="M54" i="15"/>
  <c r="M46" i="15"/>
  <c r="M59" i="15"/>
  <c r="O19" i="15"/>
  <c r="O33" i="15"/>
  <c r="O9" i="15"/>
  <c r="M44" i="15"/>
  <c r="O11" i="15"/>
  <c r="M22" i="15"/>
  <c r="O23" i="15"/>
  <c r="O52" i="15"/>
  <c r="M43" i="15"/>
  <c r="O36" i="15"/>
  <c r="O28" i="15"/>
  <c r="O32" i="15"/>
  <c r="O54" i="15"/>
  <c r="M36" i="15"/>
  <c r="M13" i="15"/>
  <c r="M11" i="15"/>
  <c r="M60" i="15"/>
  <c r="M5" i="15"/>
  <c r="M40" i="15"/>
  <c r="O26" i="15"/>
  <c r="O43" i="15"/>
  <c r="M28" i="15"/>
  <c r="M49" i="15"/>
  <c r="M56" i="15"/>
  <c r="O16" i="15"/>
  <c r="O58" i="15"/>
  <c r="O55" i="15"/>
  <c r="M57" i="15"/>
  <c r="O45" i="15"/>
  <c r="M37" i="15"/>
  <c r="O42" i="15"/>
  <c r="O5" i="15"/>
  <c r="O44" i="15"/>
  <c r="M30" i="15"/>
  <c r="O17" i="15"/>
  <c r="O34" i="15"/>
  <c r="O47" i="15"/>
  <c r="O7" i="15"/>
  <c r="O39" i="15"/>
  <c r="M35" i="15"/>
  <c r="M26" i="15"/>
  <c r="O49" i="15"/>
  <c r="M16" i="15"/>
  <c r="O59" i="15"/>
  <c r="M10" i="15"/>
  <c r="M33" i="15"/>
  <c r="O12" i="15"/>
  <c r="M15" i="15"/>
  <c r="M17" i="15"/>
  <c r="M6" i="15"/>
  <c r="M8" i="15"/>
  <c r="M7" i="15"/>
  <c r="O40" i="15"/>
  <c r="M71" i="15"/>
  <c r="M62" i="15"/>
  <c r="M86" i="15"/>
  <c r="M66" i="15"/>
  <c r="M53" i="15"/>
  <c r="M64" i="15"/>
  <c r="M88" i="15"/>
  <c r="M90" i="15"/>
  <c r="M75" i="15"/>
  <c r="M76" i="15"/>
  <c r="M83" i="15"/>
  <c r="M85" i="15"/>
  <c r="M81" i="15"/>
  <c r="M91" i="15"/>
  <c r="M77" i="15"/>
  <c r="M84" i="15"/>
  <c r="M72" i="15"/>
  <c r="M70" i="15"/>
  <c r="M78" i="15"/>
  <c r="M3" i="15"/>
  <c r="M80" i="15"/>
  <c r="M41" i="15"/>
  <c r="M94" i="15"/>
  <c r="M93" i="15"/>
  <c r="M79" i="15"/>
  <c r="M87" i="15"/>
  <c r="M96" i="15"/>
  <c r="M98" i="15"/>
  <c r="M65" i="15"/>
  <c r="M24" i="15"/>
  <c r="M95" i="15"/>
  <c r="M74" i="15"/>
  <c r="M63" i="15"/>
  <c r="M82" i="15"/>
  <c r="M92" i="15"/>
  <c r="M67" i="15"/>
  <c r="M73" i="15"/>
  <c r="M89" i="15"/>
  <c r="M97" i="15"/>
  <c r="M14" i="15"/>
  <c r="M69" i="15"/>
  <c r="M68" i="15"/>
  <c r="AN175" i="11"/>
  <c r="AN300" i="11"/>
  <c r="AN116" i="11"/>
  <c r="AN208" i="11"/>
  <c r="AN126" i="11"/>
  <c r="AN247" i="11"/>
  <c r="AN147" i="11"/>
  <c r="AN191" i="11"/>
  <c r="AN294" i="11"/>
  <c r="AN177" i="11"/>
  <c r="AN108" i="11"/>
  <c r="AN275" i="11"/>
  <c r="AN52" i="11"/>
  <c r="AN68" i="11"/>
  <c r="AN266" i="11"/>
  <c r="AN239" i="11"/>
  <c r="AN207" i="11"/>
  <c r="AN158" i="11"/>
  <c r="AN200" i="11"/>
  <c r="AN11" i="11"/>
  <c r="AN72" i="11"/>
  <c r="AN251" i="11"/>
  <c r="AN80" i="11"/>
  <c r="AN53" i="11"/>
  <c r="AN48" i="11"/>
  <c r="AN43" i="11"/>
  <c r="AN206" i="11"/>
  <c r="AN92" i="11"/>
  <c r="AN215" i="11"/>
  <c r="AN119" i="11"/>
  <c r="AN186" i="11"/>
  <c r="AN179" i="11"/>
  <c r="AN67" i="11"/>
  <c r="AN249" i="11"/>
  <c r="AN44" i="11"/>
  <c r="AN167" i="11"/>
  <c r="AN284" i="11"/>
  <c r="AN199" i="11"/>
  <c r="AN188" i="11"/>
  <c r="AN34" i="11"/>
  <c r="AN295" i="11"/>
  <c r="AN250" i="11"/>
  <c r="AN145" i="11"/>
  <c r="AN274" i="11"/>
  <c r="AN32" i="11"/>
  <c r="AN88" i="11"/>
  <c r="AN46" i="11"/>
  <c r="AN224" i="11"/>
  <c r="AN114" i="11"/>
  <c r="AN279" i="11"/>
  <c r="AN269" i="11"/>
  <c r="AN151" i="11"/>
  <c r="AN155" i="11"/>
  <c r="AN85" i="11"/>
  <c r="AN79" i="11"/>
  <c r="AN297" i="11"/>
  <c r="AN58" i="11"/>
  <c r="AN99" i="11"/>
  <c r="AN117" i="11"/>
  <c r="AN166" i="11"/>
  <c r="AN168" i="11"/>
  <c r="AN84" i="11"/>
  <c r="AN296" i="11"/>
  <c r="AN219" i="11"/>
  <c r="AN132" i="11"/>
  <c r="AN15" i="11"/>
  <c r="AN225" i="11"/>
  <c r="AN33" i="11"/>
  <c r="AN252" i="11"/>
  <c r="AN273" i="11"/>
  <c r="AN254" i="11"/>
  <c r="AN9" i="11"/>
  <c r="AN122" i="11"/>
  <c r="AN54" i="11"/>
  <c r="AN244" i="11"/>
  <c r="AN27" i="11"/>
  <c r="AN57" i="11"/>
  <c r="AN18" i="11"/>
  <c r="AN30" i="11"/>
  <c r="AN218" i="11"/>
  <c r="AN83" i="11"/>
  <c r="AN287" i="11"/>
  <c r="AN123" i="11"/>
  <c r="AN150" i="11"/>
  <c r="AN183" i="11"/>
  <c r="AN243" i="11"/>
  <c r="AN128" i="11"/>
  <c r="AN276" i="11"/>
  <c r="AN98" i="11"/>
  <c r="AN50" i="11"/>
  <c r="AN209" i="11"/>
  <c r="AN35" i="11"/>
  <c r="AN124" i="11"/>
  <c r="AN153" i="11"/>
  <c r="AN141" i="11"/>
  <c r="AN264" i="11"/>
  <c r="AN76" i="11"/>
  <c r="AN234" i="11"/>
  <c r="AN144" i="11"/>
  <c r="AN298" i="11"/>
  <c r="AN134" i="11"/>
  <c r="AN12" i="11"/>
  <c r="AN217" i="11"/>
  <c r="AN26" i="11"/>
  <c r="AN235" i="11"/>
  <c r="AN20" i="11"/>
  <c r="AN185" i="11"/>
  <c r="AN262" i="11"/>
  <c r="AN135" i="11"/>
  <c r="AN210" i="11"/>
  <c r="AN152" i="11"/>
  <c r="AN280" i="11"/>
  <c r="AN268" i="11"/>
  <c r="AN140" i="11"/>
  <c r="AN75" i="11"/>
  <c r="AN281" i="11"/>
  <c r="AN13" i="11"/>
  <c r="AN51" i="11"/>
  <c r="AN211" i="11"/>
  <c r="AN187" i="11"/>
  <c r="AN246" i="11"/>
  <c r="AN73" i="11"/>
  <c r="AN131" i="11"/>
  <c r="AN95" i="11"/>
  <c r="AN21" i="11"/>
  <c r="AN39" i="11"/>
  <c r="AN223" i="11"/>
  <c r="AN178" i="11"/>
  <c r="AN55" i="11"/>
  <c r="AN65" i="11"/>
  <c r="AN60" i="11"/>
  <c r="AN192" i="11"/>
  <c r="AN109" i="11"/>
  <c r="AN91" i="11"/>
  <c r="AN283" i="11"/>
  <c r="AN159" i="11"/>
  <c r="AN139" i="11"/>
  <c r="AN77" i="11"/>
  <c r="AN214" i="11"/>
  <c r="AN22" i="11"/>
  <c r="AN263" i="11"/>
  <c r="AN170" i="11"/>
  <c r="AN282" i="11"/>
  <c r="AN149" i="11"/>
  <c r="AN278" i="11"/>
  <c r="AN93" i="11"/>
  <c r="AN259" i="11"/>
  <c r="AN69" i="11"/>
  <c r="AN106" i="11"/>
  <c r="AN97" i="11"/>
  <c r="AN94" i="11"/>
  <c r="AN64" i="11"/>
  <c r="AN49" i="11"/>
  <c r="AN31" i="11"/>
  <c r="AN212" i="11"/>
  <c r="AN121" i="11"/>
  <c r="AN133" i="11"/>
  <c r="AN82" i="11"/>
  <c r="AN104" i="11"/>
  <c r="AN164" i="11"/>
  <c r="AN137" i="11"/>
  <c r="AN138" i="11"/>
  <c r="AN118" i="11"/>
  <c r="AN165" i="11"/>
  <c r="AN24" i="11"/>
  <c r="AN257" i="11"/>
  <c r="AN237" i="11"/>
  <c r="AN66" i="11"/>
  <c r="AN189" i="11"/>
  <c r="AN290" i="11"/>
  <c r="AN23" i="11"/>
  <c r="AN222" i="11"/>
  <c r="AN105" i="11"/>
  <c r="AN100" i="11"/>
  <c r="AN204" i="11"/>
  <c r="AN229" i="11"/>
  <c r="AN193" i="11"/>
  <c r="AN17" i="11"/>
  <c r="AN270" i="11"/>
  <c r="AN47" i="11"/>
  <c r="AN289" i="11"/>
  <c r="AN169" i="11"/>
  <c r="AN8" i="11"/>
  <c r="AN103" i="11"/>
  <c r="AN61" i="11"/>
  <c r="AN260" i="11"/>
  <c r="AN41" i="11"/>
  <c r="AN190" i="11"/>
  <c r="AN231" i="11"/>
  <c r="AN81" i="11"/>
  <c r="AN3" i="11"/>
  <c r="AN172" i="11"/>
  <c r="AN236" i="11"/>
  <c r="AN288" i="11"/>
  <c r="AN120" i="11"/>
  <c r="AN56" i="11"/>
  <c r="AN196" i="11"/>
  <c r="AN28" i="11"/>
  <c r="AN258" i="11"/>
  <c r="AN87" i="11"/>
  <c r="AN174" i="11"/>
  <c r="AN163" i="11"/>
  <c r="AN286" i="11"/>
  <c r="AN110" i="11"/>
  <c r="AN233" i="11"/>
  <c r="AN71" i="11"/>
  <c r="AN184" i="11"/>
  <c r="AN221" i="11"/>
  <c r="AN25" i="11"/>
  <c r="AN255" i="11"/>
  <c r="AN265" i="11"/>
  <c r="AN37" i="11"/>
  <c r="AN45" i="11"/>
  <c r="AN261" i="11"/>
  <c r="AN36" i="11"/>
  <c r="AN198" i="11"/>
  <c r="AN102" i="11"/>
  <c r="AN291" i="11"/>
  <c r="AN272" i="11"/>
  <c r="AN160" i="11"/>
  <c r="AN162" i="11"/>
  <c r="AN29" i="11"/>
  <c r="AN38" i="11"/>
  <c r="AN256" i="11"/>
  <c r="AN161" i="11"/>
  <c r="AN197" i="11"/>
  <c r="AN201" i="11"/>
  <c r="AN6" i="11"/>
  <c r="AN142" i="11"/>
  <c r="AN253" i="11"/>
  <c r="AN194" i="11"/>
  <c r="AN107" i="11"/>
  <c r="AN4" i="11"/>
  <c r="AN242" i="11"/>
  <c r="AN203" i="11"/>
  <c r="AN101" i="11"/>
  <c r="AN299" i="11"/>
  <c r="AN154" i="11"/>
  <c r="AN173" i="11"/>
  <c r="AN277" i="11"/>
  <c r="AN238" i="11"/>
  <c r="AN7" i="11"/>
  <c r="AN16" i="11"/>
  <c r="AN113" i="11"/>
  <c r="AN70" i="11"/>
  <c r="AN40" i="11"/>
  <c r="AN228" i="11"/>
  <c r="AN63" i="11"/>
  <c r="AN232" i="11"/>
  <c r="AN180" i="11"/>
  <c r="AN59" i="11"/>
  <c r="AN78" i="11"/>
  <c r="AN240" i="11"/>
  <c r="AN111" i="11"/>
  <c r="AN89" i="11"/>
  <c r="AN182" i="11"/>
  <c r="AN226" i="11"/>
  <c r="AN86" i="11"/>
  <c r="AN42" i="11"/>
  <c r="AN202" i="11"/>
  <c r="AN115" i="11"/>
  <c r="AN143" i="11"/>
  <c r="AN127" i="11"/>
  <c r="AN130" i="11"/>
  <c r="AN176" i="11"/>
  <c r="AN292" i="11"/>
  <c r="AN5" i="11"/>
  <c r="C2" i="17" s="1"/>
  <c r="F2" i="17" s="1"/>
  <c r="G2" i="17" s="1"/>
  <c r="AN241" i="11"/>
  <c r="AN285" i="11"/>
  <c r="AN293" i="11"/>
  <c r="AN230" i="11"/>
  <c r="AN96" i="11"/>
  <c r="AN148" i="11"/>
  <c r="AN195" i="11"/>
  <c r="AN146" i="11"/>
  <c r="AN90" i="11"/>
  <c r="AN271" i="11"/>
  <c r="AN213" i="11"/>
  <c r="AN14" i="11"/>
  <c r="AN216" i="11"/>
  <c r="AN156" i="11"/>
  <c r="AN2" i="11"/>
  <c r="AN10" i="11"/>
  <c r="AN129" i="11"/>
  <c r="AN112" i="11"/>
  <c r="AN245" i="11"/>
  <c r="AN136" i="11"/>
  <c r="AN62" i="11"/>
  <c r="AN74" i="11"/>
  <c r="AN267" i="11"/>
  <c r="AN181" i="11"/>
  <c r="AN19" i="11"/>
  <c r="AN125" i="11"/>
  <c r="AN171" i="11"/>
  <c r="AN205" i="11"/>
  <c r="AN227" i="11"/>
  <c r="AN157" i="11"/>
  <c r="AN220" i="11"/>
  <c r="AN248" i="11"/>
  <c r="O38" i="15"/>
  <c r="M20" i="15"/>
  <c r="O2" i="15"/>
  <c r="O27" i="15"/>
  <c r="O25" i="15"/>
  <c r="O61" i="15"/>
  <c r="M21" i="15"/>
  <c r="O4" i="15"/>
  <c r="O6" i="15"/>
  <c r="O18" i="15"/>
  <c r="M31" i="15"/>
  <c r="O60" i="15"/>
  <c r="M29" i="15"/>
  <c r="O31" i="15"/>
  <c r="M58" i="15"/>
  <c r="O21" i="15"/>
  <c r="M55" i="15"/>
  <c r="O3" i="15"/>
  <c r="D18" i="2"/>
  <c r="O79" i="15"/>
  <c r="O93" i="15"/>
  <c r="O75" i="15"/>
  <c r="O77" i="15"/>
  <c r="O65" i="15"/>
  <c r="O68" i="15"/>
  <c r="O66" i="15"/>
  <c r="O97" i="15"/>
  <c r="O72" i="15"/>
  <c r="O92" i="15"/>
  <c r="O70" i="15"/>
  <c r="O76" i="15"/>
  <c r="O98" i="15"/>
  <c r="O85" i="15"/>
  <c r="O71" i="15"/>
  <c r="O53" i="15"/>
  <c r="O91" i="15"/>
  <c r="O67" i="15"/>
  <c r="O86" i="15"/>
  <c r="O63" i="15"/>
  <c r="O96" i="15"/>
  <c r="O14" i="15"/>
  <c r="O87" i="15"/>
  <c r="O64" i="15"/>
  <c r="O78" i="15"/>
  <c r="O94" i="15"/>
  <c r="O95" i="15"/>
  <c r="O74" i="15"/>
  <c r="O82" i="15"/>
  <c r="O90" i="15"/>
  <c r="O80" i="15"/>
  <c r="O41" i="15"/>
  <c r="O83" i="15"/>
  <c r="O88" i="15"/>
  <c r="O24" i="15"/>
  <c r="O62" i="15"/>
  <c r="O84" i="15"/>
  <c r="O73" i="15"/>
  <c r="O69" i="15"/>
  <c r="O89" i="15"/>
  <c r="O81" i="15"/>
  <c r="AP111" i="11"/>
  <c r="AP289" i="11"/>
  <c r="AP10" i="11"/>
  <c r="AP269" i="11"/>
  <c r="AP135" i="11"/>
  <c r="AP94" i="11"/>
  <c r="AP221" i="11"/>
  <c r="AP265" i="11"/>
  <c r="AP16" i="11"/>
  <c r="AP255" i="11"/>
  <c r="AP296" i="11"/>
  <c r="AP17" i="11"/>
  <c r="AP153" i="11"/>
  <c r="AP86" i="11"/>
  <c r="AP107" i="11"/>
  <c r="AP169" i="11"/>
  <c r="AP7" i="11"/>
  <c r="AP182" i="11"/>
  <c r="AP207" i="11"/>
  <c r="AP28" i="11"/>
  <c r="AP95" i="11"/>
  <c r="AP251" i="11"/>
  <c r="AP49" i="11"/>
  <c r="AP206" i="11"/>
  <c r="AP170" i="11"/>
  <c r="AP209" i="11"/>
  <c r="AP30" i="11"/>
  <c r="AP195" i="11"/>
  <c r="AP33" i="11"/>
  <c r="AP239" i="11"/>
  <c r="AP246" i="11"/>
  <c r="AP242" i="11"/>
  <c r="AP274" i="11"/>
  <c r="AP202" i="11"/>
  <c r="AP268" i="11"/>
  <c r="AP98" i="11"/>
  <c r="AP183" i="11"/>
  <c r="AP210" i="11"/>
  <c r="AP201" i="11"/>
  <c r="AP108" i="11"/>
  <c r="AP194" i="11"/>
  <c r="AP6" i="11"/>
  <c r="AP48" i="11"/>
  <c r="AP100" i="11"/>
  <c r="AP80" i="11"/>
  <c r="AP298" i="11"/>
  <c r="AP171" i="11"/>
  <c r="AP57" i="11"/>
  <c r="AP130" i="11"/>
  <c r="AP211" i="11"/>
  <c r="AP189" i="11"/>
  <c r="AP68" i="11"/>
  <c r="AP41" i="11"/>
  <c r="AP233" i="11"/>
  <c r="AP241" i="11"/>
  <c r="AP136" i="11"/>
  <c r="AP188" i="11"/>
  <c r="AP46" i="11"/>
  <c r="AP69" i="11"/>
  <c r="AP144" i="11"/>
  <c r="AP138" i="11"/>
  <c r="AP217" i="11"/>
  <c r="AP101" i="11"/>
  <c r="AP300" i="11"/>
  <c r="AP216" i="11"/>
  <c r="AP61" i="11"/>
  <c r="AP267" i="11"/>
  <c r="AP152" i="11"/>
  <c r="AP155" i="11"/>
  <c r="AP215" i="11"/>
  <c r="AP81" i="11"/>
  <c r="AP25" i="11"/>
  <c r="AP104" i="11"/>
  <c r="AP131" i="11"/>
  <c r="AP282" i="11"/>
  <c r="AP232" i="11"/>
  <c r="AP52" i="11"/>
  <c r="AP83" i="11"/>
  <c r="AP88" i="11"/>
  <c r="AP275" i="11"/>
  <c r="AP249" i="11"/>
  <c r="AP59" i="11"/>
  <c r="AP147" i="11"/>
  <c r="AP156" i="11"/>
  <c r="AP236" i="11"/>
  <c r="AP197" i="11"/>
  <c r="AP174" i="11"/>
  <c r="AP92" i="11"/>
  <c r="AP231" i="11"/>
  <c r="AP244" i="11"/>
  <c r="AP154" i="11"/>
  <c r="AP191" i="11"/>
  <c r="AP77" i="11"/>
  <c r="AP79" i="11"/>
  <c r="AP294" i="11"/>
  <c r="AP238" i="11"/>
  <c r="AP198" i="11"/>
  <c r="AP126" i="11"/>
  <c r="AP199" i="11"/>
  <c r="AP225" i="11"/>
  <c r="AP120" i="11"/>
  <c r="AP96" i="11"/>
  <c r="AP158" i="11"/>
  <c r="AP37" i="11"/>
  <c r="AP63" i="11"/>
  <c r="AP47" i="11"/>
  <c r="AP85" i="11"/>
  <c r="AP11" i="11"/>
  <c r="AP51" i="11"/>
  <c r="AP204" i="11"/>
  <c r="AP124" i="11"/>
  <c r="AP87" i="11"/>
  <c r="AP35" i="11"/>
  <c r="AP235" i="11"/>
  <c r="AP277" i="11"/>
  <c r="AP125" i="11"/>
  <c r="AP286" i="11"/>
  <c r="AP44" i="11"/>
  <c r="AP186" i="11"/>
  <c r="AP115" i="11"/>
  <c r="AP145" i="11"/>
  <c r="AP23" i="11"/>
  <c r="AP284" i="11"/>
  <c r="AP181" i="11"/>
  <c r="AP146" i="11"/>
  <c r="AP89" i="11"/>
  <c r="AP62" i="11"/>
  <c r="AP123" i="11"/>
  <c r="AP163" i="11"/>
  <c r="AP140" i="11"/>
  <c r="AP175" i="11"/>
  <c r="AP72" i="11"/>
  <c r="AP287" i="11"/>
  <c r="AP192" i="11"/>
  <c r="AP70" i="11"/>
  <c r="AP18" i="11"/>
  <c r="AP9" i="11"/>
  <c r="AP259" i="11"/>
  <c r="AP247" i="11"/>
  <c r="AP230" i="11"/>
  <c r="AP40" i="11"/>
  <c r="AP178" i="11"/>
  <c r="AP299" i="11"/>
  <c r="AP179" i="11"/>
  <c r="AP272" i="11"/>
  <c r="AP173" i="11"/>
  <c r="AP281" i="11"/>
  <c r="AP76" i="11"/>
  <c r="AP128" i="11"/>
  <c r="AP12" i="11"/>
  <c r="AP295" i="11"/>
  <c r="AP273" i="11"/>
  <c r="AP180" i="11"/>
  <c r="AP256" i="11"/>
  <c r="AP219" i="11"/>
  <c r="AP42" i="11"/>
  <c r="AP13" i="11"/>
  <c r="AP291" i="11"/>
  <c r="AP91" i="11"/>
  <c r="AP264" i="11"/>
  <c r="AP234" i="11"/>
  <c r="AP150" i="11"/>
  <c r="AP222" i="11"/>
  <c r="AP58" i="11"/>
  <c r="AP15" i="11"/>
  <c r="AP121" i="11"/>
  <c r="AP223" i="11"/>
  <c r="AP185" i="11"/>
  <c r="AP20" i="11"/>
  <c r="AP129" i="11"/>
  <c r="AP285" i="11"/>
  <c r="AP103" i="11"/>
  <c r="AP84" i="11"/>
  <c r="AP193" i="11"/>
  <c r="AP56" i="11"/>
  <c r="AP254" i="11"/>
  <c r="AP78" i="11"/>
  <c r="AP252" i="11"/>
  <c r="AP176" i="11"/>
  <c r="AP167" i="11"/>
  <c r="AP38" i="11"/>
  <c r="AP43" i="11"/>
  <c r="AP213" i="11"/>
  <c r="AP64" i="11"/>
  <c r="AP60" i="11"/>
  <c r="AP67" i="11"/>
  <c r="AP114" i="11"/>
  <c r="AP132" i="11"/>
  <c r="AP36" i="11"/>
  <c r="AP34" i="11"/>
  <c r="AP50" i="11"/>
  <c r="AP29" i="11"/>
  <c r="AP45" i="11"/>
  <c r="AP122" i="11"/>
  <c r="AP116" i="11"/>
  <c r="AP214" i="11"/>
  <c r="AP237" i="11"/>
  <c r="AP161" i="11"/>
  <c r="AP97" i="11"/>
  <c r="AP245" i="11"/>
  <c r="AP27" i="11"/>
  <c r="AP290" i="11"/>
  <c r="AP226" i="11"/>
  <c r="AP3" i="11"/>
  <c r="AP53" i="11"/>
  <c r="AP82" i="11"/>
  <c r="AP143" i="11"/>
  <c r="AP71" i="11"/>
  <c r="AP157" i="11"/>
  <c r="AP164" i="11"/>
  <c r="AP200" i="11"/>
  <c r="AP137" i="11"/>
  <c r="AP243" i="11"/>
  <c r="AP208" i="11"/>
  <c r="AP2" i="11"/>
  <c r="AP142" i="11"/>
  <c r="AP21" i="11"/>
  <c r="AP133" i="11"/>
  <c r="AP5" i="11"/>
  <c r="E2" i="17" s="1"/>
  <c r="J2" i="17" s="1"/>
  <c r="K2" i="17" s="1"/>
  <c r="AP26" i="11"/>
  <c r="AP99" i="11"/>
  <c r="AP172" i="11"/>
  <c r="AP160" i="11"/>
  <c r="AP109" i="11"/>
  <c r="AP141" i="11"/>
  <c r="AP119" i="11"/>
  <c r="AP227" i="11"/>
  <c r="AP228" i="11"/>
  <c r="AP32" i="11"/>
  <c r="AP19" i="11"/>
  <c r="AP66" i="11"/>
  <c r="AP73" i="11"/>
  <c r="AP220" i="11"/>
  <c r="AP31" i="11"/>
  <c r="AP253" i="11"/>
  <c r="AP165" i="11"/>
  <c r="AP280" i="11"/>
  <c r="AP166" i="11"/>
  <c r="AP14" i="11"/>
  <c r="AP162" i="11"/>
  <c r="AP113" i="11"/>
  <c r="AP276" i="11"/>
  <c r="AP4" i="11"/>
  <c r="AP75" i="11"/>
  <c r="AP54" i="11"/>
  <c r="AP212" i="11"/>
  <c r="AP224" i="11"/>
  <c r="AP105" i="11"/>
  <c r="AP283" i="11"/>
  <c r="AP293" i="11"/>
  <c r="AP250" i="11"/>
  <c r="AP292" i="11"/>
  <c r="AP112" i="11"/>
  <c r="AP196" i="11"/>
  <c r="AP263" i="11"/>
  <c r="AP151" i="11"/>
  <c r="AP102" i="11"/>
  <c r="AP24" i="11"/>
  <c r="AP127" i="11"/>
  <c r="AP187" i="11"/>
  <c r="AP258" i="11"/>
  <c r="AP117" i="11"/>
  <c r="AP110" i="11"/>
  <c r="AP184" i="11"/>
  <c r="AP22" i="11"/>
  <c r="AP190" i="11"/>
  <c r="AP106" i="11"/>
  <c r="AP148" i="11"/>
  <c r="AP134" i="11"/>
  <c r="AP257" i="11"/>
  <c r="AP229" i="11"/>
  <c r="AP248" i="11"/>
  <c r="AP240" i="11"/>
  <c r="AP139" i="11"/>
  <c r="AP297" i="11"/>
  <c r="AP218" i="11"/>
  <c r="AP159" i="11"/>
  <c r="AP262" i="11"/>
  <c r="AP168" i="11"/>
  <c r="AP65" i="11"/>
  <c r="AP278" i="11"/>
  <c r="AP55" i="11"/>
  <c r="AP288" i="11"/>
  <c r="AP90" i="11"/>
  <c r="AP93" i="11"/>
  <c r="AP266" i="11"/>
  <c r="AP271" i="11"/>
  <c r="AP8" i="11"/>
  <c r="AP74" i="11"/>
  <c r="AP270" i="11"/>
  <c r="AP205" i="11"/>
  <c r="AP118" i="11"/>
  <c r="AP39" i="11"/>
  <c r="AP203" i="11"/>
  <c r="AP177" i="11"/>
  <c r="AP279" i="11"/>
  <c r="AP261" i="11"/>
  <c r="AP260" i="11"/>
  <c r="AP149" i="11"/>
  <c r="M4" i="15"/>
  <c r="O57" i="15"/>
  <c r="M18" i="15"/>
  <c r="M39" i="15"/>
  <c r="M12" i="15"/>
  <c r="O37" i="15"/>
  <c r="M34" i="15"/>
  <c r="O29" i="15"/>
  <c r="M51" i="15"/>
  <c r="O35" i="15"/>
  <c r="M61" i="15"/>
  <c r="M19" i="15"/>
  <c r="M42" i="15"/>
  <c r="M2" i="15"/>
  <c r="O13" i="15"/>
  <c r="M32" i="15"/>
  <c r="M50" i="15"/>
  <c r="M25" i="15"/>
  <c r="O51" i="15"/>
  <c r="M48" i="15"/>
  <c r="O46" i="15"/>
  <c r="M52" i="15"/>
  <c r="M27" i="15"/>
  <c r="O30" i="15"/>
  <c r="M38" i="15"/>
  <c r="M9" i="15"/>
  <c r="M45" i="15"/>
  <c r="M47" i="15"/>
  <c r="C7" i="17" l="1"/>
  <c r="F7" i="17" s="1"/>
  <c r="G7" i="17" s="1"/>
  <c r="C6" i="17"/>
  <c r="F6" i="17" s="1"/>
  <c r="G6" i="17" s="1"/>
  <c r="C23" i="17"/>
  <c r="F23" i="17" s="1"/>
  <c r="G23" i="17" s="1"/>
  <c r="C5" i="17"/>
  <c r="F5" i="17" s="1"/>
  <c r="G5" i="17" s="1"/>
  <c r="E7" i="17"/>
  <c r="J7" i="17" s="1"/>
  <c r="K7" i="17" s="1"/>
  <c r="E6" i="17"/>
  <c r="J6" i="17" s="1"/>
  <c r="K6" i="17" s="1"/>
  <c r="E5" i="17"/>
  <c r="J5" i="17" s="1"/>
  <c r="K5" i="17" s="1"/>
  <c r="E28" i="17"/>
  <c r="J28" i="17" s="1"/>
  <c r="K28" i="17" s="1"/>
  <c r="C15" i="17"/>
  <c r="F15" i="17" s="1"/>
  <c r="G15" i="17" s="1"/>
  <c r="E23" i="17"/>
  <c r="J23" i="17" s="1"/>
  <c r="K23" i="17" s="1"/>
  <c r="E21" i="17"/>
  <c r="J21" i="17" s="1"/>
  <c r="K21" i="17" s="1"/>
  <c r="E15" i="17"/>
  <c r="J15" i="17" s="1"/>
  <c r="K15" i="17" s="1"/>
  <c r="C24" i="17"/>
  <c r="F24" i="17" s="1"/>
  <c r="G24" i="17" s="1"/>
  <c r="E16" i="17"/>
  <c r="J16" i="17" s="1"/>
  <c r="K16" i="17" s="1"/>
  <c r="C22" i="17"/>
  <c r="F22" i="17" s="1"/>
  <c r="G22" i="17" s="1"/>
  <c r="C30" i="17"/>
  <c r="F30" i="17" s="1"/>
  <c r="G30" i="17" s="1"/>
  <c r="E20" i="17"/>
  <c r="J20" i="17" s="1"/>
  <c r="K20" i="17" s="1"/>
  <c r="E22" i="17"/>
  <c r="J22" i="17" s="1"/>
  <c r="K22" i="17" s="1"/>
  <c r="C21" i="17"/>
  <c r="F21" i="17" s="1"/>
  <c r="G21" i="17" s="1"/>
  <c r="E30" i="17"/>
  <c r="J30" i="17" s="1"/>
  <c r="K30" i="17" s="1"/>
  <c r="E24" i="17"/>
  <c r="J24" i="17" s="1"/>
  <c r="K24" i="17" s="1"/>
  <c r="C20" i="17"/>
  <c r="F20" i="17" s="1"/>
  <c r="G20" i="17" s="1"/>
  <c r="C16" i="17"/>
  <c r="F16" i="17" s="1"/>
  <c r="G16" i="17" s="1"/>
  <c r="C28" i="17"/>
  <c r="F28" i="17" s="1"/>
  <c r="G28" i="17" s="1"/>
  <c r="C19" i="17"/>
  <c r="F19" i="17" s="1"/>
  <c r="G19" i="17" s="1"/>
  <c r="C14" i="17"/>
  <c r="E19" i="17"/>
  <c r="J19" i="17" s="1"/>
  <c r="K19" i="17" s="1"/>
  <c r="E14" i="17"/>
  <c r="J14" i="17" s="1"/>
  <c r="K14" i="17" s="1"/>
  <c r="C9" i="17"/>
  <c r="F9" i="17" s="1"/>
  <c r="E8" i="17"/>
  <c r="E33" i="17"/>
  <c r="C11" i="17"/>
  <c r="F11" i="17" s="1"/>
  <c r="E4" i="17"/>
  <c r="E26" i="17"/>
  <c r="E9" i="17"/>
  <c r="E17" i="17"/>
  <c r="C3" i="17"/>
  <c r="F3" i="17" s="1"/>
  <c r="C13" i="17"/>
  <c r="F13" i="17" s="1"/>
  <c r="C34" i="17"/>
  <c r="F34" i="17" s="1"/>
  <c r="C27" i="17"/>
  <c r="F27" i="17" s="1"/>
  <c r="C17" i="17"/>
  <c r="F17" i="17" s="1"/>
  <c r="C26" i="17"/>
  <c r="F26" i="17" s="1"/>
  <c r="C25" i="17"/>
  <c r="F25" i="17" s="1"/>
  <c r="E25" i="17"/>
  <c r="E32" i="17"/>
  <c r="C33" i="17"/>
  <c r="F33" i="17" s="1"/>
  <c r="E29" i="17"/>
  <c r="E12" i="17"/>
  <c r="C4" i="17"/>
  <c r="F4" i="17" s="1"/>
  <c r="C18" i="17"/>
  <c r="F18" i="17" s="1"/>
  <c r="E18" i="17"/>
  <c r="C8" i="17"/>
  <c r="F8" i="17" s="1"/>
  <c r="E13" i="17"/>
  <c r="E3" i="17"/>
  <c r="C10" i="17"/>
  <c r="F10" i="17" s="1"/>
  <c r="C12" i="17"/>
  <c r="F12" i="17" s="1"/>
  <c r="E34" i="17"/>
  <c r="C32" i="17"/>
  <c r="F32" i="17" s="1"/>
  <c r="E10" i="17"/>
  <c r="E27" i="17"/>
  <c r="C29" i="17"/>
  <c r="F29" i="17" s="1"/>
  <c r="E11" i="17"/>
  <c r="F14" i="17" l="1"/>
  <c r="G14" i="17" s="1"/>
  <c r="G29" i="17"/>
  <c r="J3" i="17"/>
  <c r="K3" i="17" s="1"/>
  <c r="J32" i="17"/>
  <c r="K32" i="17" s="1"/>
  <c r="G10" i="17"/>
  <c r="J10" i="17"/>
  <c r="K10" i="17" s="1"/>
  <c r="J11" i="17"/>
  <c r="K11" i="17" s="1"/>
  <c r="G12" i="17"/>
  <c r="J18" i="17"/>
  <c r="K18" i="17" s="1"/>
  <c r="J34" i="17"/>
  <c r="K34" i="17" s="1"/>
  <c r="J13" i="17"/>
  <c r="K13" i="17" s="1"/>
  <c r="G34" i="17"/>
  <c r="G3" i="17"/>
  <c r="G9" i="17"/>
  <c r="J29" i="17"/>
  <c r="K29" i="17" s="1"/>
  <c r="J4" i="17"/>
  <c r="K4" i="17" s="1"/>
  <c r="G27" i="17"/>
  <c r="G18" i="17"/>
  <c r="J9" i="17"/>
  <c r="K9" i="17" s="1"/>
  <c r="G8" i="17"/>
  <c r="G33" i="17"/>
  <c r="J27" i="17"/>
  <c r="K27" i="17" s="1"/>
  <c r="G32" i="17"/>
  <c r="J8" i="17"/>
  <c r="K8" i="17" s="1"/>
  <c r="J12" i="17"/>
  <c r="K12" i="17" s="1"/>
  <c r="G25" i="17"/>
  <c r="G17" i="17"/>
  <c r="G13" i="17"/>
  <c r="J17" i="17"/>
  <c r="K17" i="17" s="1"/>
  <c r="J33" i="17"/>
  <c r="K33" i="17" s="1"/>
  <c r="G4" i="17"/>
  <c r="J25" i="17"/>
  <c r="K25" i="17" s="1"/>
  <c r="G26" i="17"/>
  <c r="J26" i="17"/>
  <c r="K26" i="17" s="1"/>
  <c r="G11" i="17"/>
  <c r="M32" i="17" l="1"/>
  <c r="M26" i="17"/>
  <c r="O13" i="17"/>
  <c r="M18" i="17"/>
  <c r="M34" i="17"/>
  <c r="O11" i="17"/>
  <c r="O25" i="17"/>
  <c r="M33" i="17"/>
  <c r="O5" i="17"/>
  <c r="O57" i="17"/>
  <c r="O96" i="17"/>
  <c r="O55" i="17"/>
  <c r="O15" i="17"/>
  <c r="O37" i="17"/>
  <c r="O70" i="17"/>
  <c r="O98" i="17"/>
  <c r="O72" i="17"/>
  <c r="O73" i="17"/>
  <c r="O90" i="17"/>
  <c r="O81" i="17"/>
  <c r="O71" i="17"/>
  <c r="O24" i="17"/>
  <c r="O54" i="17"/>
  <c r="O41" i="17"/>
  <c r="O51" i="17"/>
  <c r="O83" i="17"/>
  <c r="O60" i="17"/>
  <c r="O91" i="17"/>
  <c r="O65" i="17"/>
  <c r="O87" i="17"/>
  <c r="O28" i="17"/>
  <c r="O82" i="17"/>
  <c r="O20" i="17"/>
  <c r="O19" i="17"/>
  <c r="O23" i="17"/>
  <c r="O75" i="17"/>
  <c r="O30" i="17"/>
  <c r="O92" i="17"/>
  <c r="O2" i="17"/>
  <c r="O7" i="17"/>
  <c r="O88" i="17"/>
  <c r="O86" i="17"/>
  <c r="O42" i="17"/>
  <c r="O68" i="17"/>
  <c r="O35" i="17"/>
  <c r="O80" i="17"/>
  <c r="O36" i="17"/>
  <c r="O58" i="17"/>
  <c r="O49" i="17"/>
  <c r="O21" i="17"/>
  <c r="O14" i="17"/>
  <c r="O47" i="17"/>
  <c r="O44" i="17"/>
  <c r="O85" i="17"/>
  <c r="O63" i="17"/>
  <c r="O52" i="17"/>
  <c r="O95" i="17"/>
  <c r="O45" i="17"/>
  <c r="O39" i="17"/>
  <c r="O61" i="17"/>
  <c r="O77" i="17"/>
  <c r="O38" i="17"/>
  <c r="O78" i="17"/>
  <c r="O97" i="17"/>
  <c r="O89" i="17"/>
  <c r="O48" i="17"/>
  <c r="O84" i="17"/>
  <c r="O94" i="17"/>
  <c r="O56" i="17"/>
  <c r="O67" i="17"/>
  <c r="O6" i="17"/>
  <c r="O53" i="17"/>
  <c r="O64" i="17"/>
  <c r="O22" i="17"/>
  <c r="O66" i="17"/>
  <c r="O46" i="17"/>
  <c r="O59" i="17"/>
  <c r="O31" i="17"/>
  <c r="O93" i="17"/>
  <c r="O74" i="17"/>
  <c r="O43" i="17"/>
  <c r="O50" i="17"/>
  <c r="O69" i="17"/>
  <c r="O40" i="17"/>
  <c r="O76" i="17"/>
  <c r="O62" i="17"/>
  <c r="O16" i="17"/>
  <c r="O79" i="17"/>
  <c r="AS118" i="11"/>
  <c r="AS38" i="11"/>
  <c r="AS29" i="11"/>
  <c r="AS57" i="11"/>
  <c r="AS186" i="11"/>
  <c r="AS208" i="11"/>
  <c r="AS93" i="11"/>
  <c r="AS95" i="11"/>
  <c r="AS137" i="11"/>
  <c r="AS152" i="11"/>
  <c r="AS56" i="11"/>
  <c r="AS246" i="11"/>
  <c r="AS172" i="11"/>
  <c r="AS284" i="11"/>
  <c r="AS211" i="11"/>
  <c r="AS18" i="11"/>
  <c r="AS96" i="11"/>
  <c r="AS193" i="11"/>
  <c r="AS209" i="11"/>
  <c r="AS104" i="11"/>
  <c r="AS75" i="11"/>
  <c r="AS13" i="11"/>
  <c r="AS167" i="11"/>
  <c r="AS69" i="11"/>
  <c r="AS121" i="11"/>
  <c r="AS240" i="11"/>
  <c r="AS180" i="11"/>
  <c r="AS16" i="11"/>
  <c r="AS245" i="11"/>
  <c r="AS136" i="11"/>
  <c r="AS279" i="11"/>
  <c r="AS222" i="11"/>
  <c r="AS207" i="11"/>
  <c r="AS268" i="11"/>
  <c r="AS235" i="11"/>
  <c r="AS161" i="11"/>
  <c r="AS60" i="11"/>
  <c r="AS41" i="11"/>
  <c r="AS263" i="11"/>
  <c r="AS124" i="11"/>
  <c r="AS169" i="11"/>
  <c r="AS43" i="11"/>
  <c r="AS210" i="11"/>
  <c r="AS199" i="11"/>
  <c r="AS214" i="11"/>
  <c r="AS287" i="11"/>
  <c r="AS185" i="11"/>
  <c r="AS98" i="11"/>
  <c r="AS47" i="11"/>
  <c r="AS258" i="11"/>
  <c r="AS40" i="11"/>
  <c r="AS132" i="11"/>
  <c r="AS227" i="11"/>
  <c r="AS139" i="11"/>
  <c r="AS177" i="11"/>
  <c r="AS295" i="11"/>
  <c r="AS221" i="11"/>
  <c r="AS76" i="11"/>
  <c r="AS51" i="11"/>
  <c r="AS42" i="11"/>
  <c r="AS206" i="11"/>
  <c r="AS271" i="11"/>
  <c r="AS215" i="11"/>
  <c r="AS283" i="11"/>
  <c r="AS163" i="11"/>
  <c r="AS254" i="11"/>
  <c r="AS100" i="11"/>
  <c r="AS223" i="11"/>
  <c r="AS119" i="11"/>
  <c r="AS288" i="11"/>
  <c r="AS247" i="11"/>
  <c r="AS203" i="11"/>
  <c r="AS244" i="11"/>
  <c r="AS39" i="11"/>
  <c r="AS84" i="11"/>
  <c r="AS33" i="11"/>
  <c r="AS66" i="11"/>
  <c r="AS174" i="11"/>
  <c r="AS270" i="11"/>
  <c r="AS291" i="11"/>
  <c r="AS108" i="11"/>
  <c r="AS130" i="11"/>
  <c r="AS192" i="11"/>
  <c r="AS296" i="11"/>
  <c r="AS264" i="11"/>
  <c r="AS201" i="11"/>
  <c r="AS225" i="11"/>
  <c r="AS236" i="11"/>
  <c r="AS8" i="11"/>
  <c r="AS179" i="11"/>
  <c r="AS17" i="11"/>
  <c r="AS2" i="11"/>
  <c r="AS266" i="11"/>
  <c r="AS251" i="11"/>
  <c r="AS280" i="11"/>
  <c r="AS286" i="11"/>
  <c r="AS58" i="11"/>
  <c r="AS242" i="11"/>
  <c r="AS81" i="11"/>
  <c r="AS252" i="11"/>
  <c r="AS229" i="11"/>
  <c r="AS62" i="11"/>
  <c r="AS257" i="11"/>
  <c r="AS83" i="11"/>
  <c r="AS297" i="11"/>
  <c r="AS278" i="11"/>
  <c r="AS234" i="11"/>
  <c r="AS7" i="11"/>
  <c r="AS149" i="11"/>
  <c r="AS5" i="11"/>
  <c r="AS282" i="11"/>
  <c r="AS262" i="11"/>
  <c r="AS173" i="11"/>
  <c r="AS86" i="11"/>
  <c r="AS170" i="11"/>
  <c r="AS190" i="11"/>
  <c r="AS289" i="11"/>
  <c r="AS22" i="11"/>
  <c r="AS154" i="11"/>
  <c r="AS146" i="11"/>
  <c r="AS204" i="11"/>
  <c r="AS126" i="11"/>
  <c r="AS68" i="11"/>
  <c r="AS138" i="11"/>
  <c r="AS218" i="11"/>
  <c r="AS72" i="11"/>
  <c r="AS299" i="11"/>
  <c r="AS166" i="11"/>
  <c r="AS141" i="11"/>
  <c r="AS63" i="11"/>
  <c r="AS273" i="11"/>
  <c r="AS28" i="11"/>
  <c r="AS140" i="11"/>
  <c r="AS127" i="11"/>
  <c r="AS277" i="11"/>
  <c r="AS212" i="11"/>
  <c r="AS61" i="11"/>
  <c r="AS226" i="11"/>
  <c r="AS134" i="11"/>
  <c r="AS128" i="11"/>
  <c r="AS135" i="11"/>
  <c r="AS151" i="11"/>
  <c r="AS143" i="11"/>
  <c r="AS101" i="11"/>
  <c r="AS111" i="11"/>
  <c r="AS253" i="11"/>
  <c r="AS21" i="11"/>
  <c r="AS269" i="11"/>
  <c r="AS183" i="11"/>
  <c r="AS184" i="11"/>
  <c r="AS115" i="11"/>
  <c r="AS147" i="11"/>
  <c r="AS34" i="11"/>
  <c r="AS243" i="11"/>
  <c r="AS77" i="11"/>
  <c r="AS250" i="11"/>
  <c r="AS117" i="11"/>
  <c r="AS90" i="11"/>
  <c r="AS230" i="11"/>
  <c r="AS265" i="11"/>
  <c r="AS59" i="11"/>
  <c r="AS224" i="11"/>
  <c r="AS158" i="11"/>
  <c r="AS164" i="11"/>
  <c r="AS233" i="11"/>
  <c r="AS175" i="11"/>
  <c r="AS102" i="11"/>
  <c r="AS9" i="11"/>
  <c r="AS71" i="11"/>
  <c r="AS116" i="11"/>
  <c r="AS189" i="11"/>
  <c r="AS196" i="11"/>
  <c r="AS23" i="11"/>
  <c r="AS113" i="11"/>
  <c r="AS249" i="11"/>
  <c r="AS50" i="11"/>
  <c r="AS248" i="11"/>
  <c r="AS202" i="11"/>
  <c r="AS67" i="11"/>
  <c r="AS213" i="11"/>
  <c r="AS65" i="11"/>
  <c r="AS74" i="11"/>
  <c r="AS153" i="11"/>
  <c r="AS292" i="11"/>
  <c r="AS11" i="11"/>
  <c r="AS49" i="11"/>
  <c r="AS178" i="11"/>
  <c r="AS290" i="11"/>
  <c r="AS123" i="11"/>
  <c r="AS6" i="11"/>
  <c r="AS276" i="11"/>
  <c r="AS159" i="11"/>
  <c r="AS162" i="11"/>
  <c r="AS238" i="11"/>
  <c r="AS79" i="11"/>
  <c r="AS27" i="11"/>
  <c r="AS155" i="11"/>
  <c r="AS294" i="11"/>
  <c r="AS256" i="11"/>
  <c r="AS187" i="11"/>
  <c r="AS125" i="11"/>
  <c r="E13" i="21" s="1"/>
  <c r="J13" i="21" s="1"/>
  <c r="K13" i="21" s="1"/>
  <c r="AS160" i="11"/>
  <c r="AS88" i="11"/>
  <c r="AS150" i="11"/>
  <c r="AS239" i="11"/>
  <c r="AS54" i="11"/>
  <c r="AS35" i="11"/>
  <c r="AS87" i="11"/>
  <c r="AS285" i="11"/>
  <c r="AS19" i="11"/>
  <c r="AS112" i="11"/>
  <c r="AS228" i="11"/>
  <c r="AS156" i="11"/>
  <c r="AS298" i="11"/>
  <c r="AS36" i="11"/>
  <c r="AS188" i="11"/>
  <c r="AS171" i="11"/>
  <c r="AS44" i="11"/>
  <c r="AS105" i="11"/>
  <c r="AS37" i="11"/>
  <c r="AS200" i="11"/>
  <c r="AS267" i="11"/>
  <c r="AS110" i="11"/>
  <c r="AS12" i="11"/>
  <c r="AS182" i="11"/>
  <c r="AS55" i="11"/>
  <c r="AS220" i="11"/>
  <c r="AS120" i="11"/>
  <c r="AS91" i="11"/>
  <c r="AS30" i="11"/>
  <c r="AS26" i="11"/>
  <c r="AS133" i="11"/>
  <c r="AS197" i="11"/>
  <c r="AS45" i="11"/>
  <c r="AS106" i="11"/>
  <c r="AS232" i="11"/>
  <c r="AS122" i="11"/>
  <c r="AS145" i="11"/>
  <c r="AS198" i="11"/>
  <c r="AS194" i="11"/>
  <c r="AS4" i="11"/>
  <c r="AS129" i="11"/>
  <c r="AS300" i="11"/>
  <c r="AS32" i="11"/>
  <c r="AS142" i="11"/>
  <c r="AS25" i="11"/>
  <c r="AS14" i="11"/>
  <c r="AS260" i="11"/>
  <c r="AS78" i="11"/>
  <c r="AS80" i="11"/>
  <c r="AS46" i="11"/>
  <c r="AS165" i="11"/>
  <c r="AS191" i="11"/>
  <c r="AS97" i="11"/>
  <c r="AS241" i="11"/>
  <c r="AS219" i="11"/>
  <c r="AS259" i="11"/>
  <c r="AS94" i="11"/>
  <c r="AS24" i="11"/>
  <c r="AS99" i="11"/>
  <c r="AS231" i="11"/>
  <c r="AS92" i="11"/>
  <c r="AS205" i="11"/>
  <c r="AS281" i="11"/>
  <c r="AS107" i="11"/>
  <c r="AS103" i="11"/>
  <c r="AS131" i="11"/>
  <c r="AS148" i="11"/>
  <c r="AS20" i="11"/>
  <c r="AS216" i="11"/>
  <c r="AS64" i="11"/>
  <c r="AS53" i="11"/>
  <c r="AS3" i="11"/>
  <c r="AS144" i="11"/>
  <c r="AS176" i="11"/>
  <c r="AS293" i="11"/>
  <c r="AS261" i="11"/>
  <c r="AS15" i="11"/>
  <c r="AS274" i="11"/>
  <c r="AS255" i="11"/>
  <c r="AS109" i="11"/>
  <c r="AS275" i="11"/>
  <c r="AS114" i="11"/>
  <c r="AS48" i="11"/>
  <c r="AS85" i="11"/>
  <c r="AS31" i="11"/>
  <c r="AS157" i="11"/>
  <c r="AS52" i="11"/>
  <c r="AS195" i="11"/>
  <c r="AS168" i="11"/>
  <c r="AS70" i="11"/>
  <c r="AS181" i="11"/>
  <c r="AS82" i="11"/>
  <c r="AS217" i="11"/>
  <c r="AS73" i="11"/>
  <c r="AS272" i="11"/>
  <c r="AS89" i="11"/>
  <c r="AS237" i="11"/>
  <c r="AS10" i="11"/>
  <c r="M8" i="17"/>
  <c r="M10" i="17"/>
  <c r="O12" i="17"/>
  <c r="O34" i="17"/>
  <c r="M13" i="17"/>
  <c r="M9" i="17"/>
  <c r="O29" i="17"/>
  <c r="O33" i="17"/>
  <c r="O9" i="17"/>
  <c r="O18" i="17"/>
  <c r="O32" i="17"/>
  <c r="M4" i="17"/>
  <c r="M11" i="17"/>
  <c r="M17" i="17"/>
  <c r="M29" i="17"/>
  <c r="O8" i="17"/>
  <c r="O4" i="17"/>
  <c r="O27" i="17"/>
  <c r="M27" i="17"/>
  <c r="M3" i="17"/>
  <c r="M75" i="17"/>
  <c r="M30" i="17"/>
  <c r="M84" i="17"/>
  <c r="M37" i="17"/>
  <c r="M2" i="17"/>
  <c r="M71" i="17"/>
  <c r="M28" i="17"/>
  <c r="M44" i="17"/>
  <c r="M38" i="17"/>
  <c r="M45" i="17"/>
  <c r="M52" i="17"/>
  <c r="M74" i="17"/>
  <c r="M89" i="17"/>
  <c r="M24" i="17"/>
  <c r="M5" i="17"/>
  <c r="M43" i="17"/>
  <c r="M55" i="17"/>
  <c r="M97" i="17"/>
  <c r="M81" i="17"/>
  <c r="M80" i="17"/>
  <c r="M90" i="17"/>
  <c r="M79" i="17"/>
  <c r="M14" i="17"/>
  <c r="M31" i="17"/>
  <c r="M57" i="17"/>
  <c r="M51" i="17"/>
  <c r="M72" i="17"/>
  <c r="M15" i="17"/>
  <c r="M41" i="17"/>
  <c r="M20" i="17"/>
  <c r="M56" i="17"/>
  <c r="M73" i="17"/>
  <c r="M65" i="17"/>
  <c r="M47" i="17"/>
  <c r="M16" i="17"/>
  <c r="M21" i="17"/>
  <c r="M22" i="17"/>
  <c r="M92" i="17"/>
  <c r="M98" i="17"/>
  <c r="M85" i="17"/>
  <c r="M78" i="17"/>
  <c r="M39" i="17"/>
  <c r="M59" i="17"/>
  <c r="M82" i="17"/>
  <c r="M70" i="17"/>
  <c r="M66" i="17"/>
  <c r="M87" i="17"/>
  <c r="M23" i="17"/>
  <c r="M60" i="17"/>
  <c r="M42" i="17"/>
  <c r="M86" i="17"/>
  <c r="M62" i="17"/>
  <c r="M68" i="17"/>
  <c r="M49" i="17"/>
  <c r="M67" i="17"/>
  <c r="M53" i="17"/>
  <c r="M76" i="17"/>
  <c r="M64" i="17"/>
  <c r="M61" i="17"/>
  <c r="M63" i="17"/>
  <c r="M93" i="17"/>
  <c r="M50" i="17"/>
  <c r="M35" i="17"/>
  <c r="M19" i="17"/>
  <c r="M88" i="17"/>
  <c r="M36" i="17"/>
  <c r="M48" i="17"/>
  <c r="M58" i="17"/>
  <c r="M46" i="17"/>
  <c r="M91" i="17"/>
  <c r="M94" i="17"/>
  <c r="M40" i="17"/>
  <c r="M96" i="17"/>
  <c r="M54" i="17"/>
  <c r="M95" i="17"/>
  <c r="M83" i="17"/>
  <c r="M6" i="17"/>
  <c r="M77" i="17"/>
  <c r="M7" i="17"/>
  <c r="M69" i="17"/>
  <c r="AQ198" i="11"/>
  <c r="AQ36" i="11"/>
  <c r="AQ254" i="11"/>
  <c r="AQ88" i="11"/>
  <c r="AQ229" i="11"/>
  <c r="AQ179" i="11"/>
  <c r="AQ257" i="11"/>
  <c r="AQ115" i="11"/>
  <c r="AQ228" i="11"/>
  <c r="AQ217" i="11"/>
  <c r="AQ252" i="11"/>
  <c r="AQ28" i="11"/>
  <c r="AQ126" i="11"/>
  <c r="AQ149" i="11"/>
  <c r="AQ68" i="11"/>
  <c r="AQ109" i="11"/>
  <c r="AQ172" i="11"/>
  <c r="AQ286" i="11"/>
  <c r="AQ117" i="11"/>
  <c r="AQ45" i="11"/>
  <c r="AQ165" i="11"/>
  <c r="AQ11" i="11"/>
  <c r="AQ51" i="11"/>
  <c r="AQ174" i="11"/>
  <c r="AQ203" i="11"/>
  <c r="AQ209" i="11"/>
  <c r="AQ260" i="11"/>
  <c r="AQ15" i="11"/>
  <c r="AQ285" i="11"/>
  <c r="AQ21" i="11"/>
  <c r="AQ221" i="11"/>
  <c r="AQ27" i="11"/>
  <c r="AQ16" i="11"/>
  <c r="AQ267" i="11"/>
  <c r="AQ82" i="11"/>
  <c r="AQ43" i="11"/>
  <c r="AQ206" i="11"/>
  <c r="AQ102" i="11"/>
  <c r="AQ122" i="11"/>
  <c r="AQ268" i="11"/>
  <c r="AQ168" i="11"/>
  <c r="AQ187" i="11"/>
  <c r="AQ121" i="11"/>
  <c r="AQ3" i="11"/>
  <c r="AQ46" i="11"/>
  <c r="AQ24" i="11"/>
  <c r="AQ220" i="11"/>
  <c r="AQ227" i="11"/>
  <c r="AQ64" i="11"/>
  <c r="AQ191" i="11"/>
  <c r="AQ273" i="11"/>
  <c r="AQ49" i="11"/>
  <c r="AQ38" i="11"/>
  <c r="AQ233" i="11"/>
  <c r="AQ270" i="11"/>
  <c r="AQ44" i="11"/>
  <c r="AQ13" i="11"/>
  <c r="AQ180" i="11"/>
  <c r="AQ129" i="11"/>
  <c r="AQ22" i="11"/>
  <c r="AQ177" i="11"/>
  <c r="AQ235" i="11"/>
  <c r="AQ265" i="11"/>
  <c r="AQ30" i="11"/>
  <c r="AQ171" i="11"/>
  <c r="AQ100" i="11"/>
  <c r="AQ85" i="11"/>
  <c r="AQ70" i="11"/>
  <c r="AQ134" i="11"/>
  <c r="AQ103" i="11"/>
  <c r="AQ151" i="11"/>
  <c r="AQ120" i="11"/>
  <c r="AQ292" i="11"/>
  <c r="AQ91" i="11"/>
  <c r="AQ300" i="11"/>
  <c r="AQ236" i="11"/>
  <c r="AQ114" i="11"/>
  <c r="AQ262" i="11"/>
  <c r="AQ194" i="11"/>
  <c r="AQ189" i="11"/>
  <c r="AQ150" i="11"/>
  <c r="AQ247" i="11"/>
  <c r="AQ196" i="11"/>
  <c r="AQ239" i="11"/>
  <c r="AQ23" i="11"/>
  <c r="AQ278" i="11"/>
  <c r="AQ6" i="11"/>
  <c r="AQ237" i="11"/>
  <c r="AQ80" i="11"/>
  <c r="AQ83" i="11"/>
  <c r="AQ17" i="11"/>
  <c r="AQ96" i="11"/>
  <c r="AQ178" i="11"/>
  <c r="AQ32" i="11"/>
  <c r="AQ258" i="11"/>
  <c r="AQ225" i="11"/>
  <c r="AQ2" i="11"/>
  <c r="AQ138" i="11"/>
  <c r="AQ250" i="11"/>
  <c r="AQ4" i="11"/>
  <c r="AQ222" i="11"/>
  <c r="AQ34" i="11"/>
  <c r="AQ111" i="11"/>
  <c r="AQ73" i="11"/>
  <c r="AQ89" i="11"/>
  <c r="AQ289" i="11"/>
  <c r="AQ284" i="11"/>
  <c r="AQ181" i="11"/>
  <c r="AQ264" i="11"/>
  <c r="AQ132" i="11"/>
  <c r="AQ283" i="11"/>
  <c r="AQ291" i="11"/>
  <c r="AQ175" i="11"/>
  <c r="AQ130" i="11"/>
  <c r="AQ248" i="11"/>
  <c r="AQ212" i="11"/>
  <c r="AQ108" i="11"/>
  <c r="AQ58" i="11"/>
  <c r="AQ20" i="11"/>
  <c r="AQ148" i="11"/>
  <c r="AQ202" i="11"/>
  <c r="AQ281" i="11"/>
  <c r="AQ41" i="11"/>
  <c r="AQ79" i="11"/>
  <c r="AQ195" i="11"/>
  <c r="AQ293" i="11"/>
  <c r="AQ97" i="11"/>
  <c r="AQ119" i="11"/>
  <c r="AQ162" i="11"/>
  <c r="AQ98" i="11"/>
  <c r="AQ164" i="11"/>
  <c r="AQ8" i="11"/>
  <c r="AQ7" i="11"/>
  <c r="AQ210" i="11"/>
  <c r="AQ48" i="11"/>
  <c r="AQ216" i="11"/>
  <c r="AQ224" i="11"/>
  <c r="AQ136" i="11"/>
  <c r="AQ282" i="11"/>
  <c r="AQ67" i="11"/>
  <c r="AQ99" i="11"/>
  <c r="AQ161" i="11"/>
  <c r="AQ63" i="11"/>
  <c r="AQ26" i="11"/>
  <c r="AQ204" i="11"/>
  <c r="AQ145" i="11"/>
  <c r="AQ197" i="11"/>
  <c r="AQ77" i="11"/>
  <c r="AQ158" i="11"/>
  <c r="AQ25" i="11"/>
  <c r="AQ57" i="11"/>
  <c r="AQ19" i="11"/>
  <c r="AQ69" i="11"/>
  <c r="AQ92" i="11"/>
  <c r="AQ104" i="11"/>
  <c r="AQ253" i="11"/>
  <c r="AQ234" i="11"/>
  <c r="AQ184" i="11"/>
  <c r="AQ74" i="11"/>
  <c r="AQ133" i="11"/>
  <c r="AQ52" i="11"/>
  <c r="AQ62" i="11"/>
  <c r="AQ9" i="11"/>
  <c r="AQ251" i="11"/>
  <c r="AQ35" i="11"/>
  <c r="AQ205" i="11"/>
  <c r="AQ186" i="11"/>
  <c r="AQ39" i="11"/>
  <c r="AQ159" i="11"/>
  <c r="AQ243" i="11"/>
  <c r="AQ271" i="11"/>
  <c r="AQ146" i="11"/>
  <c r="AQ60" i="11"/>
  <c r="AQ294" i="11"/>
  <c r="AQ193" i="11"/>
  <c r="AQ101" i="11"/>
  <c r="AQ118" i="11"/>
  <c r="AQ31" i="11"/>
  <c r="AQ86" i="11"/>
  <c r="AQ166" i="11"/>
  <c r="AQ127" i="11"/>
  <c r="AQ211" i="11"/>
  <c r="AQ143" i="11"/>
  <c r="AQ263" i="11"/>
  <c r="AQ256" i="11"/>
  <c r="AQ218" i="11"/>
  <c r="AQ94" i="11"/>
  <c r="AQ200" i="11"/>
  <c r="AQ112" i="11"/>
  <c r="AQ40" i="11"/>
  <c r="AQ140" i="11"/>
  <c r="AQ61" i="11"/>
  <c r="AQ155" i="11"/>
  <c r="AQ163" i="11"/>
  <c r="AQ241" i="11"/>
  <c r="AQ95" i="11"/>
  <c r="AQ208" i="11"/>
  <c r="AQ152" i="11"/>
  <c r="AQ71" i="11"/>
  <c r="AQ54" i="11"/>
  <c r="AQ259" i="11"/>
  <c r="AQ90" i="11"/>
  <c r="AQ59" i="11"/>
  <c r="AQ185" i="11"/>
  <c r="AQ81" i="11"/>
  <c r="AQ124" i="11"/>
  <c r="AQ37" i="11"/>
  <c r="AQ33" i="11"/>
  <c r="AQ10" i="11"/>
  <c r="AQ214" i="11"/>
  <c r="AQ147" i="11"/>
  <c r="AQ65" i="11"/>
  <c r="AQ299" i="11"/>
  <c r="AQ242" i="11"/>
  <c r="AQ12" i="11"/>
  <c r="AQ105" i="11"/>
  <c r="AQ295" i="11"/>
  <c r="AQ182" i="11"/>
  <c r="AQ280" i="11"/>
  <c r="AQ128" i="11"/>
  <c r="AQ288" i="11"/>
  <c r="AQ131" i="11"/>
  <c r="AQ240" i="11"/>
  <c r="AQ246" i="11"/>
  <c r="AQ110" i="11"/>
  <c r="AQ167" i="11"/>
  <c r="AQ199" i="11"/>
  <c r="AQ183" i="11"/>
  <c r="AQ261" i="11"/>
  <c r="AQ78" i="11"/>
  <c r="AQ173" i="11"/>
  <c r="AQ141" i="11"/>
  <c r="AQ170" i="11"/>
  <c r="AQ157" i="11"/>
  <c r="AQ72" i="11"/>
  <c r="AQ87" i="11"/>
  <c r="AQ297" i="11"/>
  <c r="AQ245" i="11"/>
  <c r="AQ230" i="11"/>
  <c r="AQ223" i="11"/>
  <c r="AQ287" i="11"/>
  <c r="AQ231" i="11"/>
  <c r="AQ29" i="11"/>
  <c r="AQ50" i="11"/>
  <c r="AQ137" i="11"/>
  <c r="AQ215" i="11"/>
  <c r="AQ113" i="11"/>
  <c r="AQ298" i="11"/>
  <c r="AQ296" i="11"/>
  <c r="AQ169" i="11"/>
  <c r="AQ84" i="11"/>
  <c r="AQ144" i="11"/>
  <c r="AQ238" i="11"/>
  <c r="AQ135" i="11"/>
  <c r="AQ47" i="11"/>
  <c r="AQ53" i="11"/>
  <c r="AQ156" i="11"/>
  <c r="AQ266" i="11"/>
  <c r="AQ192" i="11"/>
  <c r="AQ226" i="11"/>
  <c r="AQ219" i="11"/>
  <c r="AQ272" i="11"/>
  <c r="AQ93" i="11"/>
  <c r="AQ116" i="11"/>
  <c r="AQ176" i="11"/>
  <c r="AQ277" i="11"/>
  <c r="AQ201" i="11"/>
  <c r="AQ123" i="11"/>
  <c r="AQ153" i="11"/>
  <c r="AQ232" i="11"/>
  <c r="AQ190" i="11"/>
  <c r="AQ274" i="11"/>
  <c r="AQ154" i="11"/>
  <c r="AQ42" i="11"/>
  <c r="AQ75" i="11"/>
  <c r="AQ249" i="11"/>
  <c r="AQ55" i="11"/>
  <c r="AQ255" i="11"/>
  <c r="AQ18" i="11"/>
  <c r="AQ125" i="11"/>
  <c r="C13" i="21" s="1"/>
  <c r="F13" i="21" s="1"/>
  <c r="G13" i="21" s="1"/>
  <c r="AQ106" i="11"/>
  <c r="AQ207" i="11"/>
  <c r="AQ107" i="11"/>
  <c r="AQ276" i="11"/>
  <c r="AQ188" i="11"/>
  <c r="AQ290" i="11"/>
  <c r="AQ279" i="11"/>
  <c r="AQ244" i="11"/>
  <c r="AQ142" i="11"/>
  <c r="AQ76" i="11"/>
  <c r="AQ66" i="11"/>
  <c r="AQ275" i="11"/>
  <c r="AQ139" i="11"/>
  <c r="AQ160" i="11"/>
  <c r="AQ14" i="11"/>
  <c r="AQ269" i="11"/>
  <c r="AQ56" i="11"/>
  <c r="AQ213" i="11"/>
  <c r="AQ5" i="11"/>
  <c r="O3" i="17"/>
  <c r="O17" i="17"/>
  <c r="O10" i="17"/>
  <c r="O26" i="17"/>
  <c r="M25" i="17"/>
  <c r="M12" i="17"/>
  <c r="C11" i="21" l="1"/>
  <c r="F11" i="21" s="1"/>
  <c r="G11" i="21" s="1"/>
  <c r="E11" i="21"/>
  <c r="J11" i="21" s="1"/>
  <c r="K11" i="21" s="1"/>
  <c r="E10" i="21"/>
  <c r="E12" i="21"/>
  <c r="J12" i="21" s="1"/>
  <c r="K12" i="21" s="1"/>
  <c r="C10" i="21"/>
  <c r="F10" i="21" s="1"/>
  <c r="C12" i="21"/>
  <c r="F12" i="21" s="1"/>
  <c r="G12" i="21" s="1"/>
  <c r="E8" i="21"/>
  <c r="E6" i="21"/>
  <c r="C5" i="21"/>
  <c r="F5" i="21" s="1"/>
  <c r="E2" i="21"/>
  <c r="C4" i="21"/>
  <c r="F4" i="21" s="1"/>
  <c r="C2" i="21"/>
  <c r="F2" i="21" s="1"/>
  <c r="C8" i="21"/>
  <c r="F8" i="21" s="1"/>
  <c r="C9" i="21"/>
  <c r="F9" i="21" s="1"/>
  <c r="C7" i="21"/>
  <c r="F7" i="21" s="1"/>
  <c r="E9" i="21"/>
  <c r="C6" i="21"/>
  <c r="F6" i="21" s="1"/>
  <c r="E3" i="21"/>
  <c r="E4" i="21"/>
  <c r="E7" i="21"/>
  <c r="C3" i="21"/>
  <c r="F3" i="21" s="1"/>
  <c r="E5" i="21"/>
  <c r="G5" i="21" l="1"/>
  <c r="G6" i="21"/>
  <c r="G8" i="21"/>
  <c r="G10" i="21"/>
  <c r="J5" i="21"/>
  <c r="K5" i="21" s="1"/>
  <c r="J6" i="21"/>
  <c r="K6" i="21" s="1"/>
  <c r="J8" i="21"/>
  <c r="K8" i="21" s="1"/>
  <c r="G9" i="21"/>
  <c r="J7" i="21"/>
  <c r="K7" i="21" s="1"/>
  <c r="G4" i="21"/>
  <c r="G3" i="21"/>
  <c r="G2" i="21"/>
  <c r="J4" i="21"/>
  <c r="K4" i="21" s="1"/>
  <c r="G7" i="21"/>
  <c r="J9" i="21"/>
  <c r="K9" i="21" s="1"/>
  <c r="J2" i="21"/>
  <c r="K2" i="21" s="1"/>
  <c r="J10" i="21"/>
  <c r="K10" i="21" s="1"/>
  <c r="J3" i="21"/>
  <c r="K3" i="21" s="1"/>
  <c r="O9" i="21" l="1"/>
  <c r="O3" i="21"/>
  <c r="M7" i="21"/>
  <c r="O5" i="21"/>
  <c r="M9" i="21"/>
  <c r="O8" i="21"/>
  <c r="M8" i="21"/>
  <c r="O4" i="21"/>
  <c r="M4" i="21"/>
  <c r="M2" i="21"/>
  <c r="M6" i="21"/>
  <c r="M10" i="21"/>
  <c r="M3" i="21"/>
  <c r="O6" i="21"/>
  <c r="O10" i="21"/>
  <c r="M53" i="21"/>
  <c r="M20" i="21"/>
  <c r="M40" i="21"/>
  <c r="M13" i="21"/>
  <c r="M43" i="21"/>
  <c r="M70" i="21"/>
  <c r="M90" i="21"/>
  <c r="M64" i="21"/>
  <c r="M47" i="21"/>
  <c r="M30" i="21"/>
  <c r="M85" i="21"/>
  <c r="M76" i="21"/>
  <c r="M38" i="21"/>
  <c r="M92" i="21"/>
  <c r="M91" i="21"/>
  <c r="M46" i="21"/>
  <c r="M19" i="21"/>
  <c r="M74" i="21"/>
  <c r="M60" i="21"/>
  <c r="M93" i="21"/>
  <c r="M57" i="21"/>
  <c r="M61" i="21"/>
  <c r="M67" i="21"/>
  <c r="M75" i="21"/>
  <c r="M89" i="21"/>
  <c r="M15" i="21"/>
  <c r="M66" i="21"/>
  <c r="M37" i="21"/>
  <c r="M33" i="21"/>
  <c r="M12" i="21"/>
  <c r="M23" i="21"/>
  <c r="M22" i="21"/>
  <c r="M77" i="21"/>
  <c r="M32" i="21"/>
  <c r="M63" i="21"/>
  <c r="M39" i="21"/>
  <c r="M86" i="21"/>
  <c r="M28" i="21"/>
  <c r="M50" i="21"/>
  <c r="M51" i="21"/>
  <c r="M80" i="21"/>
  <c r="M35" i="21"/>
  <c r="M18" i="21"/>
  <c r="M71" i="21"/>
  <c r="M16" i="21"/>
  <c r="M17" i="21"/>
  <c r="M49" i="21"/>
  <c r="M83" i="21"/>
  <c r="M88" i="21"/>
  <c r="M36" i="21"/>
  <c r="M81" i="21"/>
  <c r="M84" i="21"/>
  <c r="M65" i="21"/>
  <c r="M27" i="21"/>
  <c r="M78" i="21"/>
  <c r="M73" i="21"/>
  <c r="M11" i="21"/>
  <c r="M25" i="21"/>
  <c r="M31" i="21"/>
  <c r="M58" i="21"/>
  <c r="M45" i="21"/>
  <c r="M14" i="21"/>
  <c r="M24" i="21"/>
  <c r="M82" i="21"/>
  <c r="M21" i="21"/>
  <c r="M48" i="21"/>
  <c r="M79" i="21"/>
  <c r="M87" i="21"/>
  <c r="M62" i="21"/>
  <c r="M54" i="21"/>
  <c r="M42" i="21"/>
  <c r="M34" i="21"/>
  <c r="M44" i="21"/>
  <c r="M56" i="21"/>
  <c r="M41" i="21"/>
  <c r="M55" i="21"/>
  <c r="M59" i="21"/>
  <c r="M29" i="21"/>
  <c r="M68" i="21"/>
  <c r="M69" i="21"/>
  <c r="M52" i="21"/>
  <c r="M72" i="21"/>
  <c r="M26" i="21"/>
  <c r="AT79" i="11"/>
  <c r="AT280" i="11"/>
  <c r="AT265" i="11"/>
  <c r="AT210" i="11"/>
  <c r="AT36" i="11"/>
  <c r="AT133" i="11"/>
  <c r="AT47" i="11"/>
  <c r="AT287" i="11"/>
  <c r="AT198" i="11"/>
  <c r="AT216" i="11"/>
  <c r="AT66" i="11"/>
  <c r="AT238" i="11"/>
  <c r="AT144" i="11"/>
  <c r="AT181" i="11"/>
  <c r="AT212" i="11"/>
  <c r="AT258" i="11"/>
  <c r="AT170" i="11"/>
  <c r="AT205" i="11"/>
  <c r="AT11" i="11"/>
  <c r="AT93" i="11"/>
  <c r="AT272" i="11"/>
  <c r="AT118" i="11"/>
  <c r="AT46" i="11"/>
  <c r="AT101" i="11"/>
  <c r="AT137" i="11"/>
  <c r="AT218" i="11"/>
  <c r="AT273" i="11"/>
  <c r="AT41" i="11"/>
  <c r="AT275" i="11"/>
  <c r="AT268" i="11"/>
  <c r="AT271" i="11"/>
  <c r="AT266" i="11"/>
  <c r="AT254" i="11"/>
  <c r="AT281" i="11"/>
  <c r="AT237" i="11"/>
  <c r="AT37" i="11"/>
  <c r="AT295" i="11"/>
  <c r="AT49" i="11"/>
  <c r="AT29" i="11"/>
  <c r="AT261" i="11"/>
  <c r="AT223" i="11"/>
  <c r="AT225" i="11"/>
  <c r="AT14" i="11"/>
  <c r="AT129" i="11"/>
  <c r="AT65" i="11"/>
  <c r="AT171" i="11"/>
  <c r="AT92" i="11"/>
  <c r="AT217" i="11"/>
  <c r="AT199" i="11"/>
  <c r="AT245" i="11"/>
  <c r="AT35" i="11"/>
  <c r="AT16" i="11"/>
  <c r="AT189" i="11"/>
  <c r="AT52" i="11"/>
  <c r="AT260" i="11"/>
  <c r="AT78" i="11"/>
  <c r="AT283" i="11"/>
  <c r="AT25" i="11"/>
  <c r="AT132" i="11"/>
  <c r="AT109" i="11"/>
  <c r="AT74" i="11"/>
  <c r="AT155" i="11"/>
  <c r="AT214" i="11"/>
  <c r="AT15" i="11"/>
  <c r="AT241" i="11"/>
  <c r="AT81" i="11"/>
  <c r="AT183" i="11"/>
  <c r="AT239" i="11"/>
  <c r="AT94" i="11"/>
  <c r="AT156" i="11"/>
  <c r="AT51" i="11"/>
  <c r="AT263" i="11"/>
  <c r="AT161" i="11"/>
  <c r="AT232" i="11"/>
  <c r="AT140" i="11"/>
  <c r="AT56" i="11"/>
  <c r="AT69" i="11"/>
  <c r="AT165" i="11"/>
  <c r="AT114" i="11"/>
  <c r="AT207" i="11"/>
  <c r="AT20" i="11"/>
  <c r="AT160" i="11"/>
  <c r="AT300" i="11"/>
  <c r="AT83" i="11"/>
  <c r="AT135" i="11"/>
  <c r="AT138" i="11"/>
  <c r="AT250" i="11"/>
  <c r="AT159" i="11"/>
  <c r="AT130" i="11"/>
  <c r="AT197" i="11"/>
  <c r="AT127" i="11"/>
  <c r="AT105" i="11"/>
  <c r="AT120" i="11"/>
  <c r="AT194" i="11"/>
  <c r="AT158" i="11"/>
  <c r="AT96" i="11"/>
  <c r="AT30" i="11"/>
  <c r="AT213" i="11"/>
  <c r="AT98" i="11"/>
  <c r="AT136" i="11"/>
  <c r="AT104" i="11"/>
  <c r="AT188" i="11"/>
  <c r="AT99" i="11"/>
  <c r="AT228" i="11"/>
  <c r="AT233" i="11"/>
  <c r="AT111" i="11"/>
  <c r="AT38" i="11"/>
  <c r="AT276" i="11"/>
  <c r="AT204" i="11"/>
  <c r="AT19" i="11"/>
  <c r="AT262" i="11"/>
  <c r="AT44" i="11"/>
  <c r="AT288" i="11"/>
  <c r="AT182" i="11"/>
  <c r="AT91" i="11"/>
  <c r="AT269" i="11"/>
  <c r="AT294" i="11"/>
  <c r="AT68" i="11"/>
  <c r="AT264" i="11"/>
  <c r="AT67" i="11"/>
  <c r="AT21" i="11"/>
  <c r="AT6" i="11"/>
  <c r="AT7" i="11"/>
  <c r="AT61" i="11"/>
  <c r="AT227" i="11"/>
  <c r="AT146" i="11"/>
  <c r="AT85" i="11"/>
  <c r="AT84" i="11"/>
  <c r="AT289" i="11"/>
  <c r="AT196" i="11"/>
  <c r="AT219" i="11"/>
  <c r="AT108" i="11"/>
  <c r="AT246" i="11"/>
  <c r="AT285" i="11"/>
  <c r="AT293" i="11"/>
  <c r="AT278" i="11"/>
  <c r="AT185" i="11"/>
  <c r="AT179" i="11"/>
  <c r="AT168" i="11"/>
  <c r="AT27" i="11"/>
  <c r="AT192" i="11"/>
  <c r="AT175" i="11"/>
  <c r="AT124" i="11"/>
  <c r="AT235" i="11"/>
  <c r="AT251" i="11"/>
  <c r="AT100" i="11"/>
  <c r="AT23" i="11"/>
  <c r="AT45" i="11"/>
  <c r="AT122" i="11"/>
  <c r="AT202" i="11"/>
  <c r="AT166" i="11"/>
  <c r="AT43" i="11"/>
  <c r="AT4" i="11"/>
  <c r="AT12" i="11"/>
  <c r="AT169" i="11"/>
  <c r="AT32" i="11"/>
  <c r="AT200" i="11"/>
  <c r="AT10" i="11"/>
  <c r="AT220" i="11"/>
  <c r="AT296" i="11"/>
  <c r="AT73" i="11"/>
  <c r="AT172" i="11"/>
  <c r="AT54" i="11"/>
  <c r="AT42" i="11"/>
  <c r="AT72" i="11"/>
  <c r="AT153" i="11"/>
  <c r="AT282" i="11"/>
  <c r="AT53" i="11"/>
  <c r="AT163" i="11"/>
  <c r="AT191" i="11"/>
  <c r="AT70" i="11"/>
  <c r="AT76" i="11"/>
  <c r="AT292" i="11"/>
  <c r="AT113" i="11"/>
  <c r="AT106" i="11"/>
  <c r="AT2" i="11"/>
  <c r="AT39" i="11"/>
  <c r="AT174" i="11"/>
  <c r="AT5" i="11"/>
  <c r="AT186" i="11"/>
  <c r="AT167" i="11"/>
  <c r="AT247" i="11"/>
  <c r="AT3" i="11"/>
  <c r="AT195" i="11"/>
  <c r="AT82" i="11"/>
  <c r="AT297" i="11"/>
  <c r="AT89" i="11"/>
  <c r="AT107" i="11"/>
  <c r="AT229" i="11"/>
  <c r="AT22" i="11"/>
  <c r="AT248" i="11"/>
  <c r="AT60" i="11"/>
  <c r="AT121" i="11"/>
  <c r="AT33" i="11"/>
  <c r="AT18" i="11"/>
  <c r="AT211" i="11"/>
  <c r="AT102" i="11"/>
  <c r="AT190" i="11"/>
  <c r="AT139" i="11"/>
  <c r="AT277" i="11"/>
  <c r="AT64" i="11"/>
  <c r="AT57" i="11"/>
  <c r="AT208" i="11"/>
  <c r="AT177" i="11"/>
  <c r="AT253" i="11"/>
  <c r="AT28" i="11"/>
  <c r="AT215" i="11"/>
  <c r="AT230" i="11"/>
  <c r="AT63" i="11"/>
  <c r="AT242" i="11"/>
  <c r="AT103" i="11"/>
  <c r="AT240" i="11"/>
  <c r="AT123" i="11"/>
  <c r="AT110" i="11"/>
  <c r="AT178" i="11"/>
  <c r="AT226" i="11"/>
  <c r="AT9" i="11"/>
  <c r="AT157" i="11"/>
  <c r="AT193" i="11"/>
  <c r="AT117" i="11"/>
  <c r="AT80" i="11"/>
  <c r="AT291" i="11"/>
  <c r="AT173" i="11"/>
  <c r="AT243" i="11"/>
  <c r="AT256" i="11"/>
  <c r="AT142" i="11"/>
  <c r="AT206" i="11"/>
  <c r="AT257" i="11"/>
  <c r="AT224" i="11"/>
  <c r="AT255" i="11"/>
  <c r="AT244" i="11"/>
  <c r="AT26" i="11"/>
  <c r="AT59" i="11"/>
  <c r="AT131" i="11"/>
  <c r="AT284" i="11"/>
  <c r="AT90" i="11"/>
  <c r="AT180" i="11"/>
  <c r="AT97" i="11"/>
  <c r="AT95" i="11"/>
  <c r="AT299" i="11"/>
  <c r="AT150" i="11"/>
  <c r="AT119" i="11"/>
  <c r="AT221" i="11"/>
  <c r="AT58" i="11"/>
  <c r="AT162" i="11"/>
  <c r="AT141" i="11"/>
  <c r="AT88" i="11"/>
  <c r="AT143" i="11"/>
  <c r="AT184" i="11"/>
  <c r="AT209" i="11"/>
  <c r="AT71" i="11"/>
  <c r="AT222" i="11"/>
  <c r="AT203" i="11"/>
  <c r="AT125" i="11"/>
  <c r="AT231" i="11"/>
  <c r="AT249" i="11"/>
  <c r="AT8" i="11"/>
  <c r="AT62" i="11"/>
  <c r="AT86" i="11"/>
  <c r="AT34" i="11"/>
  <c r="AT151" i="11"/>
  <c r="AT40" i="11"/>
  <c r="AT24" i="11"/>
  <c r="AT270" i="11"/>
  <c r="AT236" i="11"/>
  <c r="AT259" i="11"/>
  <c r="AT134" i="11"/>
  <c r="AT115" i="11"/>
  <c r="AT187" i="11"/>
  <c r="AT298" i="11"/>
  <c r="AT75" i="11"/>
  <c r="AT154" i="11"/>
  <c r="AT77" i="11"/>
  <c r="AT201" i="11"/>
  <c r="AT48" i="11"/>
  <c r="AT145" i="11"/>
  <c r="AT149" i="11"/>
  <c r="AT17" i="11"/>
  <c r="AT50" i="11"/>
  <c r="AT55" i="11"/>
  <c r="AT126" i="11"/>
  <c r="AT128" i="11"/>
  <c r="AT176" i="11"/>
  <c r="AT116" i="11"/>
  <c r="AT148" i="11"/>
  <c r="AT87" i="11"/>
  <c r="AT286" i="11"/>
  <c r="AT164" i="11"/>
  <c r="AT252" i="11"/>
  <c r="AT31" i="11"/>
  <c r="AT267" i="11"/>
  <c r="AT279" i="11"/>
  <c r="AT290" i="11"/>
  <c r="AT112" i="11"/>
  <c r="AT13" i="11"/>
  <c r="AT274" i="11"/>
  <c r="AT147" i="11"/>
  <c r="AT152" i="11"/>
  <c r="AT234" i="11"/>
  <c r="O2" i="21"/>
  <c r="O7" i="21"/>
  <c r="M5" i="21"/>
  <c r="O42" i="21"/>
  <c r="O90" i="21"/>
  <c r="O32" i="21"/>
  <c r="O61" i="21"/>
  <c r="O41" i="21"/>
  <c r="O71" i="21"/>
  <c r="O79" i="21"/>
  <c r="O56" i="21"/>
  <c r="O62" i="21"/>
  <c r="O57" i="21"/>
  <c r="O82" i="21"/>
  <c r="O67" i="21"/>
  <c r="O15" i="21"/>
  <c r="O47" i="21"/>
  <c r="O84" i="21"/>
  <c r="O45" i="21"/>
  <c r="O77" i="21"/>
  <c r="O34" i="21"/>
  <c r="O92" i="21"/>
  <c r="O85" i="21"/>
  <c r="O86" i="21"/>
  <c r="O17" i="21"/>
  <c r="O65" i="21"/>
  <c r="O43" i="21"/>
  <c r="O87" i="21"/>
  <c r="O26" i="21"/>
  <c r="O78" i="21"/>
  <c r="O22" i="21"/>
  <c r="O68" i="21"/>
  <c r="O74" i="21"/>
  <c r="O18" i="21"/>
  <c r="O89" i="21"/>
  <c r="O29" i="21"/>
  <c r="O35" i="21"/>
  <c r="O38" i="21"/>
  <c r="O27" i="21"/>
  <c r="O81" i="21"/>
  <c r="O55" i="21"/>
  <c r="O23" i="21"/>
  <c r="O66" i="21"/>
  <c r="O70" i="21"/>
  <c r="O49" i="21"/>
  <c r="O14" i="21"/>
  <c r="O51" i="21"/>
  <c r="O64" i="21"/>
  <c r="O16" i="21"/>
  <c r="O50" i="21"/>
  <c r="O48" i="21"/>
  <c r="O76" i="21"/>
  <c r="O44" i="21"/>
  <c r="O12" i="21"/>
  <c r="O20" i="21"/>
  <c r="O58" i="21"/>
  <c r="O39" i="21"/>
  <c r="O72" i="21"/>
  <c r="O11" i="21"/>
  <c r="O73" i="21"/>
  <c r="O63" i="21"/>
  <c r="O19" i="21"/>
  <c r="O83" i="21"/>
  <c r="O31" i="21"/>
  <c r="O75" i="21"/>
  <c r="O88" i="21"/>
  <c r="O24" i="21"/>
  <c r="O30" i="21"/>
  <c r="O54" i="21"/>
  <c r="O69" i="21"/>
  <c r="O28" i="21"/>
  <c r="O46" i="21"/>
  <c r="O52" i="21"/>
  <c r="O37" i="21"/>
  <c r="O80" i="21"/>
  <c r="O33" i="21"/>
  <c r="O59" i="21"/>
  <c r="O13" i="21"/>
  <c r="O53" i="21"/>
  <c r="O40" i="21"/>
  <c r="O91" i="21"/>
  <c r="O36" i="21"/>
  <c r="O25" i="21"/>
  <c r="O21" i="21"/>
  <c r="O60" i="21"/>
  <c r="O93" i="21"/>
  <c r="AV235" i="11"/>
  <c r="AV150" i="11"/>
  <c r="AV202" i="11"/>
  <c r="AV268" i="11"/>
  <c r="AV300" i="11"/>
  <c r="AV248" i="11"/>
  <c r="AV207" i="11"/>
  <c r="AV211" i="11"/>
  <c r="AV99" i="11"/>
  <c r="AV190" i="11"/>
  <c r="AV170" i="11"/>
  <c r="AV73" i="11"/>
  <c r="AV113" i="11"/>
  <c r="AV43" i="11"/>
  <c r="AV84" i="11"/>
  <c r="AV155" i="11"/>
  <c r="AV227" i="11"/>
  <c r="AV255" i="11"/>
  <c r="AV212" i="11"/>
  <c r="AV40" i="11"/>
  <c r="AV242" i="11"/>
  <c r="AV204" i="11"/>
  <c r="AV273" i="11"/>
  <c r="AV274" i="11"/>
  <c r="AV180" i="11"/>
  <c r="AV102" i="11"/>
  <c r="AV167" i="11"/>
  <c r="AV250" i="11"/>
  <c r="AV237" i="11"/>
  <c r="AV175" i="11"/>
  <c r="AV13" i="11"/>
  <c r="AV277" i="11"/>
  <c r="AV89" i="11"/>
  <c r="AV233" i="11"/>
  <c r="AV75" i="11"/>
  <c r="AV260" i="11"/>
  <c r="AV83" i="11"/>
  <c r="AV15" i="11"/>
  <c r="AV257" i="11"/>
  <c r="AV24" i="11"/>
  <c r="AV224" i="11"/>
  <c r="AV136" i="11"/>
  <c r="AV11" i="11"/>
  <c r="AV169" i="11"/>
  <c r="AV148" i="11"/>
  <c r="AV138" i="11"/>
  <c r="AV201" i="11"/>
  <c r="AV91" i="11"/>
  <c r="AV149" i="11"/>
  <c r="AV262" i="11"/>
  <c r="AV171" i="11"/>
  <c r="AV3" i="11"/>
  <c r="AV281" i="11"/>
  <c r="AV241" i="11"/>
  <c r="AV216" i="11"/>
  <c r="AV183" i="11"/>
  <c r="AV258" i="11"/>
  <c r="AV293" i="11"/>
  <c r="AV77" i="11"/>
  <c r="AV56" i="11"/>
  <c r="AV7" i="11"/>
  <c r="AV205" i="11"/>
  <c r="AV31" i="11"/>
  <c r="AV243" i="11"/>
  <c r="AV152" i="11"/>
  <c r="AV263" i="11"/>
  <c r="AV34" i="11"/>
  <c r="AV137" i="11"/>
  <c r="AV232" i="11"/>
  <c r="AV2" i="11"/>
  <c r="AV17" i="11"/>
  <c r="AV112" i="11"/>
  <c r="AV217" i="11"/>
  <c r="AV184" i="11"/>
  <c r="AV193" i="11"/>
  <c r="AV23" i="11"/>
  <c r="AV245" i="11"/>
  <c r="AV219" i="11"/>
  <c r="AV39" i="11"/>
  <c r="AV213" i="11"/>
  <c r="AV223" i="11"/>
  <c r="AV236" i="11"/>
  <c r="AV162" i="11"/>
  <c r="AV120" i="11"/>
  <c r="AV143" i="11"/>
  <c r="AV144" i="11"/>
  <c r="AV151" i="11"/>
  <c r="AV85" i="11"/>
  <c r="AV135" i="11"/>
  <c r="AV12" i="11"/>
  <c r="AV291" i="11"/>
  <c r="AV64" i="11"/>
  <c r="AV270" i="11"/>
  <c r="AV275" i="11"/>
  <c r="AV226" i="11"/>
  <c r="AV208" i="11"/>
  <c r="AV59" i="11"/>
  <c r="AV96" i="11"/>
  <c r="AV32" i="11"/>
  <c r="AV252" i="11"/>
  <c r="AV271" i="11"/>
  <c r="AV239" i="11"/>
  <c r="AV264" i="11"/>
  <c r="AV63" i="11"/>
  <c r="AV146" i="11"/>
  <c r="AV157" i="11"/>
  <c r="AV154" i="11"/>
  <c r="AV69" i="11"/>
  <c r="AV80" i="11"/>
  <c r="AV22" i="11"/>
  <c r="AV194" i="11"/>
  <c r="AV231" i="11"/>
  <c r="AV289" i="11"/>
  <c r="AV188" i="11"/>
  <c r="AV187" i="11"/>
  <c r="AV295" i="11"/>
  <c r="AV282" i="11"/>
  <c r="AV110" i="11"/>
  <c r="AV177" i="11"/>
  <c r="AV94" i="11"/>
  <c r="AV86" i="11"/>
  <c r="AV54" i="11"/>
  <c r="AV109" i="11"/>
  <c r="AV61" i="11"/>
  <c r="AV37" i="11"/>
  <c r="AV33" i="11"/>
  <c r="AV238" i="11"/>
  <c r="AV41" i="11"/>
  <c r="AV189" i="11"/>
  <c r="AV206" i="11"/>
  <c r="AV133" i="11"/>
  <c r="AV103" i="11"/>
  <c r="AV203" i="11"/>
  <c r="AV46" i="11"/>
  <c r="AV234" i="11"/>
  <c r="AV145" i="11"/>
  <c r="AV278" i="11"/>
  <c r="AV159" i="11"/>
  <c r="AV176" i="11"/>
  <c r="AV78" i="11"/>
  <c r="AV297" i="11"/>
  <c r="AV30" i="11"/>
  <c r="AV9" i="11"/>
  <c r="AV290" i="11"/>
  <c r="AV199" i="11"/>
  <c r="AV29" i="11"/>
  <c r="AV178" i="11"/>
  <c r="AV210" i="11"/>
  <c r="AV35" i="11"/>
  <c r="AV25" i="11"/>
  <c r="AV62" i="11"/>
  <c r="AV20" i="11"/>
  <c r="AV218" i="11"/>
  <c r="AV87" i="11"/>
  <c r="AV283" i="11"/>
  <c r="AV116" i="11"/>
  <c r="AV240" i="11"/>
  <c r="AV215" i="11"/>
  <c r="AV65" i="11"/>
  <c r="AV47" i="11"/>
  <c r="AV228" i="11"/>
  <c r="AV82" i="11"/>
  <c r="AV246" i="11"/>
  <c r="AV220" i="11"/>
  <c r="AV280" i="11"/>
  <c r="AV55" i="11"/>
  <c r="AV251" i="11"/>
  <c r="AV97" i="11"/>
  <c r="AV101" i="11"/>
  <c r="AV122" i="11"/>
  <c r="AV266" i="11"/>
  <c r="AV28" i="11"/>
  <c r="AV10" i="11"/>
  <c r="AV50" i="11"/>
  <c r="AV222" i="11"/>
  <c r="AV249" i="11"/>
  <c r="AV279" i="11"/>
  <c r="AV81" i="11"/>
  <c r="AV45" i="11"/>
  <c r="AV259" i="11"/>
  <c r="AV173" i="11"/>
  <c r="AV27" i="11"/>
  <c r="AV132" i="11"/>
  <c r="AV90" i="11"/>
  <c r="AV284" i="11"/>
  <c r="AV71" i="11"/>
  <c r="AV60" i="11"/>
  <c r="AV195" i="11"/>
  <c r="AV261" i="11"/>
  <c r="AV92" i="11"/>
  <c r="AV100" i="11"/>
  <c r="AV36" i="11"/>
  <c r="AV192" i="11"/>
  <c r="AV130" i="11"/>
  <c r="AV286" i="11"/>
  <c r="AV182" i="11"/>
  <c r="AV108" i="11"/>
  <c r="AV296" i="11"/>
  <c r="AV198" i="11"/>
  <c r="AV164" i="11"/>
  <c r="AV104" i="11"/>
  <c r="AV158" i="11"/>
  <c r="AV209" i="11"/>
  <c r="AV267" i="11"/>
  <c r="AV179" i="11"/>
  <c r="AV114" i="11"/>
  <c r="AV142" i="11"/>
  <c r="AV229" i="11"/>
  <c r="AV292" i="11"/>
  <c r="AV124" i="11"/>
  <c r="AV253" i="11"/>
  <c r="AV38" i="11"/>
  <c r="AV121" i="11"/>
  <c r="AV127" i="11"/>
  <c r="AV172" i="11"/>
  <c r="AV42" i="11"/>
  <c r="AV88" i="11"/>
  <c r="AV247" i="11"/>
  <c r="AV70" i="11"/>
  <c r="AV298" i="11"/>
  <c r="AV288" i="11"/>
  <c r="AV98" i="11"/>
  <c r="AV156" i="11"/>
  <c r="AV119" i="11"/>
  <c r="AV161" i="11"/>
  <c r="AV272" i="11"/>
  <c r="AV147" i="11"/>
  <c r="AV95" i="11"/>
  <c r="AV115" i="11"/>
  <c r="AV93" i="11"/>
  <c r="AV19" i="11"/>
  <c r="AV174" i="11"/>
  <c r="AV14" i="11"/>
  <c r="AV197" i="11"/>
  <c r="AV8" i="11"/>
  <c r="AV196" i="11"/>
  <c r="AV16" i="11"/>
  <c r="AV117" i="11"/>
  <c r="AV74" i="11"/>
  <c r="AV244" i="11"/>
  <c r="AV105" i="11"/>
  <c r="AV276" i="11"/>
  <c r="AV51" i="11"/>
  <c r="AV79" i="11"/>
  <c r="AV160" i="11"/>
  <c r="AV76" i="11"/>
  <c r="AV125" i="11"/>
  <c r="AV221" i="11"/>
  <c r="AV26" i="11"/>
  <c r="AV48" i="11"/>
  <c r="AV128" i="11"/>
  <c r="AV134" i="11"/>
  <c r="AV294" i="11"/>
  <c r="AV254" i="11"/>
  <c r="AV256" i="11"/>
  <c r="AV200" i="11"/>
  <c r="AV66" i="11"/>
  <c r="AV265" i="11"/>
  <c r="AV18" i="11"/>
  <c r="AV131" i="11"/>
  <c r="AV126" i="11"/>
  <c r="AV107" i="11"/>
  <c r="AV111" i="11"/>
  <c r="AV118" i="11"/>
  <c r="AV52" i="11"/>
  <c r="AV21" i="11"/>
  <c r="AV67" i="11"/>
  <c r="AV185" i="11"/>
  <c r="AV225" i="11"/>
  <c r="AV165" i="11"/>
  <c r="AV6" i="11"/>
  <c r="AV287" i="11"/>
  <c r="AV123" i="11"/>
  <c r="AV214" i="11"/>
  <c r="AV68" i="11"/>
  <c r="AV53" i="11"/>
  <c r="AV166" i="11"/>
  <c r="AV299" i="11"/>
  <c r="AV44" i="11"/>
  <c r="AV49" i="11"/>
  <c r="AV139" i="11"/>
  <c r="AV153" i="11"/>
  <c r="AV285" i="11"/>
  <c r="AV163" i="11"/>
  <c r="AV181" i="11"/>
  <c r="AV269" i="11"/>
  <c r="AV57" i="11"/>
  <c r="AV230" i="11"/>
  <c r="AV5" i="11"/>
  <c r="AV129" i="11"/>
  <c r="AV191" i="11"/>
  <c r="AV140" i="11"/>
  <c r="AV4" i="11"/>
  <c r="AV58" i="11"/>
  <c r="AV141" i="11"/>
  <c r="AV106" i="11"/>
  <c r="AV72" i="11"/>
  <c r="AV186" i="11"/>
  <c r="AV168" i="11"/>
  <c r="H9" i="8"/>
  <c r="I9" i="8" s="1"/>
  <c r="AI143" i="11" l="1"/>
  <c r="AI64" i="11"/>
  <c r="AI32" i="11"/>
  <c r="AI157" i="11"/>
  <c r="AI259" i="11"/>
  <c r="AI267" i="11"/>
  <c r="AI113" i="11"/>
  <c r="AI245" i="11"/>
  <c r="AI293" i="11"/>
  <c r="AI261" i="11"/>
  <c r="AI202" i="11"/>
  <c r="AI239" i="11"/>
  <c r="AI243" i="11"/>
  <c r="AI249" i="11"/>
  <c r="AI106" i="11"/>
  <c r="AI229" i="11"/>
  <c r="AI142" i="11"/>
  <c r="AI195" i="11"/>
  <c r="AI294" i="11"/>
  <c r="AI230" i="11"/>
  <c r="AI274" i="11"/>
  <c r="AI185" i="11"/>
  <c r="AI108" i="11"/>
  <c r="AI269" i="11"/>
  <c r="AI96" i="11"/>
  <c r="AI43" i="11"/>
  <c r="AI38" i="11"/>
  <c r="AI135" i="11"/>
  <c r="AI35" i="11"/>
  <c r="AI252" i="11"/>
  <c r="AI25" i="11"/>
  <c r="AI60" i="11"/>
  <c r="AI166" i="11"/>
  <c r="AI175" i="11"/>
  <c r="AI116" i="11"/>
  <c r="AI134" i="11"/>
  <c r="AI273" i="11"/>
  <c r="AI201" i="11"/>
  <c r="AI190" i="11"/>
  <c r="AI227" i="11"/>
  <c r="AI109" i="11"/>
  <c r="AI132" i="11"/>
  <c r="AI288" i="11"/>
  <c r="AI286" i="11"/>
  <c r="AI290" i="11"/>
  <c r="AI127" i="11"/>
  <c r="AI250" i="11"/>
  <c r="AI150" i="11"/>
  <c r="AI197" i="11"/>
  <c r="AI262" i="11"/>
  <c r="AI168" i="11"/>
  <c r="AI203" i="11"/>
  <c r="AI233" i="11"/>
  <c r="AI123" i="11"/>
  <c r="AI278" i="11"/>
  <c r="AI130" i="11"/>
  <c r="AI231" i="11"/>
  <c r="AI299" i="11"/>
  <c r="AI57" i="11"/>
  <c r="AI169" i="11"/>
  <c r="AI177" i="11"/>
  <c r="AI126" i="11"/>
  <c r="AI156" i="11"/>
  <c r="AI219" i="11"/>
  <c r="AI246" i="11"/>
  <c r="AI237" i="11"/>
  <c r="AI187" i="11"/>
  <c r="AI251" i="11"/>
  <c r="AI188" i="11"/>
  <c r="AI129" i="11"/>
  <c r="AI117" i="11"/>
  <c r="AI256" i="11"/>
  <c r="AI165" i="11"/>
  <c r="AI87" i="11"/>
  <c r="AI112" i="11"/>
  <c r="AI180" i="11"/>
  <c r="AI226" i="11"/>
  <c r="AI268" i="11"/>
  <c r="AI181" i="11"/>
  <c r="AI167" i="11"/>
  <c r="AI300" i="11"/>
  <c r="AI191" i="11"/>
  <c r="AI183" i="11"/>
  <c r="AI207" i="11"/>
  <c r="AI146" i="11"/>
  <c r="AI107" i="11"/>
  <c r="AI258" i="11"/>
  <c r="AI125" i="11"/>
  <c r="AI279" i="11"/>
  <c r="AI241" i="11"/>
  <c r="AI111" i="11"/>
  <c r="AI196" i="11"/>
  <c r="AI119" i="11"/>
  <c r="AI216" i="11"/>
  <c r="AI253" i="11"/>
  <c r="AI218" i="11"/>
  <c r="AI194" i="11"/>
  <c r="AI242" i="11"/>
  <c r="AI198" i="11"/>
  <c r="AI265" i="11"/>
  <c r="AI37" i="11"/>
  <c r="AI240" i="11"/>
  <c r="AI298" i="11"/>
  <c r="AI238" i="11"/>
  <c r="AI244" i="11"/>
  <c r="AI172" i="11"/>
  <c r="AI205" i="11"/>
  <c r="AI222" i="11"/>
  <c r="AI247" i="11"/>
  <c r="AI234" i="11"/>
  <c r="AI284" i="11"/>
  <c r="AI281" i="11"/>
  <c r="AI178" i="11"/>
  <c r="AI120" i="11"/>
  <c r="AI291" i="11"/>
  <c r="AI80" i="11"/>
  <c r="AI173" i="11"/>
  <c r="AI58" i="11"/>
  <c r="AI114" i="11"/>
  <c r="AI163" i="11"/>
  <c r="AI176" i="11"/>
  <c r="AI297" i="11"/>
  <c r="AI257" i="11"/>
  <c r="AI186" i="11"/>
  <c r="AI296" i="11"/>
  <c r="AI110" i="11"/>
  <c r="AI236" i="11"/>
  <c r="AI36" i="11"/>
  <c r="AI31" i="11"/>
  <c r="AI193" i="11"/>
  <c r="AI287" i="11"/>
  <c r="AI162" i="11"/>
  <c r="AI147" i="11"/>
  <c r="AI145" i="11"/>
  <c r="AI141" i="11"/>
  <c r="AI131" i="11"/>
  <c r="AI248" i="11"/>
  <c r="AI152" i="11"/>
  <c r="AI153" i="11"/>
  <c r="AI39" i="11"/>
  <c r="AI221" i="11"/>
  <c r="AI213" i="11"/>
  <c r="AI295" i="11"/>
  <c r="AI266" i="11"/>
  <c r="AI151" i="11"/>
  <c r="AI33" i="11"/>
  <c r="AI122" i="11"/>
  <c r="AI26" i="11"/>
  <c r="AI200" i="11"/>
  <c r="AI189" i="11"/>
  <c r="AI3" i="11"/>
  <c r="AI34" i="11"/>
  <c r="AI149" i="11"/>
  <c r="AI264" i="11"/>
  <c r="AI212" i="11"/>
  <c r="AI224" i="11"/>
  <c r="AI179" i="11"/>
  <c r="AI280" i="11"/>
  <c r="AI204" i="11"/>
  <c r="AI137" i="11"/>
  <c r="AI158" i="11"/>
  <c r="AI155" i="11"/>
  <c r="AI28" i="11"/>
  <c r="AI139" i="11"/>
  <c r="AI144" i="11"/>
  <c r="AI228" i="11"/>
  <c r="AI161" i="11"/>
  <c r="AI69" i="11"/>
  <c r="AI160" i="11"/>
  <c r="AI276" i="11"/>
  <c r="AI270" i="11"/>
  <c r="AI209" i="11"/>
  <c r="AI44" i="11"/>
  <c r="AI199" i="11"/>
  <c r="AI211" i="11"/>
  <c r="AI115" i="11"/>
  <c r="AI220" i="11"/>
  <c r="AI71" i="11"/>
  <c r="AI102" i="11"/>
  <c r="AI76" i="11"/>
  <c r="AI272" i="11"/>
  <c r="AI148" i="11"/>
  <c r="AI154" i="11"/>
  <c r="AI93" i="11"/>
  <c r="AI66" i="11"/>
  <c r="AI63" i="11"/>
  <c r="AI6" i="11"/>
  <c r="AI103" i="11"/>
  <c r="AI61" i="11"/>
  <c r="AI136" i="11"/>
  <c r="AI260" i="11"/>
  <c r="AI292" i="11"/>
  <c r="AI289" i="11"/>
  <c r="AI5" i="11"/>
  <c r="AI2" i="11"/>
  <c r="AI232" i="11"/>
  <c r="AI140" i="11"/>
  <c r="AI225" i="11"/>
  <c r="AI78" i="11"/>
  <c r="D65" i="7" s="1"/>
  <c r="AI138" i="11"/>
  <c r="AI124" i="11"/>
  <c r="D8" i="7" s="1"/>
  <c r="AI235" i="11"/>
  <c r="AI208" i="11"/>
  <c r="AI51" i="11"/>
  <c r="AI4" i="11"/>
  <c r="AI16" i="11"/>
  <c r="AI75" i="11"/>
  <c r="AI14" i="11"/>
  <c r="AI255" i="11"/>
  <c r="AI182" i="11"/>
  <c r="AI223" i="11"/>
  <c r="AI263" i="11"/>
  <c r="AI215" i="11"/>
  <c r="AI192" i="11"/>
  <c r="AI277" i="11"/>
  <c r="AI159" i="11"/>
  <c r="AI217" i="11"/>
  <c r="AI133" i="11"/>
  <c r="AI282" i="11"/>
  <c r="AI174" i="11"/>
  <c r="AI121" i="11"/>
  <c r="D67" i="7" s="1"/>
  <c r="AI56" i="11"/>
  <c r="AI105" i="11"/>
  <c r="AI128" i="11"/>
  <c r="AI81" i="11"/>
  <c r="AI118" i="11"/>
  <c r="AI170" i="11"/>
  <c r="AI164" i="11"/>
  <c r="AI13" i="11"/>
  <c r="AI171" i="11"/>
  <c r="AI285" i="11"/>
  <c r="AI271" i="11"/>
  <c r="AI275" i="11"/>
  <c r="AI184" i="11"/>
  <c r="AI46" i="11"/>
  <c r="AI214" i="11"/>
  <c r="AI283" i="11"/>
  <c r="AI9" i="11"/>
  <c r="AI11" i="11"/>
  <c r="AI73" i="11"/>
  <c r="AI83" i="11"/>
  <c r="AI86" i="11"/>
  <c r="AI65" i="11"/>
  <c r="AI41" i="11"/>
  <c r="N15" i="8"/>
  <c r="N19" i="8"/>
  <c r="N2" i="8"/>
  <c r="AI7" i="11"/>
  <c r="AI104" i="11"/>
  <c r="AI49" i="11"/>
  <c r="AI72" i="11"/>
  <c r="AI77" i="11"/>
  <c r="N7" i="8"/>
  <c r="N8" i="8"/>
  <c r="N18" i="8"/>
  <c r="N26" i="8"/>
  <c r="AI89" i="11"/>
  <c r="AI18" i="11"/>
  <c r="AI19" i="11"/>
  <c r="AI52" i="11"/>
  <c r="AI45" i="11"/>
  <c r="N12" i="8"/>
  <c r="N10" i="8"/>
  <c r="N6" i="8"/>
  <c r="N5" i="8"/>
  <c r="AI88" i="11"/>
  <c r="AI84" i="11"/>
  <c r="N24" i="8"/>
  <c r="AI74" i="11"/>
  <c r="AI92" i="11"/>
  <c r="AI62" i="11"/>
  <c r="N11" i="8"/>
  <c r="N13" i="8"/>
  <c r="N9" i="8"/>
  <c r="AI8" i="11"/>
  <c r="N21" i="8"/>
  <c r="AI17" i="11"/>
  <c r="AI101" i="11"/>
  <c r="N23" i="8"/>
  <c r="N17" i="8"/>
  <c r="N14" i="8"/>
  <c r="AI206" i="11"/>
  <c r="AI254" i="11"/>
  <c r="AI100" i="11"/>
  <c r="AI82" i="11"/>
  <c r="AI67" i="11"/>
  <c r="AI98" i="11"/>
  <c r="AI30" i="11"/>
  <c r="AI70" i="11"/>
  <c r="AI54" i="11"/>
  <c r="AI53" i="11"/>
  <c r="AI42" i="11"/>
  <c r="AI48" i="11"/>
  <c r="N3" i="8"/>
  <c r="N16" i="8"/>
  <c r="N20" i="8"/>
  <c r="N28" i="8"/>
  <c r="AI79" i="11"/>
  <c r="AI85" i="11"/>
  <c r="AI50" i="11"/>
  <c r="AI10" i="11"/>
  <c r="AI95" i="11"/>
  <c r="AI29" i="11"/>
  <c r="AI55" i="11"/>
  <c r="N4" i="8"/>
  <c r="N22" i="8"/>
  <c r="N27" i="8"/>
  <c r="AI91" i="11"/>
  <c r="AI40" i="11"/>
  <c r="AI23" i="11"/>
  <c r="C17" i="2"/>
  <c r="AI59" i="11"/>
  <c r="AI99" i="11"/>
  <c r="AI210" i="11"/>
  <c r="AI97" i="11"/>
  <c r="AI12" i="11"/>
  <c r="AI94" i="11"/>
  <c r="AI20" i="11"/>
  <c r="AI24" i="11"/>
  <c r="AI47" i="11"/>
  <c r="AI21" i="11"/>
  <c r="AI15" i="11"/>
  <c r="N25" i="8"/>
  <c r="L9" i="8"/>
  <c r="H9" i="2" s="1"/>
  <c r="AI27" i="11"/>
  <c r="AI68" i="11"/>
  <c r="AI90" i="11"/>
  <c r="AI22" i="11"/>
  <c r="D55" i="7" l="1"/>
  <c r="N55" i="7" s="1"/>
  <c r="H8" i="7"/>
  <c r="I8" i="7" s="1"/>
  <c r="L8" i="7" s="1"/>
  <c r="O8" i="7"/>
  <c r="N8" i="7"/>
  <c r="H65" i="7"/>
  <c r="I65" i="7" s="1"/>
  <c r="L65" i="7" s="1"/>
  <c r="N65" i="7"/>
  <c r="O65" i="7"/>
  <c r="D68" i="7"/>
  <c r="N68" i="7" s="1"/>
  <c r="D5" i="7"/>
  <c r="H5" i="7" s="1"/>
  <c r="I5" i="7" s="1"/>
  <c r="L5" i="7" s="1"/>
  <c r="D49" i="7"/>
  <c r="H49" i="7" s="1"/>
  <c r="I49" i="7" s="1"/>
  <c r="L49" i="7" s="1"/>
  <c r="D6" i="7"/>
  <c r="H6" i="7" s="1"/>
  <c r="I6" i="7" s="1"/>
  <c r="L6" i="7" s="1"/>
  <c r="D35" i="7"/>
  <c r="N35" i="7" s="1"/>
  <c r="D30" i="7"/>
  <c r="H30" i="7" s="1"/>
  <c r="I30" i="7" s="1"/>
  <c r="L30" i="7" s="1"/>
  <c r="D18" i="7"/>
  <c r="H18" i="7" s="1"/>
  <c r="I18" i="7" s="1"/>
  <c r="L18" i="7" s="1"/>
  <c r="D12" i="7"/>
  <c r="H12" i="7" s="1"/>
  <c r="I12" i="7" s="1"/>
  <c r="L12" i="7" s="1"/>
  <c r="H67" i="7"/>
  <c r="I67" i="7" s="1"/>
  <c r="L67" i="7" s="1"/>
  <c r="O67" i="7"/>
  <c r="N67" i="7"/>
  <c r="D43" i="7"/>
  <c r="H43" i="7" s="1"/>
  <c r="I43" i="7" s="1"/>
  <c r="L43" i="7" s="1"/>
  <c r="D46" i="7"/>
  <c r="H46" i="7" s="1"/>
  <c r="I46" i="7" s="1"/>
  <c r="L46" i="7" s="1"/>
  <c r="D60" i="7"/>
  <c r="D52" i="7"/>
  <c r="D32" i="7"/>
  <c r="D44" i="7"/>
  <c r="D62" i="7"/>
  <c r="D53" i="7"/>
  <c r="D41" i="7"/>
  <c r="D47" i="7"/>
  <c r="D7" i="7"/>
  <c r="D37" i="7"/>
  <c r="D29" i="7"/>
  <c r="D40" i="7"/>
  <c r="D59" i="7"/>
  <c r="D31" i="7"/>
  <c r="D15" i="7"/>
  <c r="D58" i="7"/>
  <c r="D28" i="7"/>
  <c r="D33" i="7"/>
  <c r="D17" i="7"/>
  <c r="D50" i="7"/>
  <c r="D61" i="7"/>
  <c r="D66" i="7"/>
  <c r="D13" i="7"/>
  <c r="D45" i="7"/>
  <c r="D14" i="7"/>
  <c r="D26" i="7"/>
  <c r="D16" i="7"/>
  <c r="D42" i="7"/>
  <c r="D20" i="7"/>
  <c r="D54" i="7"/>
  <c r="D56" i="7"/>
  <c r="D48" i="7"/>
  <c r="D71" i="7"/>
  <c r="D19" i="7"/>
  <c r="D2" i="7"/>
  <c r="D38" i="7"/>
  <c r="D69" i="7"/>
  <c r="D70" i="7"/>
  <c r="D23" i="7"/>
  <c r="D39" i="7"/>
  <c r="D22" i="7"/>
  <c r="D4" i="7"/>
  <c r="D9" i="7"/>
  <c r="D3" i="7"/>
  <c r="D27" i="7"/>
  <c r="D34" i="7"/>
  <c r="D64" i="7"/>
  <c r="D11" i="7"/>
  <c r="D36" i="7"/>
  <c r="D24" i="7"/>
  <c r="D25" i="7"/>
  <c r="D10" i="7"/>
  <c r="D57" i="7"/>
  <c r="D63" i="7"/>
  <c r="D51" i="7"/>
  <c r="D21" i="7"/>
  <c r="H55" i="7" l="1"/>
  <c r="I55" i="7" s="1"/>
  <c r="L55" i="7" s="1"/>
  <c r="O55" i="7"/>
  <c r="H68" i="7"/>
  <c r="I68" i="7" s="1"/>
  <c r="L68" i="7" s="1"/>
  <c r="O68" i="7"/>
  <c r="O49" i="7"/>
  <c r="N49" i="7"/>
  <c r="O5" i="7"/>
  <c r="N5" i="7"/>
  <c r="N12" i="7"/>
  <c r="O35" i="7"/>
  <c r="O6" i="7"/>
  <c r="N6" i="7"/>
  <c r="N18" i="7"/>
  <c r="H35" i="7"/>
  <c r="I35" i="7" s="1"/>
  <c r="L35" i="7" s="1"/>
  <c r="O18" i="7"/>
  <c r="O12" i="7"/>
  <c r="N30" i="7"/>
  <c r="O30" i="7"/>
  <c r="O43" i="7"/>
  <c r="N43" i="7"/>
  <c r="N46" i="7"/>
  <c r="O46" i="7"/>
  <c r="H21" i="7"/>
  <c r="I21" i="7" s="1"/>
  <c r="L21" i="7" s="1"/>
  <c r="O21" i="7"/>
  <c r="N21" i="7"/>
  <c r="H36" i="7"/>
  <c r="I36" i="7" s="1"/>
  <c r="L36" i="7" s="1"/>
  <c r="N36" i="7"/>
  <c r="O36" i="7"/>
  <c r="N42" i="7"/>
  <c r="O42" i="7"/>
  <c r="H42" i="7"/>
  <c r="I42" i="7" s="1"/>
  <c r="L42" i="7" s="1"/>
  <c r="H45" i="7"/>
  <c r="I45" i="7" s="1"/>
  <c r="L45" i="7" s="1"/>
  <c r="N45" i="7"/>
  <c r="O45" i="7"/>
  <c r="O50" i="7"/>
  <c r="N50" i="7"/>
  <c r="H50" i="7"/>
  <c r="I50" i="7" s="1"/>
  <c r="L50" i="7" s="1"/>
  <c r="H13" i="7"/>
  <c r="I13" i="7" s="1"/>
  <c r="L13" i="7" s="1"/>
  <c r="O13" i="7"/>
  <c r="N13" i="7"/>
  <c r="H17" i="7"/>
  <c r="I17" i="7" s="1"/>
  <c r="L17" i="7" s="1"/>
  <c r="N17" i="7"/>
  <c r="O17" i="7"/>
  <c r="O32" i="7"/>
  <c r="H32" i="7"/>
  <c r="I32" i="7" s="1"/>
  <c r="L32" i="7" s="1"/>
  <c r="N32" i="7"/>
  <c r="H11" i="7"/>
  <c r="I11" i="7" s="1"/>
  <c r="L11" i="7" s="1"/>
  <c r="N11" i="7"/>
  <c r="O11" i="7"/>
  <c r="H10" i="7"/>
  <c r="I10" i="7" s="1"/>
  <c r="L10" i="7" s="1"/>
  <c r="N10" i="7"/>
  <c r="O10" i="7"/>
  <c r="H3" i="7"/>
  <c r="I3" i="7" s="1"/>
  <c r="L3" i="7" s="1"/>
  <c r="O3" i="7"/>
  <c r="N3" i="7"/>
  <c r="O39" i="7"/>
  <c r="N39" i="7"/>
  <c r="H39" i="7"/>
  <c r="I39" i="7" s="1"/>
  <c r="L39" i="7" s="1"/>
  <c r="O38" i="7"/>
  <c r="N38" i="7"/>
  <c r="H38" i="7"/>
  <c r="I38" i="7" s="1"/>
  <c r="L38" i="7" s="1"/>
  <c r="H64" i="7"/>
  <c r="I64" i="7" s="1"/>
  <c r="L64" i="7" s="1"/>
  <c r="O64" i="7"/>
  <c r="N64" i="7"/>
  <c r="H48" i="7"/>
  <c r="I48" i="7" s="1"/>
  <c r="L48" i="7" s="1"/>
  <c r="N48" i="7"/>
  <c r="O48" i="7"/>
  <c r="N31" i="7"/>
  <c r="O31" i="7"/>
  <c r="H31" i="7"/>
  <c r="I31" i="7" s="1"/>
  <c r="L31" i="7" s="1"/>
  <c r="N37" i="7"/>
  <c r="H37" i="7"/>
  <c r="I37" i="7" s="1"/>
  <c r="L37" i="7" s="1"/>
  <c r="O37" i="7"/>
  <c r="H53" i="7"/>
  <c r="I53" i="7" s="1"/>
  <c r="L53" i="7" s="1"/>
  <c r="O53" i="7"/>
  <c r="N53" i="7"/>
  <c r="H52" i="7"/>
  <c r="I52" i="7" s="1"/>
  <c r="L52" i="7" s="1"/>
  <c r="N52" i="7"/>
  <c r="O52" i="7"/>
  <c r="O27" i="7"/>
  <c r="H27" i="7"/>
  <c r="I27" i="7" s="1"/>
  <c r="L27" i="7" s="1"/>
  <c r="N27" i="7"/>
  <c r="H25" i="7"/>
  <c r="I25" i="7" s="1"/>
  <c r="L25" i="7" s="1"/>
  <c r="N25" i="7"/>
  <c r="O25" i="7"/>
  <c r="H9" i="7"/>
  <c r="I9" i="7" s="1"/>
  <c r="L9" i="7" s="1"/>
  <c r="N9" i="7"/>
  <c r="O9" i="7"/>
  <c r="H23" i="7"/>
  <c r="I23" i="7" s="1"/>
  <c r="L23" i="7" s="1"/>
  <c r="O23" i="7"/>
  <c r="N23" i="7"/>
  <c r="N2" i="7"/>
  <c r="H2" i="7"/>
  <c r="I2" i="7" s="1"/>
  <c r="O2" i="7"/>
  <c r="O66" i="7"/>
  <c r="N66" i="7"/>
  <c r="H66" i="7"/>
  <c r="I66" i="7" s="1"/>
  <c r="L66" i="7" s="1"/>
  <c r="H33" i="7"/>
  <c r="I33" i="7" s="1"/>
  <c r="L33" i="7" s="1"/>
  <c r="O33" i="7"/>
  <c r="N33" i="7"/>
  <c r="H51" i="7"/>
  <c r="I51" i="7" s="1"/>
  <c r="L51" i="7" s="1"/>
  <c r="O51" i="7"/>
  <c r="N51" i="7"/>
  <c r="H34" i="7"/>
  <c r="I34" i="7" s="1"/>
  <c r="L34" i="7" s="1"/>
  <c r="N34" i="7"/>
  <c r="O34" i="7"/>
  <c r="H56" i="7"/>
  <c r="I56" i="7" s="1"/>
  <c r="L56" i="7" s="1"/>
  <c r="N56" i="7"/>
  <c r="O56" i="7"/>
  <c r="O16" i="7"/>
  <c r="H16" i="7"/>
  <c r="I16" i="7" s="1"/>
  <c r="L16" i="7" s="1"/>
  <c r="N16" i="7"/>
  <c r="H28" i="7"/>
  <c r="I28" i="7" s="1"/>
  <c r="L28" i="7" s="1"/>
  <c r="N28" i="7"/>
  <c r="O28" i="7"/>
  <c r="N59" i="7"/>
  <c r="O59" i="7"/>
  <c r="H59" i="7"/>
  <c r="I59" i="7" s="1"/>
  <c r="L59" i="7" s="1"/>
  <c r="H24" i="7"/>
  <c r="I24" i="7" s="1"/>
  <c r="L24" i="7" s="1"/>
  <c r="N24" i="7"/>
  <c r="O24" i="7"/>
  <c r="H4" i="7"/>
  <c r="I4" i="7" s="1"/>
  <c r="L4" i="7" s="1"/>
  <c r="O4" i="7"/>
  <c r="N4" i="7"/>
  <c r="H70" i="7"/>
  <c r="I70" i="7" s="1"/>
  <c r="L70" i="7" s="1"/>
  <c r="N70" i="7"/>
  <c r="O70" i="7"/>
  <c r="H19" i="7"/>
  <c r="I19" i="7" s="1"/>
  <c r="L19" i="7" s="1"/>
  <c r="N19" i="7"/>
  <c r="O19" i="7"/>
  <c r="H26" i="7"/>
  <c r="I26" i="7" s="1"/>
  <c r="L26" i="7" s="1"/>
  <c r="O26" i="7"/>
  <c r="N26" i="7"/>
  <c r="H58" i="7"/>
  <c r="I58" i="7" s="1"/>
  <c r="O58" i="7"/>
  <c r="N58" i="7"/>
  <c r="H40" i="7"/>
  <c r="I40" i="7" s="1"/>
  <c r="L40" i="7" s="1"/>
  <c r="N40" i="7"/>
  <c r="O40" i="7"/>
  <c r="H7" i="7"/>
  <c r="I7" i="7" s="1"/>
  <c r="L7" i="7" s="1"/>
  <c r="O7" i="7"/>
  <c r="N7" i="7"/>
  <c r="H62" i="7"/>
  <c r="I62" i="7" s="1"/>
  <c r="L62" i="7" s="1"/>
  <c r="N62" i="7"/>
  <c r="O62" i="7"/>
  <c r="H60" i="7"/>
  <c r="I60" i="7" s="1"/>
  <c r="L60" i="7" s="1"/>
  <c r="O60" i="7"/>
  <c r="N60" i="7"/>
  <c r="O41" i="7"/>
  <c r="H41" i="7"/>
  <c r="I41" i="7" s="1"/>
  <c r="L41" i="7" s="1"/>
  <c r="N41" i="7"/>
  <c r="H54" i="7"/>
  <c r="I54" i="7" s="1"/>
  <c r="L54" i="7" s="1"/>
  <c r="N54" i="7"/>
  <c r="O54" i="7"/>
  <c r="N22" i="7"/>
  <c r="O22" i="7"/>
  <c r="H22" i="7"/>
  <c r="I22" i="7" s="1"/>
  <c r="L22" i="7" s="1"/>
  <c r="H69" i="7"/>
  <c r="I69" i="7" s="1"/>
  <c r="L69" i="7" s="1"/>
  <c r="N69" i="7"/>
  <c r="O69" i="7"/>
  <c r="H71" i="7"/>
  <c r="I71" i="7" s="1"/>
  <c r="L71" i="7" s="1"/>
  <c r="O71" i="7"/>
  <c r="N71" i="7"/>
  <c r="H61" i="7"/>
  <c r="I61" i="7" s="1"/>
  <c r="L61" i="7" s="1"/>
  <c r="N61" i="7"/>
  <c r="O61" i="7"/>
  <c r="H57" i="7"/>
  <c r="I57" i="7" s="1"/>
  <c r="L57" i="7" s="1"/>
  <c r="N57" i="7"/>
  <c r="O57" i="7"/>
  <c r="O20" i="7"/>
  <c r="N20" i="7"/>
  <c r="H20" i="7"/>
  <c r="I20" i="7" s="1"/>
  <c r="L20" i="7" s="1"/>
  <c r="O14" i="7"/>
  <c r="N14" i="7"/>
  <c r="H14" i="7"/>
  <c r="I14" i="7" s="1"/>
  <c r="L14" i="7" s="1"/>
  <c r="N15" i="7"/>
  <c r="O15" i="7"/>
  <c r="H15" i="7"/>
  <c r="I15" i="7" s="1"/>
  <c r="L15" i="7" s="1"/>
  <c r="H29" i="7"/>
  <c r="I29" i="7" s="1"/>
  <c r="L29" i="7" s="1"/>
  <c r="N29" i="7"/>
  <c r="O29" i="7"/>
  <c r="O47" i="7"/>
  <c r="H47" i="7"/>
  <c r="I47" i="7" s="1"/>
  <c r="L47" i="7" s="1"/>
  <c r="N47" i="7"/>
  <c r="O63" i="7"/>
  <c r="N63" i="7"/>
  <c r="H63" i="7"/>
  <c r="I63" i="7" s="1"/>
  <c r="L63" i="7" s="1"/>
  <c r="H44" i="7"/>
  <c r="I44" i="7" s="1"/>
  <c r="L44" i="7" s="1"/>
  <c r="N44" i="7"/>
  <c r="O44" i="7"/>
  <c r="L2" i="7" l="1"/>
  <c r="C16" i="2"/>
  <c r="L58" i="7"/>
  <c r="H13" i="2" s="1"/>
  <c r="AL292" i="11"/>
  <c r="AL150" i="11"/>
  <c r="AL253" i="11"/>
  <c r="AL213" i="11"/>
  <c r="AL254" i="11"/>
  <c r="AL300" i="11"/>
  <c r="AL20" i="11"/>
  <c r="AL12" i="11"/>
  <c r="AL90" i="11"/>
  <c r="AL285" i="11"/>
  <c r="AL101" i="11"/>
  <c r="AL99" i="11"/>
  <c r="AL289" i="11"/>
  <c r="AL51" i="11"/>
  <c r="AL208" i="11"/>
  <c r="AL118" i="11"/>
  <c r="AL283" i="11"/>
  <c r="AL80" i="11"/>
  <c r="AL28" i="11"/>
  <c r="AL294" i="11"/>
  <c r="AL110" i="11"/>
  <c r="AL44" i="11"/>
  <c r="AL35" i="11"/>
  <c r="AL180" i="11"/>
  <c r="AL257" i="11"/>
  <c r="AL276" i="11"/>
  <c r="AL43" i="11"/>
  <c r="AL165" i="11"/>
  <c r="AL98" i="11"/>
  <c r="AL167" i="11"/>
  <c r="AL248" i="11"/>
  <c r="AL258" i="11"/>
  <c r="AL255" i="11"/>
  <c r="AL54" i="11"/>
  <c r="AL267" i="11"/>
  <c r="AL76" i="11"/>
  <c r="AL134" i="11"/>
  <c r="AL183" i="11"/>
  <c r="AL193" i="11"/>
  <c r="AL46" i="11"/>
  <c r="AL124" i="11"/>
  <c r="AL188" i="11"/>
  <c r="AL282" i="11"/>
  <c r="AL59" i="11"/>
  <c r="AL85" i="11"/>
  <c r="AL15" i="11"/>
  <c r="AL192" i="11"/>
  <c r="AL81" i="11"/>
  <c r="AL214" i="11"/>
  <c r="AL238" i="11"/>
  <c r="AL3" i="11"/>
  <c r="AL113" i="11"/>
  <c r="AL120" i="11"/>
  <c r="AL158" i="11"/>
  <c r="AL142" i="11"/>
  <c r="AL219" i="11"/>
  <c r="AL284" i="11"/>
  <c r="AL280" i="11"/>
  <c r="AL249" i="11"/>
  <c r="AL177" i="11"/>
  <c r="AL50" i="11"/>
  <c r="AL47" i="11"/>
  <c r="AL236" i="11"/>
  <c r="AL227" i="11"/>
  <c r="AL272" i="11"/>
  <c r="AL14" i="11"/>
  <c r="AL69" i="11"/>
  <c r="H70" i="15" s="1"/>
  <c r="I70" i="15" s="1"/>
  <c r="L70" i="15" s="1"/>
  <c r="AL269" i="11"/>
  <c r="AL117" i="11"/>
  <c r="AL58" i="11"/>
  <c r="AL78" i="11"/>
  <c r="AL61" i="11"/>
  <c r="H63" i="15" s="1"/>
  <c r="I63" i="15" s="1"/>
  <c r="L63" i="15" s="1"/>
  <c r="AL231" i="11"/>
  <c r="AL92" i="11"/>
  <c r="AL55" i="11"/>
  <c r="AL97" i="11"/>
  <c r="AL88" i="11"/>
  <c r="AL10" i="11"/>
  <c r="AL235" i="11"/>
  <c r="AL215" i="11"/>
  <c r="AL128" i="11"/>
  <c r="AL196" i="11"/>
  <c r="AL153" i="11"/>
  <c r="AL62" i="11"/>
  <c r="H64" i="15" s="1"/>
  <c r="I64" i="15" s="1"/>
  <c r="L64" i="15" s="1"/>
  <c r="AL240" i="11"/>
  <c r="AL200" i="11"/>
  <c r="AL259" i="11"/>
  <c r="AL203" i="11"/>
  <c r="AL198" i="11"/>
  <c r="AL33" i="11"/>
  <c r="AL64" i="11"/>
  <c r="AL197" i="11"/>
  <c r="AL75" i="11"/>
  <c r="AL21" i="11"/>
  <c r="AL241" i="11"/>
  <c r="AL145" i="11"/>
  <c r="AL122" i="11"/>
  <c r="AL224" i="11"/>
  <c r="AL239" i="11"/>
  <c r="AL57" i="11"/>
  <c r="AL172" i="11"/>
  <c r="AL290" i="11"/>
  <c r="AL263" i="11"/>
  <c r="AL93" i="11"/>
  <c r="AL273" i="11"/>
  <c r="AL65" i="11"/>
  <c r="H66" i="15" s="1"/>
  <c r="I66" i="15" s="1"/>
  <c r="L66" i="15" s="1"/>
  <c r="AL288" i="11"/>
  <c r="AL32" i="11"/>
  <c r="AL266" i="11"/>
  <c r="AL260" i="11"/>
  <c r="AL250" i="11"/>
  <c r="AL216" i="11"/>
  <c r="AL18" i="11"/>
  <c r="AL220" i="11"/>
  <c r="AL166" i="11"/>
  <c r="AL184" i="11"/>
  <c r="AL42" i="11"/>
  <c r="AL29" i="11"/>
  <c r="AL2" i="11"/>
  <c r="AL86" i="11"/>
  <c r="AL70" i="11"/>
  <c r="AL40" i="11"/>
  <c r="AL138" i="11"/>
  <c r="AL251" i="11"/>
  <c r="AL291" i="11"/>
  <c r="AL105" i="11"/>
  <c r="AL268" i="11"/>
  <c r="AL296" i="11"/>
  <c r="AL209" i="11"/>
  <c r="AL135" i="11"/>
  <c r="AL112" i="11"/>
  <c r="AL297" i="11"/>
  <c r="AL160" i="11"/>
  <c r="AL96" i="11"/>
  <c r="AL137" i="11"/>
  <c r="AL156" i="11"/>
  <c r="AL243" i="11"/>
  <c r="AL115" i="11"/>
  <c r="AL132" i="11"/>
  <c r="AL190" i="11"/>
  <c r="AL195" i="11"/>
  <c r="AL126" i="11"/>
  <c r="AL121" i="11"/>
  <c r="AL217" i="11"/>
  <c r="AL6" i="11"/>
  <c r="AL194" i="11"/>
  <c r="AL162" i="11"/>
  <c r="AL102" i="11"/>
  <c r="AL116" i="11"/>
  <c r="AL191" i="11"/>
  <c r="AL56" i="11"/>
  <c r="AL144" i="11"/>
  <c r="AL274" i="11"/>
  <c r="AL182" i="11"/>
  <c r="AL68" i="11"/>
  <c r="H69" i="15" s="1"/>
  <c r="I69" i="15" s="1"/>
  <c r="L69" i="15" s="1"/>
  <c r="AL30" i="11"/>
  <c r="AL8" i="11"/>
  <c r="AL79" i="11"/>
  <c r="AL91" i="11"/>
  <c r="AL130" i="11"/>
  <c r="AL298" i="11"/>
  <c r="AL206" i="11"/>
  <c r="AL237" i="11"/>
  <c r="AL178" i="11"/>
  <c r="AL229" i="11"/>
  <c r="AL234" i="11"/>
  <c r="AL179" i="11"/>
  <c r="AL143" i="11"/>
  <c r="AL63" i="11"/>
  <c r="H65" i="15" s="1"/>
  <c r="I65" i="15" s="1"/>
  <c r="L65" i="15" s="1"/>
  <c r="AL154" i="11"/>
  <c r="AL155" i="11"/>
  <c r="AL106" i="11"/>
  <c r="AL185" i="11"/>
  <c r="AL170" i="11"/>
  <c r="AL265" i="11"/>
  <c r="AL163" i="11"/>
  <c r="AL161" i="11"/>
  <c r="AL108" i="11"/>
  <c r="AL129" i="11"/>
  <c r="AL94" i="11"/>
  <c r="AL149" i="11"/>
  <c r="AL293" i="11"/>
  <c r="AL48" i="11"/>
  <c r="AL41" i="11"/>
  <c r="AL171" i="11"/>
  <c r="AL17" i="11"/>
  <c r="AL82" i="11"/>
  <c r="AL103" i="11"/>
  <c r="AL286" i="11"/>
  <c r="AL111" i="11"/>
  <c r="AL225" i="11"/>
  <c r="AL123" i="11"/>
  <c r="AL37" i="11"/>
  <c r="AL26" i="11"/>
  <c r="AL157" i="11"/>
  <c r="AL168" i="11"/>
  <c r="AL242" i="11"/>
  <c r="AL151" i="11"/>
  <c r="AL60" i="11"/>
  <c r="AL279" i="11"/>
  <c r="AL107" i="11"/>
  <c r="AL246" i="11"/>
  <c r="AL247" i="11"/>
  <c r="AL244" i="11"/>
  <c r="AL222" i="11"/>
  <c r="AL212" i="11"/>
  <c r="AL202" i="11"/>
  <c r="AL299" i="11"/>
  <c r="AL221" i="11"/>
  <c r="AL53" i="11"/>
  <c r="AL210" i="11"/>
  <c r="AL133" i="11"/>
  <c r="AL77" i="11"/>
  <c r="AL72" i="11"/>
  <c r="AL67" i="11"/>
  <c r="H68" i="15" s="1"/>
  <c r="I68" i="15" s="1"/>
  <c r="L68" i="15" s="1"/>
  <c r="AL100" i="11"/>
  <c r="AL181" i="11"/>
  <c r="AL131" i="11"/>
  <c r="AL147" i="11"/>
  <c r="AL204" i="11"/>
  <c r="AL256" i="11"/>
  <c r="AL27" i="11"/>
  <c r="AL189" i="11"/>
  <c r="AL218" i="11"/>
  <c r="AL295" i="11"/>
  <c r="AL136" i="11"/>
  <c r="AL127" i="11"/>
  <c r="AL74" i="11"/>
  <c r="AL31" i="11"/>
  <c r="AL24" i="11"/>
  <c r="AL89" i="11"/>
  <c r="AL271" i="11"/>
  <c r="AL84" i="11"/>
  <c r="AL95" i="11"/>
  <c r="AL16" i="11"/>
  <c r="AL83" i="11"/>
  <c r="AL45" i="11"/>
  <c r="AL139" i="11"/>
  <c r="AL230" i="11"/>
  <c r="AL187" i="11"/>
  <c r="AL199" i="11"/>
  <c r="AL252" i="11"/>
  <c r="AL226" i="11"/>
  <c r="AL186" i="11"/>
  <c r="AL270" i="11"/>
  <c r="AL38" i="11"/>
  <c r="AL87" i="11"/>
  <c r="AL176" i="11"/>
  <c r="AL5" i="11"/>
  <c r="AL11" i="11"/>
  <c r="AL278" i="11"/>
  <c r="AL114" i="11"/>
  <c r="AL164" i="11"/>
  <c r="AL233" i="11"/>
  <c r="AL207" i="11"/>
  <c r="AL287" i="11"/>
  <c r="AL71" i="11"/>
  <c r="AL175" i="11"/>
  <c r="AL173" i="11"/>
  <c r="AL19" i="11"/>
  <c r="AL275" i="11"/>
  <c r="AL174" i="11"/>
  <c r="AL13" i="11"/>
  <c r="AL73" i="11"/>
  <c r="AL49" i="11"/>
  <c r="AL52" i="11"/>
  <c r="AL34" i="11"/>
  <c r="AL245" i="11"/>
  <c r="AL281" i="11"/>
  <c r="AL228" i="11"/>
  <c r="AL104" i="11"/>
  <c r="AL262" i="11"/>
  <c r="AL169" i="11"/>
  <c r="AL205" i="11"/>
  <c r="AL264" i="11"/>
  <c r="AL261" i="11"/>
  <c r="AL22" i="11"/>
  <c r="AL119" i="11"/>
  <c r="AL223" i="11"/>
  <c r="AL140" i="11"/>
  <c r="AL232" i="11"/>
  <c r="AL4" i="11"/>
  <c r="AL159" i="11"/>
  <c r="AL277" i="11"/>
  <c r="AL9" i="11"/>
  <c r="AL7" i="11"/>
  <c r="AL36" i="11"/>
  <c r="AL211" i="11"/>
  <c r="AL25" i="11"/>
  <c r="AL152" i="11"/>
  <c r="AL66" i="11"/>
  <c r="H67" i="15" s="1"/>
  <c r="I67" i="15" s="1"/>
  <c r="L67" i="15" s="1"/>
  <c r="AL109" i="11"/>
  <c r="AL125" i="11"/>
  <c r="AL141" i="11"/>
  <c r="AL148" i="11"/>
  <c r="AL201" i="11"/>
  <c r="AL146" i="11"/>
  <c r="AL23" i="11"/>
  <c r="AL39" i="11"/>
  <c r="D41" i="15" l="1"/>
  <c r="H41" i="15" s="1"/>
  <c r="I41" i="15" s="1"/>
  <c r="L41" i="15" s="1"/>
  <c r="D3" i="15"/>
  <c r="H3" i="15" s="1"/>
  <c r="I3" i="15" s="1"/>
  <c r="L3" i="15" s="1"/>
  <c r="D53" i="15"/>
  <c r="H53" i="15" s="1"/>
  <c r="I53" i="15" s="1"/>
  <c r="L53" i="15" s="1"/>
  <c r="D14" i="15"/>
  <c r="H14" i="15" s="1"/>
  <c r="I14" i="15" s="1"/>
  <c r="L14" i="15" s="1"/>
  <c r="D24" i="15"/>
  <c r="H24" i="15" s="1"/>
  <c r="I24" i="15" s="1"/>
  <c r="L24" i="15" s="1"/>
  <c r="D39" i="15"/>
  <c r="H39" i="15" s="1"/>
  <c r="I39" i="15" s="1"/>
  <c r="D32" i="15"/>
  <c r="H32" i="15" s="1"/>
  <c r="I32" i="15" s="1"/>
  <c r="D28" i="15"/>
  <c r="H28" i="15" s="1"/>
  <c r="I28" i="15" s="1"/>
  <c r="D16" i="15"/>
  <c r="H16" i="15" s="1"/>
  <c r="I16" i="15" s="1"/>
  <c r="D59" i="15"/>
  <c r="H59" i="15" s="1"/>
  <c r="I59" i="15" s="1"/>
  <c r="D51" i="15"/>
  <c r="H51" i="15" s="1"/>
  <c r="I51" i="15" s="1"/>
  <c r="D46" i="15"/>
  <c r="H46" i="15" s="1"/>
  <c r="I46" i="15" s="1"/>
  <c r="D2" i="15"/>
  <c r="H2" i="15" s="1"/>
  <c r="I2" i="15" s="1"/>
  <c r="D61" i="15"/>
  <c r="H61" i="15" s="1"/>
  <c r="I61" i="15" s="1"/>
  <c r="D52" i="15"/>
  <c r="H52" i="15" s="1"/>
  <c r="I52" i="15" s="1"/>
  <c r="D60" i="15"/>
  <c r="H60" i="15" s="1"/>
  <c r="I60" i="15" s="1"/>
  <c r="D45" i="15"/>
  <c r="H45" i="15" s="1"/>
  <c r="I45" i="15" s="1"/>
  <c r="D57" i="15"/>
  <c r="H57" i="15" s="1"/>
  <c r="I57" i="15" s="1"/>
  <c r="D30" i="15"/>
  <c r="H30" i="15" s="1"/>
  <c r="I30" i="15" s="1"/>
  <c r="D13" i="15"/>
  <c r="H13" i="15" s="1"/>
  <c r="I13" i="15" s="1"/>
  <c r="D34" i="15"/>
  <c r="H34" i="15" s="1"/>
  <c r="I34" i="15" s="1"/>
  <c r="D37" i="15"/>
  <c r="H37" i="15" s="1"/>
  <c r="I37" i="15" s="1"/>
  <c r="D40" i="15"/>
  <c r="H40" i="15" s="1"/>
  <c r="I40" i="15" s="1"/>
  <c r="D11" i="15"/>
  <c r="H11" i="15" s="1"/>
  <c r="I11" i="15" s="1"/>
  <c r="D44" i="15"/>
  <c r="H44" i="15" s="1"/>
  <c r="I44" i="15" s="1"/>
  <c r="D18" i="15"/>
  <c r="H18" i="15" s="1"/>
  <c r="I18" i="15" s="1"/>
  <c r="D42" i="15"/>
  <c r="H42" i="15" s="1"/>
  <c r="I42" i="15" s="1"/>
  <c r="D4" i="15"/>
  <c r="H4" i="15" s="1"/>
  <c r="I4" i="15" s="1"/>
  <c r="D23" i="15"/>
  <c r="H23" i="15" s="1"/>
  <c r="I23" i="15" s="1"/>
  <c r="D50" i="15"/>
  <c r="H50" i="15" s="1"/>
  <c r="I50" i="15" s="1"/>
  <c r="D22" i="15"/>
  <c r="H22" i="15" s="1"/>
  <c r="I22" i="15" s="1"/>
  <c r="D5" i="15"/>
  <c r="H5" i="15" s="1"/>
  <c r="I5" i="15" s="1"/>
  <c r="D54" i="15"/>
  <c r="H54" i="15" s="1"/>
  <c r="I54" i="15" s="1"/>
  <c r="D7" i="15"/>
  <c r="H7" i="15" s="1"/>
  <c r="I7" i="15" s="1"/>
  <c r="D6" i="15"/>
  <c r="H6" i="15" s="1"/>
  <c r="I6" i="15" s="1"/>
  <c r="D29" i="15"/>
  <c r="H29" i="15" s="1"/>
  <c r="I29" i="15" s="1"/>
  <c r="D31" i="15"/>
  <c r="H31" i="15" s="1"/>
  <c r="I31" i="15" s="1"/>
  <c r="D56" i="15"/>
  <c r="H56" i="15" s="1"/>
  <c r="I56" i="15" s="1"/>
  <c r="D8" i="15"/>
  <c r="H8" i="15" s="1"/>
  <c r="I8" i="15" s="1"/>
  <c r="D49" i="15"/>
  <c r="H49" i="15" s="1"/>
  <c r="I49" i="15" s="1"/>
  <c r="D17" i="15"/>
  <c r="H17" i="15" s="1"/>
  <c r="I17" i="15" s="1"/>
  <c r="D33" i="15"/>
  <c r="H33" i="15" s="1"/>
  <c r="I33" i="15" s="1"/>
  <c r="D9" i="15"/>
  <c r="H9" i="15" s="1"/>
  <c r="I9" i="15" s="1"/>
  <c r="D55" i="15"/>
  <c r="H55" i="15" s="1"/>
  <c r="I55" i="15" s="1"/>
  <c r="D26" i="15"/>
  <c r="H26" i="15" s="1"/>
  <c r="I26" i="15" s="1"/>
  <c r="D35" i="15"/>
  <c r="H35" i="15" s="1"/>
  <c r="I35" i="15" s="1"/>
  <c r="D10" i="15"/>
  <c r="H10" i="15" s="1"/>
  <c r="I10" i="15" s="1"/>
  <c r="D48" i="15"/>
  <c r="H48" i="15" s="1"/>
  <c r="I48" i="15" s="1"/>
  <c r="D19" i="15"/>
  <c r="H19" i="15" s="1"/>
  <c r="I19" i="15" s="1"/>
  <c r="D21" i="15"/>
  <c r="H21" i="15" s="1"/>
  <c r="I21" i="15" s="1"/>
  <c r="D36" i="15"/>
  <c r="H36" i="15" s="1"/>
  <c r="I36" i="15" s="1"/>
  <c r="D27" i="15"/>
  <c r="H27" i="15" s="1"/>
  <c r="I27" i="15" s="1"/>
  <c r="D15" i="15"/>
  <c r="H15" i="15" s="1"/>
  <c r="I15" i="15" s="1"/>
  <c r="D47" i="15"/>
  <c r="H47" i="15" s="1"/>
  <c r="I47" i="15" s="1"/>
  <c r="D20" i="15"/>
  <c r="H20" i="15" s="1"/>
  <c r="I20" i="15" s="1"/>
  <c r="D25" i="15"/>
  <c r="H25" i="15" s="1"/>
  <c r="I25" i="15" s="1"/>
  <c r="D43" i="15"/>
  <c r="H43" i="15" s="1"/>
  <c r="I43" i="15" s="1"/>
  <c r="D38" i="15"/>
  <c r="H38" i="15" s="1"/>
  <c r="I38" i="15" s="1"/>
  <c r="D12" i="15"/>
  <c r="H12" i="15" s="1"/>
  <c r="I12" i="15" s="1"/>
  <c r="D58" i="15"/>
  <c r="H58" i="15" s="1"/>
  <c r="I58" i="15" s="1"/>
  <c r="L48" i="15" l="1"/>
  <c r="L29" i="15"/>
  <c r="L46" i="15"/>
  <c r="L25" i="15"/>
  <c r="L22" i="15"/>
  <c r="L4" i="15"/>
  <c r="L61" i="15"/>
  <c r="L15" i="15"/>
  <c r="L43" i="15"/>
  <c r="L19" i="15"/>
  <c r="L13" i="15"/>
  <c r="L54" i="15"/>
  <c r="L42" i="15"/>
  <c r="L40" i="15"/>
  <c r="L20" i="15"/>
  <c r="L8" i="15"/>
  <c r="L32" i="15"/>
  <c r="L12" i="15"/>
  <c r="L27" i="15"/>
  <c r="L17" i="15"/>
  <c r="L31" i="15"/>
  <c r="L18" i="15"/>
  <c r="L57" i="15"/>
  <c r="L2" i="15"/>
  <c r="L6" i="15"/>
  <c r="L34" i="15"/>
  <c r="L51" i="15"/>
  <c r="L39" i="15"/>
  <c r="L47" i="15"/>
  <c r="L9" i="15"/>
  <c r="L56" i="15"/>
  <c r="L50" i="15"/>
  <c r="L30" i="15"/>
  <c r="L60" i="15"/>
  <c r="L38" i="15"/>
  <c r="L36" i="15"/>
  <c r="L26" i="15"/>
  <c r="L49" i="15"/>
  <c r="L11" i="15"/>
  <c r="L45" i="15"/>
  <c r="L59" i="15"/>
  <c r="L10" i="15"/>
  <c r="L33" i="15"/>
  <c r="L52" i="15"/>
  <c r="L21" i="15"/>
  <c r="L55" i="15"/>
  <c r="L23" i="15"/>
  <c r="L37" i="15"/>
  <c r="L16" i="15"/>
  <c r="L28" i="15"/>
  <c r="L58" i="15"/>
  <c r="L7" i="15"/>
  <c r="L5" i="15"/>
  <c r="L44" i="15"/>
  <c r="N5" i="15" l="1"/>
  <c r="N25" i="15"/>
  <c r="N2" i="15"/>
  <c r="N10" i="15"/>
  <c r="N59" i="15"/>
  <c r="N57" i="15"/>
  <c r="N32" i="15"/>
  <c r="N13" i="15"/>
  <c r="N22" i="15"/>
  <c r="N36" i="15"/>
  <c r="N55" i="15"/>
  <c r="N39" i="15"/>
  <c r="N8" i="15"/>
  <c r="N19" i="15"/>
  <c r="N54" i="15"/>
  <c r="N7" i="15"/>
  <c r="N47" i="15"/>
  <c r="N18" i="15"/>
  <c r="N12" i="15"/>
  <c r="N23" i="15"/>
  <c r="N38" i="15"/>
  <c r="N46" i="15"/>
  <c r="N37" i="15"/>
  <c r="N58" i="15"/>
  <c r="N35" i="15"/>
  <c r="L35" i="15"/>
  <c r="H10" i="2" s="1"/>
  <c r="N69" i="15"/>
  <c r="N80" i="15"/>
  <c r="N91" i="15"/>
  <c r="N73" i="15"/>
  <c r="N97" i="15"/>
  <c r="N77" i="15"/>
  <c r="N90" i="15"/>
  <c r="N95" i="15"/>
  <c r="N88" i="15"/>
  <c r="N75" i="15"/>
  <c r="N65" i="15"/>
  <c r="N87" i="15"/>
  <c r="N53" i="15"/>
  <c r="N74" i="15"/>
  <c r="N76" i="15"/>
  <c r="N89" i="15"/>
  <c r="N63" i="15"/>
  <c r="N68" i="15"/>
  <c r="N98" i="15"/>
  <c r="N86" i="15"/>
  <c r="C18" i="2"/>
  <c r="N85" i="15"/>
  <c r="N71" i="15"/>
  <c r="N84" i="15"/>
  <c r="N94" i="15"/>
  <c r="N79" i="15"/>
  <c r="N81" i="15"/>
  <c r="N92" i="15"/>
  <c r="N82" i="15"/>
  <c r="N70" i="15"/>
  <c r="N93" i="15"/>
  <c r="N67" i="15"/>
  <c r="N24" i="15"/>
  <c r="N14" i="15"/>
  <c r="N96" i="15"/>
  <c r="N72" i="15"/>
  <c r="N78" i="15"/>
  <c r="N64" i="15"/>
  <c r="N41" i="15"/>
  <c r="N83" i="15"/>
  <c r="N66" i="15"/>
  <c r="N62" i="15"/>
  <c r="N3" i="15"/>
  <c r="AO262" i="11"/>
  <c r="AO11" i="11"/>
  <c r="AO29" i="11"/>
  <c r="AO44" i="11"/>
  <c r="AO275" i="11"/>
  <c r="AO195" i="11"/>
  <c r="AO110" i="11"/>
  <c r="AO144" i="11"/>
  <c r="AO294" i="11"/>
  <c r="AO82" i="11"/>
  <c r="AO53" i="11"/>
  <c r="AO290" i="11"/>
  <c r="AO242" i="11"/>
  <c r="AO106" i="11"/>
  <c r="AO165" i="11"/>
  <c r="AO147" i="11"/>
  <c r="AO239" i="11"/>
  <c r="AO131" i="11"/>
  <c r="AO200" i="11"/>
  <c r="AO52" i="11"/>
  <c r="AO149" i="11"/>
  <c r="AO50" i="11"/>
  <c r="AO74" i="11"/>
  <c r="AO297" i="11"/>
  <c r="AO180" i="11"/>
  <c r="AO129" i="11"/>
  <c r="AO63" i="11"/>
  <c r="AO86" i="11"/>
  <c r="AO179" i="11"/>
  <c r="AO68" i="11"/>
  <c r="AO62" i="11"/>
  <c r="AO271" i="11"/>
  <c r="AO285" i="11"/>
  <c r="AO5" i="11"/>
  <c r="D2" i="17" s="1"/>
  <c r="H2" i="17" s="1"/>
  <c r="I2" i="17" s="1"/>
  <c r="AO209" i="11"/>
  <c r="AO90" i="11"/>
  <c r="AO190" i="11"/>
  <c r="AO265" i="11"/>
  <c r="AO142" i="11"/>
  <c r="AO33" i="11"/>
  <c r="AO228" i="11"/>
  <c r="AO171" i="11"/>
  <c r="AO272" i="11"/>
  <c r="AO130" i="11"/>
  <c r="AO118" i="11"/>
  <c r="AO202" i="11"/>
  <c r="AO259" i="11"/>
  <c r="AO212" i="11"/>
  <c r="AO92" i="11"/>
  <c r="AO214" i="11"/>
  <c r="AO25" i="11"/>
  <c r="AO101" i="11"/>
  <c r="AO252" i="11"/>
  <c r="AO139" i="11"/>
  <c r="AO65" i="11"/>
  <c r="AO109" i="11"/>
  <c r="AO42" i="11"/>
  <c r="AO176" i="11"/>
  <c r="AO296" i="11"/>
  <c r="AO12" i="11"/>
  <c r="AO237" i="11"/>
  <c r="AO282" i="11"/>
  <c r="AO151" i="11"/>
  <c r="AO10" i="11"/>
  <c r="AO175" i="11"/>
  <c r="AO185" i="11"/>
  <c r="AO120" i="11"/>
  <c r="AO102" i="11"/>
  <c r="AO213" i="11"/>
  <c r="AO157" i="11"/>
  <c r="AO55" i="11"/>
  <c r="AO26" i="11"/>
  <c r="AO24" i="11"/>
  <c r="AO134" i="11"/>
  <c r="AO100" i="11"/>
  <c r="AO32" i="11"/>
  <c r="AO192" i="11"/>
  <c r="AO244" i="11"/>
  <c r="AO79" i="11"/>
  <c r="AO112" i="11"/>
  <c r="AO39" i="11"/>
  <c r="AO136" i="11"/>
  <c r="AO204" i="11"/>
  <c r="AO45" i="11"/>
  <c r="AO83" i="11"/>
  <c r="AO184" i="11"/>
  <c r="AO159" i="11"/>
  <c r="AO248" i="11"/>
  <c r="AO17" i="11"/>
  <c r="AO14" i="11"/>
  <c r="AO38" i="11"/>
  <c r="AO298" i="11"/>
  <c r="AO124" i="11"/>
  <c r="AO156" i="11"/>
  <c r="AO245" i="11"/>
  <c r="AO48" i="11"/>
  <c r="AO293" i="11"/>
  <c r="AO47" i="11"/>
  <c r="AO8" i="11"/>
  <c r="AO257" i="11"/>
  <c r="AO145" i="11"/>
  <c r="AO119" i="11"/>
  <c r="AO13" i="11"/>
  <c r="AO72" i="11"/>
  <c r="AO21" i="11"/>
  <c r="AO233" i="11"/>
  <c r="AO273" i="11"/>
  <c r="AO93" i="11"/>
  <c r="AO104" i="11"/>
  <c r="AO56" i="11"/>
  <c r="AO28" i="11"/>
  <c r="AO158" i="11"/>
  <c r="AO125" i="11"/>
  <c r="AO116" i="11"/>
  <c r="AO98" i="11"/>
  <c r="AO251" i="11"/>
  <c r="AO299" i="11"/>
  <c r="AO236" i="11"/>
  <c r="AO154" i="11"/>
  <c r="AO49" i="11"/>
  <c r="AO6" i="11"/>
  <c r="AO289" i="11"/>
  <c r="AO35" i="11"/>
  <c r="AO246" i="11"/>
  <c r="AO22" i="11"/>
  <c r="AO295" i="11"/>
  <c r="AO75" i="11"/>
  <c r="AO218" i="11"/>
  <c r="AO173" i="11"/>
  <c r="AO132" i="11"/>
  <c r="AO20" i="11"/>
  <c r="AO170" i="11"/>
  <c r="AO188" i="11"/>
  <c r="AO232" i="11"/>
  <c r="AO243" i="11"/>
  <c r="AO216" i="11"/>
  <c r="AO66" i="11"/>
  <c r="AO155" i="11"/>
  <c r="AO3" i="11"/>
  <c r="AO238" i="11"/>
  <c r="AO264" i="11"/>
  <c r="AO278" i="11"/>
  <c r="AO111" i="11"/>
  <c r="AO196" i="11"/>
  <c r="AO77" i="11"/>
  <c r="AO133" i="11"/>
  <c r="AO197" i="11"/>
  <c r="AO87" i="11"/>
  <c r="AO268" i="11"/>
  <c r="AO206" i="11"/>
  <c r="AO167" i="11"/>
  <c r="AO281" i="11"/>
  <c r="AO291" i="11"/>
  <c r="AO283" i="11"/>
  <c r="AO57" i="11"/>
  <c r="AO91" i="11"/>
  <c r="AO193" i="11"/>
  <c r="AO183" i="11"/>
  <c r="AO164" i="11"/>
  <c r="AO160" i="11"/>
  <c r="AO211" i="11"/>
  <c r="AO61" i="11"/>
  <c r="AO230" i="11"/>
  <c r="AO2" i="11"/>
  <c r="AO127" i="11"/>
  <c r="AO123" i="11"/>
  <c r="AO108" i="11"/>
  <c r="AO58" i="11"/>
  <c r="AO36" i="11"/>
  <c r="AO107" i="11"/>
  <c r="AO128" i="11"/>
  <c r="AO279" i="11"/>
  <c r="AO215" i="11"/>
  <c r="AO16" i="11"/>
  <c r="AO166" i="11"/>
  <c r="AO19" i="11"/>
  <c r="AO191" i="11"/>
  <c r="AO80" i="11"/>
  <c r="AO71" i="11"/>
  <c r="AO18" i="11"/>
  <c r="AO254" i="11"/>
  <c r="AO203" i="11"/>
  <c r="AO223" i="11"/>
  <c r="AO43" i="11"/>
  <c r="AO194" i="11"/>
  <c r="AO276" i="11"/>
  <c r="AO199" i="11"/>
  <c r="AO70" i="11"/>
  <c r="AO261" i="11"/>
  <c r="AO94" i="11"/>
  <c r="AO153" i="11"/>
  <c r="AO23" i="11"/>
  <c r="AO234" i="11"/>
  <c r="AO280" i="11"/>
  <c r="AO146" i="11"/>
  <c r="AO286" i="11"/>
  <c r="AO117" i="11"/>
  <c r="AO103" i="11"/>
  <c r="AO269" i="11"/>
  <c r="AO263" i="11"/>
  <c r="AO115" i="11"/>
  <c r="AO300" i="11"/>
  <c r="AO270" i="11"/>
  <c r="AO140" i="11"/>
  <c r="AO97" i="11"/>
  <c r="AO34" i="11"/>
  <c r="AO162" i="11"/>
  <c r="AO208" i="11"/>
  <c r="AO96" i="11"/>
  <c r="AO51" i="11"/>
  <c r="AO31" i="11"/>
  <c r="AO266" i="11"/>
  <c r="AO73" i="11"/>
  <c r="AO143" i="11"/>
  <c r="AO177" i="11"/>
  <c r="AO67" i="11"/>
  <c r="AO288" i="11"/>
  <c r="AO247" i="11"/>
  <c r="AO292" i="11"/>
  <c r="AO7" i="11"/>
  <c r="AO182" i="11"/>
  <c r="AO15" i="11"/>
  <c r="AO9" i="11"/>
  <c r="AO161" i="11"/>
  <c r="AO284" i="11"/>
  <c r="AO219" i="11"/>
  <c r="AO189" i="11"/>
  <c r="AO64" i="11"/>
  <c r="AO95" i="11"/>
  <c r="AO105" i="11"/>
  <c r="AO277" i="11"/>
  <c r="AO84" i="11"/>
  <c r="AO172" i="11"/>
  <c r="AO168" i="11"/>
  <c r="AO227" i="11"/>
  <c r="AO207" i="11"/>
  <c r="AO137" i="11"/>
  <c r="AO253" i="11"/>
  <c r="AO40" i="11"/>
  <c r="AO150" i="11"/>
  <c r="AO181" i="11"/>
  <c r="AO122" i="11"/>
  <c r="AO30" i="11"/>
  <c r="AO81" i="11"/>
  <c r="AO241" i="11"/>
  <c r="AO256" i="11"/>
  <c r="AO113" i="11"/>
  <c r="AO138" i="11"/>
  <c r="AO201" i="11"/>
  <c r="AO148" i="11"/>
  <c r="AO240" i="11"/>
  <c r="AO205" i="11"/>
  <c r="AO126" i="11"/>
  <c r="AO54" i="11"/>
  <c r="AO229" i="11"/>
  <c r="AO85" i="11"/>
  <c r="AO163" i="11"/>
  <c r="AO59" i="11"/>
  <c r="AO210" i="11"/>
  <c r="AO235" i="11"/>
  <c r="AO141" i="11"/>
  <c r="AO198" i="11"/>
  <c r="AO41" i="11"/>
  <c r="AO226" i="11"/>
  <c r="AO260" i="11"/>
  <c r="AO222" i="11"/>
  <c r="AO114" i="11"/>
  <c r="AO174" i="11"/>
  <c r="AO135" i="11"/>
  <c r="AO169" i="11"/>
  <c r="AO274" i="11"/>
  <c r="AO255" i="11"/>
  <c r="AO178" i="11"/>
  <c r="AO258" i="11"/>
  <c r="AO60" i="11"/>
  <c r="AO69" i="11"/>
  <c r="AO27" i="11"/>
  <c r="AO220" i="11"/>
  <c r="AO4" i="11"/>
  <c r="AO221" i="11"/>
  <c r="AO88" i="11"/>
  <c r="AO46" i="11"/>
  <c r="AO89" i="11"/>
  <c r="AO250" i="11"/>
  <c r="AO152" i="11"/>
  <c r="AO224" i="11"/>
  <c r="AO186" i="11"/>
  <c r="AO37" i="11"/>
  <c r="AO231" i="11"/>
  <c r="AO187" i="11"/>
  <c r="AO217" i="11"/>
  <c r="AO76" i="11"/>
  <c r="AO225" i="11"/>
  <c r="AO78" i="11"/>
  <c r="AO99" i="11"/>
  <c r="AO249" i="11"/>
  <c r="AO287" i="11"/>
  <c r="AO267" i="11"/>
  <c r="AO121" i="11"/>
  <c r="N51" i="15"/>
  <c r="N31" i="15"/>
  <c r="N43" i="15"/>
  <c r="N4" i="15"/>
  <c r="N11" i="15"/>
  <c r="N20" i="15"/>
  <c r="N28" i="15"/>
  <c r="N49" i="15"/>
  <c r="N40" i="15"/>
  <c r="N15" i="15"/>
  <c r="N29" i="15"/>
  <c r="N9" i="15"/>
  <c r="N45" i="15"/>
  <c r="N21" i="15"/>
  <c r="N30" i="15"/>
  <c r="N52" i="15"/>
  <c r="N50" i="15"/>
  <c r="N34" i="15"/>
  <c r="N17" i="15"/>
  <c r="N44" i="15"/>
  <c r="N6" i="15"/>
  <c r="N61" i="15"/>
  <c r="N48" i="15"/>
  <c r="N60" i="15"/>
  <c r="N16" i="15"/>
  <c r="N33" i="15"/>
  <c r="N26" i="15"/>
  <c r="N56" i="15"/>
  <c r="N27" i="15"/>
  <c r="N42" i="15"/>
  <c r="L2" i="17" l="1"/>
  <c r="D30" i="17"/>
  <c r="H30" i="17" s="1"/>
  <c r="I30" i="17" s="1"/>
  <c r="L30" i="17" s="1"/>
  <c r="D22" i="17"/>
  <c r="H22" i="17" s="1"/>
  <c r="I22" i="17" s="1"/>
  <c r="L22" i="17" s="1"/>
  <c r="D20" i="17"/>
  <c r="H20" i="17" s="1"/>
  <c r="I20" i="17" s="1"/>
  <c r="L20" i="17" s="1"/>
  <c r="D5" i="17"/>
  <c r="H5" i="17" s="1"/>
  <c r="I5" i="17" s="1"/>
  <c r="L5" i="17" s="1"/>
  <c r="D6" i="17"/>
  <c r="H6" i="17" s="1"/>
  <c r="I6" i="17" s="1"/>
  <c r="L6" i="17" s="1"/>
  <c r="D15" i="17"/>
  <c r="H15" i="17" s="1"/>
  <c r="I15" i="17" s="1"/>
  <c r="L15" i="17" s="1"/>
  <c r="D7" i="17"/>
  <c r="H7" i="17" s="1"/>
  <c r="I7" i="17" s="1"/>
  <c r="L7" i="17" s="1"/>
  <c r="D24" i="17"/>
  <c r="H24" i="17" s="1"/>
  <c r="I24" i="17" s="1"/>
  <c r="L24" i="17" s="1"/>
  <c r="D23" i="17"/>
  <c r="H23" i="17" s="1"/>
  <c r="I23" i="17" s="1"/>
  <c r="L23" i="17" s="1"/>
  <c r="D16" i="17"/>
  <c r="H16" i="17" s="1"/>
  <c r="I16" i="17" s="1"/>
  <c r="L16" i="17" s="1"/>
  <c r="D28" i="17"/>
  <c r="H28" i="17" s="1"/>
  <c r="I28" i="17" s="1"/>
  <c r="L28" i="17" s="1"/>
  <c r="D21" i="17"/>
  <c r="H21" i="17" s="1"/>
  <c r="I21" i="17" s="1"/>
  <c r="L21" i="17" s="1"/>
  <c r="D19" i="17"/>
  <c r="H19" i="17" s="1"/>
  <c r="I19" i="17" s="1"/>
  <c r="L19" i="17" s="1"/>
  <c r="D14" i="17"/>
  <c r="H14" i="17" s="1"/>
  <c r="I14" i="17" s="1"/>
  <c r="L14" i="17" s="1"/>
  <c r="D25" i="17"/>
  <c r="D12" i="17"/>
  <c r="D3" i="17"/>
  <c r="D27" i="17"/>
  <c r="D26" i="17"/>
  <c r="D13" i="17"/>
  <c r="D8" i="17"/>
  <c r="D17" i="17"/>
  <c r="D18" i="17"/>
  <c r="D11" i="17"/>
  <c r="D9" i="17"/>
  <c r="D4" i="17"/>
  <c r="D10" i="17"/>
  <c r="D29" i="17"/>
  <c r="D32" i="17"/>
  <c r="D33" i="17"/>
  <c r="D34" i="17"/>
  <c r="H17" i="17" l="1"/>
  <c r="I17" i="17" s="1"/>
  <c r="L17" i="17" s="1"/>
  <c r="H12" i="17"/>
  <c r="I12" i="17" s="1"/>
  <c r="H34" i="17"/>
  <c r="I34" i="17" s="1"/>
  <c r="L34" i="17" s="1"/>
  <c r="H4" i="17"/>
  <c r="I4" i="17" s="1"/>
  <c r="L4" i="17" s="1"/>
  <c r="H29" i="17"/>
  <c r="I29" i="17" s="1"/>
  <c r="L29" i="17" s="1"/>
  <c r="H8" i="17"/>
  <c r="I8" i="17" s="1"/>
  <c r="L8" i="17" s="1"/>
  <c r="H11" i="17"/>
  <c r="I11" i="17" s="1"/>
  <c r="L11" i="17" s="1"/>
  <c r="H13" i="17"/>
  <c r="I13" i="17" s="1"/>
  <c r="L13" i="17" s="1"/>
  <c r="H25" i="17"/>
  <c r="I25" i="17" s="1"/>
  <c r="L25" i="17" s="1"/>
  <c r="H27" i="17"/>
  <c r="I27" i="17" s="1"/>
  <c r="L27" i="17" s="1"/>
  <c r="H10" i="17"/>
  <c r="I10" i="17" s="1"/>
  <c r="L10" i="17" s="1"/>
  <c r="H32" i="17"/>
  <c r="I32" i="17" s="1"/>
  <c r="L32" i="17" s="1"/>
  <c r="H18" i="17"/>
  <c r="I18" i="17" s="1"/>
  <c r="L18" i="17" s="1"/>
  <c r="H26" i="17"/>
  <c r="I26" i="17" s="1"/>
  <c r="L26" i="17" s="1"/>
  <c r="H3" i="17"/>
  <c r="I3" i="17" s="1"/>
  <c r="H33" i="17"/>
  <c r="I33" i="17" s="1"/>
  <c r="L33" i="17" s="1"/>
  <c r="H9" i="17"/>
  <c r="I9" i="17" s="1"/>
  <c r="L9" i="17" s="1"/>
  <c r="L3" i="17" l="1"/>
  <c r="N4" i="17"/>
  <c r="N17" i="17"/>
  <c r="N32" i="17"/>
  <c r="N10" i="17"/>
  <c r="N8" i="17"/>
  <c r="N9" i="17"/>
  <c r="N29" i="17"/>
  <c r="N33" i="17"/>
  <c r="N27" i="17"/>
  <c r="N34" i="17"/>
  <c r="N25" i="17"/>
  <c r="N3" i="17"/>
  <c r="N26" i="17"/>
  <c r="N13" i="17"/>
  <c r="N12" i="17"/>
  <c r="N54" i="17"/>
  <c r="N96" i="17"/>
  <c r="N59" i="17"/>
  <c r="N72" i="17"/>
  <c r="N95" i="17"/>
  <c r="N56" i="17"/>
  <c r="N98" i="17"/>
  <c r="N24" i="17"/>
  <c r="N78" i="17"/>
  <c r="N35" i="17"/>
  <c r="N97" i="17"/>
  <c r="N37" i="17"/>
  <c r="N40" i="17"/>
  <c r="N23" i="17"/>
  <c r="N15" i="17"/>
  <c r="N87" i="17"/>
  <c r="N74" i="17"/>
  <c r="N48" i="17"/>
  <c r="N76" i="17"/>
  <c r="N90" i="17"/>
  <c r="N62" i="17"/>
  <c r="N82" i="17"/>
  <c r="N93" i="17"/>
  <c r="N75" i="17"/>
  <c r="N46" i="17"/>
  <c r="N6" i="17"/>
  <c r="N64" i="17"/>
  <c r="N84" i="17"/>
  <c r="N7" i="17"/>
  <c r="N31" i="17"/>
  <c r="N41" i="17"/>
  <c r="N94" i="17"/>
  <c r="N57" i="17"/>
  <c r="N39" i="17"/>
  <c r="N38" i="17"/>
  <c r="N49" i="17"/>
  <c r="N2" i="17"/>
  <c r="N58" i="17"/>
  <c r="N71" i="17"/>
  <c r="N50" i="17"/>
  <c r="N14" i="17"/>
  <c r="N44" i="17"/>
  <c r="N61" i="17"/>
  <c r="N67" i="17"/>
  <c r="N86" i="17"/>
  <c r="N52" i="17"/>
  <c r="N20" i="17"/>
  <c r="N36" i="17"/>
  <c r="N21" i="17"/>
  <c r="N5" i="17"/>
  <c r="N63" i="17"/>
  <c r="N85" i="17"/>
  <c r="N53" i="17"/>
  <c r="N45" i="17"/>
  <c r="N19" i="17"/>
  <c r="L12" i="17"/>
  <c r="H5" i="2" s="1"/>
  <c r="N91" i="17"/>
  <c r="N65" i="17"/>
  <c r="N22" i="17"/>
  <c r="N55" i="17"/>
  <c r="N47" i="17"/>
  <c r="N77" i="17"/>
  <c r="N42" i="17"/>
  <c r="N28" i="17"/>
  <c r="N16" i="17"/>
  <c r="N66" i="17"/>
  <c r="N68" i="17"/>
  <c r="N79" i="17"/>
  <c r="N51" i="17"/>
  <c r="N30" i="17"/>
  <c r="N89" i="17"/>
  <c r="N70" i="17"/>
  <c r="N92" i="17"/>
  <c r="N73" i="17"/>
  <c r="N83" i="17"/>
  <c r="N80" i="17"/>
  <c r="N81" i="17"/>
  <c r="N69" i="17"/>
  <c r="N43" i="17"/>
  <c r="N60" i="17"/>
  <c r="N88" i="17"/>
  <c r="AR276" i="11"/>
  <c r="AR171" i="11"/>
  <c r="AR163" i="11"/>
  <c r="AR125" i="11"/>
  <c r="D13" i="21" s="1"/>
  <c r="H13" i="21" s="1"/>
  <c r="I13" i="21" s="1"/>
  <c r="L13" i="21" s="1"/>
  <c r="AR169" i="11"/>
  <c r="AR208" i="11"/>
  <c r="AR10" i="11"/>
  <c r="AR15" i="11"/>
  <c r="AR223" i="11"/>
  <c r="AR151" i="11"/>
  <c r="AR133" i="11"/>
  <c r="AR11" i="11"/>
  <c r="AR237" i="11"/>
  <c r="AR91" i="11"/>
  <c r="AR204" i="11"/>
  <c r="AR186" i="11"/>
  <c r="AR152" i="11"/>
  <c r="AR272" i="11"/>
  <c r="AR76" i="11"/>
  <c r="AR153" i="11"/>
  <c r="AR19" i="11"/>
  <c r="AR16" i="11"/>
  <c r="AR68" i="11"/>
  <c r="AR241" i="11"/>
  <c r="AR145" i="11"/>
  <c r="AR168" i="11"/>
  <c r="AR286" i="11"/>
  <c r="AR128" i="11"/>
  <c r="AR25" i="11"/>
  <c r="AR232" i="11"/>
  <c r="AR234" i="11"/>
  <c r="AR92" i="11"/>
  <c r="AR196" i="11"/>
  <c r="AR297" i="11"/>
  <c r="AR55" i="11"/>
  <c r="AR40" i="11"/>
  <c r="AR94" i="11"/>
  <c r="AR202" i="11"/>
  <c r="AR178" i="11"/>
  <c r="AR173" i="11"/>
  <c r="AR95" i="11"/>
  <c r="AR263" i="11"/>
  <c r="AR279" i="11"/>
  <c r="AR259" i="11"/>
  <c r="AR75" i="11"/>
  <c r="AR61" i="11"/>
  <c r="AR131" i="11"/>
  <c r="AR172" i="11"/>
  <c r="AR17" i="11"/>
  <c r="AR103" i="11"/>
  <c r="AR43" i="11"/>
  <c r="AR101" i="11"/>
  <c r="AR217" i="11"/>
  <c r="AR164" i="11"/>
  <c r="AR142" i="11"/>
  <c r="AR289" i="11"/>
  <c r="AR254" i="11"/>
  <c r="AR170" i="11"/>
  <c r="AR290" i="11"/>
  <c r="AR296" i="11"/>
  <c r="AR189" i="11"/>
  <c r="AR80" i="11"/>
  <c r="AR5" i="11"/>
  <c r="AR141" i="11"/>
  <c r="AR299" i="11"/>
  <c r="AR226" i="11"/>
  <c r="AR70" i="11"/>
  <c r="AR109" i="11"/>
  <c r="AR3" i="11"/>
  <c r="AR200" i="11"/>
  <c r="AR206" i="11"/>
  <c r="AR182" i="11"/>
  <c r="AR197" i="11"/>
  <c r="AR49" i="11"/>
  <c r="AR201" i="11"/>
  <c r="AR281" i="11"/>
  <c r="AR155" i="11"/>
  <c r="AR220" i="11"/>
  <c r="AR96" i="11"/>
  <c r="AR175" i="11"/>
  <c r="AR221" i="11"/>
  <c r="AR160" i="11"/>
  <c r="AR86" i="11"/>
  <c r="AR114" i="11"/>
  <c r="AR243" i="11"/>
  <c r="AR165" i="11"/>
  <c r="AR47" i="11"/>
  <c r="AR193" i="11"/>
  <c r="AR180" i="11"/>
  <c r="AR93" i="11"/>
  <c r="AR71" i="11"/>
  <c r="AR209" i="11"/>
  <c r="AR267" i="11"/>
  <c r="AR283" i="11"/>
  <c r="AR137" i="11"/>
  <c r="AR124" i="11"/>
  <c r="AR240" i="11"/>
  <c r="AR2" i="11"/>
  <c r="AR271" i="11"/>
  <c r="AR210" i="11"/>
  <c r="AR98" i="11"/>
  <c r="AR284" i="11"/>
  <c r="AR295" i="11"/>
  <c r="AR288" i="11"/>
  <c r="AR117" i="11"/>
  <c r="AR252" i="11"/>
  <c r="AR174" i="11"/>
  <c r="AR87" i="11"/>
  <c r="AR229" i="11"/>
  <c r="AR35" i="11"/>
  <c r="AR29" i="11"/>
  <c r="AR184" i="11"/>
  <c r="AR77" i="11"/>
  <c r="AR242" i="11"/>
  <c r="AR48" i="11"/>
  <c r="AR108" i="11"/>
  <c r="AR74" i="11"/>
  <c r="AR224" i="11"/>
  <c r="AR278" i="11"/>
  <c r="AR82" i="11"/>
  <c r="AR113" i="11"/>
  <c r="AR116" i="11"/>
  <c r="AR46" i="11"/>
  <c r="AR194" i="11"/>
  <c r="AR228" i="11"/>
  <c r="AR85" i="11"/>
  <c r="AR216" i="11"/>
  <c r="AR147" i="11"/>
  <c r="AR30" i="11"/>
  <c r="AR28" i="11"/>
  <c r="AR54" i="11"/>
  <c r="AR134" i="11"/>
  <c r="AR188" i="11"/>
  <c r="AR262" i="11"/>
  <c r="AR45" i="11"/>
  <c r="AR57" i="11"/>
  <c r="AR53" i="11"/>
  <c r="AR258" i="11"/>
  <c r="AR132" i="11"/>
  <c r="AR122" i="11"/>
  <c r="AR73" i="11"/>
  <c r="AR213" i="11"/>
  <c r="AR250" i="11"/>
  <c r="AR238" i="11"/>
  <c r="AR144" i="11"/>
  <c r="AR227" i="11"/>
  <c r="AR13" i="11"/>
  <c r="AR111" i="11"/>
  <c r="AR198" i="11"/>
  <c r="AR126" i="11"/>
  <c r="AR42" i="11"/>
  <c r="AR218" i="11"/>
  <c r="AR9" i="11"/>
  <c r="AR24" i="11"/>
  <c r="AR143" i="11"/>
  <c r="AR112" i="11"/>
  <c r="AR300" i="11"/>
  <c r="AR99" i="11"/>
  <c r="AR62" i="11"/>
  <c r="AR4" i="11"/>
  <c r="AR190" i="11"/>
  <c r="AR50" i="11"/>
  <c r="AR39" i="11"/>
  <c r="AR119" i="11"/>
  <c r="AR256" i="11"/>
  <c r="AR215" i="11"/>
  <c r="AR179" i="11"/>
  <c r="AR246" i="11"/>
  <c r="AR44" i="11"/>
  <c r="AR8" i="11"/>
  <c r="AR34" i="11"/>
  <c r="AR282" i="11"/>
  <c r="AR6" i="11"/>
  <c r="AR67" i="11"/>
  <c r="AR231" i="11"/>
  <c r="AR236" i="11"/>
  <c r="AR115" i="11"/>
  <c r="AR255" i="11"/>
  <c r="AR247" i="11"/>
  <c r="AR38" i="11"/>
  <c r="AR90" i="11"/>
  <c r="AR150" i="11"/>
  <c r="AR161" i="11"/>
  <c r="AR176" i="11"/>
  <c r="AR102" i="11"/>
  <c r="AR195" i="11"/>
  <c r="AR56" i="11"/>
  <c r="AR21" i="11"/>
  <c r="AR249" i="11"/>
  <c r="AR14" i="11"/>
  <c r="AR51" i="11"/>
  <c r="AR211" i="11"/>
  <c r="AR239" i="11"/>
  <c r="AR81" i="11"/>
  <c r="AR158" i="11"/>
  <c r="AR222" i="11"/>
  <c r="AR277" i="11"/>
  <c r="AR280" i="11"/>
  <c r="AR214" i="11"/>
  <c r="AR104" i="11"/>
  <c r="AR140" i="11"/>
  <c r="AR26" i="11"/>
  <c r="AR20" i="11"/>
  <c r="AR27" i="11"/>
  <c r="AR148" i="11"/>
  <c r="AR233" i="11"/>
  <c r="AR205" i="11"/>
  <c r="AR261" i="11"/>
  <c r="AR118" i="11"/>
  <c r="AR235" i="11"/>
  <c r="AR251" i="11"/>
  <c r="AR260" i="11"/>
  <c r="AR31" i="11"/>
  <c r="AR79" i="11"/>
  <c r="AR64" i="11"/>
  <c r="AR183" i="11"/>
  <c r="AR287" i="11"/>
  <c r="AR166" i="11"/>
  <c r="AR187" i="11"/>
  <c r="AR110" i="11"/>
  <c r="AR244" i="11"/>
  <c r="AR225" i="11"/>
  <c r="AR268" i="11"/>
  <c r="AR275" i="11"/>
  <c r="AR84" i="11"/>
  <c r="AR257" i="11"/>
  <c r="AR97" i="11"/>
  <c r="AR292" i="11"/>
  <c r="AR159" i="11"/>
  <c r="AR203" i="11"/>
  <c r="AR265" i="11"/>
  <c r="AR293" i="11"/>
  <c r="AR23" i="11"/>
  <c r="AR12" i="11"/>
  <c r="AR154" i="11"/>
  <c r="AR253" i="11"/>
  <c r="AR156" i="11"/>
  <c r="AR41" i="11"/>
  <c r="AR191" i="11"/>
  <c r="AR285" i="11"/>
  <c r="AR138" i="11"/>
  <c r="AR72" i="11"/>
  <c r="AR69" i="11"/>
  <c r="AR269" i="11"/>
  <c r="AR120" i="11"/>
  <c r="AR65" i="11"/>
  <c r="AR245" i="11"/>
  <c r="AR294" i="11"/>
  <c r="AR63" i="11"/>
  <c r="AR123" i="11"/>
  <c r="AR274" i="11"/>
  <c r="AR185" i="11"/>
  <c r="AR88" i="11"/>
  <c r="AR66" i="11"/>
  <c r="AR105" i="11"/>
  <c r="AR248" i="11"/>
  <c r="AR78" i="11"/>
  <c r="AR162" i="11"/>
  <c r="AR100" i="11"/>
  <c r="AR107" i="11"/>
  <c r="AR129" i="11"/>
  <c r="AR83" i="11"/>
  <c r="AR18" i="11"/>
  <c r="AR212" i="11"/>
  <c r="AR273" i="11"/>
  <c r="AR37" i="11"/>
  <c r="AR219" i="11"/>
  <c r="AR136" i="11"/>
  <c r="AR177" i="11"/>
  <c r="AR127" i="11"/>
  <c r="AR149" i="11"/>
  <c r="AR207" i="11"/>
  <c r="AR298" i="11"/>
  <c r="AR199" i="11"/>
  <c r="AR106" i="11"/>
  <c r="D11" i="21" s="1"/>
  <c r="H11" i="21" s="1"/>
  <c r="I11" i="21" s="1"/>
  <c r="L11" i="21" s="1"/>
  <c r="AR157" i="11"/>
  <c r="AR60" i="11"/>
  <c r="AR264" i="11"/>
  <c r="AR230" i="11"/>
  <c r="AR167" i="11"/>
  <c r="AR33" i="11"/>
  <c r="AR270" i="11"/>
  <c r="AR130" i="11"/>
  <c r="AR139" i="11"/>
  <c r="AR135" i="11"/>
  <c r="AR22" i="11"/>
  <c r="AR181" i="11"/>
  <c r="AR7" i="11"/>
  <c r="AR32" i="11"/>
  <c r="AR59" i="11"/>
  <c r="AR146" i="11"/>
  <c r="AR58" i="11"/>
  <c r="AR291" i="11"/>
  <c r="AR266" i="11"/>
  <c r="AR89" i="11"/>
  <c r="AR192" i="11"/>
  <c r="AR36" i="11"/>
  <c r="AR121" i="11"/>
  <c r="D12" i="21" s="1"/>
  <c r="H12" i="21" s="1"/>
  <c r="I12" i="21" s="1"/>
  <c r="L12" i="21" s="1"/>
  <c r="AR52" i="11"/>
  <c r="N18" i="17"/>
  <c r="N11" i="17"/>
  <c r="D10" i="21" l="1"/>
  <c r="H10" i="21" s="1"/>
  <c r="I10" i="21" s="1"/>
  <c r="L10" i="21" s="1"/>
  <c r="H6" i="2"/>
  <c r="D6" i="21"/>
  <c r="H6" i="21" s="1"/>
  <c r="I6" i="21" s="1"/>
  <c r="L6" i="21" s="1"/>
  <c r="D3" i="21"/>
  <c r="H3" i="21" s="1"/>
  <c r="I3" i="21" s="1"/>
  <c r="L3" i="21" s="1"/>
  <c r="D9" i="21"/>
  <c r="H9" i="21" s="1"/>
  <c r="I9" i="21" s="1"/>
  <c r="L9" i="21" s="1"/>
  <c r="D2" i="21"/>
  <c r="H2" i="21" s="1"/>
  <c r="I2" i="21" s="1"/>
  <c r="D5" i="21"/>
  <c r="H5" i="21" s="1"/>
  <c r="I5" i="21" s="1"/>
  <c r="L5" i="21" s="1"/>
  <c r="D7" i="21"/>
  <c r="H7" i="21" s="1"/>
  <c r="I7" i="21" s="1"/>
  <c r="L7" i="21" s="1"/>
  <c r="D8" i="21"/>
  <c r="H8" i="21" s="1"/>
  <c r="I8" i="21" s="1"/>
  <c r="L8" i="21" s="1"/>
  <c r="D4" i="21"/>
  <c r="H4" i="21" s="1"/>
  <c r="I4" i="21" s="1"/>
  <c r="L4" i="21" s="1"/>
  <c r="N5" i="21" l="1"/>
  <c r="N8" i="21"/>
  <c r="N10" i="21"/>
  <c r="N2" i="21"/>
  <c r="N4" i="21"/>
  <c r="N64" i="21"/>
  <c r="N28" i="21"/>
  <c r="N59" i="21"/>
  <c r="N16" i="21"/>
  <c r="N62" i="21"/>
  <c r="N60" i="21"/>
  <c r="N63" i="21"/>
  <c r="N15" i="21"/>
  <c r="N27" i="21"/>
  <c r="N85" i="21"/>
  <c r="N58" i="21"/>
  <c r="N76" i="21"/>
  <c r="N18" i="21"/>
  <c r="N46" i="21"/>
  <c r="L2" i="21"/>
  <c r="N80" i="21"/>
  <c r="N49" i="21"/>
  <c r="N83" i="21"/>
  <c r="N69" i="21"/>
  <c r="N86" i="21"/>
  <c r="N32" i="21"/>
  <c r="N54" i="21"/>
  <c r="N81" i="21"/>
  <c r="N20" i="21"/>
  <c r="N57" i="21"/>
  <c r="N12" i="21"/>
  <c r="N33" i="21"/>
  <c r="N65" i="21"/>
  <c r="N48" i="21"/>
  <c r="N29" i="21"/>
  <c r="N14" i="21"/>
  <c r="N42" i="21"/>
  <c r="N13" i="21"/>
  <c r="N17" i="21"/>
  <c r="N26" i="21"/>
  <c r="N31" i="21"/>
  <c r="N21" i="21"/>
  <c r="N70" i="21"/>
  <c r="N77" i="21"/>
  <c r="N51" i="21"/>
  <c r="N79" i="21"/>
  <c r="N30" i="21"/>
  <c r="N72" i="21"/>
  <c r="N25" i="21"/>
  <c r="N40" i="21"/>
  <c r="N66" i="21"/>
  <c r="N92" i="21"/>
  <c r="N36" i="21"/>
  <c r="N39" i="21"/>
  <c r="N47" i="21"/>
  <c r="N67" i="21"/>
  <c r="N23" i="21"/>
  <c r="N24" i="21"/>
  <c r="N34" i="21"/>
  <c r="N56" i="21"/>
  <c r="N75" i="21"/>
  <c r="N38" i="21"/>
  <c r="N84" i="21"/>
  <c r="N90" i="21"/>
  <c r="N43" i="21"/>
  <c r="N93" i="21"/>
  <c r="N78" i="21"/>
  <c r="N37" i="21"/>
  <c r="N35" i="21"/>
  <c r="N19" i="21"/>
  <c r="N88" i="21"/>
  <c r="N45" i="21"/>
  <c r="N11" i="21"/>
  <c r="N53" i="21"/>
  <c r="N73" i="21"/>
  <c r="N89" i="21"/>
  <c r="N68" i="21"/>
  <c r="N50" i="21"/>
  <c r="N91" i="21"/>
  <c r="N52" i="21"/>
  <c r="N44" i="21"/>
  <c r="N22" i="21"/>
  <c r="N41" i="21"/>
  <c r="N55" i="21"/>
  <c r="N71" i="21"/>
  <c r="N74" i="21"/>
  <c r="N82" i="21"/>
  <c r="N87" i="21"/>
  <c r="N61" i="21"/>
  <c r="AU90" i="11"/>
  <c r="AU94" i="11"/>
  <c r="AU124" i="11"/>
  <c r="AU143" i="11"/>
  <c r="AU68" i="11"/>
  <c r="AU224" i="11"/>
  <c r="AU235" i="11"/>
  <c r="AU269" i="11"/>
  <c r="AU205" i="11"/>
  <c r="AU273" i="11"/>
  <c r="AU292" i="11"/>
  <c r="AU22" i="11"/>
  <c r="AU63" i="11"/>
  <c r="AU117" i="11"/>
  <c r="AU65" i="11"/>
  <c r="AU236" i="11"/>
  <c r="AU92" i="11"/>
  <c r="AU132" i="11"/>
  <c r="AU10" i="11"/>
  <c r="AU220" i="11"/>
  <c r="AU198" i="11"/>
  <c r="AU169" i="11"/>
  <c r="AU281" i="11"/>
  <c r="AU13" i="11"/>
  <c r="AU163" i="11"/>
  <c r="AU165" i="11"/>
  <c r="AU45" i="11"/>
  <c r="AU49" i="11"/>
  <c r="AU101" i="11"/>
  <c r="AU80" i="11"/>
  <c r="AU263" i="11"/>
  <c r="AU29" i="11"/>
  <c r="AU136" i="11"/>
  <c r="AU127" i="11"/>
  <c r="AU6" i="11"/>
  <c r="AU44" i="11"/>
  <c r="AU145" i="11"/>
  <c r="AU114" i="11"/>
  <c r="AU250" i="11"/>
  <c r="AU133" i="11"/>
  <c r="AU252" i="11"/>
  <c r="AU33" i="11"/>
  <c r="AU293" i="11"/>
  <c r="AU59" i="11"/>
  <c r="AU88" i="11"/>
  <c r="AU183" i="11"/>
  <c r="AU199" i="11"/>
  <c r="AU156" i="11"/>
  <c r="AU267" i="11"/>
  <c r="AU192" i="11"/>
  <c r="AU119" i="11"/>
  <c r="AU153" i="11"/>
  <c r="AU216" i="11"/>
  <c r="AU268" i="11"/>
  <c r="AU226" i="11"/>
  <c r="AU53" i="11"/>
  <c r="AU154" i="11"/>
  <c r="AU141" i="11"/>
  <c r="AU130" i="11"/>
  <c r="AU228" i="11"/>
  <c r="AU46" i="11"/>
  <c r="AU195" i="11"/>
  <c r="AU173" i="11"/>
  <c r="AU202" i="11"/>
  <c r="AU185" i="11"/>
  <c r="AU289" i="11"/>
  <c r="AU286" i="11"/>
  <c r="AU300" i="11"/>
  <c r="AU237" i="11"/>
  <c r="AU182" i="11"/>
  <c r="AU54" i="11"/>
  <c r="AU89" i="11"/>
  <c r="AU283" i="11"/>
  <c r="AU177" i="11"/>
  <c r="AU110" i="11"/>
  <c r="AU264" i="11"/>
  <c r="AU138" i="11"/>
  <c r="AU27" i="11"/>
  <c r="AU83" i="11"/>
  <c r="AU84" i="11"/>
  <c r="AU221" i="11"/>
  <c r="AU139" i="11"/>
  <c r="AU218" i="11"/>
  <c r="AU48" i="11"/>
  <c r="AU12" i="11"/>
  <c r="AU164" i="11"/>
  <c r="AU225" i="11"/>
  <c r="AU266" i="11"/>
  <c r="AU77" i="11"/>
  <c r="AU291" i="11"/>
  <c r="AU100" i="11"/>
  <c r="AU234" i="11"/>
  <c r="AU35" i="11"/>
  <c r="AU144" i="11"/>
  <c r="AU276" i="11"/>
  <c r="AU296" i="11"/>
  <c r="AU278" i="11"/>
  <c r="AU160" i="11"/>
  <c r="AU78" i="11"/>
  <c r="AU261" i="11"/>
  <c r="AU37" i="11"/>
  <c r="AU159" i="11"/>
  <c r="AU52" i="11"/>
  <c r="AU123" i="11"/>
  <c r="AU31" i="11"/>
  <c r="AU3" i="11"/>
  <c r="AU207" i="11"/>
  <c r="AU122" i="11"/>
  <c r="AU15" i="11"/>
  <c r="AU295" i="11"/>
  <c r="AU176" i="11"/>
  <c r="AU103" i="11"/>
  <c r="AU32" i="11"/>
  <c r="AU188" i="11"/>
  <c r="AU211" i="11"/>
  <c r="AU172" i="11"/>
  <c r="AU174" i="11"/>
  <c r="AU270" i="11"/>
  <c r="AU200" i="11"/>
  <c r="AU120" i="11"/>
  <c r="AU222" i="11"/>
  <c r="AU66" i="11"/>
  <c r="AU287" i="11"/>
  <c r="AU181" i="11"/>
  <c r="AU41" i="11"/>
  <c r="AU140" i="11"/>
  <c r="AU254" i="11"/>
  <c r="AU107" i="11"/>
  <c r="AU147" i="11"/>
  <c r="AU245" i="11"/>
  <c r="AU67" i="11"/>
  <c r="AU232" i="11"/>
  <c r="AU98" i="11"/>
  <c r="AU282" i="11"/>
  <c r="AU128" i="11"/>
  <c r="AU271" i="11"/>
  <c r="AU150" i="11"/>
  <c r="AU265" i="11"/>
  <c r="AU113" i="11"/>
  <c r="AU38" i="11"/>
  <c r="AU40" i="11"/>
  <c r="AU137" i="11"/>
  <c r="AU280" i="11"/>
  <c r="AU170" i="11"/>
  <c r="AU23" i="11"/>
  <c r="AU146" i="11"/>
  <c r="AU72" i="11"/>
  <c r="AU148" i="11"/>
  <c r="AU106" i="11"/>
  <c r="AU257" i="11"/>
  <c r="AU249" i="11"/>
  <c r="AU75" i="11"/>
  <c r="AU294" i="11"/>
  <c r="AU108" i="11"/>
  <c r="AU251" i="11"/>
  <c r="AU71" i="11"/>
  <c r="AU50" i="11"/>
  <c r="AU272" i="11"/>
  <c r="AU180" i="11"/>
  <c r="AU4" i="11"/>
  <c r="AU186" i="11"/>
  <c r="AU47" i="11"/>
  <c r="AU8" i="11"/>
  <c r="AU168" i="11"/>
  <c r="AU99" i="11"/>
  <c r="AU43" i="11"/>
  <c r="AU178" i="11"/>
  <c r="AU82" i="11"/>
  <c r="AU64" i="11"/>
  <c r="AU25" i="11"/>
  <c r="AU229" i="11"/>
  <c r="AU246" i="11"/>
  <c r="AU241" i="11"/>
  <c r="AU86" i="11"/>
  <c r="AU14" i="11"/>
  <c r="AU61" i="11"/>
  <c r="AU244" i="11"/>
  <c r="AU230" i="11"/>
  <c r="AU203" i="11"/>
  <c r="AU239" i="11"/>
  <c r="AU18" i="11"/>
  <c r="AU79" i="11"/>
  <c r="AU115" i="11"/>
  <c r="AU196" i="11"/>
  <c r="AU253" i="11"/>
  <c r="AU288" i="11"/>
  <c r="AU214" i="11"/>
  <c r="AU96" i="11"/>
  <c r="AU126" i="11"/>
  <c r="AU208" i="11"/>
  <c r="AU155" i="11"/>
  <c r="AU111" i="11"/>
  <c r="AU125" i="11"/>
  <c r="AU201" i="11"/>
  <c r="AU91" i="11"/>
  <c r="AU262" i="11"/>
  <c r="AU34" i="11"/>
  <c r="AU247" i="11"/>
  <c r="AU30" i="11"/>
  <c r="AU240" i="11"/>
  <c r="AU112" i="11"/>
  <c r="AU11" i="11"/>
  <c r="AU206" i="11"/>
  <c r="AU255" i="11"/>
  <c r="AU297" i="11"/>
  <c r="AU118" i="11"/>
  <c r="AU219" i="11"/>
  <c r="AU166" i="11"/>
  <c r="AU7" i="11"/>
  <c r="AU274" i="11"/>
  <c r="AU26" i="11"/>
  <c r="AU256" i="11"/>
  <c r="AU19" i="11"/>
  <c r="AU275" i="11"/>
  <c r="AU209" i="11"/>
  <c r="AU56" i="11"/>
  <c r="AU70" i="11"/>
  <c r="AU258" i="11"/>
  <c r="AU277" i="11"/>
  <c r="AU299" i="11"/>
  <c r="AU57" i="11"/>
  <c r="AU158" i="11"/>
  <c r="AU5" i="11"/>
  <c r="AU227" i="11"/>
  <c r="AU171" i="11"/>
  <c r="AU161" i="11"/>
  <c r="AU95" i="11"/>
  <c r="AU189" i="11"/>
  <c r="AU298" i="11"/>
  <c r="AU210" i="11"/>
  <c r="AU243" i="11"/>
  <c r="AU238" i="11"/>
  <c r="AU20" i="11"/>
  <c r="AU290" i="11"/>
  <c r="AU215" i="11"/>
  <c r="AU16" i="11"/>
  <c r="AU58" i="11"/>
  <c r="AU105" i="11"/>
  <c r="AU233" i="11"/>
  <c r="AU157" i="11"/>
  <c r="AU191" i="11"/>
  <c r="AU36" i="11"/>
  <c r="AU9" i="11"/>
  <c r="AU223" i="11"/>
  <c r="AU260" i="11"/>
  <c r="AU175" i="11"/>
  <c r="AU231" i="11"/>
  <c r="AU142" i="11"/>
  <c r="AU85" i="11"/>
  <c r="AU102" i="11"/>
  <c r="AU217" i="11"/>
  <c r="AU194" i="11"/>
  <c r="AU184" i="11"/>
  <c r="AU116" i="11"/>
  <c r="AU213" i="11"/>
  <c r="AU284" i="11"/>
  <c r="AU197" i="11"/>
  <c r="AU134" i="11"/>
  <c r="AU51" i="11"/>
  <c r="AU131" i="11"/>
  <c r="AU24" i="11"/>
  <c r="AU151" i="11"/>
  <c r="AU167" i="11"/>
  <c r="AU69" i="11"/>
  <c r="AU81" i="11"/>
  <c r="AU212" i="11"/>
  <c r="AU97" i="11"/>
  <c r="AU135" i="11"/>
  <c r="AU73" i="11"/>
  <c r="AU149" i="11"/>
  <c r="AU104" i="11"/>
  <c r="AU109" i="11"/>
  <c r="AU39" i="11"/>
  <c r="AU279" i="11"/>
  <c r="AU242" i="11"/>
  <c r="AU17" i="11"/>
  <c r="AU87" i="11"/>
  <c r="AU179" i="11"/>
  <c r="AU55" i="11"/>
  <c r="AU28" i="11"/>
  <c r="AU162" i="11"/>
  <c r="AU248" i="11"/>
  <c r="AU187" i="11"/>
  <c r="AU60" i="11"/>
  <c r="AU285" i="11"/>
  <c r="AU121" i="11"/>
  <c r="AU129" i="11"/>
  <c r="AU74" i="11"/>
  <c r="AU21" i="11"/>
  <c r="AU259" i="11"/>
  <c r="AU42" i="11"/>
  <c r="AU76" i="11"/>
  <c r="AU93" i="11"/>
  <c r="AU190" i="11"/>
  <c r="AU152" i="11"/>
  <c r="AU193" i="11"/>
  <c r="AU62" i="11"/>
  <c r="AU204" i="11"/>
  <c r="AU2" i="11"/>
  <c r="N9" i="21"/>
  <c r="N3" i="21"/>
  <c r="N7" i="21"/>
  <c r="N6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<sst xmlns="http://schemas.openxmlformats.org/spreadsheetml/2006/main" count="1651" uniqueCount="225">
  <si>
    <t>FUESSVFL</t>
  </si>
  <si>
    <t>FUEVFVND</t>
  </si>
  <si>
    <t>E1VFVN30</t>
  </si>
  <si>
    <t>Ticker</t>
  </si>
  <si>
    <t>Kho</t>
  </si>
  <si>
    <t>Unhedged</t>
  </si>
  <si>
    <t>Total</t>
  </si>
  <si>
    <t>FUEVN100</t>
  </si>
  <si>
    <t>FUESSV30</t>
  </si>
  <si>
    <t>For 1 basket</t>
  </si>
  <si>
    <t>Sellable</t>
  </si>
  <si>
    <t>Comes Tomorrow</t>
  </si>
  <si>
    <t>Comes The Day After Tomorrow</t>
  </si>
  <si>
    <t>CU</t>
  </si>
  <si>
    <t>CU Tomorrow</t>
  </si>
  <si>
    <t>CU The Day After Tomorrow</t>
  </si>
  <si>
    <t>Basket E1 NFOL Full</t>
  </si>
  <si>
    <t>Full CUs Today</t>
  </si>
  <si>
    <t>Full CUs Tomorrow</t>
  </si>
  <si>
    <t>Full CUs The Day After Tomorrow</t>
  </si>
  <si>
    <t>Create</t>
  </si>
  <si>
    <t>Creatable</t>
  </si>
  <si>
    <t>Redeem</t>
  </si>
  <si>
    <t>To Deliver</t>
  </si>
  <si>
    <t>FUEMAV30</t>
  </si>
  <si>
    <t>FUEKIV30</t>
  </si>
  <si>
    <t>Remain T1</t>
  </si>
  <si>
    <t>Remain T0</t>
  </si>
  <si>
    <t>Remain T2</t>
  </si>
  <si>
    <t>basket Diamond</t>
  </si>
  <si>
    <t>- from Nay</t>
  </si>
  <si>
    <t>+ from Nay</t>
  </si>
  <si>
    <t>+ from Mai</t>
  </si>
  <si>
    <t>+ from Mốt</t>
  </si>
  <si>
    <t>Đã nhập khống T-1</t>
  </si>
  <si>
    <t>Đã nhập khống T+0</t>
  </si>
  <si>
    <t>Đã nhập khống T+1</t>
  </si>
  <si>
    <t>Đã nhập khống T+2</t>
  </si>
  <si>
    <t>Redeemable</t>
  </si>
  <si>
    <t>FOL</t>
  </si>
  <si>
    <t>Q-ty</t>
  </si>
  <si>
    <t>AP</t>
  </si>
  <si>
    <t>Total Cus</t>
  </si>
  <si>
    <t>After allocate to E1VFVN30 today</t>
  </si>
  <si>
    <t>After allocate to E1VFVN30 tmr</t>
  </si>
  <si>
    <t>After allocate to E1VFVN30 after tmr</t>
  </si>
  <si>
    <t>After allocate to FUEVFVND today</t>
  </si>
  <si>
    <t>After allocate to FUEVFVND tmr</t>
  </si>
  <si>
    <t>After allocate to FUEVFVND after tmr</t>
  </si>
  <si>
    <t>After allocate to FUESSVFL today</t>
  </si>
  <si>
    <t>After allocate to FUESSVFL tmr</t>
  </si>
  <si>
    <t>After allocate to FUESSVFL after tmr</t>
  </si>
  <si>
    <t>After allocate to FUEVN100 today</t>
  </si>
  <si>
    <t>After allocate to FUEVN100 tmr</t>
  </si>
  <si>
    <t>After allocate to FUEVN100 after tmr</t>
  </si>
  <si>
    <t>After allocate to FUEDCMID today</t>
  </si>
  <si>
    <t>After allocate to FUEDCMID tmr</t>
  </si>
  <si>
    <t>After allocate to FUEDCMID after tmr</t>
  </si>
  <si>
    <t>Today Conf.Buy (TTODAYCONFIRMBUY)</t>
  </si>
  <si>
    <t>CU Buy Today</t>
  </si>
  <si>
    <t>Total including today</t>
  </si>
  <si>
    <t>bas VN100</t>
  </si>
  <si>
    <t>bas Midcap</t>
  </si>
  <si>
    <t>bas FL</t>
  </si>
  <si>
    <t>FUEDCMID</t>
  </si>
  <si>
    <t>After allocate to FUEKIVFS today</t>
  </si>
  <si>
    <t>After allocate to FUEKIVFS tmr</t>
  </si>
  <si>
    <t>After allocate to FUEKIVFS after tmr</t>
  </si>
  <si>
    <t>FUEKIVFS</t>
  </si>
  <si>
    <t>FUEMAVND</t>
  </si>
  <si>
    <t>After allocate to FUEMAVND today</t>
  </si>
  <si>
    <t>After allocate to FUEMAVND tmr</t>
  </si>
  <si>
    <t>Chiều về</t>
  </si>
  <si>
    <t>Chiều mai về</t>
  </si>
  <si>
    <t>- from Chiều</t>
  </si>
  <si>
    <t>- from Chiều mai</t>
  </si>
  <si>
    <t>FUESSV50</t>
  </si>
  <si>
    <t>FUEKIVND</t>
  </si>
  <si>
    <t>='Y:\ETF\KIS ETF AP_LP_QIII2019\Daily Trading\Daily_trading_basket_update\[FUEVN100_Import.xlsx]FUEVN100'!$B$2</t>
  </si>
  <si>
    <t>Date</t>
  </si>
  <si>
    <t>Stock</t>
  </si>
  <si>
    <t>Rate</t>
  </si>
  <si>
    <t>Qty</t>
  </si>
  <si>
    <t>Price</t>
  </si>
  <si>
    <t>Type</t>
  </si>
  <si>
    <t>28/08/2024</t>
  </si>
  <si>
    <t>OCB</t>
  </si>
  <si>
    <t>AP/Nhà đầu tư nước ngoài
Foreign AP/Investor</t>
  </si>
  <si>
    <t>PNJ</t>
  </si>
  <si>
    <t>REE</t>
  </si>
  <si>
    <t>ACB</t>
  </si>
  <si>
    <t>MBB</t>
  </si>
  <si>
    <t>VIB</t>
  </si>
  <si>
    <t>GMD</t>
  </si>
  <si>
    <t>BID</t>
  </si>
  <si>
    <t>BSC</t>
  </si>
  <si>
    <t>BIC</t>
  </si>
  <si>
    <t>BSI</t>
  </si>
  <si>
    <t>BSC (*)</t>
  </si>
  <si>
    <t>BVH</t>
  </si>
  <si>
    <t>BVSC</t>
  </si>
  <si>
    <t>HCM</t>
  </si>
  <si>
    <t>HSC</t>
  </si>
  <si>
    <t xml:space="preserve">KIS </t>
  </si>
  <si>
    <t>NLG</t>
  </si>
  <si>
    <t>KIS (***)</t>
  </si>
  <si>
    <t>KIS, MAS</t>
  </si>
  <si>
    <t>Nhà đầu tư nước ngoài/AP nước ngoài Foreign Investor/Foreign AP</t>
  </si>
  <si>
    <t>SSI</t>
  </si>
  <si>
    <t>PAN</t>
  </si>
  <si>
    <t>VCB</t>
  </si>
  <si>
    <t>VCBS</t>
  </si>
  <si>
    <t>VCI</t>
  </si>
  <si>
    <t>VCSC</t>
  </si>
  <si>
    <t>VCSC (*)</t>
  </si>
  <si>
    <t>VIETCAP</t>
  </si>
  <si>
    <t>BCM</t>
  </si>
  <si>
    <t>CTG</t>
  </si>
  <si>
    <t>FPT</t>
  </si>
  <si>
    <t>GAS</t>
  </si>
  <si>
    <t>GVR</t>
  </si>
  <si>
    <t>HDB</t>
  </si>
  <si>
    <t>HPG</t>
  </si>
  <si>
    <t>MSN</t>
  </si>
  <si>
    <t>MWG</t>
  </si>
  <si>
    <t>PLX</t>
  </si>
  <si>
    <t>POW</t>
  </si>
  <si>
    <t>SAB</t>
  </si>
  <si>
    <t>SHB</t>
  </si>
  <si>
    <t>SSB</t>
  </si>
  <si>
    <t>STB</t>
  </si>
  <si>
    <t>TCB</t>
  </si>
  <si>
    <t>TPB</t>
  </si>
  <si>
    <t>VHM</t>
  </si>
  <si>
    <t>VIC</t>
  </si>
  <si>
    <t>VJC</t>
  </si>
  <si>
    <t>VNM</t>
  </si>
  <si>
    <t>VPB</t>
  </si>
  <si>
    <t>VRE</t>
  </si>
  <si>
    <t>AAA</t>
  </si>
  <si>
    <t>ANV</t>
  </si>
  <si>
    <t>ASM</t>
  </si>
  <si>
    <t>BCG</t>
  </si>
  <si>
    <t>BMP</t>
  </si>
  <si>
    <t>BWE</t>
  </si>
  <si>
    <t>CII</t>
  </si>
  <si>
    <t>CMG</t>
  </si>
  <si>
    <t>CTD</t>
  </si>
  <si>
    <t>CTR</t>
  </si>
  <si>
    <t>DBC</t>
  </si>
  <si>
    <t>DCM</t>
  </si>
  <si>
    <t>DGC</t>
  </si>
  <si>
    <t>DGW</t>
  </si>
  <si>
    <t>DIG</t>
  </si>
  <si>
    <t>DPM</t>
  </si>
  <si>
    <t>DXG</t>
  </si>
  <si>
    <t>EIB</t>
  </si>
  <si>
    <t>EVF</t>
  </si>
  <si>
    <t>FRT</t>
  </si>
  <si>
    <t>FTS</t>
  </si>
  <si>
    <t>GEX</t>
  </si>
  <si>
    <t>HDC</t>
  </si>
  <si>
    <t>HDG</t>
  </si>
  <si>
    <t>HHV</t>
  </si>
  <si>
    <t>HSG</t>
  </si>
  <si>
    <t>KBC</t>
  </si>
  <si>
    <t>KDC</t>
  </si>
  <si>
    <t>KDH</t>
  </si>
  <si>
    <t>LPB</t>
  </si>
  <si>
    <t>MSB</t>
  </si>
  <si>
    <t>NKG</t>
  </si>
  <si>
    <t>NT2</t>
  </si>
  <si>
    <t>NVL</t>
  </si>
  <si>
    <t>PC1</t>
  </si>
  <si>
    <t>PDR</t>
  </si>
  <si>
    <t>PHR</t>
  </si>
  <si>
    <t>PTB</t>
  </si>
  <si>
    <t>PVD</t>
  </si>
  <si>
    <t>PVT</t>
  </si>
  <si>
    <t>SBT</t>
  </si>
  <si>
    <t>SCS</t>
  </si>
  <si>
    <t>SIP</t>
  </si>
  <si>
    <t>SJS</t>
  </si>
  <si>
    <t>SZC</t>
  </si>
  <si>
    <t>TCH</t>
  </si>
  <si>
    <t>VCG</t>
  </si>
  <si>
    <t>VGC</t>
  </si>
  <si>
    <t>VHC</t>
  </si>
  <si>
    <t>VIX</t>
  </si>
  <si>
    <t>VND</t>
  </si>
  <si>
    <t>VPI</t>
  </si>
  <si>
    <t>AGR</t>
  </si>
  <si>
    <t>BMI</t>
  </si>
  <si>
    <t>CTS</t>
  </si>
  <si>
    <t>MIG</t>
  </si>
  <si>
    <t>ORS</t>
  </si>
  <si>
    <t>TVS</t>
  </si>
  <si>
    <t>VDS</t>
  </si>
  <si>
    <t>HUT</t>
  </si>
  <si>
    <t>IDC</t>
  </si>
  <si>
    <t>PVS</t>
  </si>
  <si>
    <t>SHS</t>
  </si>
  <si>
    <t>NAB</t>
  </si>
  <si>
    <t>HAG</t>
  </si>
  <si>
    <t>E1</t>
  </si>
  <si>
    <t>Stock (INSTRUMENTID)</t>
  </si>
  <si>
    <t>totalVol</t>
  </si>
  <si>
    <t>Usable (USABLE)</t>
  </si>
  <si>
    <t>Pend. T+1 Buy (TT1UNSETTLEBUY)</t>
  </si>
  <si>
    <t>Due (DUE)</t>
  </si>
  <si>
    <t>right</t>
  </si>
  <si>
    <t>AGG</t>
  </si>
  <si>
    <t>CII42301</t>
  </si>
  <si>
    <t>DHC</t>
  </si>
  <si>
    <t>DXS</t>
  </si>
  <si>
    <t>HBC</t>
  </si>
  <si>
    <t>HNG</t>
  </si>
  <si>
    <t>HPX</t>
  </si>
  <si>
    <t>ITA</t>
  </si>
  <si>
    <t>KOS</t>
  </si>
  <si>
    <t>MIRCII231</t>
  </si>
  <si>
    <t>SAM</t>
  </si>
  <si>
    <t>SCR</t>
  </si>
  <si>
    <t>VIXRTS</t>
  </si>
  <si>
    <t>VSH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</si>
</sst>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3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1" applyNumberFormat="1" applyFont="1" applyBorder="1"/>
    <xf numFmtId="165" fontId="0" fillId="0" borderId="2" xfId="0" applyNumberFormat="1" applyBorder="1"/>
    <xf numFmtId="0" fontId="0" fillId="0" borderId="0" xfId="0" applyAlignment="1">
      <alignment horizontal="center"/>
    </xf>
    <xf numFmtId="165" fontId="0" fillId="0" borderId="0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3" borderId="1" xfId="1" quotePrefix="1" applyNumberFormat="1" applyFont="1" applyFill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49" fontId="0" fillId="0" borderId="0" xfId="0" applyNumberFormat="1"/>
    <xf numFmtId="164" fontId="0" fillId="0" borderId="0" xfId="1" applyFont="1"/>
    <xf numFmtId="14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/>
    <xf numFmtId="0" fontId="0" fillId="6" borderId="0" xfId="0" applyFill="1"/>
    <xf numFmtId="165" fontId="0" fillId="0" borderId="0" xfId="1" applyNumberFormat="1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49" fontId="0" fillId="0" borderId="1" xfId="0" applyNumberFormat="1" applyBorder="1"/>
    <xf numFmtId="0" fontId="0" fillId="0" borderId="0" xfId="0" applyAlignment="1">
      <alignment wrapText="1"/>
    </xf>
    <xf numFmtId="167" fontId="0" fillId="0" borderId="0" xfId="0" applyNumberFormat="1"/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34F5344A-EA70-40BC-8653-4278628A1C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TF\KIS%20ETF%20AP_LP_QIII2019\DAILY%20QUICK%20OPERATION\delta_data_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rning_portfolio_20240828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ETF\KIS%20ETF%20AP_LP_QIII2019\Daily%20Trading\Daily_trading_basket_update\E1VFVN30_Import.xlsx" TargetMode="External"/><Relationship Id="rId1" Type="http://schemas.openxmlformats.org/officeDocument/2006/relationships/externalLinkPath" Target="file:///Y:\ETF\KIS%20ETF%20AP_LP_QIII2019\Daily%20Trading\Daily_trading_basket_update\E1VFVN30_Impo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TF\KIS%20ETF%20AP_LP_QIII2019\Daily%20Trading\Daily_trading_basket_update\FUEVFVND_Impor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TF\KIS%20ETF%20AP_LP_QIII2019\Daily%20Trading\Daily_trading_basket_update\FUESSVFL_Impor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ETF\KIS%20ETF%20AP_LP_QIII2019\Daily%20Trading\Daily_trading_basket_update\FUEVN100_Import.xlsx" TargetMode="External"/><Relationship Id="rId1" Type="http://schemas.openxmlformats.org/officeDocument/2006/relationships/externalLinkPath" Target="file:///Y:\ETF\KIS%20ETF%20AP_LP_QIII2019\Daily%20Trading\Daily_trading_basket_update\FUEVN100_Impo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TF\KIS%20ETF%20AP_LP_QIII2019\Daily%20Trading\Daily_trading_basket_update\FUEDCMID_Impor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TF\KIS%20ETF%20AP_LP_QIII2019\Daily%20Trading\Daily_trading_basket_update\FUEKIVFS_Impor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TF\KIS%20ETF%20AP_LP_QIII2019\Daily%20Trading\Daily_trading_basket_update\FUEMAVND_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sumBuySell"/>
      <sheetName val="output_tradeData"/>
    </sheetNames>
    <sheetDataSet>
      <sheetData sheetId="0"/>
      <sheetData sheetId="1">
        <row r="1">
          <cell r="A1" t="str">
            <v>Time</v>
          </cell>
        </row>
      </sheetData>
      <sheetData sheetId="2">
        <row r="1">
          <cell r="A1" t="str">
            <v>ticker</v>
          </cell>
          <cell r="B1" t="str">
            <v>buy</v>
          </cell>
          <cell r="C1" t="str">
            <v>buyAmount</v>
          </cell>
          <cell r="D1" t="str">
            <v>sell</v>
          </cell>
          <cell r="E1" t="str">
            <v>sellAmount</v>
          </cell>
          <cell r="F1" t="str">
            <v>subAccount</v>
          </cell>
        </row>
        <row r="2">
          <cell r="A2" t="str">
            <v>AAA</v>
          </cell>
          <cell r="B2"/>
          <cell r="C2"/>
          <cell r="D2">
            <v>4000</v>
          </cell>
          <cell r="E2">
            <v>40600000</v>
          </cell>
          <cell r="F2" t="str">
            <v>ECB5693X5</v>
          </cell>
        </row>
        <row r="3">
          <cell r="A3" t="str">
            <v>ASM</v>
          </cell>
          <cell r="B3"/>
          <cell r="C3"/>
          <cell r="D3">
            <v>4000</v>
          </cell>
          <cell r="E3">
            <v>37625000</v>
          </cell>
          <cell r="F3" t="str">
            <v>ECB5693X5</v>
          </cell>
        </row>
        <row r="4">
          <cell r="A4" t="str">
            <v>BCM</v>
          </cell>
          <cell r="B4">
            <v>600</v>
          </cell>
          <cell r="C4">
            <v>41650000</v>
          </cell>
          <cell r="D4">
            <v>2100</v>
          </cell>
          <cell r="E4">
            <v>146580000</v>
          </cell>
          <cell r="F4" t="str">
            <v>ECB5693X5</v>
          </cell>
        </row>
        <row r="5">
          <cell r="A5" t="str">
            <v>BID</v>
          </cell>
          <cell r="B5">
            <v>2800</v>
          </cell>
          <cell r="C5">
            <v>137900000</v>
          </cell>
          <cell r="D5">
            <v>8400</v>
          </cell>
          <cell r="E5">
            <v>416660000</v>
          </cell>
          <cell r="F5" t="str">
            <v>ECB5693X5</v>
          </cell>
        </row>
        <row r="6">
          <cell r="A6" t="str">
            <v>BMP</v>
          </cell>
          <cell r="B6">
            <v>100</v>
          </cell>
          <cell r="C6">
            <v>10440000</v>
          </cell>
          <cell r="D6"/>
          <cell r="E6"/>
          <cell r="F6" t="str">
            <v>ECB5693X5</v>
          </cell>
        </row>
        <row r="7">
          <cell r="A7" t="str">
            <v>BVH</v>
          </cell>
          <cell r="B7">
            <v>700</v>
          </cell>
          <cell r="C7">
            <v>31630000</v>
          </cell>
          <cell r="D7">
            <v>2200</v>
          </cell>
          <cell r="E7">
            <v>99965000</v>
          </cell>
          <cell r="F7" t="str">
            <v>ECB5693X5</v>
          </cell>
        </row>
        <row r="8">
          <cell r="A8" t="str">
            <v>CTG</v>
          </cell>
          <cell r="B8">
            <v>9800</v>
          </cell>
          <cell r="C8">
            <v>336280000</v>
          </cell>
          <cell r="D8">
            <v>30800</v>
          </cell>
          <cell r="E8">
            <v>1062110000</v>
          </cell>
          <cell r="F8" t="str">
            <v>ECB5693X5</v>
          </cell>
        </row>
        <row r="9">
          <cell r="A9" t="str">
            <v>DPM</v>
          </cell>
          <cell r="B9"/>
          <cell r="C9"/>
          <cell r="D9">
            <v>3000</v>
          </cell>
          <cell r="E9">
            <v>105250000</v>
          </cell>
          <cell r="F9" t="str">
            <v>ECB5693X5</v>
          </cell>
        </row>
        <row r="10">
          <cell r="A10" t="str">
            <v>E1VFVN30</v>
          </cell>
          <cell r="B10">
            <v>211400</v>
          </cell>
          <cell r="C10">
            <v>4877694000</v>
          </cell>
          <cell r="D10"/>
          <cell r="E10"/>
          <cell r="F10" t="str">
            <v>ECB5693X5</v>
          </cell>
        </row>
        <row r="11">
          <cell r="A11" t="str">
            <v>FPT</v>
          </cell>
          <cell r="B11">
            <v>11900</v>
          </cell>
          <cell r="C11">
            <v>1565530000</v>
          </cell>
          <cell r="D11">
            <v>37400</v>
          </cell>
          <cell r="E11">
            <v>4945280000</v>
          </cell>
          <cell r="F11" t="str">
            <v>ECB5693X5</v>
          </cell>
        </row>
        <row r="12">
          <cell r="A12" t="str">
            <v>FUEDCMID</v>
          </cell>
          <cell r="B12">
            <v>4000</v>
          </cell>
          <cell r="C12">
            <v>48120000</v>
          </cell>
          <cell r="D12"/>
          <cell r="E12"/>
          <cell r="F12" t="str">
            <v>ECB5693X5</v>
          </cell>
        </row>
        <row r="13">
          <cell r="A13" t="str">
            <v>FUEKIV30</v>
          </cell>
          <cell r="B13">
            <v>249100</v>
          </cell>
          <cell r="C13">
            <v>2192080000</v>
          </cell>
          <cell r="D13"/>
          <cell r="E13"/>
          <cell r="F13" t="str">
            <v>ECB5693X5</v>
          </cell>
        </row>
        <row r="14">
          <cell r="A14" t="str">
            <v>FUEKIVND</v>
          </cell>
          <cell r="B14">
            <v>34700</v>
          </cell>
          <cell r="C14">
            <v>435664000</v>
          </cell>
          <cell r="D14"/>
          <cell r="E14"/>
          <cell r="F14" t="str">
            <v>ECB5693X5</v>
          </cell>
        </row>
        <row r="15">
          <cell r="A15" t="str">
            <v>FUESSV30</v>
          </cell>
          <cell r="B15">
            <v>21300</v>
          </cell>
          <cell r="C15">
            <v>348959000</v>
          </cell>
          <cell r="D15">
            <v>300</v>
          </cell>
          <cell r="E15">
            <v>4926000</v>
          </cell>
          <cell r="F15" t="str">
            <v>ECB5693X5</v>
          </cell>
        </row>
        <row r="16">
          <cell r="A16" t="str">
            <v>FUESSV50</v>
          </cell>
          <cell r="B16">
            <v>10200</v>
          </cell>
          <cell r="C16">
            <v>202074000</v>
          </cell>
          <cell r="D16">
            <v>100</v>
          </cell>
          <cell r="E16">
            <v>1985000</v>
          </cell>
          <cell r="F16" t="str">
            <v>ECB5693X5</v>
          </cell>
        </row>
        <row r="17">
          <cell r="A17" t="str">
            <v>FUESSVFL</v>
          </cell>
          <cell r="B17">
            <v>1400</v>
          </cell>
          <cell r="C17">
            <v>29112000</v>
          </cell>
          <cell r="D17"/>
          <cell r="E17"/>
          <cell r="F17" t="str">
            <v>ECB5693X5</v>
          </cell>
        </row>
        <row r="18">
          <cell r="A18" t="str">
            <v>FUEVFVND</v>
          </cell>
          <cell r="B18">
            <v>663300</v>
          </cell>
          <cell r="C18">
            <v>22061046000</v>
          </cell>
          <cell r="D18">
            <v>100</v>
          </cell>
          <cell r="E18">
            <v>3350000</v>
          </cell>
          <cell r="F18" t="str">
            <v>ECB5693X5</v>
          </cell>
        </row>
        <row r="19">
          <cell r="A19" t="str">
            <v>FUEVN100</v>
          </cell>
          <cell r="B19">
            <v>58800</v>
          </cell>
          <cell r="C19">
            <v>1043468000</v>
          </cell>
          <cell r="D19"/>
          <cell r="E19"/>
          <cell r="F19" t="str">
            <v>ECB5693X5</v>
          </cell>
        </row>
        <row r="20">
          <cell r="A20" t="str">
            <v>GAS</v>
          </cell>
          <cell r="B20">
            <v>1400</v>
          </cell>
          <cell r="C20">
            <v>116760000</v>
          </cell>
          <cell r="D20">
            <v>4400</v>
          </cell>
          <cell r="E20">
            <v>369000000</v>
          </cell>
          <cell r="F20" t="str">
            <v>ECB5693X5</v>
          </cell>
        </row>
        <row r="21">
          <cell r="A21" t="str">
            <v>GVR</v>
          </cell>
          <cell r="B21">
            <v>2100</v>
          </cell>
          <cell r="C21">
            <v>73055000</v>
          </cell>
          <cell r="D21">
            <v>6600</v>
          </cell>
          <cell r="E21">
            <v>230400000</v>
          </cell>
          <cell r="F21" t="str">
            <v>ECB5693X5</v>
          </cell>
        </row>
        <row r="22">
          <cell r="A22" t="str">
            <v>HDB</v>
          </cell>
          <cell r="B22">
            <v>25900</v>
          </cell>
          <cell r="C22">
            <v>701890000</v>
          </cell>
          <cell r="D22">
            <v>77700</v>
          </cell>
          <cell r="E22">
            <v>2104005000</v>
          </cell>
          <cell r="F22" t="str">
            <v>ECB5693X5</v>
          </cell>
        </row>
        <row r="23">
          <cell r="A23" t="str">
            <v>HPG</v>
          </cell>
          <cell r="B23">
            <v>42700</v>
          </cell>
          <cell r="C23">
            <v>1103185000</v>
          </cell>
          <cell r="D23">
            <v>134200</v>
          </cell>
          <cell r="E23">
            <v>3475170000</v>
          </cell>
          <cell r="F23" t="str">
            <v>ECB5693X5</v>
          </cell>
        </row>
        <row r="24">
          <cell r="A24" t="str">
            <v>MSN</v>
          </cell>
          <cell r="B24">
            <v>7700</v>
          </cell>
          <cell r="C24">
            <v>584430000</v>
          </cell>
          <cell r="D24">
            <v>24200</v>
          </cell>
          <cell r="E24">
            <v>1848220000</v>
          </cell>
          <cell r="F24" t="str">
            <v>ECB5693X5</v>
          </cell>
        </row>
        <row r="25">
          <cell r="A25" t="str">
            <v>MWG</v>
          </cell>
          <cell r="B25">
            <v>14000</v>
          </cell>
          <cell r="C25">
            <v>954000000</v>
          </cell>
          <cell r="D25">
            <v>42000</v>
          </cell>
          <cell r="E25">
            <v>2890530000</v>
          </cell>
          <cell r="F25" t="str">
            <v>ECB5693X5</v>
          </cell>
        </row>
        <row r="26">
          <cell r="A26" t="str">
            <v>PHR</v>
          </cell>
          <cell r="B26"/>
          <cell r="C26"/>
          <cell r="D26">
            <v>1000</v>
          </cell>
          <cell r="E26">
            <v>56140000</v>
          </cell>
          <cell r="F26" t="str">
            <v>ECB5693X5</v>
          </cell>
        </row>
        <row r="27">
          <cell r="A27" t="str">
            <v>PLX</v>
          </cell>
          <cell r="B27">
            <v>1400</v>
          </cell>
          <cell r="C27">
            <v>68580000</v>
          </cell>
          <cell r="D27">
            <v>4400</v>
          </cell>
          <cell r="E27">
            <v>214840000</v>
          </cell>
          <cell r="F27" t="str">
            <v>ECB5693X5</v>
          </cell>
        </row>
        <row r="28">
          <cell r="A28" t="str">
            <v>POW</v>
          </cell>
          <cell r="B28">
            <v>7000</v>
          </cell>
          <cell r="C28">
            <v>93150000</v>
          </cell>
          <cell r="D28">
            <v>22000</v>
          </cell>
          <cell r="E28">
            <v>293950000</v>
          </cell>
          <cell r="F28" t="str">
            <v>ECB5693X5</v>
          </cell>
        </row>
        <row r="29">
          <cell r="A29" t="str">
            <v>SAB</v>
          </cell>
          <cell r="B29">
            <v>1400</v>
          </cell>
          <cell r="C29">
            <v>80160000</v>
          </cell>
          <cell r="D29">
            <v>4400</v>
          </cell>
          <cell r="E29">
            <v>250340000</v>
          </cell>
          <cell r="F29" t="str">
            <v>ECB5693X5</v>
          </cell>
        </row>
        <row r="30">
          <cell r="A30" t="str">
            <v>SHB</v>
          </cell>
          <cell r="B30">
            <v>37800</v>
          </cell>
          <cell r="C30">
            <v>400680000</v>
          </cell>
          <cell r="D30">
            <v>118800</v>
          </cell>
          <cell r="E30">
            <v>1257660000</v>
          </cell>
          <cell r="F30" t="str">
            <v>ECB5693X5</v>
          </cell>
        </row>
        <row r="31">
          <cell r="A31" t="str">
            <v>SSB</v>
          </cell>
          <cell r="B31">
            <v>21000</v>
          </cell>
          <cell r="C31">
            <v>408000000</v>
          </cell>
          <cell r="D31">
            <v>63000</v>
          </cell>
          <cell r="E31">
            <v>1226550000</v>
          </cell>
          <cell r="F31" t="str">
            <v>ECB5693X5</v>
          </cell>
        </row>
        <row r="32">
          <cell r="A32" t="str">
            <v>SSI</v>
          </cell>
          <cell r="B32">
            <v>12600</v>
          </cell>
          <cell r="C32">
            <v>422640000</v>
          </cell>
          <cell r="D32">
            <v>39600</v>
          </cell>
          <cell r="E32">
            <v>1334160000</v>
          </cell>
          <cell r="F32" t="str">
            <v>ECB5693X5</v>
          </cell>
        </row>
        <row r="33">
          <cell r="A33" t="str">
            <v>STB</v>
          </cell>
          <cell r="B33">
            <v>22400</v>
          </cell>
          <cell r="C33">
            <v>665440000</v>
          </cell>
          <cell r="D33">
            <v>70400</v>
          </cell>
          <cell r="E33">
            <v>2093750000</v>
          </cell>
          <cell r="F33" t="str">
            <v>ECB5693X5</v>
          </cell>
        </row>
        <row r="34">
          <cell r="A34" t="str">
            <v>SZC</v>
          </cell>
          <cell r="B34"/>
          <cell r="C34"/>
          <cell r="D34">
            <v>1000</v>
          </cell>
          <cell r="E34">
            <v>37600000</v>
          </cell>
          <cell r="F34" t="str">
            <v>ECB5693X5</v>
          </cell>
        </row>
        <row r="35">
          <cell r="A35" t="str">
            <v>TCB</v>
          </cell>
          <cell r="B35">
            <v>55300</v>
          </cell>
          <cell r="C35">
            <v>1246050000</v>
          </cell>
          <cell r="D35">
            <v>173800</v>
          </cell>
          <cell r="E35">
            <v>3918795000</v>
          </cell>
          <cell r="F35" t="str">
            <v>ECB5693X5</v>
          </cell>
        </row>
        <row r="36">
          <cell r="A36" t="str">
            <v>TPB</v>
          </cell>
          <cell r="B36">
            <v>13300</v>
          </cell>
          <cell r="C36">
            <v>236075000</v>
          </cell>
          <cell r="D36">
            <v>39900</v>
          </cell>
          <cell r="E36">
            <v>709555000</v>
          </cell>
          <cell r="F36" t="str">
            <v>ECB5693X5</v>
          </cell>
        </row>
        <row r="37">
          <cell r="A37" t="str">
            <v>VCB</v>
          </cell>
          <cell r="B37">
            <v>7700</v>
          </cell>
          <cell r="C37">
            <v>703360000</v>
          </cell>
          <cell r="D37">
            <v>24200</v>
          </cell>
          <cell r="E37">
            <v>2213360000</v>
          </cell>
          <cell r="F37" t="str">
            <v>ECB5693X5</v>
          </cell>
        </row>
        <row r="38">
          <cell r="A38" t="str">
            <v>VHM</v>
          </cell>
          <cell r="B38">
            <v>16100</v>
          </cell>
          <cell r="C38">
            <v>670220000</v>
          </cell>
          <cell r="D38">
            <v>50600</v>
          </cell>
          <cell r="E38">
            <v>2113505000</v>
          </cell>
          <cell r="F38" t="str">
            <v>ECB5693X5</v>
          </cell>
        </row>
        <row r="39">
          <cell r="A39" t="str">
            <v>VIC</v>
          </cell>
          <cell r="B39">
            <v>13300</v>
          </cell>
          <cell r="C39">
            <v>598500000</v>
          </cell>
          <cell r="D39">
            <v>38000</v>
          </cell>
          <cell r="E39">
            <v>1703465000</v>
          </cell>
          <cell r="F39" t="str">
            <v>ECB5693X5</v>
          </cell>
        </row>
        <row r="40">
          <cell r="A40" t="str">
            <v>VJC</v>
          </cell>
          <cell r="B40">
            <v>3500</v>
          </cell>
          <cell r="C40">
            <v>364900000</v>
          </cell>
          <cell r="D40">
            <v>11000</v>
          </cell>
          <cell r="E40">
            <v>1148850000</v>
          </cell>
          <cell r="F40" t="str">
            <v>ECB5693X5</v>
          </cell>
        </row>
        <row r="41">
          <cell r="A41" t="str">
            <v>VNM</v>
          </cell>
          <cell r="B41">
            <v>9800</v>
          </cell>
          <cell r="C41">
            <v>713720000</v>
          </cell>
          <cell r="D41">
            <v>30800</v>
          </cell>
          <cell r="E41">
            <v>2259180000</v>
          </cell>
          <cell r="F41" t="str">
            <v>ECB5693X5</v>
          </cell>
        </row>
        <row r="42">
          <cell r="A42" t="str">
            <v>VPB</v>
          </cell>
          <cell r="B42">
            <v>57400</v>
          </cell>
          <cell r="C42">
            <v>1090600000</v>
          </cell>
          <cell r="D42">
            <v>180400</v>
          </cell>
          <cell r="E42">
            <v>3432520000</v>
          </cell>
          <cell r="F42" t="str">
            <v>ECB5693X5</v>
          </cell>
        </row>
        <row r="43">
          <cell r="A43" t="str">
            <v>VRE</v>
          </cell>
          <cell r="B43">
            <v>11200</v>
          </cell>
          <cell r="C43">
            <v>226640000</v>
          </cell>
          <cell r="D43">
            <v>33600</v>
          </cell>
          <cell r="E43">
            <v>684170000</v>
          </cell>
          <cell r="F43" t="str">
            <v>ECB5693X5</v>
          </cell>
        </row>
        <row r="44">
          <cell r="A44" t="str">
            <v>VN30F2409</v>
          </cell>
          <cell r="B44">
            <v>294</v>
          </cell>
          <cell r="C44">
            <v>38769600000.000801</v>
          </cell>
          <cell r="D44">
            <v>326</v>
          </cell>
          <cell r="E44">
            <v>42957240000.000198</v>
          </cell>
          <cell r="F44" t="str">
            <v>ECB5693D1</v>
          </cell>
        </row>
        <row r="45">
          <cell r="A45" t="str">
            <v>VN30F2410</v>
          </cell>
          <cell r="B45"/>
          <cell r="C45"/>
          <cell r="D45">
            <v>15</v>
          </cell>
          <cell r="E45">
            <v>1981850000</v>
          </cell>
          <cell r="F45" t="str">
            <v>ECB5693D1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orning_portfolio_20240828"/>
    </sheetNames>
    <sheetDataSet>
      <sheetData sheetId="0">
        <row r="1">
          <cell r="A1" t="str">
            <v>Stock (INSTRUMENTID)</v>
          </cell>
          <cell r="B1" t="str">
            <v>totalVol</v>
          </cell>
          <cell r="C1" t="str">
            <v>Usable (USABLE)</v>
          </cell>
          <cell r="D1" t="str">
            <v>holdToSell</v>
          </cell>
          <cell r="E1" t="str">
            <v>boughtT0</v>
          </cell>
          <cell r="F1" t="str">
            <v>Pend. T+1 Buy (TT1UNSETTLEBUY)</v>
          </cell>
          <cell r="G1" t="str">
            <v>Due (DUE)</v>
          </cell>
          <cell r="H1" t="str">
            <v>mortgage</v>
          </cell>
          <cell r="I1" t="str">
            <v>awaitTrading</v>
          </cell>
          <cell r="J1" t="str">
            <v>hold</v>
          </cell>
          <cell r="K1" t="str">
            <v>right</v>
          </cell>
          <cell r="L1" t="str">
            <v>value</v>
          </cell>
          <cell r="M1" t="str">
            <v>marketPrice</v>
          </cell>
          <cell r="N1" t="str">
            <v>lendingRate</v>
          </cell>
          <cell r="O1" t="str">
            <v>others</v>
          </cell>
          <cell r="P1" t="str">
            <v>dayChangeValue</v>
          </cell>
          <cell r="Q1" t="str">
            <v>dayChangePercent</v>
          </cell>
          <cell r="R1" t="str">
            <v>weight</v>
          </cell>
          <cell r="S1" t="str">
            <v>avgPrice</v>
          </cell>
          <cell r="T1" t="str">
            <v>marketValue</v>
          </cell>
          <cell r="U1" t="str">
            <v>unrealizedPLValue</v>
          </cell>
        </row>
        <row r="2">
          <cell r="A2" t="str">
            <v>AAA</v>
          </cell>
          <cell r="B2">
            <v>23200</v>
          </cell>
          <cell r="C2">
            <v>23200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267764144</v>
          </cell>
          <cell r="M2">
            <v>10200</v>
          </cell>
          <cell r="N2">
            <v>0</v>
          </cell>
          <cell r="O2">
            <v>0</v>
          </cell>
          <cell r="P2" t="str">
            <v>XXX</v>
          </cell>
          <cell r="Q2" t="str">
            <v>XXX</v>
          </cell>
          <cell r="R2" t="str">
            <v>XXX</v>
          </cell>
          <cell r="S2">
            <v>11541</v>
          </cell>
          <cell r="T2">
            <v>236640000</v>
          </cell>
          <cell r="U2">
            <v>-31124144</v>
          </cell>
        </row>
        <row r="3">
          <cell r="A3" t="str">
            <v>ACB</v>
          </cell>
          <cell r="B3">
            <v>575</v>
          </cell>
          <cell r="C3">
            <v>575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2544300</v>
          </cell>
          <cell r="M3">
            <v>24450</v>
          </cell>
          <cell r="N3">
            <v>0</v>
          </cell>
          <cell r="O3">
            <v>0</v>
          </cell>
          <cell r="P3" t="str">
            <v>XXX</v>
          </cell>
          <cell r="Q3" t="str">
            <v>XXX</v>
          </cell>
          <cell r="R3" t="str">
            <v>XXX</v>
          </cell>
          <cell r="S3">
            <v>4424</v>
          </cell>
          <cell r="T3">
            <v>14058750</v>
          </cell>
          <cell r="U3">
            <v>11514450</v>
          </cell>
        </row>
        <row r="4">
          <cell r="A4" t="str">
            <v>AGG</v>
          </cell>
          <cell r="B4">
            <v>8900</v>
          </cell>
          <cell r="C4">
            <v>6800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2100</v>
          </cell>
          <cell r="L4">
            <v>166369130</v>
          </cell>
          <cell r="M4">
            <v>17850</v>
          </cell>
          <cell r="N4">
            <v>0</v>
          </cell>
          <cell r="O4">
            <v>0</v>
          </cell>
          <cell r="P4" t="str">
            <v>XXX</v>
          </cell>
          <cell r="Q4" t="str">
            <v>XXX</v>
          </cell>
          <cell r="R4" t="str">
            <v>XXX</v>
          </cell>
          <cell r="S4">
            <v>18693</v>
          </cell>
          <cell r="T4">
            <v>121380000</v>
          </cell>
          <cell r="U4">
            <v>-7504130</v>
          </cell>
        </row>
        <row r="5">
          <cell r="A5" t="str">
            <v>AGR</v>
          </cell>
          <cell r="B5">
            <v>3400</v>
          </cell>
          <cell r="C5">
            <v>3400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64756315</v>
          </cell>
          <cell r="M5">
            <v>18450</v>
          </cell>
          <cell r="N5">
            <v>0</v>
          </cell>
          <cell r="O5">
            <v>0</v>
          </cell>
          <cell r="P5" t="str">
            <v>XXX</v>
          </cell>
          <cell r="Q5" t="str">
            <v>XXX</v>
          </cell>
          <cell r="R5" t="str">
            <v>XXX</v>
          </cell>
          <cell r="S5">
            <v>19045</v>
          </cell>
          <cell r="T5">
            <v>62730000</v>
          </cell>
          <cell r="U5">
            <v>-2026315</v>
          </cell>
        </row>
        <row r="6">
          <cell r="A6" t="str">
            <v>ANV</v>
          </cell>
          <cell r="B6">
            <v>3500</v>
          </cell>
          <cell r="C6">
            <v>3500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110983384</v>
          </cell>
          <cell r="M6">
            <v>32150</v>
          </cell>
          <cell r="N6">
            <v>0</v>
          </cell>
          <cell r="O6">
            <v>0</v>
          </cell>
          <cell r="P6" t="str">
            <v>XXX</v>
          </cell>
          <cell r="Q6" t="str">
            <v>XXX</v>
          </cell>
          <cell r="R6" t="str">
            <v>XXX</v>
          </cell>
          <cell r="S6">
            <v>31709</v>
          </cell>
          <cell r="T6">
            <v>112525000</v>
          </cell>
          <cell r="U6">
            <v>1541615</v>
          </cell>
        </row>
        <row r="7">
          <cell r="A7" t="str">
            <v>ASM</v>
          </cell>
          <cell r="B7">
            <v>23300</v>
          </cell>
          <cell r="C7">
            <v>23300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226731299</v>
          </cell>
          <cell r="M7">
            <v>9470</v>
          </cell>
          <cell r="N7">
            <v>0</v>
          </cell>
          <cell r="O7">
            <v>0</v>
          </cell>
          <cell r="P7" t="str">
            <v>XXX</v>
          </cell>
          <cell r="Q7" t="str">
            <v>XXX</v>
          </cell>
          <cell r="R7" t="str">
            <v>XXX</v>
          </cell>
          <cell r="S7">
            <v>9730</v>
          </cell>
          <cell r="T7">
            <v>220651000</v>
          </cell>
          <cell r="U7">
            <v>-6080299</v>
          </cell>
        </row>
        <row r="8">
          <cell r="A8" t="str">
            <v>BCG</v>
          </cell>
          <cell r="B8">
            <v>62400</v>
          </cell>
          <cell r="C8">
            <v>53400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9000</v>
          </cell>
          <cell r="J8">
            <v>0</v>
          </cell>
          <cell r="K8">
            <v>0</v>
          </cell>
          <cell r="L8">
            <v>446134645</v>
          </cell>
          <cell r="M8">
            <v>6790</v>
          </cell>
          <cell r="N8">
            <v>0</v>
          </cell>
          <cell r="O8">
            <v>0</v>
          </cell>
          <cell r="P8" t="str">
            <v>XXX</v>
          </cell>
          <cell r="Q8" t="str">
            <v>XXX</v>
          </cell>
          <cell r="R8" t="str">
            <v>XXX</v>
          </cell>
          <cell r="S8">
            <v>7149</v>
          </cell>
          <cell r="T8">
            <v>423696000</v>
          </cell>
          <cell r="U8">
            <v>-22438645</v>
          </cell>
        </row>
        <row r="9">
          <cell r="A9" t="str">
            <v>BCM</v>
          </cell>
          <cell r="B9">
            <v>10000</v>
          </cell>
          <cell r="C9">
            <v>6000</v>
          </cell>
          <cell r="D9">
            <v>0</v>
          </cell>
          <cell r="E9">
            <v>1000</v>
          </cell>
          <cell r="F9">
            <v>600</v>
          </cell>
          <cell r="G9">
            <v>2400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717072664</v>
          </cell>
          <cell r="M9">
            <v>69700</v>
          </cell>
          <cell r="N9">
            <v>0</v>
          </cell>
          <cell r="O9">
            <v>0</v>
          </cell>
          <cell r="P9" t="str">
            <v>XXX</v>
          </cell>
          <cell r="Q9" t="str">
            <v>XXX</v>
          </cell>
          <cell r="R9" t="str">
            <v>XXX</v>
          </cell>
          <cell r="S9">
            <v>71707</v>
          </cell>
          <cell r="T9">
            <v>697000000</v>
          </cell>
          <cell r="U9">
            <v>-20072664</v>
          </cell>
        </row>
        <row r="10">
          <cell r="A10" t="str">
            <v>BIC</v>
          </cell>
          <cell r="B10">
            <v>4500</v>
          </cell>
          <cell r="C10">
            <v>4500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151500000</v>
          </cell>
          <cell r="M10">
            <v>35800</v>
          </cell>
          <cell r="N10">
            <v>0</v>
          </cell>
          <cell r="O10">
            <v>0</v>
          </cell>
          <cell r="P10" t="str">
            <v>XXX</v>
          </cell>
          <cell r="Q10" t="str">
            <v>XXX</v>
          </cell>
          <cell r="R10" t="str">
            <v>XXX</v>
          </cell>
          <cell r="S10">
            <v>33666</v>
          </cell>
          <cell r="T10">
            <v>161100000</v>
          </cell>
          <cell r="U10">
            <v>9599999</v>
          </cell>
        </row>
        <row r="11">
          <cell r="A11" t="str">
            <v>BID</v>
          </cell>
          <cell r="B11">
            <v>38205</v>
          </cell>
          <cell r="C11">
            <v>21805</v>
          </cell>
          <cell r="D11">
            <v>0</v>
          </cell>
          <cell r="E11">
            <v>4000</v>
          </cell>
          <cell r="F11">
            <v>2800</v>
          </cell>
          <cell r="G11">
            <v>9600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1901615181</v>
          </cell>
          <cell r="M11">
            <v>49700</v>
          </cell>
          <cell r="N11">
            <v>0</v>
          </cell>
          <cell r="O11">
            <v>0</v>
          </cell>
          <cell r="P11" t="str">
            <v>XXX</v>
          </cell>
          <cell r="Q11" t="str">
            <v>XXX</v>
          </cell>
          <cell r="R11" t="str">
            <v>XXX</v>
          </cell>
          <cell r="S11">
            <v>49773</v>
          </cell>
          <cell r="T11">
            <v>1898788500</v>
          </cell>
          <cell r="U11">
            <v>-2826681</v>
          </cell>
        </row>
        <row r="12">
          <cell r="A12" t="str">
            <v>BMI</v>
          </cell>
          <cell r="B12">
            <v>3500</v>
          </cell>
          <cell r="C12">
            <v>3500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88862727</v>
          </cell>
          <cell r="M12">
            <v>24550</v>
          </cell>
          <cell r="N12">
            <v>0</v>
          </cell>
          <cell r="O12">
            <v>0</v>
          </cell>
          <cell r="P12" t="str">
            <v>XXX</v>
          </cell>
          <cell r="Q12" t="str">
            <v>XXX</v>
          </cell>
          <cell r="R12" t="str">
            <v>XXX</v>
          </cell>
          <cell r="S12">
            <v>25389</v>
          </cell>
          <cell r="T12">
            <v>85925000</v>
          </cell>
          <cell r="U12">
            <v>-2937727</v>
          </cell>
        </row>
        <row r="13">
          <cell r="A13" t="str">
            <v>BMP</v>
          </cell>
          <cell r="B13">
            <v>3100</v>
          </cell>
          <cell r="C13">
            <v>3000</v>
          </cell>
          <cell r="D13">
            <v>0</v>
          </cell>
          <cell r="E13">
            <v>0</v>
          </cell>
          <cell r="F13">
            <v>100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302304156</v>
          </cell>
          <cell r="M13">
            <v>104500</v>
          </cell>
          <cell r="N13">
            <v>0</v>
          </cell>
          <cell r="O13">
            <v>0</v>
          </cell>
          <cell r="P13" t="str">
            <v>XXX</v>
          </cell>
          <cell r="Q13" t="str">
            <v>XXX</v>
          </cell>
          <cell r="R13" t="str">
            <v>XXX</v>
          </cell>
          <cell r="S13">
            <v>97517</v>
          </cell>
          <cell r="T13">
            <v>323950000</v>
          </cell>
          <cell r="U13">
            <v>21645843</v>
          </cell>
        </row>
        <row r="14">
          <cell r="A14" t="str">
            <v>BSI</v>
          </cell>
          <cell r="B14">
            <v>3700</v>
          </cell>
          <cell r="C14">
            <v>3700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175200000</v>
          </cell>
          <cell r="M14">
            <v>49500</v>
          </cell>
          <cell r="N14">
            <v>0</v>
          </cell>
          <cell r="O14">
            <v>0</v>
          </cell>
          <cell r="P14" t="str">
            <v>XXX</v>
          </cell>
          <cell r="Q14" t="str">
            <v>XXX</v>
          </cell>
          <cell r="R14" t="str">
            <v>XXX</v>
          </cell>
          <cell r="S14">
            <v>47351</v>
          </cell>
          <cell r="T14">
            <v>183150000</v>
          </cell>
          <cell r="U14">
            <v>7950000</v>
          </cell>
        </row>
        <row r="15">
          <cell r="A15" t="str">
            <v>BVH</v>
          </cell>
          <cell r="B15">
            <v>12900</v>
          </cell>
          <cell r="C15">
            <v>8800</v>
          </cell>
          <cell r="D15">
            <v>0</v>
          </cell>
          <cell r="E15">
            <v>1000</v>
          </cell>
          <cell r="F15">
            <v>700</v>
          </cell>
          <cell r="G15">
            <v>2400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578303223</v>
          </cell>
          <cell r="M15">
            <v>45350</v>
          </cell>
          <cell r="N15">
            <v>0</v>
          </cell>
          <cell r="O15">
            <v>0</v>
          </cell>
          <cell r="P15" t="str">
            <v>XXX</v>
          </cell>
          <cell r="Q15" t="str">
            <v>XXX</v>
          </cell>
          <cell r="R15" t="str">
            <v>XXX</v>
          </cell>
          <cell r="S15">
            <v>44829</v>
          </cell>
          <cell r="T15">
            <v>585015000</v>
          </cell>
          <cell r="U15">
            <v>6711776</v>
          </cell>
        </row>
        <row r="16">
          <cell r="A16" t="str">
            <v>BWE</v>
          </cell>
          <cell r="B16">
            <v>7300</v>
          </cell>
          <cell r="C16">
            <v>7300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312875583</v>
          </cell>
          <cell r="M16">
            <v>44400</v>
          </cell>
          <cell r="N16">
            <v>0</v>
          </cell>
          <cell r="O16">
            <v>0</v>
          </cell>
          <cell r="P16" t="str">
            <v>XXX</v>
          </cell>
          <cell r="Q16" t="str">
            <v>XXX</v>
          </cell>
          <cell r="R16" t="str">
            <v>XXX</v>
          </cell>
          <cell r="S16">
            <v>42859</v>
          </cell>
          <cell r="T16">
            <v>324120000</v>
          </cell>
          <cell r="U16">
            <v>11244416</v>
          </cell>
        </row>
        <row r="17">
          <cell r="A17" t="str">
            <v>CII</v>
          </cell>
          <cell r="B17">
            <v>33000</v>
          </cell>
          <cell r="C17">
            <v>33000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514905547</v>
          </cell>
          <cell r="M17">
            <v>15700</v>
          </cell>
          <cell r="N17">
            <v>0</v>
          </cell>
          <cell r="O17">
            <v>0</v>
          </cell>
          <cell r="P17" t="str">
            <v>XXX</v>
          </cell>
          <cell r="Q17" t="str">
            <v>XXX</v>
          </cell>
          <cell r="R17" t="str">
            <v>XXX</v>
          </cell>
          <cell r="S17">
            <v>15603</v>
          </cell>
          <cell r="T17">
            <v>518100000</v>
          </cell>
          <cell r="U17">
            <v>3194452</v>
          </cell>
        </row>
        <row r="18">
          <cell r="A18" t="str">
            <v>CII42301</v>
          </cell>
          <cell r="B18">
            <v>1620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1620</v>
          </cell>
          <cell r="L18">
            <v>162000000</v>
          </cell>
          <cell r="M18">
            <v>100000</v>
          </cell>
          <cell r="N18">
            <v>0</v>
          </cell>
          <cell r="O18">
            <v>0</v>
          </cell>
          <cell r="P18" t="str">
            <v>XXX</v>
          </cell>
          <cell r="Q18" t="str">
            <v>XXX</v>
          </cell>
          <cell r="R18" t="str">
            <v>XXX</v>
          </cell>
          <cell r="S18">
            <v>100000</v>
          </cell>
          <cell r="T18">
            <v>0</v>
          </cell>
          <cell r="U18">
            <v>0</v>
          </cell>
        </row>
        <row r="19">
          <cell r="A19" t="str">
            <v>CMG</v>
          </cell>
          <cell r="B19">
            <v>13500</v>
          </cell>
          <cell r="C19">
            <v>13500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758904089</v>
          </cell>
          <cell r="M19">
            <v>52700</v>
          </cell>
          <cell r="N19">
            <v>0</v>
          </cell>
          <cell r="O19">
            <v>0</v>
          </cell>
          <cell r="P19" t="str">
            <v>XXX</v>
          </cell>
          <cell r="Q19" t="str">
            <v>XXX</v>
          </cell>
          <cell r="R19" t="str">
            <v>XXX</v>
          </cell>
          <cell r="S19">
            <v>56215</v>
          </cell>
          <cell r="T19">
            <v>711450000</v>
          </cell>
          <cell r="U19">
            <v>-47454089</v>
          </cell>
        </row>
        <row r="20">
          <cell r="A20" t="str">
            <v>CTD</v>
          </cell>
          <cell r="B20">
            <v>6600</v>
          </cell>
          <cell r="C20">
            <v>6600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449195571</v>
          </cell>
          <cell r="M20">
            <v>64100</v>
          </cell>
          <cell r="N20">
            <v>0</v>
          </cell>
          <cell r="O20">
            <v>0</v>
          </cell>
          <cell r="P20" t="str">
            <v>XXX</v>
          </cell>
          <cell r="Q20" t="str">
            <v>XXX</v>
          </cell>
          <cell r="R20" t="str">
            <v>XXX</v>
          </cell>
          <cell r="S20">
            <v>68059</v>
          </cell>
          <cell r="T20">
            <v>423060000</v>
          </cell>
          <cell r="U20">
            <v>-26135571</v>
          </cell>
        </row>
        <row r="21">
          <cell r="A21" t="str">
            <v>CTG</v>
          </cell>
          <cell r="B21">
            <v>142606</v>
          </cell>
          <cell r="C21">
            <v>93606</v>
          </cell>
          <cell r="D21">
            <v>0</v>
          </cell>
          <cell r="E21">
            <v>5600</v>
          </cell>
          <cell r="F21">
            <v>9800</v>
          </cell>
          <cell r="G21">
            <v>33600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4842087179</v>
          </cell>
          <cell r="M21">
            <v>34700</v>
          </cell>
          <cell r="N21">
            <v>0</v>
          </cell>
          <cell r="O21">
            <v>0</v>
          </cell>
          <cell r="P21" t="str">
            <v>XXX</v>
          </cell>
          <cell r="Q21" t="str">
            <v>XXX</v>
          </cell>
          <cell r="R21" t="str">
            <v>XXX</v>
          </cell>
          <cell r="S21">
            <v>33954</v>
          </cell>
          <cell r="T21">
            <v>4948428200</v>
          </cell>
          <cell r="U21">
            <v>106341020</v>
          </cell>
        </row>
        <row r="22">
          <cell r="A22" t="str">
            <v>CTR</v>
          </cell>
          <cell r="B22">
            <v>3500</v>
          </cell>
          <cell r="C22">
            <v>3500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467918647</v>
          </cell>
          <cell r="M22">
            <v>127300</v>
          </cell>
          <cell r="N22">
            <v>0</v>
          </cell>
          <cell r="O22">
            <v>0</v>
          </cell>
          <cell r="P22" t="str">
            <v>XXX</v>
          </cell>
          <cell r="Q22" t="str">
            <v>XXX</v>
          </cell>
          <cell r="R22" t="str">
            <v>XXX</v>
          </cell>
          <cell r="S22">
            <v>133691</v>
          </cell>
          <cell r="T22">
            <v>445550000</v>
          </cell>
          <cell r="U22">
            <v>-22368647</v>
          </cell>
        </row>
        <row r="23">
          <cell r="A23" t="str">
            <v>CTS</v>
          </cell>
          <cell r="B23">
            <v>3500</v>
          </cell>
          <cell r="C23">
            <v>3500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134737631</v>
          </cell>
          <cell r="M23">
            <v>39050</v>
          </cell>
          <cell r="N23">
            <v>0</v>
          </cell>
          <cell r="O23">
            <v>0</v>
          </cell>
          <cell r="P23" t="str">
            <v>XXX</v>
          </cell>
          <cell r="Q23" t="str">
            <v>XXX</v>
          </cell>
          <cell r="R23" t="str">
            <v>XXX</v>
          </cell>
          <cell r="S23">
            <v>38496</v>
          </cell>
          <cell r="T23">
            <v>136675000</v>
          </cell>
          <cell r="U23">
            <v>1937368</v>
          </cell>
        </row>
        <row r="24">
          <cell r="A24" t="str">
            <v>DBC</v>
          </cell>
          <cell r="B24">
            <v>19800</v>
          </cell>
          <cell r="C24">
            <v>17900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1900</v>
          </cell>
          <cell r="L24">
            <v>550220774</v>
          </cell>
          <cell r="M24">
            <v>28400</v>
          </cell>
          <cell r="N24">
            <v>0</v>
          </cell>
          <cell r="O24">
            <v>0</v>
          </cell>
          <cell r="P24" t="str">
            <v>XXX</v>
          </cell>
          <cell r="Q24" t="str">
            <v>XXX</v>
          </cell>
          <cell r="R24" t="str">
            <v>XXX</v>
          </cell>
          <cell r="S24">
            <v>27788</v>
          </cell>
          <cell r="T24">
            <v>508360000</v>
          </cell>
          <cell r="U24">
            <v>12099225</v>
          </cell>
        </row>
        <row r="25">
          <cell r="A25" t="str">
            <v>DCM</v>
          </cell>
          <cell r="B25">
            <v>10900</v>
          </cell>
          <cell r="C25">
            <v>10900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405263241</v>
          </cell>
          <cell r="M25">
            <v>37100</v>
          </cell>
          <cell r="N25">
            <v>0</v>
          </cell>
          <cell r="O25">
            <v>0</v>
          </cell>
          <cell r="P25" t="str">
            <v>XXX</v>
          </cell>
          <cell r="Q25" t="str">
            <v>XXX</v>
          </cell>
          <cell r="R25" t="str">
            <v>XXX</v>
          </cell>
          <cell r="S25">
            <v>37180</v>
          </cell>
          <cell r="T25">
            <v>404390000</v>
          </cell>
          <cell r="U25">
            <v>-873241</v>
          </cell>
        </row>
        <row r="26">
          <cell r="A26" t="str">
            <v>DGC</v>
          </cell>
          <cell r="B26">
            <v>29000</v>
          </cell>
          <cell r="C26">
            <v>29000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55930238389</v>
          </cell>
          <cell r="M26">
            <v>109000</v>
          </cell>
          <cell r="N26">
            <v>0</v>
          </cell>
          <cell r="O26">
            <v>0</v>
          </cell>
          <cell r="P26" t="str">
            <v>XXX</v>
          </cell>
          <cell r="Q26" t="str">
            <v>XXX</v>
          </cell>
          <cell r="R26" t="str">
            <v>XXX</v>
          </cell>
          <cell r="S26">
            <v>130373</v>
          </cell>
          <cell r="T26">
            <v>3161000000</v>
          </cell>
          <cell r="U26">
            <v>-619831965</v>
          </cell>
        </row>
        <row r="27">
          <cell r="A27" t="str">
            <v>DGW</v>
          </cell>
          <cell r="B27">
            <v>10600</v>
          </cell>
          <cell r="C27">
            <v>10600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657874480</v>
          </cell>
          <cell r="M27">
            <v>60700</v>
          </cell>
          <cell r="N27">
            <v>0</v>
          </cell>
          <cell r="O27">
            <v>0</v>
          </cell>
          <cell r="P27" t="str">
            <v>XXX</v>
          </cell>
          <cell r="Q27" t="str">
            <v>XXX</v>
          </cell>
          <cell r="R27" t="str">
            <v>XXX</v>
          </cell>
          <cell r="S27">
            <v>62063</v>
          </cell>
          <cell r="T27">
            <v>643420000</v>
          </cell>
          <cell r="U27">
            <v>-14454480</v>
          </cell>
        </row>
        <row r="28">
          <cell r="A28" t="str">
            <v>DHC</v>
          </cell>
          <cell r="B28">
            <v>10700</v>
          </cell>
          <cell r="C28">
            <v>10700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422042961</v>
          </cell>
          <cell r="M28">
            <v>38100</v>
          </cell>
          <cell r="N28">
            <v>0</v>
          </cell>
          <cell r="O28">
            <v>0</v>
          </cell>
          <cell r="P28" t="str">
            <v>XXX</v>
          </cell>
          <cell r="Q28" t="str">
            <v>XXX</v>
          </cell>
          <cell r="R28" t="str">
            <v>XXX</v>
          </cell>
          <cell r="S28">
            <v>39443</v>
          </cell>
          <cell r="T28">
            <v>407670000</v>
          </cell>
          <cell r="U28">
            <v>-14372961</v>
          </cell>
        </row>
        <row r="29">
          <cell r="A29" t="str">
            <v>DIG</v>
          </cell>
          <cell r="B29">
            <v>53090</v>
          </cell>
          <cell r="C29">
            <v>53090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1302621475</v>
          </cell>
          <cell r="M29">
            <v>25150</v>
          </cell>
          <cell r="N29">
            <v>0</v>
          </cell>
          <cell r="O29">
            <v>0</v>
          </cell>
          <cell r="P29" t="str">
            <v>XXX</v>
          </cell>
          <cell r="Q29" t="str">
            <v>XXX</v>
          </cell>
          <cell r="R29" t="str">
            <v>XXX</v>
          </cell>
          <cell r="S29">
            <v>24536</v>
          </cell>
          <cell r="T29">
            <v>1335213500</v>
          </cell>
          <cell r="U29">
            <v>32592024</v>
          </cell>
        </row>
        <row r="30">
          <cell r="A30" t="str">
            <v>DPM</v>
          </cell>
          <cell r="B30">
            <v>18200</v>
          </cell>
          <cell r="C30">
            <v>18200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617322059</v>
          </cell>
          <cell r="M30">
            <v>34950</v>
          </cell>
          <cell r="N30">
            <v>0</v>
          </cell>
          <cell r="O30">
            <v>0</v>
          </cell>
          <cell r="P30" t="str">
            <v>XXX</v>
          </cell>
          <cell r="Q30" t="str">
            <v>XXX</v>
          </cell>
          <cell r="R30" t="str">
            <v>XXX</v>
          </cell>
          <cell r="S30">
            <v>33918</v>
          </cell>
          <cell r="T30">
            <v>636090000</v>
          </cell>
          <cell r="U30">
            <v>18767940</v>
          </cell>
        </row>
        <row r="31">
          <cell r="A31" t="str">
            <v>DXG</v>
          </cell>
          <cell r="B31">
            <v>68483</v>
          </cell>
          <cell r="C31">
            <v>68483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948373497</v>
          </cell>
          <cell r="M31">
            <v>15900</v>
          </cell>
          <cell r="N31">
            <v>0</v>
          </cell>
          <cell r="O31">
            <v>0</v>
          </cell>
          <cell r="P31" t="str">
            <v>XXX</v>
          </cell>
          <cell r="Q31" t="str">
            <v>XXX</v>
          </cell>
          <cell r="R31" t="str">
            <v>XXX</v>
          </cell>
          <cell r="S31">
            <v>13848</v>
          </cell>
          <cell r="T31">
            <v>1088879700</v>
          </cell>
          <cell r="U31">
            <v>140506202</v>
          </cell>
        </row>
        <row r="32">
          <cell r="A32" t="str">
            <v>DXS</v>
          </cell>
          <cell r="B32">
            <v>59</v>
          </cell>
          <cell r="C32">
            <v>59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295269</v>
          </cell>
          <cell r="M32">
            <v>6150</v>
          </cell>
          <cell r="N32">
            <v>0</v>
          </cell>
          <cell r="O32">
            <v>0</v>
          </cell>
          <cell r="P32" t="str">
            <v>XXX</v>
          </cell>
          <cell r="Q32" t="str">
            <v>XXX</v>
          </cell>
          <cell r="R32" t="str">
            <v>XXX</v>
          </cell>
          <cell r="S32">
            <v>5004</v>
          </cell>
          <cell r="T32">
            <v>362850</v>
          </cell>
          <cell r="U32">
            <v>67580</v>
          </cell>
        </row>
        <row r="33">
          <cell r="A33" t="str">
            <v>E1VFVN30</v>
          </cell>
          <cell r="B33">
            <v>2602700</v>
          </cell>
          <cell r="C33">
            <v>2367000</v>
          </cell>
          <cell r="D33">
            <v>0</v>
          </cell>
          <cell r="E33">
            <v>0</v>
          </cell>
          <cell r="F33">
            <v>211400</v>
          </cell>
          <cell r="G33">
            <v>24300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55497312296</v>
          </cell>
          <cell r="M33">
            <v>23100</v>
          </cell>
          <cell r="N33">
            <v>0</v>
          </cell>
          <cell r="O33">
            <v>100000</v>
          </cell>
          <cell r="P33" t="str">
            <v>XXX</v>
          </cell>
          <cell r="Q33" t="str">
            <v>XXX</v>
          </cell>
          <cell r="R33" t="str">
            <v>XXX</v>
          </cell>
          <cell r="S33">
            <v>21322</v>
          </cell>
          <cell r="T33">
            <v>60122370000</v>
          </cell>
          <cell r="U33">
            <v>4625057704</v>
          </cell>
        </row>
        <row r="34">
          <cell r="A34" t="str">
            <v>EIB</v>
          </cell>
          <cell r="B34">
            <v>262727</v>
          </cell>
          <cell r="C34">
            <v>262727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4911548439</v>
          </cell>
          <cell r="M34">
            <v>18750</v>
          </cell>
          <cell r="N34">
            <v>0</v>
          </cell>
          <cell r="O34">
            <v>0</v>
          </cell>
          <cell r="P34" t="str">
            <v>XXX</v>
          </cell>
          <cell r="Q34" t="str">
            <v>XXX</v>
          </cell>
          <cell r="R34" t="str">
            <v>XXX</v>
          </cell>
          <cell r="S34">
            <v>18694</v>
          </cell>
          <cell r="T34">
            <v>4926131250</v>
          </cell>
          <cell r="U34">
            <v>14582810</v>
          </cell>
        </row>
        <row r="35">
          <cell r="A35" t="str">
            <v>EVF</v>
          </cell>
          <cell r="B35">
            <v>53600</v>
          </cell>
          <cell r="C35">
            <v>53600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710984452</v>
          </cell>
          <cell r="M35">
            <v>12250</v>
          </cell>
          <cell r="N35">
            <v>0</v>
          </cell>
          <cell r="O35">
            <v>0</v>
          </cell>
          <cell r="P35" t="str">
            <v>XXX</v>
          </cell>
          <cell r="Q35" t="str">
            <v>XXX</v>
          </cell>
          <cell r="R35" t="str">
            <v>XXX</v>
          </cell>
          <cell r="S35">
            <v>13264</v>
          </cell>
          <cell r="T35">
            <v>656600000</v>
          </cell>
          <cell r="U35">
            <v>-54384452</v>
          </cell>
        </row>
        <row r="36">
          <cell r="A36" t="str">
            <v>FPT</v>
          </cell>
          <cell r="B36">
            <v>212736</v>
          </cell>
          <cell r="C36">
            <v>144736</v>
          </cell>
          <cell r="D36">
            <v>0</v>
          </cell>
          <cell r="E36">
            <v>15300</v>
          </cell>
          <cell r="F36">
            <v>11900</v>
          </cell>
          <cell r="G36">
            <v>40800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28040086424</v>
          </cell>
          <cell r="M36">
            <v>134000</v>
          </cell>
          <cell r="N36">
            <v>0</v>
          </cell>
          <cell r="O36">
            <v>0</v>
          </cell>
          <cell r="P36" t="str">
            <v>XXX</v>
          </cell>
          <cell r="Q36" t="str">
            <v>XXX</v>
          </cell>
          <cell r="R36" t="str">
            <v>XXX</v>
          </cell>
          <cell r="S36">
            <v>131806</v>
          </cell>
          <cell r="T36">
            <v>28506624000</v>
          </cell>
          <cell r="U36">
            <v>466537575</v>
          </cell>
        </row>
        <row r="37">
          <cell r="A37" t="str">
            <v>FRT</v>
          </cell>
          <cell r="B37">
            <v>10400</v>
          </cell>
          <cell r="C37">
            <v>10400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1797423466</v>
          </cell>
          <cell r="M37">
            <v>176900</v>
          </cell>
          <cell r="N37">
            <v>0</v>
          </cell>
          <cell r="O37">
            <v>0</v>
          </cell>
          <cell r="P37" t="str">
            <v>XXX</v>
          </cell>
          <cell r="Q37" t="str">
            <v>XXX</v>
          </cell>
          <cell r="R37" t="str">
            <v>XXX</v>
          </cell>
          <cell r="S37">
            <v>172829</v>
          </cell>
          <cell r="T37">
            <v>1839760000</v>
          </cell>
          <cell r="U37">
            <v>42336533</v>
          </cell>
        </row>
        <row r="38">
          <cell r="A38" t="str">
            <v>FTS</v>
          </cell>
          <cell r="B38">
            <v>10500</v>
          </cell>
          <cell r="C38">
            <v>10500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425238191</v>
          </cell>
          <cell r="M38">
            <v>43400</v>
          </cell>
          <cell r="N38">
            <v>0</v>
          </cell>
          <cell r="O38">
            <v>0</v>
          </cell>
          <cell r="P38" t="str">
            <v>XXX</v>
          </cell>
          <cell r="Q38" t="str">
            <v>XXX</v>
          </cell>
          <cell r="R38" t="str">
            <v>XXX</v>
          </cell>
          <cell r="S38">
            <v>40498</v>
          </cell>
          <cell r="T38">
            <v>455700000</v>
          </cell>
          <cell r="U38">
            <v>30461808</v>
          </cell>
        </row>
        <row r="39">
          <cell r="A39" t="str">
            <v>FUEDCMID</v>
          </cell>
          <cell r="B39">
            <v>1559700</v>
          </cell>
          <cell r="C39">
            <v>1299000</v>
          </cell>
          <cell r="D39">
            <v>254300</v>
          </cell>
          <cell r="E39">
            <v>0</v>
          </cell>
          <cell r="F39">
            <v>4000</v>
          </cell>
          <cell r="G39">
            <v>2400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18038339842</v>
          </cell>
          <cell r="M39">
            <v>12050</v>
          </cell>
          <cell r="N39">
            <v>0</v>
          </cell>
          <cell r="O39">
            <v>108000</v>
          </cell>
          <cell r="P39" t="str">
            <v>XXX</v>
          </cell>
          <cell r="Q39" t="str">
            <v>XXX</v>
          </cell>
          <cell r="R39" t="str">
            <v>XXX</v>
          </cell>
          <cell r="S39">
            <v>11565</v>
          </cell>
          <cell r="T39">
            <v>18794385000</v>
          </cell>
          <cell r="U39">
            <v>756045156</v>
          </cell>
        </row>
        <row r="40">
          <cell r="A40" t="str">
            <v>FUEKIV30</v>
          </cell>
          <cell r="B40">
            <v>1154700</v>
          </cell>
          <cell r="C40">
            <v>692400</v>
          </cell>
          <cell r="D40">
            <v>198700</v>
          </cell>
          <cell r="E40">
            <v>8200</v>
          </cell>
          <cell r="F40">
            <v>249100</v>
          </cell>
          <cell r="G40">
            <v>6300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9998592465</v>
          </cell>
          <cell r="M40">
            <v>8820</v>
          </cell>
          <cell r="N40">
            <v>0</v>
          </cell>
          <cell r="O40">
            <v>189900</v>
          </cell>
          <cell r="P40" t="str">
            <v>XXX</v>
          </cell>
          <cell r="Q40" t="str">
            <v>XXX</v>
          </cell>
          <cell r="R40" t="str">
            <v>XXX</v>
          </cell>
          <cell r="S40">
            <v>8659</v>
          </cell>
          <cell r="T40">
            <v>10184454000</v>
          </cell>
          <cell r="U40">
            <v>185861535</v>
          </cell>
        </row>
        <row r="41">
          <cell r="A41" t="str">
            <v>FUEKIVFS</v>
          </cell>
          <cell r="B41">
            <v>2321000</v>
          </cell>
          <cell r="C41">
            <v>2021000</v>
          </cell>
          <cell r="D41">
            <v>300000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24867381256</v>
          </cell>
          <cell r="M41">
            <v>12500</v>
          </cell>
          <cell r="N41">
            <v>0</v>
          </cell>
          <cell r="O41">
            <v>300000</v>
          </cell>
          <cell r="P41" t="str">
            <v>XXX</v>
          </cell>
          <cell r="Q41" t="str">
            <v>XXX</v>
          </cell>
          <cell r="R41" t="str">
            <v>XXX</v>
          </cell>
          <cell r="S41">
            <v>10714</v>
          </cell>
          <cell r="T41">
            <v>29012500000</v>
          </cell>
          <cell r="U41">
            <v>4145118744</v>
          </cell>
        </row>
        <row r="42">
          <cell r="A42" t="str">
            <v>FUEKIVND</v>
          </cell>
          <cell r="B42">
            <v>1019200</v>
          </cell>
          <cell r="C42">
            <v>871800</v>
          </cell>
          <cell r="D42">
            <v>54400</v>
          </cell>
          <cell r="E42">
            <v>0</v>
          </cell>
          <cell r="F42">
            <v>34700</v>
          </cell>
          <cell r="G42">
            <v>58300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7669980951</v>
          </cell>
          <cell r="M42">
            <v>12570</v>
          </cell>
          <cell r="N42">
            <v>0</v>
          </cell>
          <cell r="O42">
            <v>52100</v>
          </cell>
          <cell r="P42" t="str">
            <v>XXX</v>
          </cell>
          <cell r="Q42" t="str">
            <v>XXX</v>
          </cell>
          <cell r="R42" t="str">
            <v>XXX</v>
          </cell>
          <cell r="S42">
            <v>7525</v>
          </cell>
          <cell r="T42">
            <v>12811344000</v>
          </cell>
          <cell r="U42">
            <v>5141363047</v>
          </cell>
        </row>
        <row r="43">
          <cell r="A43" t="str">
            <v>FUEMAV30</v>
          </cell>
          <cell r="B43">
            <v>589300</v>
          </cell>
          <cell r="C43">
            <v>589300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8870601346</v>
          </cell>
          <cell r="M43">
            <v>15930</v>
          </cell>
          <cell r="N43">
            <v>0</v>
          </cell>
          <cell r="O43">
            <v>0</v>
          </cell>
          <cell r="P43" t="str">
            <v>XXX</v>
          </cell>
          <cell r="Q43" t="str">
            <v>XXX</v>
          </cell>
          <cell r="R43" t="str">
            <v>XXX</v>
          </cell>
          <cell r="S43">
            <v>15052</v>
          </cell>
          <cell r="T43">
            <v>9387549000</v>
          </cell>
          <cell r="U43">
            <v>516947653</v>
          </cell>
        </row>
        <row r="44">
          <cell r="A44" t="str">
            <v>FUEMAVND</v>
          </cell>
          <cell r="B44">
            <v>1251600</v>
          </cell>
          <cell r="C44">
            <v>1251600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15727275545</v>
          </cell>
          <cell r="M44">
            <v>14060</v>
          </cell>
          <cell r="N44">
            <v>0</v>
          </cell>
          <cell r="O44">
            <v>0</v>
          </cell>
          <cell r="P44" t="str">
            <v>XXX</v>
          </cell>
          <cell r="Q44" t="str">
            <v>XXX</v>
          </cell>
          <cell r="R44" t="str">
            <v>XXX</v>
          </cell>
          <cell r="S44">
            <v>12565</v>
          </cell>
          <cell r="T44">
            <v>17597496000</v>
          </cell>
          <cell r="U44">
            <v>1870220454</v>
          </cell>
        </row>
        <row r="45">
          <cell r="A45" t="str">
            <v>FUESSV30</v>
          </cell>
          <cell r="B45">
            <v>818400</v>
          </cell>
          <cell r="C45">
            <v>633300</v>
          </cell>
          <cell r="D45">
            <v>149100</v>
          </cell>
          <cell r="E45">
            <v>100</v>
          </cell>
          <cell r="F45">
            <v>21300</v>
          </cell>
          <cell r="G45">
            <v>14600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12689318799</v>
          </cell>
          <cell r="M45">
            <v>16410</v>
          </cell>
          <cell r="N45">
            <v>0</v>
          </cell>
          <cell r="O45">
            <v>198400</v>
          </cell>
          <cell r="P45" t="str">
            <v>XXX</v>
          </cell>
          <cell r="Q45" t="str">
            <v>XXX</v>
          </cell>
          <cell r="R45" t="str">
            <v>XXX</v>
          </cell>
          <cell r="S45">
            <v>15505</v>
          </cell>
          <cell r="T45">
            <v>13429944000</v>
          </cell>
          <cell r="U45">
            <v>740625200</v>
          </cell>
        </row>
        <row r="46">
          <cell r="A46" t="str">
            <v>FUESSV50</v>
          </cell>
          <cell r="B46">
            <v>197300</v>
          </cell>
          <cell r="C46">
            <v>123400</v>
          </cell>
          <cell r="D46">
            <v>60000</v>
          </cell>
          <cell r="E46">
            <v>1400</v>
          </cell>
          <cell r="F46">
            <v>10900</v>
          </cell>
          <cell r="G46">
            <v>1600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3799005776</v>
          </cell>
          <cell r="M46">
            <v>19820</v>
          </cell>
          <cell r="N46">
            <v>0</v>
          </cell>
          <cell r="O46">
            <v>60000</v>
          </cell>
          <cell r="P46" t="str">
            <v>XXX</v>
          </cell>
          <cell r="Q46" t="str">
            <v>XXX</v>
          </cell>
          <cell r="R46" t="str">
            <v>XXX</v>
          </cell>
          <cell r="S46">
            <v>19254</v>
          </cell>
          <cell r="T46">
            <v>3910486000</v>
          </cell>
          <cell r="U46">
            <v>111480223</v>
          </cell>
        </row>
        <row r="47">
          <cell r="A47" t="str">
            <v>FUESSVFL</v>
          </cell>
          <cell r="B47">
            <v>2377700</v>
          </cell>
          <cell r="C47">
            <v>1760700</v>
          </cell>
          <cell r="D47">
            <v>600000</v>
          </cell>
          <cell r="E47">
            <v>2800</v>
          </cell>
          <cell r="F47">
            <v>6500</v>
          </cell>
          <cell r="G47">
            <v>7700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48907076454</v>
          </cell>
          <cell r="M47">
            <v>20800</v>
          </cell>
          <cell r="N47">
            <v>0</v>
          </cell>
          <cell r="O47">
            <v>594400</v>
          </cell>
          <cell r="P47" t="str">
            <v>XXX</v>
          </cell>
          <cell r="Q47" t="str">
            <v>XXX</v>
          </cell>
          <cell r="R47" t="str">
            <v>XXX</v>
          </cell>
          <cell r="S47">
            <v>20569</v>
          </cell>
          <cell r="T47">
            <v>49456160000</v>
          </cell>
          <cell r="U47">
            <v>549083544</v>
          </cell>
        </row>
        <row r="48">
          <cell r="A48" t="str">
            <v>FUEVFVND</v>
          </cell>
          <cell r="B48">
            <v>3625800</v>
          </cell>
          <cell r="C48">
            <v>1751900</v>
          </cell>
          <cell r="D48">
            <v>200000</v>
          </cell>
          <cell r="E48">
            <v>0</v>
          </cell>
          <cell r="F48">
            <v>668400</v>
          </cell>
          <cell r="G48">
            <v>1005500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120699406808</v>
          </cell>
          <cell r="M48">
            <v>33360</v>
          </cell>
          <cell r="N48">
            <v>0</v>
          </cell>
          <cell r="O48">
            <v>200000</v>
          </cell>
          <cell r="P48" t="str">
            <v>XXX</v>
          </cell>
          <cell r="Q48" t="str">
            <v>XXX</v>
          </cell>
          <cell r="R48" t="str">
            <v>XXX</v>
          </cell>
          <cell r="S48">
            <v>33289</v>
          </cell>
          <cell r="T48">
            <v>120956688000</v>
          </cell>
          <cell r="U48">
            <v>257281191</v>
          </cell>
        </row>
        <row r="49">
          <cell r="A49" t="str">
            <v>FUEVN100</v>
          </cell>
          <cell r="B49">
            <v>1476171</v>
          </cell>
          <cell r="C49">
            <v>1262571</v>
          </cell>
          <cell r="D49">
            <v>150000</v>
          </cell>
          <cell r="E49">
            <v>0</v>
          </cell>
          <cell r="F49">
            <v>58800</v>
          </cell>
          <cell r="G49">
            <v>4800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25538232557</v>
          </cell>
          <cell r="M49">
            <v>17780</v>
          </cell>
          <cell r="N49">
            <v>0</v>
          </cell>
          <cell r="O49">
            <v>150000</v>
          </cell>
          <cell r="P49" t="str">
            <v>XXX</v>
          </cell>
          <cell r="Q49" t="str">
            <v>XXX</v>
          </cell>
          <cell r="R49" t="str">
            <v>XXX</v>
          </cell>
          <cell r="S49">
            <v>17300</v>
          </cell>
          <cell r="T49">
            <v>26246320380</v>
          </cell>
          <cell r="U49">
            <v>708087823</v>
          </cell>
        </row>
        <row r="50">
          <cell r="A50" t="str">
            <v>GAS</v>
          </cell>
          <cell r="B50">
            <v>22000</v>
          </cell>
          <cell r="C50">
            <v>14200</v>
          </cell>
          <cell r="D50">
            <v>0</v>
          </cell>
          <cell r="E50">
            <v>1600</v>
          </cell>
          <cell r="F50">
            <v>1400</v>
          </cell>
          <cell r="G50">
            <v>4800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1850209017</v>
          </cell>
          <cell r="M50">
            <v>83800</v>
          </cell>
          <cell r="N50">
            <v>0</v>
          </cell>
          <cell r="O50">
            <v>0</v>
          </cell>
          <cell r="P50" t="str">
            <v>XXX</v>
          </cell>
          <cell r="Q50" t="str">
            <v>XXX</v>
          </cell>
          <cell r="R50" t="str">
            <v>XXX</v>
          </cell>
          <cell r="S50">
            <v>84100</v>
          </cell>
          <cell r="T50">
            <v>1843600000</v>
          </cell>
          <cell r="U50">
            <v>-6609017</v>
          </cell>
        </row>
        <row r="51">
          <cell r="A51" t="str">
            <v>GEX</v>
          </cell>
          <cell r="B51">
            <v>70500</v>
          </cell>
          <cell r="C51">
            <v>70500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1576224806</v>
          </cell>
          <cell r="M51">
            <v>21550</v>
          </cell>
          <cell r="N51">
            <v>0</v>
          </cell>
          <cell r="O51">
            <v>0</v>
          </cell>
          <cell r="P51" t="str">
            <v>XXX</v>
          </cell>
          <cell r="Q51" t="str">
            <v>XXX</v>
          </cell>
          <cell r="R51" t="str">
            <v>XXX</v>
          </cell>
          <cell r="S51">
            <v>22357</v>
          </cell>
          <cell r="T51">
            <v>1519275000</v>
          </cell>
          <cell r="U51">
            <v>-56949807</v>
          </cell>
        </row>
        <row r="52">
          <cell r="A52" t="str">
            <v>GMD</v>
          </cell>
          <cell r="B52">
            <v>95777</v>
          </cell>
          <cell r="C52">
            <v>95777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7622827774</v>
          </cell>
          <cell r="M52">
            <v>80200</v>
          </cell>
          <cell r="N52">
            <v>0</v>
          </cell>
          <cell r="O52">
            <v>0</v>
          </cell>
          <cell r="P52" t="str">
            <v>XXX</v>
          </cell>
          <cell r="Q52" t="str">
            <v>XXX</v>
          </cell>
          <cell r="R52" t="str">
            <v>XXX</v>
          </cell>
          <cell r="S52">
            <v>79589</v>
          </cell>
          <cell r="T52">
            <v>7681315400</v>
          </cell>
          <cell r="U52">
            <v>58487625</v>
          </cell>
        </row>
        <row r="53">
          <cell r="A53" t="str">
            <v>GVR</v>
          </cell>
          <cell r="B53">
            <v>27500</v>
          </cell>
          <cell r="C53">
            <v>15200</v>
          </cell>
          <cell r="D53">
            <v>0</v>
          </cell>
          <cell r="E53">
            <v>3000</v>
          </cell>
          <cell r="F53">
            <v>2100</v>
          </cell>
          <cell r="G53">
            <v>7200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960495123</v>
          </cell>
          <cell r="M53">
            <v>35700</v>
          </cell>
          <cell r="N53">
            <v>0</v>
          </cell>
          <cell r="O53">
            <v>0</v>
          </cell>
          <cell r="P53" t="str">
            <v>XXX</v>
          </cell>
          <cell r="Q53" t="str">
            <v>XXX</v>
          </cell>
          <cell r="R53" t="str">
            <v>XXX</v>
          </cell>
          <cell r="S53">
            <v>34927</v>
          </cell>
          <cell r="T53">
            <v>981750000</v>
          </cell>
          <cell r="U53">
            <v>21254876</v>
          </cell>
        </row>
        <row r="54">
          <cell r="A54" t="str">
            <v>HAG</v>
          </cell>
          <cell r="B54">
            <v>8600</v>
          </cell>
          <cell r="C54">
            <v>8600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83414500</v>
          </cell>
          <cell r="M54">
            <v>11150</v>
          </cell>
          <cell r="N54">
            <v>0</v>
          </cell>
          <cell r="O54">
            <v>0</v>
          </cell>
          <cell r="P54" t="str">
            <v>XXX</v>
          </cell>
          <cell r="Q54" t="str">
            <v>XXX</v>
          </cell>
          <cell r="R54" t="str">
            <v>XXX</v>
          </cell>
          <cell r="S54">
            <v>9699</v>
          </cell>
          <cell r="T54">
            <v>95890000</v>
          </cell>
          <cell r="U54">
            <v>12475500</v>
          </cell>
        </row>
        <row r="55">
          <cell r="A55" t="str">
            <v>HBC</v>
          </cell>
          <cell r="B55">
            <v>14300</v>
          </cell>
          <cell r="C55">
            <v>14300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112155885</v>
          </cell>
          <cell r="M55">
            <v>5260</v>
          </cell>
          <cell r="N55">
            <v>0</v>
          </cell>
          <cell r="O55">
            <v>0</v>
          </cell>
          <cell r="P55" t="str">
            <v>XXX</v>
          </cell>
          <cell r="Q55" t="str">
            <v>XXX</v>
          </cell>
          <cell r="R55" t="str">
            <v>XXX</v>
          </cell>
          <cell r="S55">
            <v>7843</v>
          </cell>
          <cell r="T55">
            <v>75218000</v>
          </cell>
          <cell r="U55">
            <v>-36937885</v>
          </cell>
        </row>
        <row r="56">
          <cell r="A56" t="str">
            <v>HCM</v>
          </cell>
          <cell r="B56">
            <v>47530</v>
          </cell>
          <cell r="C56">
            <v>47530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1248496703</v>
          </cell>
          <cell r="M56">
            <v>29300</v>
          </cell>
          <cell r="N56">
            <v>0</v>
          </cell>
          <cell r="O56">
            <v>0</v>
          </cell>
          <cell r="P56" t="str">
            <v>XXX</v>
          </cell>
          <cell r="Q56" t="str">
            <v>XXX</v>
          </cell>
          <cell r="R56" t="str">
            <v>XXX</v>
          </cell>
          <cell r="S56">
            <v>26267</v>
          </cell>
          <cell r="T56">
            <v>1392629000</v>
          </cell>
          <cell r="U56">
            <v>144132296</v>
          </cell>
        </row>
        <row r="57">
          <cell r="A57" t="str">
            <v>HDB</v>
          </cell>
          <cell r="B57">
            <v>371000</v>
          </cell>
          <cell r="C57">
            <v>241500</v>
          </cell>
          <cell r="D57">
            <v>0</v>
          </cell>
          <cell r="E57">
            <v>14800</v>
          </cell>
          <cell r="F57">
            <v>25900</v>
          </cell>
          <cell r="G57">
            <v>88800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9980540269</v>
          </cell>
          <cell r="M57">
            <v>27100</v>
          </cell>
          <cell r="N57">
            <v>0</v>
          </cell>
          <cell r="O57">
            <v>0</v>
          </cell>
          <cell r="P57" t="str">
            <v>XXX</v>
          </cell>
          <cell r="Q57" t="str">
            <v>XXX</v>
          </cell>
          <cell r="R57" t="str">
            <v>XXX</v>
          </cell>
          <cell r="S57">
            <v>26901</v>
          </cell>
          <cell r="T57">
            <v>10054100000</v>
          </cell>
          <cell r="U57">
            <v>73559730</v>
          </cell>
        </row>
        <row r="58">
          <cell r="A58" t="str">
            <v>HDC</v>
          </cell>
          <cell r="B58">
            <v>12619</v>
          </cell>
          <cell r="C58">
            <v>12619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358437781</v>
          </cell>
          <cell r="M58">
            <v>29100</v>
          </cell>
          <cell r="N58">
            <v>0</v>
          </cell>
          <cell r="O58">
            <v>0</v>
          </cell>
          <cell r="P58" t="str">
            <v>XXX</v>
          </cell>
          <cell r="Q58" t="str">
            <v>XXX</v>
          </cell>
          <cell r="R58" t="str">
            <v>XXX</v>
          </cell>
          <cell r="S58">
            <v>28404</v>
          </cell>
          <cell r="T58">
            <v>367212900</v>
          </cell>
          <cell r="U58">
            <v>8775118</v>
          </cell>
        </row>
        <row r="59">
          <cell r="A59" t="str">
            <v>HDG</v>
          </cell>
          <cell r="B59">
            <v>14300</v>
          </cell>
          <cell r="C59">
            <v>14300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413050425</v>
          </cell>
          <cell r="M59">
            <v>28450</v>
          </cell>
          <cell r="N59">
            <v>0</v>
          </cell>
          <cell r="O59">
            <v>0</v>
          </cell>
          <cell r="P59" t="str">
            <v>XXX</v>
          </cell>
          <cell r="Q59" t="str">
            <v>XXX</v>
          </cell>
          <cell r="R59" t="str">
            <v>XXX</v>
          </cell>
          <cell r="S59">
            <v>28884</v>
          </cell>
          <cell r="T59">
            <v>406835000</v>
          </cell>
          <cell r="U59">
            <v>-6215425</v>
          </cell>
        </row>
        <row r="60">
          <cell r="A60" t="str">
            <v>HHV</v>
          </cell>
          <cell r="B60">
            <v>41200</v>
          </cell>
          <cell r="C60">
            <v>39200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2000</v>
          </cell>
          <cell r="J60">
            <v>0</v>
          </cell>
          <cell r="K60">
            <v>0</v>
          </cell>
          <cell r="L60">
            <v>475301861</v>
          </cell>
          <cell r="M60">
            <v>11800</v>
          </cell>
          <cell r="N60">
            <v>0</v>
          </cell>
          <cell r="O60">
            <v>0</v>
          </cell>
          <cell r="P60" t="str">
            <v>XXX</v>
          </cell>
          <cell r="Q60" t="str">
            <v>XXX</v>
          </cell>
          <cell r="R60" t="str">
            <v>XXX</v>
          </cell>
          <cell r="S60">
            <v>11536</v>
          </cell>
          <cell r="T60">
            <v>486160000</v>
          </cell>
          <cell r="U60">
            <v>10858138</v>
          </cell>
        </row>
        <row r="61">
          <cell r="A61" t="str">
            <v>HNG</v>
          </cell>
          <cell r="B61">
            <v>3200</v>
          </cell>
          <cell r="C61">
            <v>3200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12352000</v>
          </cell>
          <cell r="M61">
            <v>4270</v>
          </cell>
          <cell r="N61">
            <v>0</v>
          </cell>
          <cell r="O61">
            <v>0</v>
          </cell>
          <cell r="P61" t="str">
            <v>XXX</v>
          </cell>
          <cell r="Q61" t="str">
            <v>XXX</v>
          </cell>
          <cell r="R61" t="str">
            <v>XXX</v>
          </cell>
          <cell r="S61">
            <v>3860</v>
          </cell>
          <cell r="T61">
            <v>13664000</v>
          </cell>
          <cell r="U61">
            <v>1312000</v>
          </cell>
        </row>
        <row r="62">
          <cell r="A62" t="str">
            <v>HPG</v>
          </cell>
          <cell r="B62">
            <v>550728</v>
          </cell>
          <cell r="C62">
            <v>337228</v>
          </cell>
          <cell r="D62">
            <v>0</v>
          </cell>
          <cell r="E62">
            <v>24400</v>
          </cell>
          <cell r="F62">
            <v>42700</v>
          </cell>
          <cell r="G62">
            <v>146400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14191903878</v>
          </cell>
          <cell r="M62">
            <v>25800</v>
          </cell>
          <cell r="N62">
            <v>0</v>
          </cell>
          <cell r="O62">
            <v>0</v>
          </cell>
          <cell r="P62" t="str">
            <v>XXX</v>
          </cell>
          <cell r="Q62" t="str">
            <v>XXX</v>
          </cell>
          <cell r="R62" t="str">
            <v>XXX</v>
          </cell>
          <cell r="S62">
            <v>25769</v>
          </cell>
          <cell r="T62">
            <v>14208782400</v>
          </cell>
          <cell r="U62">
            <v>16878521</v>
          </cell>
        </row>
        <row r="63">
          <cell r="A63" t="str">
            <v>HPX</v>
          </cell>
          <cell r="B63">
            <v>4200</v>
          </cell>
          <cell r="C63">
            <v>4200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40068809</v>
          </cell>
          <cell r="M63">
            <v>5680</v>
          </cell>
          <cell r="N63">
            <v>0</v>
          </cell>
          <cell r="O63">
            <v>0</v>
          </cell>
          <cell r="P63" t="str">
            <v>XXX</v>
          </cell>
          <cell r="Q63" t="str">
            <v>XXX</v>
          </cell>
          <cell r="R63" t="str">
            <v>XXX</v>
          </cell>
          <cell r="S63">
            <v>9540</v>
          </cell>
          <cell r="T63">
            <v>23856000</v>
          </cell>
          <cell r="U63">
            <v>-16212809</v>
          </cell>
        </row>
        <row r="64">
          <cell r="A64" t="str">
            <v>HSG</v>
          </cell>
          <cell r="B64">
            <v>58808</v>
          </cell>
          <cell r="C64">
            <v>58808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1350400653</v>
          </cell>
          <cell r="M64">
            <v>20850</v>
          </cell>
          <cell r="N64">
            <v>0</v>
          </cell>
          <cell r="O64">
            <v>0</v>
          </cell>
          <cell r="P64" t="str">
            <v>XXX</v>
          </cell>
          <cell r="Q64" t="str">
            <v>XXX</v>
          </cell>
          <cell r="R64" t="str">
            <v>XXX</v>
          </cell>
          <cell r="S64">
            <v>22962</v>
          </cell>
          <cell r="T64">
            <v>1226146800</v>
          </cell>
          <cell r="U64">
            <v>-124253853</v>
          </cell>
        </row>
        <row r="65">
          <cell r="A65" t="str">
            <v>ITA</v>
          </cell>
          <cell r="B65">
            <v>2800</v>
          </cell>
          <cell r="C65">
            <v>2800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14280000</v>
          </cell>
          <cell r="M65">
            <v>3730</v>
          </cell>
          <cell r="N65">
            <v>0</v>
          </cell>
          <cell r="O65">
            <v>0</v>
          </cell>
          <cell r="P65" t="str">
            <v>XXX</v>
          </cell>
          <cell r="Q65" t="str">
            <v>XXX</v>
          </cell>
          <cell r="R65" t="str">
            <v>XXX</v>
          </cell>
          <cell r="S65">
            <v>5100</v>
          </cell>
          <cell r="T65">
            <v>10444000</v>
          </cell>
          <cell r="U65">
            <v>-3836000</v>
          </cell>
        </row>
        <row r="66">
          <cell r="A66" t="str">
            <v>KBC</v>
          </cell>
          <cell r="B66">
            <v>66600</v>
          </cell>
          <cell r="C66">
            <v>66600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1820555404</v>
          </cell>
          <cell r="M66">
            <v>27100</v>
          </cell>
          <cell r="N66">
            <v>0</v>
          </cell>
          <cell r="O66">
            <v>0</v>
          </cell>
          <cell r="P66" t="str">
            <v>XXX</v>
          </cell>
          <cell r="Q66" t="str">
            <v>XXX</v>
          </cell>
          <cell r="R66" t="str">
            <v>XXX</v>
          </cell>
          <cell r="S66">
            <v>27335</v>
          </cell>
          <cell r="T66">
            <v>1804860000</v>
          </cell>
          <cell r="U66">
            <v>-15695404</v>
          </cell>
        </row>
        <row r="67">
          <cell r="A67" t="str">
            <v>KDC</v>
          </cell>
          <cell r="B67">
            <v>16700</v>
          </cell>
          <cell r="C67">
            <v>16700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943898833</v>
          </cell>
          <cell r="M67">
            <v>55200</v>
          </cell>
          <cell r="N67">
            <v>0</v>
          </cell>
          <cell r="O67">
            <v>0</v>
          </cell>
          <cell r="P67" t="str">
            <v>XXX</v>
          </cell>
          <cell r="Q67" t="str">
            <v>XXX</v>
          </cell>
          <cell r="R67" t="str">
            <v>XXX</v>
          </cell>
          <cell r="S67">
            <v>56520</v>
          </cell>
          <cell r="T67">
            <v>921840000</v>
          </cell>
          <cell r="U67">
            <v>-22058833</v>
          </cell>
        </row>
        <row r="68">
          <cell r="A68" t="str">
            <v>KDH</v>
          </cell>
          <cell r="B68">
            <v>45868</v>
          </cell>
          <cell r="C68">
            <v>45868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1662066766</v>
          </cell>
          <cell r="M68">
            <v>37450</v>
          </cell>
          <cell r="N68">
            <v>0</v>
          </cell>
          <cell r="O68">
            <v>0</v>
          </cell>
          <cell r="P68" t="str">
            <v>XXX</v>
          </cell>
          <cell r="Q68" t="str">
            <v>XXX</v>
          </cell>
          <cell r="R68" t="str">
            <v>XXX</v>
          </cell>
          <cell r="S68">
            <v>36235</v>
          </cell>
          <cell r="T68">
            <v>1717756600</v>
          </cell>
          <cell r="U68">
            <v>55689833</v>
          </cell>
        </row>
        <row r="69">
          <cell r="A69" t="str">
            <v>KOS</v>
          </cell>
          <cell r="B69">
            <v>21200</v>
          </cell>
          <cell r="C69">
            <v>21200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836586130</v>
          </cell>
          <cell r="M69">
            <v>39800</v>
          </cell>
          <cell r="N69">
            <v>0</v>
          </cell>
          <cell r="O69">
            <v>0</v>
          </cell>
          <cell r="P69" t="str">
            <v>XXX</v>
          </cell>
          <cell r="Q69" t="str">
            <v>XXX</v>
          </cell>
          <cell r="R69" t="str">
            <v>XXX</v>
          </cell>
          <cell r="S69">
            <v>39461</v>
          </cell>
          <cell r="T69">
            <v>843760000</v>
          </cell>
          <cell r="U69">
            <v>7173869</v>
          </cell>
        </row>
        <row r="70">
          <cell r="A70" t="str">
            <v>LPB</v>
          </cell>
          <cell r="B70">
            <v>256400</v>
          </cell>
          <cell r="C70">
            <v>256400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7868148873</v>
          </cell>
          <cell r="M70">
            <v>31400</v>
          </cell>
          <cell r="N70">
            <v>0</v>
          </cell>
          <cell r="O70">
            <v>0</v>
          </cell>
          <cell r="P70" t="str">
            <v>XXX</v>
          </cell>
          <cell r="Q70" t="str">
            <v>XXX</v>
          </cell>
          <cell r="R70" t="str">
            <v>XXX</v>
          </cell>
          <cell r="S70">
            <v>30687</v>
          </cell>
          <cell r="T70">
            <v>8050960000</v>
          </cell>
          <cell r="U70">
            <v>182811126</v>
          </cell>
        </row>
        <row r="71">
          <cell r="A71" t="str">
            <v>MBB</v>
          </cell>
          <cell r="B71">
            <v>31433</v>
          </cell>
          <cell r="C71">
            <v>31433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722643276</v>
          </cell>
          <cell r="M71">
            <v>24450</v>
          </cell>
          <cell r="N71">
            <v>0</v>
          </cell>
          <cell r="O71">
            <v>0</v>
          </cell>
          <cell r="P71" t="str">
            <v>XXX</v>
          </cell>
          <cell r="Q71" t="str">
            <v>XXX</v>
          </cell>
          <cell r="R71" t="str">
            <v>XXX</v>
          </cell>
          <cell r="S71">
            <v>22989</v>
          </cell>
          <cell r="T71">
            <v>768536850</v>
          </cell>
          <cell r="U71">
            <v>45893573</v>
          </cell>
        </row>
        <row r="72">
          <cell r="A72" t="str">
            <v>MIG</v>
          </cell>
          <cell r="B72">
            <v>3400</v>
          </cell>
          <cell r="C72">
            <v>3400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70240263</v>
          </cell>
          <cell r="M72">
            <v>18500</v>
          </cell>
          <cell r="N72">
            <v>0</v>
          </cell>
          <cell r="O72">
            <v>0</v>
          </cell>
          <cell r="P72" t="str">
            <v>XXX</v>
          </cell>
          <cell r="Q72" t="str">
            <v>XXX</v>
          </cell>
          <cell r="R72" t="str">
            <v>XXX</v>
          </cell>
          <cell r="S72">
            <v>20658</v>
          </cell>
          <cell r="T72">
            <v>62900000</v>
          </cell>
          <cell r="U72">
            <v>-7340263</v>
          </cell>
        </row>
        <row r="73">
          <cell r="A73" t="str">
            <v>MIRCII231</v>
          </cell>
          <cell r="B73">
            <v>5000</v>
          </cell>
          <cell r="C73">
            <v>5000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 t="str">
            <v>XXX</v>
          </cell>
          <cell r="Q73" t="str">
            <v>XXX</v>
          </cell>
          <cell r="R73" t="str">
            <v>XXX</v>
          </cell>
          <cell r="S73">
            <v>0</v>
          </cell>
          <cell r="T73">
            <v>0</v>
          </cell>
          <cell r="U73">
            <v>0</v>
          </cell>
        </row>
        <row r="74">
          <cell r="A74" t="str">
            <v>MSB</v>
          </cell>
          <cell r="B74">
            <v>205454</v>
          </cell>
          <cell r="C74">
            <v>155554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49900</v>
          </cell>
          <cell r="L74">
            <v>2301518250</v>
          </cell>
          <cell r="M74">
            <v>11600</v>
          </cell>
          <cell r="N74">
            <v>0</v>
          </cell>
          <cell r="O74">
            <v>0</v>
          </cell>
          <cell r="P74" t="str">
            <v>XXX</v>
          </cell>
          <cell r="Q74" t="str">
            <v>XXX</v>
          </cell>
          <cell r="R74" t="str">
            <v>XXX</v>
          </cell>
          <cell r="S74">
            <v>11202</v>
          </cell>
          <cell r="T74">
            <v>1804426400</v>
          </cell>
          <cell r="U74">
            <v>81748149</v>
          </cell>
        </row>
        <row r="75">
          <cell r="A75" t="str">
            <v>MSN</v>
          </cell>
          <cell r="B75">
            <v>106800</v>
          </cell>
          <cell r="C75">
            <v>62800</v>
          </cell>
          <cell r="D75">
            <v>0</v>
          </cell>
          <cell r="E75">
            <v>9900</v>
          </cell>
          <cell r="F75">
            <v>7700</v>
          </cell>
          <cell r="G75">
            <v>26400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8264912998</v>
          </cell>
          <cell r="M75">
            <v>77400</v>
          </cell>
          <cell r="N75">
            <v>0</v>
          </cell>
          <cell r="O75">
            <v>0</v>
          </cell>
          <cell r="P75" t="str">
            <v>XXX</v>
          </cell>
          <cell r="Q75" t="str">
            <v>XXX</v>
          </cell>
          <cell r="R75" t="str">
            <v>XXX</v>
          </cell>
          <cell r="S75">
            <v>77386</v>
          </cell>
          <cell r="T75">
            <v>8266320000</v>
          </cell>
          <cell r="U75">
            <v>1407001</v>
          </cell>
        </row>
        <row r="76">
          <cell r="A76" t="str">
            <v>MWG</v>
          </cell>
          <cell r="B76">
            <v>180733</v>
          </cell>
          <cell r="C76">
            <v>98733</v>
          </cell>
          <cell r="D76">
            <v>0</v>
          </cell>
          <cell r="E76">
            <v>20000</v>
          </cell>
          <cell r="F76">
            <v>14000</v>
          </cell>
          <cell r="G76">
            <v>48000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12522448047</v>
          </cell>
          <cell r="M76">
            <v>69100</v>
          </cell>
          <cell r="N76">
            <v>0</v>
          </cell>
          <cell r="O76">
            <v>0</v>
          </cell>
          <cell r="P76" t="str">
            <v>XXX</v>
          </cell>
          <cell r="Q76" t="str">
            <v>XXX</v>
          </cell>
          <cell r="R76" t="str">
            <v>XXX</v>
          </cell>
          <cell r="S76">
            <v>69287</v>
          </cell>
          <cell r="T76">
            <v>12488650300</v>
          </cell>
          <cell r="U76">
            <v>-33797747</v>
          </cell>
        </row>
        <row r="77">
          <cell r="A77" t="str">
            <v>NAB</v>
          </cell>
          <cell r="B77">
            <v>4000</v>
          </cell>
          <cell r="C77">
            <v>4000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64350000</v>
          </cell>
          <cell r="M77">
            <v>16300</v>
          </cell>
          <cell r="N77">
            <v>0</v>
          </cell>
          <cell r="O77">
            <v>0</v>
          </cell>
          <cell r="P77" t="str">
            <v>XXX</v>
          </cell>
          <cell r="Q77" t="str">
            <v>XXX</v>
          </cell>
          <cell r="R77" t="str">
            <v>XXX</v>
          </cell>
          <cell r="S77">
            <v>16087</v>
          </cell>
          <cell r="T77">
            <v>65200000</v>
          </cell>
          <cell r="U77">
            <v>850000</v>
          </cell>
        </row>
        <row r="78">
          <cell r="A78" t="str">
            <v>NKG</v>
          </cell>
          <cell r="B78">
            <v>16400</v>
          </cell>
          <cell r="C78">
            <v>16400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382588466</v>
          </cell>
          <cell r="M78">
            <v>22050</v>
          </cell>
          <cell r="N78">
            <v>0</v>
          </cell>
          <cell r="O78">
            <v>0</v>
          </cell>
          <cell r="P78" t="str">
            <v>XXX</v>
          </cell>
          <cell r="Q78" t="str">
            <v>XXX</v>
          </cell>
          <cell r="R78" t="str">
            <v>XXX</v>
          </cell>
          <cell r="S78">
            <v>23328</v>
          </cell>
          <cell r="T78">
            <v>361620000</v>
          </cell>
          <cell r="U78">
            <v>-20968466</v>
          </cell>
        </row>
        <row r="79">
          <cell r="A79" t="str">
            <v>NLG</v>
          </cell>
          <cell r="B79">
            <v>49500</v>
          </cell>
          <cell r="C79">
            <v>49500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2031298361</v>
          </cell>
          <cell r="M79">
            <v>40750</v>
          </cell>
          <cell r="N79">
            <v>0</v>
          </cell>
          <cell r="O79">
            <v>0</v>
          </cell>
          <cell r="P79" t="str">
            <v>XXX</v>
          </cell>
          <cell r="Q79" t="str">
            <v>XXX</v>
          </cell>
          <cell r="R79" t="str">
            <v>XXX</v>
          </cell>
          <cell r="S79">
            <v>41036</v>
          </cell>
          <cell r="T79">
            <v>2017125000</v>
          </cell>
          <cell r="U79">
            <v>-14173361</v>
          </cell>
        </row>
        <row r="80">
          <cell r="A80" t="str">
            <v>NT2</v>
          </cell>
          <cell r="B80">
            <v>13600</v>
          </cell>
          <cell r="C80">
            <v>13600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281257199</v>
          </cell>
          <cell r="M80">
            <v>19850</v>
          </cell>
          <cell r="N80">
            <v>0</v>
          </cell>
          <cell r="O80">
            <v>0</v>
          </cell>
          <cell r="P80" t="str">
            <v>XXX</v>
          </cell>
          <cell r="Q80" t="str">
            <v>XXX</v>
          </cell>
          <cell r="R80" t="str">
            <v>XXX</v>
          </cell>
          <cell r="S80">
            <v>20680</v>
          </cell>
          <cell r="T80">
            <v>269960000</v>
          </cell>
          <cell r="U80">
            <v>-11297198</v>
          </cell>
        </row>
        <row r="81">
          <cell r="A81" t="str">
            <v>NVL</v>
          </cell>
          <cell r="B81">
            <v>88900</v>
          </cell>
          <cell r="C81">
            <v>88900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1039381714</v>
          </cell>
          <cell r="M81">
            <v>13350</v>
          </cell>
          <cell r="N81">
            <v>0</v>
          </cell>
          <cell r="O81">
            <v>0</v>
          </cell>
          <cell r="P81" t="str">
            <v>XXX</v>
          </cell>
          <cell r="Q81" t="str">
            <v>XXX</v>
          </cell>
          <cell r="R81" t="str">
            <v>XXX</v>
          </cell>
          <cell r="S81">
            <v>11691</v>
          </cell>
          <cell r="T81">
            <v>1186815000</v>
          </cell>
          <cell r="U81">
            <v>147433285</v>
          </cell>
        </row>
        <row r="82">
          <cell r="A82" t="str">
            <v>OCB</v>
          </cell>
          <cell r="B82">
            <v>51403</v>
          </cell>
          <cell r="C82">
            <v>51403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744558042</v>
          </cell>
          <cell r="M82">
            <v>14300</v>
          </cell>
          <cell r="N82">
            <v>0</v>
          </cell>
          <cell r="O82">
            <v>0</v>
          </cell>
          <cell r="P82" t="str">
            <v>XXX</v>
          </cell>
          <cell r="Q82" t="str">
            <v>XXX</v>
          </cell>
          <cell r="R82" t="str">
            <v>XXX</v>
          </cell>
          <cell r="S82">
            <v>14484</v>
          </cell>
          <cell r="T82">
            <v>735062900</v>
          </cell>
          <cell r="U82">
            <v>-9495142</v>
          </cell>
        </row>
        <row r="83">
          <cell r="A83" t="str">
            <v>ORS</v>
          </cell>
          <cell r="B83">
            <v>16816</v>
          </cell>
          <cell r="C83">
            <v>16816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224207186</v>
          </cell>
          <cell r="M83">
            <v>12900</v>
          </cell>
          <cell r="N83">
            <v>0</v>
          </cell>
          <cell r="O83">
            <v>0</v>
          </cell>
          <cell r="P83" t="str">
            <v>XXX</v>
          </cell>
          <cell r="Q83" t="str">
            <v>XXX</v>
          </cell>
          <cell r="R83" t="str">
            <v>XXX</v>
          </cell>
          <cell r="S83">
            <v>13332</v>
          </cell>
          <cell r="T83">
            <v>216926400</v>
          </cell>
          <cell r="U83">
            <v>-7280786</v>
          </cell>
        </row>
        <row r="84">
          <cell r="A84" t="str">
            <v>PAN</v>
          </cell>
          <cell r="B84">
            <v>19500</v>
          </cell>
          <cell r="C84">
            <v>19500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457358819</v>
          </cell>
          <cell r="M84">
            <v>22850</v>
          </cell>
          <cell r="N84">
            <v>0</v>
          </cell>
          <cell r="O84">
            <v>0</v>
          </cell>
          <cell r="P84" t="str">
            <v>XXX</v>
          </cell>
          <cell r="Q84" t="str">
            <v>XXX</v>
          </cell>
          <cell r="R84" t="str">
            <v>XXX</v>
          </cell>
          <cell r="S84">
            <v>23454</v>
          </cell>
          <cell r="T84">
            <v>445575000</v>
          </cell>
          <cell r="U84">
            <v>-11783819</v>
          </cell>
        </row>
        <row r="85">
          <cell r="A85" t="str">
            <v>PC1</v>
          </cell>
          <cell r="B85">
            <v>24432</v>
          </cell>
          <cell r="C85">
            <v>24432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723775126</v>
          </cell>
          <cell r="M85">
            <v>29000</v>
          </cell>
          <cell r="N85">
            <v>0</v>
          </cell>
          <cell r="O85">
            <v>0</v>
          </cell>
          <cell r="P85" t="str">
            <v>XXX</v>
          </cell>
          <cell r="Q85" t="str">
            <v>XXX</v>
          </cell>
          <cell r="R85" t="str">
            <v>XXX</v>
          </cell>
          <cell r="S85">
            <v>29624</v>
          </cell>
          <cell r="T85">
            <v>708528000</v>
          </cell>
          <cell r="U85">
            <v>-15247126</v>
          </cell>
        </row>
        <row r="86">
          <cell r="A86" t="str">
            <v>PDR</v>
          </cell>
          <cell r="B86">
            <v>28758</v>
          </cell>
          <cell r="C86">
            <v>28758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582066826</v>
          </cell>
          <cell r="M86">
            <v>21550</v>
          </cell>
          <cell r="N86">
            <v>0</v>
          </cell>
          <cell r="O86">
            <v>0</v>
          </cell>
          <cell r="P86" t="str">
            <v>XXX</v>
          </cell>
          <cell r="Q86" t="str">
            <v>XXX</v>
          </cell>
          <cell r="R86" t="str">
            <v>XXX</v>
          </cell>
          <cell r="S86">
            <v>20240</v>
          </cell>
          <cell r="T86">
            <v>619734900</v>
          </cell>
          <cell r="U86">
            <v>37668073</v>
          </cell>
        </row>
        <row r="87">
          <cell r="A87" t="str">
            <v>PHR</v>
          </cell>
          <cell r="B87">
            <v>5800</v>
          </cell>
          <cell r="C87">
            <v>5800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337414490</v>
          </cell>
          <cell r="M87">
            <v>57600</v>
          </cell>
          <cell r="N87">
            <v>0</v>
          </cell>
          <cell r="O87">
            <v>0</v>
          </cell>
          <cell r="P87" t="str">
            <v>XXX</v>
          </cell>
          <cell r="Q87" t="str">
            <v>XXX</v>
          </cell>
          <cell r="R87" t="str">
            <v>XXX</v>
          </cell>
          <cell r="S87">
            <v>58174</v>
          </cell>
          <cell r="T87">
            <v>334080000</v>
          </cell>
          <cell r="U87">
            <v>-3334490</v>
          </cell>
        </row>
        <row r="88">
          <cell r="A88" t="str">
            <v>PLX</v>
          </cell>
          <cell r="B88">
            <v>19650</v>
          </cell>
          <cell r="C88">
            <v>11450</v>
          </cell>
          <cell r="D88">
            <v>0</v>
          </cell>
          <cell r="E88">
            <v>2000</v>
          </cell>
          <cell r="F88">
            <v>1400</v>
          </cell>
          <cell r="G88">
            <v>4800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967957355</v>
          </cell>
          <cell r="M88">
            <v>49500</v>
          </cell>
          <cell r="N88">
            <v>0</v>
          </cell>
          <cell r="O88">
            <v>0</v>
          </cell>
          <cell r="P88" t="str">
            <v>XXX</v>
          </cell>
          <cell r="Q88" t="str">
            <v>XXX</v>
          </cell>
          <cell r="R88" t="str">
            <v>XXX</v>
          </cell>
          <cell r="S88">
            <v>49259</v>
          </cell>
          <cell r="T88">
            <v>972675000</v>
          </cell>
          <cell r="U88">
            <v>4717644</v>
          </cell>
        </row>
        <row r="89">
          <cell r="A89" t="str">
            <v>PNJ</v>
          </cell>
          <cell r="B89">
            <v>91217</v>
          </cell>
          <cell r="C89">
            <v>91217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8282792231</v>
          </cell>
          <cell r="M89">
            <v>102600</v>
          </cell>
          <cell r="N89">
            <v>0</v>
          </cell>
          <cell r="O89">
            <v>0</v>
          </cell>
          <cell r="P89" t="str">
            <v>XXX</v>
          </cell>
          <cell r="Q89" t="str">
            <v>XXX</v>
          </cell>
          <cell r="R89" t="str">
            <v>XXX</v>
          </cell>
          <cell r="S89">
            <v>90803</v>
          </cell>
          <cell r="T89">
            <v>9358864200</v>
          </cell>
          <cell r="U89">
            <v>1076071968</v>
          </cell>
        </row>
        <row r="90">
          <cell r="A90" t="str">
            <v>POW</v>
          </cell>
          <cell r="B90">
            <v>95800</v>
          </cell>
          <cell r="C90">
            <v>54800</v>
          </cell>
          <cell r="D90">
            <v>0</v>
          </cell>
          <cell r="E90">
            <v>10000</v>
          </cell>
          <cell r="F90">
            <v>7000</v>
          </cell>
          <cell r="G90">
            <v>24000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1299525184</v>
          </cell>
          <cell r="M90">
            <v>13550</v>
          </cell>
          <cell r="N90">
            <v>0</v>
          </cell>
          <cell r="O90">
            <v>0</v>
          </cell>
          <cell r="P90" t="str">
            <v>XXX</v>
          </cell>
          <cell r="Q90" t="str">
            <v>XXX</v>
          </cell>
          <cell r="R90" t="str">
            <v>XXX</v>
          </cell>
          <cell r="S90">
            <v>13564</v>
          </cell>
          <cell r="T90">
            <v>1298090000</v>
          </cell>
          <cell r="U90">
            <v>-1435184</v>
          </cell>
        </row>
        <row r="91">
          <cell r="A91" t="str">
            <v>PTB</v>
          </cell>
          <cell r="B91">
            <v>4500</v>
          </cell>
          <cell r="C91">
            <v>4500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291087705</v>
          </cell>
          <cell r="M91">
            <v>66000</v>
          </cell>
          <cell r="N91">
            <v>0</v>
          </cell>
          <cell r="O91">
            <v>0</v>
          </cell>
          <cell r="P91" t="str">
            <v>XXX</v>
          </cell>
          <cell r="Q91" t="str">
            <v>XXX</v>
          </cell>
          <cell r="R91" t="str">
            <v>XXX</v>
          </cell>
          <cell r="S91">
            <v>64686</v>
          </cell>
          <cell r="T91">
            <v>297000000</v>
          </cell>
          <cell r="U91">
            <v>5912294</v>
          </cell>
        </row>
        <row r="92">
          <cell r="A92" t="str">
            <v>PVD</v>
          </cell>
          <cell r="B92">
            <v>32100</v>
          </cell>
          <cell r="C92">
            <v>32100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906383941</v>
          </cell>
          <cell r="M92">
            <v>27650</v>
          </cell>
          <cell r="N92">
            <v>0</v>
          </cell>
          <cell r="O92">
            <v>0</v>
          </cell>
          <cell r="P92" t="str">
            <v>XXX</v>
          </cell>
          <cell r="Q92" t="str">
            <v>XXX</v>
          </cell>
          <cell r="R92" t="str">
            <v>XXX</v>
          </cell>
          <cell r="S92">
            <v>28236</v>
          </cell>
          <cell r="T92">
            <v>887565000</v>
          </cell>
          <cell r="U92">
            <v>-18818941</v>
          </cell>
        </row>
        <row r="93">
          <cell r="A93" t="str">
            <v>PVT</v>
          </cell>
          <cell r="B93">
            <v>21400</v>
          </cell>
          <cell r="C93">
            <v>21400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617148123</v>
          </cell>
          <cell r="M93">
            <v>28750</v>
          </cell>
          <cell r="N93">
            <v>0</v>
          </cell>
          <cell r="O93">
            <v>0</v>
          </cell>
          <cell r="P93" t="str">
            <v>XXX</v>
          </cell>
          <cell r="Q93" t="str">
            <v>XXX</v>
          </cell>
          <cell r="R93" t="str">
            <v>XXX</v>
          </cell>
          <cell r="S93">
            <v>28838</v>
          </cell>
          <cell r="T93">
            <v>615250000</v>
          </cell>
          <cell r="U93">
            <v>-1898123</v>
          </cell>
        </row>
        <row r="94">
          <cell r="A94" t="str">
            <v>REE</v>
          </cell>
          <cell r="B94">
            <v>74</v>
          </cell>
          <cell r="C94">
            <v>74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3685783</v>
          </cell>
          <cell r="M94">
            <v>68800</v>
          </cell>
          <cell r="N94">
            <v>0</v>
          </cell>
          <cell r="O94">
            <v>0</v>
          </cell>
          <cell r="P94" t="str">
            <v>XXX</v>
          </cell>
          <cell r="Q94" t="str">
            <v>XXX</v>
          </cell>
          <cell r="R94" t="str">
            <v>XXX</v>
          </cell>
          <cell r="S94">
            <v>49807</v>
          </cell>
          <cell r="T94">
            <v>5091200</v>
          </cell>
          <cell r="U94">
            <v>1405416</v>
          </cell>
        </row>
        <row r="95">
          <cell r="A95" t="str">
            <v>SAB</v>
          </cell>
          <cell r="B95">
            <v>19150</v>
          </cell>
          <cell r="C95">
            <v>10950</v>
          </cell>
          <cell r="D95">
            <v>0</v>
          </cell>
          <cell r="E95">
            <v>2000</v>
          </cell>
          <cell r="F95">
            <v>1400</v>
          </cell>
          <cell r="G95">
            <v>4800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1090672494</v>
          </cell>
          <cell r="M95">
            <v>57400</v>
          </cell>
          <cell r="N95">
            <v>0</v>
          </cell>
          <cell r="O95">
            <v>0</v>
          </cell>
          <cell r="P95" t="str">
            <v>XXX</v>
          </cell>
          <cell r="Q95" t="str">
            <v>XXX</v>
          </cell>
          <cell r="R95" t="str">
            <v>XXX</v>
          </cell>
          <cell r="S95">
            <v>56954</v>
          </cell>
          <cell r="T95">
            <v>1099210000</v>
          </cell>
          <cell r="U95">
            <v>8537505</v>
          </cell>
        </row>
        <row r="96">
          <cell r="A96" t="str">
            <v>SAM</v>
          </cell>
          <cell r="B96">
            <v>60936</v>
          </cell>
          <cell r="C96">
            <v>60936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396968290</v>
          </cell>
          <cell r="M96">
            <v>6550</v>
          </cell>
          <cell r="N96">
            <v>0</v>
          </cell>
          <cell r="O96">
            <v>0</v>
          </cell>
          <cell r="P96" t="str">
            <v>XXX</v>
          </cell>
          <cell r="Q96" t="str">
            <v>XXX</v>
          </cell>
          <cell r="R96" t="str">
            <v>XXX</v>
          </cell>
          <cell r="S96">
            <v>6514</v>
          </cell>
          <cell r="T96">
            <v>399130800</v>
          </cell>
          <cell r="U96">
            <v>2162509</v>
          </cell>
        </row>
        <row r="97">
          <cell r="A97" t="str">
            <v>SBT</v>
          </cell>
          <cell r="B97">
            <v>46800</v>
          </cell>
          <cell r="C97">
            <v>46800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600836480</v>
          </cell>
          <cell r="M97">
            <v>12700</v>
          </cell>
          <cell r="N97">
            <v>0</v>
          </cell>
          <cell r="O97">
            <v>0</v>
          </cell>
          <cell r="P97" t="str">
            <v>XXX</v>
          </cell>
          <cell r="Q97" t="str">
            <v>XXX</v>
          </cell>
          <cell r="R97" t="str">
            <v>XXX</v>
          </cell>
          <cell r="S97">
            <v>12838</v>
          </cell>
          <cell r="T97">
            <v>594360000</v>
          </cell>
          <cell r="U97">
            <v>-6476480</v>
          </cell>
        </row>
        <row r="98">
          <cell r="A98" t="str">
            <v>SCR</v>
          </cell>
          <cell r="B98">
            <v>24</v>
          </cell>
          <cell r="C98">
            <v>24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207466</v>
          </cell>
          <cell r="M98">
            <v>5880</v>
          </cell>
          <cell r="N98">
            <v>0</v>
          </cell>
          <cell r="O98">
            <v>0</v>
          </cell>
          <cell r="P98" t="str">
            <v>XXX</v>
          </cell>
          <cell r="Q98" t="str">
            <v>XXX</v>
          </cell>
          <cell r="R98" t="str">
            <v>XXX</v>
          </cell>
          <cell r="S98">
            <v>8644</v>
          </cell>
          <cell r="T98">
            <v>141120</v>
          </cell>
          <cell r="U98">
            <v>-66346</v>
          </cell>
        </row>
        <row r="99">
          <cell r="A99" t="str">
            <v>SCS</v>
          </cell>
          <cell r="B99">
            <v>6700</v>
          </cell>
          <cell r="C99">
            <v>6700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577286383</v>
          </cell>
          <cell r="M99">
            <v>82500</v>
          </cell>
          <cell r="N99">
            <v>0</v>
          </cell>
          <cell r="O99">
            <v>0</v>
          </cell>
          <cell r="P99" t="str">
            <v>XXX</v>
          </cell>
          <cell r="Q99" t="str">
            <v>XXX</v>
          </cell>
          <cell r="R99" t="str">
            <v>XXX</v>
          </cell>
          <cell r="S99">
            <v>86162</v>
          </cell>
          <cell r="T99">
            <v>552750000</v>
          </cell>
          <cell r="U99">
            <v>-24536383</v>
          </cell>
        </row>
        <row r="100">
          <cell r="A100" t="str">
            <v>SHB</v>
          </cell>
          <cell r="B100">
            <v>561400</v>
          </cell>
          <cell r="C100">
            <v>356200</v>
          </cell>
          <cell r="D100">
            <v>0</v>
          </cell>
          <cell r="E100">
            <v>37800</v>
          </cell>
          <cell r="F100">
            <v>37800</v>
          </cell>
          <cell r="G100">
            <v>129600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5979657729</v>
          </cell>
          <cell r="M100">
            <v>10600</v>
          </cell>
          <cell r="N100">
            <v>0</v>
          </cell>
          <cell r="O100">
            <v>0</v>
          </cell>
          <cell r="P100" t="str">
            <v>XXX</v>
          </cell>
          <cell r="Q100" t="str">
            <v>XXX</v>
          </cell>
          <cell r="R100" t="str">
            <v>XXX</v>
          </cell>
          <cell r="S100">
            <v>10651</v>
          </cell>
          <cell r="T100">
            <v>5950840000</v>
          </cell>
          <cell r="U100">
            <v>-28817729</v>
          </cell>
        </row>
        <row r="101">
          <cell r="A101" t="str">
            <v>SIP</v>
          </cell>
          <cell r="B101">
            <v>10100</v>
          </cell>
          <cell r="C101">
            <v>10100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717200000</v>
          </cell>
          <cell r="M101">
            <v>76000</v>
          </cell>
          <cell r="N101">
            <v>0</v>
          </cell>
          <cell r="O101">
            <v>0</v>
          </cell>
          <cell r="P101" t="str">
            <v>XXX</v>
          </cell>
          <cell r="Q101" t="str">
            <v>XXX</v>
          </cell>
          <cell r="R101" t="str">
            <v>XXX</v>
          </cell>
          <cell r="S101">
            <v>71009</v>
          </cell>
          <cell r="T101">
            <v>767600000</v>
          </cell>
          <cell r="U101">
            <v>50400000</v>
          </cell>
        </row>
        <row r="102">
          <cell r="A102" t="str">
            <v>SJS</v>
          </cell>
          <cell r="B102">
            <v>6600</v>
          </cell>
          <cell r="C102">
            <v>6600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435550391</v>
          </cell>
          <cell r="M102">
            <v>65000</v>
          </cell>
          <cell r="N102">
            <v>0</v>
          </cell>
          <cell r="O102">
            <v>0</v>
          </cell>
          <cell r="P102" t="str">
            <v>XXX</v>
          </cell>
          <cell r="Q102" t="str">
            <v>XXX</v>
          </cell>
          <cell r="R102" t="str">
            <v>XXX</v>
          </cell>
          <cell r="S102">
            <v>65992</v>
          </cell>
          <cell r="T102">
            <v>429000000</v>
          </cell>
          <cell r="U102">
            <v>-6550391</v>
          </cell>
        </row>
        <row r="103">
          <cell r="A103" t="str">
            <v>SSB</v>
          </cell>
          <cell r="B103">
            <v>324500</v>
          </cell>
          <cell r="C103">
            <v>194800</v>
          </cell>
          <cell r="D103">
            <v>0</v>
          </cell>
          <cell r="E103">
            <v>15900</v>
          </cell>
          <cell r="F103">
            <v>21000</v>
          </cell>
          <cell r="G103">
            <v>69000</v>
          </cell>
          <cell r="H103">
            <v>0</v>
          </cell>
          <cell r="I103">
            <v>0</v>
          </cell>
          <cell r="J103">
            <v>0</v>
          </cell>
          <cell r="K103">
            <v>23800</v>
          </cell>
          <cell r="L103">
            <v>6424539952</v>
          </cell>
          <cell r="M103">
            <v>19250</v>
          </cell>
          <cell r="N103">
            <v>0</v>
          </cell>
          <cell r="O103">
            <v>0</v>
          </cell>
          <cell r="P103" t="str">
            <v>XXX</v>
          </cell>
          <cell r="Q103" t="str">
            <v>XXX</v>
          </cell>
          <cell r="R103" t="str">
            <v>XXX</v>
          </cell>
          <cell r="S103">
            <v>19798</v>
          </cell>
          <cell r="T103">
            <v>5788475000</v>
          </cell>
          <cell r="U103">
            <v>-177914952</v>
          </cell>
        </row>
        <row r="104">
          <cell r="A104" t="str">
            <v>SSI</v>
          </cell>
          <cell r="B104">
            <v>250370</v>
          </cell>
          <cell r="C104">
            <v>178370</v>
          </cell>
          <cell r="D104">
            <v>0</v>
          </cell>
          <cell r="E104">
            <v>16200</v>
          </cell>
          <cell r="F104">
            <v>12600</v>
          </cell>
          <cell r="G104">
            <v>43200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8244063190</v>
          </cell>
          <cell r="M104">
            <v>33450</v>
          </cell>
          <cell r="N104">
            <v>0</v>
          </cell>
          <cell r="O104">
            <v>0</v>
          </cell>
          <cell r="P104" t="str">
            <v>XXX</v>
          </cell>
          <cell r="Q104" t="str">
            <v>XXX</v>
          </cell>
          <cell r="R104" t="str">
            <v>XXX</v>
          </cell>
          <cell r="S104">
            <v>32927</v>
          </cell>
          <cell r="T104">
            <v>8374876500</v>
          </cell>
          <cell r="U104">
            <v>130813309</v>
          </cell>
        </row>
        <row r="105">
          <cell r="A105" t="str">
            <v>STB</v>
          </cell>
          <cell r="B105">
            <v>486250</v>
          </cell>
          <cell r="C105">
            <v>374250</v>
          </cell>
          <cell r="D105">
            <v>0</v>
          </cell>
          <cell r="E105">
            <v>12800</v>
          </cell>
          <cell r="F105">
            <v>22400</v>
          </cell>
          <cell r="G105">
            <v>76800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14397338201</v>
          </cell>
          <cell r="M105">
            <v>29600</v>
          </cell>
          <cell r="N105">
            <v>0</v>
          </cell>
          <cell r="O105">
            <v>0</v>
          </cell>
          <cell r="P105" t="str">
            <v>XXX</v>
          </cell>
          <cell r="Q105" t="str">
            <v>XXX</v>
          </cell>
          <cell r="R105" t="str">
            <v>XXX</v>
          </cell>
          <cell r="S105">
            <v>29608</v>
          </cell>
          <cell r="T105">
            <v>14393000000</v>
          </cell>
          <cell r="U105">
            <v>-4338200</v>
          </cell>
        </row>
        <row r="106">
          <cell r="A106" t="str">
            <v>SZC</v>
          </cell>
          <cell r="B106">
            <v>5800</v>
          </cell>
          <cell r="C106">
            <v>5800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221072254</v>
          </cell>
          <cell r="M106">
            <v>37150</v>
          </cell>
          <cell r="N106">
            <v>0</v>
          </cell>
          <cell r="O106">
            <v>0</v>
          </cell>
          <cell r="P106" t="str">
            <v>XXX</v>
          </cell>
          <cell r="Q106" t="str">
            <v>XXX</v>
          </cell>
          <cell r="R106" t="str">
            <v>XXX</v>
          </cell>
          <cell r="S106">
            <v>38115</v>
          </cell>
          <cell r="T106">
            <v>215470000</v>
          </cell>
          <cell r="U106">
            <v>-5602254</v>
          </cell>
        </row>
        <row r="107">
          <cell r="A107" t="str">
            <v>TCB</v>
          </cell>
          <cell r="B107">
            <v>1101186</v>
          </cell>
          <cell r="C107">
            <v>793086</v>
          </cell>
          <cell r="D107">
            <v>0</v>
          </cell>
          <cell r="E107">
            <v>63200</v>
          </cell>
          <cell r="F107">
            <v>55300</v>
          </cell>
          <cell r="G107">
            <v>189600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24311463358</v>
          </cell>
          <cell r="M107">
            <v>22800</v>
          </cell>
          <cell r="N107">
            <v>0</v>
          </cell>
          <cell r="O107">
            <v>0</v>
          </cell>
          <cell r="P107" t="str">
            <v>XXX</v>
          </cell>
          <cell r="Q107" t="str">
            <v>XXX</v>
          </cell>
          <cell r="R107" t="str">
            <v>XXX</v>
          </cell>
          <cell r="S107">
            <v>22077</v>
          </cell>
          <cell r="T107">
            <v>25107040800</v>
          </cell>
          <cell r="U107">
            <v>795577441</v>
          </cell>
        </row>
        <row r="108">
          <cell r="A108" t="str">
            <v>TCH</v>
          </cell>
          <cell r="B108">
            <v>46488</v>
          </cell>
          <cell r="C108">
            <v>46488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870802087</v>
          </cell>
          <cell r="M108">
            <v>18600</v>
          </cell>
          <cell r="N108">
            <v>0</v>
          </cell>
          <cell r="O108">
            <v>0</v>
          </cell>
          <cell r="P108" t="str">
            <v>XXX</v>
          </cell>
          <cell r="Q108" t="str">
            <v>XXX</v>
          </cell>
          <cell r="R108" t="str">
            <v>XXX</v>
          </cell>
          <cell r="S108">
            <v>18731</v>
          </cell>
          <cell r="T108">
            <v>864676800</v>
          </cell>
          <cell r="U108">
            <v>-6125287</v>
          </cell>
        </row>
        <row r="109">
          <cell r="A109" t="str">
            <v>TPB</v>
          </cell>
          <cell r="B109">
            <v>189616</v>
          </cell>
          <cell r="C109">
            <v>117416</v>
          </cell>
          <cell r="D109">
            <v>0</v>
          </cell>
          <cell r="E109">
            <v>13300</v>
          </cell>
          <cell r="F109">
            <v>13300</v>
          </cell>
          <cell r="G109">
            <v>45600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3365317223</v>
          </cell>
          <cell r="M109">
            <v>17800</v>
          </cell>
          <cell r="N109">
            <v>0</v>
          </cell>
          <cell r="O109">
            <v>0</v>
          </cell>
          <cell r="P109" t="str">
            <v>XXX</v>
          </cell>
          <cell r="Q109" t="str">
            <v>XXX</v>
          </cell>
          <cell r="R109" t="str">
            <v>XXX</v>
          </cell>
          <cell r="S109">
            <v>17748</v>
          </cell>
          <cell r="T109">
            <v>3375164800</v>
          </cell>
          <cell r="U109">
            <v>9847576</v>
          </cell>
        </row>
        <row r="110">
          <cell r="A110" t="str">
            <v>TVS</v>
          </cell>
          <cell r="B110">
            <v>4600</v>
          </cell>
          <cell r="C110">
            <v>4600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104600000</v>
          </cell>
          <cell r="M110">
            <v>23000</v>
          </cell>
          <cell r="N110">
            <v>0</v>
          </cell>
          <cell r="O110">
            <v>0</v>
          </cell>
          <cell r="P110" t="str">
            <v>XXX</v>
          </cell>
          <cell r="Q110" t="str">
            <v>XXX</v>
          </cell>
          <cell r="R110" t="str">
            <v>XXX</v>
          </cell>
          <cell r="S110">
            <v>22739</v>
          </cell>
          <cell r="T110">
            <v>105800000</v>
          </cell>
          <cell r="U110">
            <v>1199999</v>
          </cell>
        </row>
        <row r="111">
          <cell r="A111" t="str">
            <v>VCB</v>
          </cell>
          <cell r="B111">
            <v>102088</v>
          </cell>
          <cell r="C111">
            <v>58088</v>
          </cell>
          <cell r="D111">
            <v>0</v>
          </cell>
          <cell r="E111">
            <v>11000</v>
          </cell>
          <cell r="F111">
            <v>7700</v>
          </cell>
          <cell r="G111">
            <v>25300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278689396741</v>
          </cell>
          <cell r="M111">
            <v>91500</v>
          </cell>
          <cell r="N111">
            <v>0</v>
          </cell>
          <cell r="O111">
            <v>0</v>
          </cell>
          <cell r="P111" t="str">
            <v>XXX</v>
          </cell>
          <cell r="Q111" t="str">
            <v>XXX</v>
          </cell>
          <cell r="R111" t="str">
            <v>XXX</v>
          </cell>
          <cell r="S111">
            <v>89897</v>
          </cell>
          <cell r="T111">
            <v>9341052000</v>
          </cell>
          <cell r="U111">
            <v>163621186</v>
          </cell>
        </row>
        <row r="112">
          <cell r="A112" t="str">
            <v>VCG</v>
          </cell>
          <cell r="B112">
            <v>28900</v>
          </cell>
          <cell r="C112">
            <v>28900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531472108</v>
          </cell>
          <cell r="M112">
            <v>19200</v>
          </cell>
          <cell r="N112">
            <v>0</v>
          </cell>
          <cell r="O112">
            <v>0</v>
          </cell>
          <cell r="P112" t="str">
            <v>XXX</v>
          </cell>
          <cell r="Q112" t="str">
            <v>XXX</v>
          </cell>
          <cell r="R112" t="str">
            <v>XXX</v>
          </cell>
          <cell r="S112">
            <v>18390</v>
          </cell>
          <cell r="T112">
            <v>554880000</v>
          </cell>
          <cell r="U112">
            <v>23407891</v>
          </cell>
        </row>
        <row r="113">
          <cell r="A113" t="str">
            <v>VCI</v>
          </cell>
          <cell r="B113">
            <v>43600</v>
          </cell>
          <cell r="C113">
            <v>43600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2020098744</v>
          </cell>
          <cell r="M113">
            <v>47650</v>
          </cell>
          <cell r="N113">
            <v>0</v>
          </cell>
          <cell r="O113">
            <v>0</v>
          </cell>
          <cell r="P113" t="str">
            <v>XXX</v>
          </cell>
          <cell r="Q113" t="str">
            <v>XXX</v>
          </cell>
          <cell r="R113" t="str">
            <v>XXX</v>
          </cell>
          <cell r="S113">
            <v>46332</v>
          </cell>
          <cell r="T113">
            <v>2077540000</v>
          </cell>
          <cell r="U113">
            <v>57441255</v>
          </cell>
        </row>
        <row r="114">
          <cell r="A114" t="str">
            <v>VDS</v>
          </cell>
          <cell r="B114">
            <v>3500</v>
          </cell>
          <cell r="C114">
            <v>3500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72947500</v>
          </cell>
          <cell r="M114">
            <v>21600</v>
          </cell>
          <cell r="N114">
            <v>0</v>
          </cell>
          <cell r="O114">
            <v>0</v>
          </cell>
          <cell r="P114" t="str">
            <v>XXX</v>
          </cell>
          <cell r="Q114" t="str">
            <v>XXX</v>
          </cell>
          <cell r="R114" t="str">
            <v>XXX</v>
          </cell>
          <cell r="S114">
            <v>20842</v>
          </cell>
          <cell r="T114">
            <v>75600000</v>
          </cell>
          <cell r="U114">
            <v>2652500</v>
          </cell>
        </row>
        <row r="115">
          <cell r="A115" t="str">
            <v>VGC</v>
          </cell>
          <cell r="B115">
            <v>6700</v>
          </cell>
          <cell r="C115">
            <v>6700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324996582</v>
          </cell>
          <cell r="M115">
            <v>45100</v>
          </cell>
          <cell r="N115">
            <v>0</v>
          </cell>
          <cell r="O115">
            <v>0</v>
          </cell>
          <cell r="P115" t="str">
            <v>XXX</v>
          </cell>
          <cell r="Q115" t="str">
            <v>XXX</v>
          </cell>
          <cell r="R115" t="str">
            <v>XXX</v>
          </cell>
          <cell r="S115">
            <v>48506</v>
          </cell>
          <cell r="T115">
            <v>302170000</v>
          </cell>
          <cell r="U115">
            <v>-22826582</v>
          </cell>
        </row>
        <row r="116">
          <cell r="A116" t="str">
            <v>VHC</v>
          </cell>
          <cell r="B116">
            <v>10600</v>
          </cell>
          <cell r="C116">
            <v>10600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761578409</v>
          </cell>
          <cell r="M116">
            <v>73400</v>
          </cell>
          <cell r="N116">
            <v>0</v>
          </cell>
          <cell r="O116">
            <v>0</v>
          </cell>
          <cell r="P116" t="str">
            <v>XXX</v>
          </cell>
          <cell r="Q116" t="str">
            <v>XXX</v>
          </cell>
          <cell r="R116" t="str">
            <v>XXX</v>
          </cell>
          <cell r="S116">
            <v>71847</v>
          </cell>
          <cell r="T116">
            <v>778040000</v>
          </cell>
          <cell r="U116">
            <v>16461590</v>
          </cell>
        </row>
        <row r="117">
          <cell r="A117" t="str">
            <v>VHM</v>
          </cell>
          <cell r="B117">
            <v>206645</v>
          </cell>
          <cell r="C117">
            <v>112345</v>
          </cell>
          <cell r="D117">
            <v>0</v>
          </cell>
          <cell r="E117">
            <v>23000</v>
          </cell>
          <cell r="F117">
            <v>16100</v>
          </cell>
          <cell r="G117">
            <v>55200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8216886848</v>
          </cell>
          <cell r="M117">
            <v>41000</v>
          </cell>
          <cell r="N117">
            <v>0</v>
          </cell>
          <cell r="O117">
            <v>0</v>
          </cell>
          <cell r="P117" t="str">
            <v>XXX</v>
          </cell>
          <cell r="Q117" t="str">
            <v>XXX</v>
          </cell>
          <cell r="R117" t="str">
            <v>XXX</v>
          </cell>
          <cell r="S117">
            <v>39763</v>
          </cell>
          <cell r="T117">
            <v>8472445000</v>
          </cell>
          <cell r="U117">
            <v>255558151</v>
          </cell>
        </row>
        <row r="118">
          <cell r="A118" t="str">
            <v>VIB</v>
          </cell>
          <cell r="B118">
            <v>33</v>
          </cell>
          <cell r="C118">
            <v>33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731484</v>
          </cell>
          <cell r="M118">
            <v>18300</v>
          </cell>
          <cell r="N118">
            <v>0</v>
          </cell>
          <cell r="O118">
            <v>0</v>
          </cell>
          <cell r="P118" t="str">
            <v>XXX</v>
          </cell>
          <cell r="Q118" t="str">
            <v>XXX</v>
          </cell>
          <cell r="R118" t="str">
            <v>XXX</v>
          </cell>
          <cell r="S118">
            <v>22166</v>
          </cell>
          <cell r="T118">
            <v>603900</v>
          </cell>
          <cell r="U118">
            <v>-127584</v>
          </cell>
        </row>
        <row r="119">
          <cell r="A119" t="str">
            <v>VIC</v>
          </cell>
          <cell r="B119">
            <v>173168</v>
          </cell>
          <cell r="C119">
            <v>95268</v>
          </cell>
          <cell r="D119">
            <v>0</v>
          </cell>
          <cell r="E119">
            <v>19000</v>
          </cell>
          <cell r="F119">
            <v>13300</v>
          </cell>
          <cell r="G119">
            <v>45600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7328405912</v>
          </cell>
          <cell r="M119">
            <v>45500</v>
          </cell>
          <cell r="N119">
            <v>0</v>
          </cell>
          <cell r="O119">
            <v>0</v>
          </cell>
          <cell r="P119" t="str">
            <v>XXX</v>
          </cell>
          <cell r="Q119" t="str">
            <v>XXX</v>
          </cell>
          <cell r="R119" t="str">
            <v>XXX</v>
          </cell>
          <cell r="S119">
            <v>42319</v>
          </cell>
          <cell r="T119">
            <v>7879144000</v>
          </cell>
          <cell r="U119">
            <v>550738087</v>
          </cell>
        </row>
        <row r="120">
          <cell r="A120" t="str">
            <v>VIX</v>
          </cell>
          <cell r="B120">
            <v>146100</v>
          </cell>
          <cell r="C120">
            <v>123700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22400</v>
          </cell>
          <cell r="L120">
            <v>1815684348</v>
          </cell>
          <cell r="M120">
            <v>11850</v>
          </cell>
          <cell r="N120">
            <v>0</v>
          </cell>
          <cell r="O120">
            <v>0</v>
          </cell>
          <cell r="P120" t="str">
            <v>XXX</v>
          </cell>
          <cell r="Q120" t="str">
            <v>XXX</v>
          </cell>
          <cell r="R120" t="str">
            <v>XXX</v>
          </cell>
          <cell r="S120">
            <v>12427</v>
          </cell>
          <cell r="T120">
            <v>1465845000</v>
          </cell>
          <cell r="U120">
            <v>-84399348</v>
          </cell>
        </row>
        <row r="121">
          <cell r="A121" t="str">
            <v>VIXRTS</v>
          </cell>
          <cell r="B121">
            <v>112500</v>
          </cell>
          <cell r="C121">
            <v>112500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 t="str">
            <v>XXX</v>
          </cell>
          <cell r="Q121" t="str">
            <v>XXX</v>
          </cell>
          <cell r="R121" t="str">
            <v>XXX</v>
          </cell>
          <cell r="S121">
            <v>0</v>
          </cell>
          <cell r="T121">
            <v>0</v>
          </cell>
          <cell r="U121">
            <v>0</v>
          </cell>
        </row>
        <row r="122">
          <cell r="A122" t="str">
            <v>VJC</v>
          </cell>
          <cell r="B122">
            <v>45000</v>
          </cell>
          <cell r="C122">
            <v>25500</v>
          </cell>
          <cell r="D122">
            <v>0</v>
          </cell>
          <cell r="E122">
            <v>4000</v>
          </cell>
          <cell r="F122">
            <v>3500</v>
          </cell>
          <cell r="G122">
            <v>12000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4688580127</v>
          </cell>
          <cell r="M122">
            <v>103700</v>
          </cell>
          <cell r="N122">
            <v>0</v>
          </cell>
          <cell r="O122">
            <v>0</v>
          </cell>
          <cell r="P122" t="str">
            <v>XXX</v>
          </cell>
          <cell r="Q122" t="str">
            <v>XXX</v>
          </cell>
          <cell r="R122" t="str">
            <v>XXX</v>
          </cell>
          <cell r="S122">
            <v>104190</v>
          </cell>
          <cell r="T122">
            <v>4666500000</v>
          </cell>
          <cell r="U122">
            <v>-22080127</v>
          </cell>
        </row>
        <row r="123">
          <cell r="A123" t="str">
            <v>VND</v>
          </cell>
          <cell r="B123">
            <v>245500</v>
          </cell>
          <cell r="C123">
            <v>176800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68700</v>
          </cell>
          <cell r="J123">
            <v>0</v>
          </cell>
          <cell r="K123">
            <v>0</v>
          </cell>
          <cell r="L123">
            <v>3845519912</v>
          </cell>
          <cell r="M123">
            <v>15450</v>
          </cell>
          <cell r="N123">
            <v>0</v>
          </cell>
          <cell r="O123">
            <v>0</v>
          </cell>
          <cell r="P123" t="str">
            <v>XXX</v>
          </cell>
          <cell r="Q123" t="str">
            <v>XXX</v>
          </cell>
          <cell r="R123" t="str">
            <v>XXX</v>
          </cell>
          <cell r="S123">
            <v>15664</v>
          </cell>
          <cell r="T123">
            <v>3792975000</v>
          </cell>
          <cell r="U123">
            <v>-52544912</v>
          </cell>
        </row>
        <row r="124">
          <cell r="A124" t="str">
            <v>VNM</v>
          </cell>
          <cell r="B124">
            <v>126504</v>
          </cell>
          <cell r="C124">
            <v>72604</v>
          </cell>
          <cell r="D124">
            <v>0</v>
          </cell>
          <cell r="E124">
            <v>10500</v>
          </cell>
          <cell r="F124">
            <v>9800</v>
          </cell>
          <cell r="G124">
            <v>33600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9388988328</v>
          </cell>
          <cell r="M124">
            <v>73600</v>
          </cell>
          <cell r="N124">
            <v>0</v>
          </cell>
          <cell r="O124">
            <v>0</v>
          </cell>
          <cell r="P124" t="str">
            <v>XXX</v>
          </cell>
          <cell r="Q124" t="str">
            <v>XXX</v>
          </cell>
          <cell r="R124" t="str">
            <v>XXX</v>
          </cell>
          <cell r="S124">
            <v>74218</v>
          </cell>
          <cell r="T124">
            <v>9310694400</v>
          </cell>
          <cell r="U124">
            <v>-78293928</v>
          </cell>
        </row>
        <row r="125">
          <cell r="A125" t="str">
            <v>VPB</v>
          </cell>
          <cell r="B125">
            <v>839883</v>
          </cell>
          <cell r="C125">
            <v>561083</v>
          </cell>
          <cell r="D125">
            <v>0</v>
          </cell>
          <cell r="E125">
            <v>32800</v>
          </cell>
          <cell r="F125">
            <v>57400</v>
          </cell>
          <cell r="G125">
            <v>188600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15734359355</v>
          </cell>
          <cell r="M125">
            <v>19000</v>
          </cell>
          <cell r="N125">
            <v>0</v>
          </cell>
          <cell r="O125">
            <v>0</v>
          </cell>
          <cell r="P125" t="str">
            <v>XXX</v>
          </cell>
          <cell r="Q125" t="str">
            <v>XXX</v>
          </cell>
          <cell r="R125" t="str">
            <v>XXX</v>
          </cell>
          <cell r="S125">
            <v>18733</v>
          </cell>
          <cell r="T125">
            <v>15957777000</v>
          </cell>
          <cell r="U125">
            <v>223417644</v>
          </cell>
        </row>
        <row r="126">
          <cell r="A126" t="str">
            <v>VPI</v>
          </cell>
          <cell r="B126">
            <v>14400</v>
          </cell>
          <cell r="C126">
            <v>11200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3200</v>
          </cell>
          <cell r="L126">
            <v>766959647</v>
          </cell>
          <cell r="M126">
            <v>57700</v>
          </cell>
          <cell r="N126">
            <v>0</v>
          </cell>
          <cell r="O126">
            <v>0</v>
          </cell>
          <cell r="P126" t="str">
            <v>XXX</v>
          </cell>
          <cell r="Q126" t="str">
            <v>XXX</v>
          </cell>
          <cell r="R126" t="str">
            <v>XXX</v>
          </cell>
          <cell r="S126">
            <v>53261</v>
          </cell>
          <cell r="T126">
            <v>646240000</v>
          </cell>
          <cell r="U126">
            <v>63920352</v>
          </cell>
        </row>
        <row r="127">
          <cell r="A127" t="str">
            <v>VRE</v>
          </cell>
          <cell r="B127">
            <v>150400</v>
          </cell>
          <cell r="C127">
            <v>84800</v>
          </cell>
          <cell r="D127">
            <v>0</v>
          </cell>
          <cell r="E127">
            <v>16000</v>
          </cell>
          <cell r="F127">
            <v>11200</v>
          </cell>
          <cell r="G127">
            <v>38400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2917870940</v>
          </cell>
          <cell r="M127">
            <v>19850</v>
          </cell>
          <cell r="N127">
            <v>0</v>
          </cell>
          <cell r="O127">
            <v>0</v>
          </cell>
          <cell r="P127" t="str">
            <v>XXX</v>
          </cell>
          <cell r="Q127" t="str">
            <v>XXX</v>
          </cell>
          <cell r="R127" t="str">
            <v>XXX</v>
          </cell>
          <cell r="S127">
            <v>19400</v>
          </cell>
          <cell r="T127">
            <v>2985440000</v>
          </cell>
          <cell r="U127">
            <v>67569059</v>
          </cell>
        </row>
        <row r="128">
          <cell r="A128" t="str">
            <v>VSH</v>
          </cell>
          <cell r="B128">
            <v>7700</v>
          </cell>
          <cell r="C128">
            <v>7700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312288118</v>
          </cell>
          <cell r="M128">
            <v>49600</v>
          </cell>
          <cell r="N128">
            <v>0</v>
          </cell>
          <cell r="O128">
            <v>0</v>
          </cell>
          <cell r="P128" t="str">
            <v>XXX</v>
          </cell>
          <cell r="Q128" t="str">
            <v>XXX</v>
          </cell>
          <cell r="R128" t="str">
            <v>XXX</v>
          </cell>
          <cell r="S128">
            <v>40556</v>
          </cell>
          <cell r="T128">
            <v>381920000</v>
          </cell>
          <cell r="U128">
            <v>69631881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1VFVN30"/>
      <sheetName val="E1VFVN30_Import"/>
    </sheetNames>
    <sheetDataSet>
      <sheetData sheetId="0" refreshError="1">
        <row r="2">
          <cell r="B2" t="str">
            <v>28/08/2024</v>
          </cell>
          <cell r="C2" t="str">
            <v>ACB</v>
          </cell>
          <cell r="D2">
            <v>7.3111230229143507</v>
          </cell>
          <cell r="E2">
            <v>6900</v>
          </cell>
          <cell r="G2" t="str">
            <v>AP/Nhà đầu tư nước ngoài
Foreign AP/Investor</v>
          </cell>
        </row>
        <row r="3">
          <cell r="C3" t="str">
            <v>BCM</v>
          </cell>
          <cell r="D3">
            <v>0.30422384411166681</v>
          </cell>
          <cell r="E3">
            <v>100</v>
          </cell>
          <cell r="G3"/>
        </row>
        <row r="4">
          <cell r="C4" t="str">
            <v>BID</v>
          </cell>
          <cell r="D4">
            <v>0.85980072181986744</v>
          </cell>
          <cell r="E4">
            <v>400</v>
          </cell>
          <cell r="G4" t="str">
            <v>BSC</v>
          </cell>
        </row>
        <row r="5">
          <cell r="C5" t="str">
            <v>BVH</v>
          </cell>
          <cell r="D5">
            <v>0.19761548848279209</v>
          </cell>
          <cell r="E5">
            <v>100</v>
          </cell>
          <cell r="G5" t="str">
            <v>BVSC</v>
          </cell>
        </row>
        <row r="6">
          <cell r="C6" t="str">
            <v>CTG</v>
          </cell>
          <cell r="D6">
            <v>2.114399053306014</v>
          </cell>
          <cell r="E6">
            <v>1400</v>
          </cell>
          <cell r="G6"/>
        </row>
        <row r="7">
          <cell r="C7" t="str">
            <v>FPT</v>
          </cell>
          <cell r="D7">
            <v>9.7615984168309016</v>
          </cell>
          <cell r="E7">
            <v>1700</v>
          </cell>
          <cell r="G7"/>
        </row>
        <row r="8">
          <cell r="C8" t="str">
            <v>GAS</v>
          </cell>
          <cell r="D8">
            <v>0.72372338983829554</v>
          </cell>
          <cell r="E8">
            <v>200</v>
          </cell>
          <cell r="G8"/>
        </row>
        <row r="9">
          <cell r="C9" t="str">
            <v>GVR</v>
          </cell>
          <cell r="D9">
            <v>0.45438561332063049</v>
          </cell>
          <cell r="E9">
            <v>300</v>
          </cell>
          <cell r="G9"/>
        </row>
        <row r="10">
          <cell r="C10" t="str">
            <v>HDB</v>
          </cell>
          <cell r="D10">
            <v>4.3453739101249038</v>
          </cell>
          <cell r="E10">
            <v>3700</v>
          </cell>
          <cell r="G10"/>
        </row>
        <row r="11">
          <cell r="C11" t="str">
            <v>HPG</v>
          </cell>
          <cell r="D11">
            <v>6.80711685382337</v>
          </cell>
          <cell r="E11">
            <v>6100</v>
          </cell>
          <cell r="G11"/>
        </row>
        <row r="12">
          <cell r="C12" t="str">
            <v>MBB</v>
          </cell>
          <cell r="D12">
            <v>5.2870810515132964</v>
          </cell>
          <cell r="E12">
            <v>5000</v>
          </cell>
          <cell r="G12" t="str">
            <v>AP/Nhà đầu tư nước ngoài
Foreign AP/Investor</v>
          </cell>
        </row>
        <row r="13">
          <cell r="C13" t="str">
            <v>MSN</v>
          </cell>
          <cell r="D13">
            <v>3.6610869445233059</v>
          </cell>
          <cell r="E13">
            <v>1100</v>
          </cell>
          <cell r="G13"/>
        </row>
        <row r="14">
          <cell r="C14" t="str">
            <v>MWG</v>
          </cell>
          <cell r="D14">
            <v>6.0498074982889856</v>
          </cell>
          <cell r="E14">
            <v>2000</v>
          </cell>
          <cell r="G14"/>
        </row>
        <row r="15">
          <cell r="C15" t="str">
            <v>PLX</v>
          </cell>
          <cell r="D15">
            <v>0.42556668791689001</v>
          </cell>
          <cell r="E15">
            <v>200</v>
          </cell>
          <cell r="G15"/>
        </row>
        <row r="16">
          <cell r="C16" t="str">
            <v>POW</v>
          </cell>
          <cell r="D16">
            <v>0.58287901756437577</v>
          </cell>
          <cell r="E16">
            <v>1000</v>
          </cell>
          <cell r="G16"/>
        </row>
        <row r="17">
          <cell r="C17" t="str">
            <v>SAB</v>
          </cell>
          <cell r="D17">
            <v>0.49403872120698022</v>
          </cell>
          <cell r="E17">
            <v>200</v>
          </cell>
          <cell r="G17"/>
        </row>
        <row r="18">
          <cell r="C18" t="str">
            <v>SHB</v>
          </cell>
          <cell r="D18">
            <v>2.4805944212182061</v>
          </cell>
          <cell r="E18">
            <v>5400</v>
          </cell>
          <cell r="G18"/>
        </row>
        <row r="19">
          <cell r="C19" t="str">
            <v>SSB</v>
          </cell>
          <cell r="D19">
            <v>2.5221976819514249</v>
          </cell>
          <cell r="E19">
            <v>3000</v>
          </cell>
          <cell r="G19"/>
        </row>
        <row r="20">
          <cell r="C20" t="str">
            <v>SSI</v>
          </cell>
          <cell r="D20">
            <v>2.6054042034178639</v>
          </cell>
          <cell r="E20">
            <v>1800</v>
          </cell>
          <cell r="G20" t="str">
            <v>SSI</v>
          </cell>
        </row>
        <row r="21">
          <cell r="C21" t="str">
            <v>STB</v>
          </cell>
          <cell r="D21">
            <v>4.1048550590109798</v>
          </cell>
          <cell r="E21">
            <v>3200</v>
          </cell>
          <cell r="G21"/>
        </row>
        <row r="22">
          <cell r="C22" t="str">
            <v>TCB</v>
          </cell>
          <cell r="D22">
            <v>7.7544577701027197</v>
          </cell>
          <cell r="E22">
            <v>7900</v>
          </cell>
          <cell r="G22"/>
        </row>
        <row r="23">
          <cell r="C23" t="str">
            <v>TPB</v>
          </cell>
          <cell r="D23">
            <v>1.4615312169039829</v>
          </cell>
          <cell r="E23">
            <v>1900</v>
          </cell>
          <cell r="G23"/>
        </row>
        <row r="24">
          <cell r="C24" t="str">
            <v>VCB</v>
          </cell>
          <cell r="D24">
            <v>4.3618418674984696</v>
          </cell>
          <cell r="E24">
            <v>1100</v>
          </cell>
          <cell r="G24"/>
        </row>
        <row r="25">
          <cell r="C25" t="str">
            <v>VHM</v>
          </cell>
          <cell r="D25">
            <v>4.1265234239761979</v>
          </cell>
          <cell r="E25">
            <v>2300</v>
          </cell>
          <cell r="G25"/>
        </row>
        <row r="26">
          <cell r="C26" t="str">
            <v>VIB</v>
          </cell>
          <cell r="D26">
            <v>1.8240429627720871</v>
          </cell>
          <cell r="E26">
            <v>2300</v>
          </cell>
          <cell r="G26" t="str">
            <v>AP/Nhà đầu tư nước ngoài
Foreign AP/Investor</v>
          </cell>
        </row>
        <row r="27">
          <cell r="C27" t="str">
            <v>VIC</v>
          </cell>
          <cell r="D27">
            <v>3.7135243877391351</v>
          </cell>
          <cell r="E27">
            <v>1900</v>
          </cell>
          <cell r="G27"/>
        </row>
        <row r="28">
          <cell r="C28" t="str">
            <v>VJC</v>
          </cell>
          <cell r="D28">
            <v>2.2535099563827168</v>
          </cell>
          <cell r="E28">
            <v>500</v>
          </cell>
          <cell r="G28"/>
        </row>
        <row r="29">
          <cell r="C29" t="str">
            <v>VNM</v>
          </cell>
          <cell r="D29">
            <v>4.4593495098419522</v>
          </cell>
          <cell r="E29">
            <v>1400</v>
          </cell>
          <cell r="G29"/>
        </row>
        <row r="30">
          <cell r="C30" t="str">
            <v>VPB</v>
          </cell>
          <cell r="D30">
            <v>6.7518625231620621</v>
          </cell>
          <cell r="E30">
            <v>8200</v>
          </cell>
          <cell r="G30"/>
        </row>
        <row r="31">
          <cell r="C31" t="str">
            <v>VRE</v>
          </cell>
          <cell r="D31">
            <v>1.390242296168414</v>
          </cell>
          <cell r="E31">
            <v>1600</v>
          </cell>
          <cell r="G31"/>
        </row>
        <row r="35">
          <cell r="A35" t="str">
            <v>Giá trị chênh lệch/ Difference in cash</v>
          </cell>
          <cell r="G35">
            <v>18696438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VFVND"/>
      <sheetName val="FUEVFVND_Import"/>
    </sheetNames>
    <sheetDataSet>
      <sheetData sheetId="0">
        <row r="2">
          <cell r="B2" t="str">
            <v>28/08/2024</v>
          </cell>
          <cell r="C2" t="str">
            <v>ACB</v>
          </cell>
          <cell r="E2">
            <v>11200</v>
          </cell>
          <cell r="G2" t="str">
            <v>AP/Nhà đầu tư nước ngoài
Foreign AP/Investor</v>
          </cell>
        </row>
        <row r="3">
          <cell r="C3" t="str">
            <v>BMP</v>
          </cell>
          <cell r="E3">
            <v>100</v>
          </cell>
          <cell r="G3"/>
        </row>
        <row r="4">
          <cell r="C4" t="str">
            <v>CTG</v>
          </cell>
          <cell r="E4">
            <v>1700</v>
          </cell>
          <cell r="G4"/>
        </row>
        <row r="5">
          <cell r="C5" t="str">
            <v>FPT</v>
          </cell>
          <cell r="E5">
            <v>3700</v>
          </cell>
          <cell r="G5"/>
        </row>
        <row r="6">
          <cell r="C6" t="str">
            <v>GMD</v>
          </cell>
          <cell r="E6">
            <v>5100</v>
          </cell>
          <cell r="G6" t="str">
            <v>AP/Nhà đầu tư nước ngoài
Foreign AP/Investor</v>
          </cell>
        </row>
        <row r="7">
          <cell r="C7" t="str">
            <v>HDB</v>
          </cell>
          <cell r="E7">
            <v>6100</v>
          </cell>
          <cell r="G7"/>
        </row>
        <row r="8">
          <cell r="C8" t="str">
            <v>KDH</v>
          </cell>
          <cell r="E8">
            <v>2300</v>
          </cell>
          <cell r="G8"/>
        </row>
        <row r="9">
          <cell r="C9" t="str">
            <v>MBB</v>
          </cell>
          <cell r="E9">
            <v>8100</v>
          </cell>
          <cell r="G9" t="str">
            <v>AP/Nhà đầu tư nước ngoài
Foreign AP/Investor</v>
          </cell>
        </row>
        <row r="10">
          <cell r="C10" t="str">
            <v>MSB</v>
          </cell>
          <cell r="E10">
            <v>5000</v>
          </cell>
          <cell r="G10"/>
        </row>
        <row r="11">
          <cell r="C11" t="str">
            <v>NLG</v>
          </cell>
          <cell r="E11">
            <v>2600</v>
          </cell>
          <cell r="G11"/>
        </row>
        <row r="12">
          <cell r="C12" t="str">
            <v>OCB</v>
          </cell>
          <cell r="E12">
            <v>3200</v>
          </cell>
          <cell r="G12" t="str">
            <v>AP/Nhà đầu tư nước ngoài
Foreign AP/Investor</v>
          </cell>
        </row>
        <row r="13">
          <cell r="C13" t="str">
            <v>PNJ</v>
          </cell>
          <cell r="E13">
            <v>5000</v>
          </cell>
          <cell r="G13" t="str">
            <v>AP/Nhà đầu tư nước ngoài
Foreign AP/Investor</v>
          </cell>
        </row>
        <row r="14">
          <cell r="C14" t="str">
            <v>REE</v>
          </cell>
          <cell r="E14">
            <v>3600</v>
          </cell>
          <cell r="G14" t="str">
            <v>AP/Nhà đầu tư nước ngoài
Foreign AP/Investor</v>
          </cell>
        </row>
        <row r="15">
          <cell r="C15" t="str">
            <v>TCB</v>
          </cell>
          <cell r="E15">
            <v>12800</v>
          </cell>
          <cell r="G15"/>
        </row>
        <row r="16">
          <cell r="C16" t="str">
            <v>TPB</v>
          </cell>
          <cell r="E16">
            <v>3100</v>
          </cell>
          <cell r="G16"/>
        </row>
        <row r="17">
          <cell r="C17" t="str">
            <v>VIB</v>
          </cell>
          <cell r="E17">
            <v>3700</v>
          </cell>
          <cell r="G17" t="str">
            <v>AP/Nhà đầu tư nước ngoài
Foreign AP/Investor</v>
          </cell>
        </row>
        <row r="18">
          <cell r="C18" t="str">
            <v>VPB</v>
          </cell>
          <cell r="E18">
            <v>6600</v>
          </cell>
          <cell r="G18"/>
        </row>
        <row r="19">
          <cell r="C19" t="str">
            <v>VRE</v>
          </cell>
          <cell r="E19">
            <v>4400</v>
          </cell>
          <cell r="G19"/>
        </row>
        <row r="20">
          <cell r="C20"/>
          <cell r="E20"/>
          <cell r="G20"/>
        </row>
        <row r="21">
          <cell r="C21"/>
          <cell r="E21"/>
          <cell r="G21"/>
        </row>
        <row r="22">
          <cell r="C22"/>
          <cell r="E22"/>
          <cell r="G22"/>
        </row>
        <row r="23">
          <cell r="C23"/>
          <cell r="E23"/>
          <cell r="G23"/>
        </row>
        <row r="24">
          <cell r="C24"/>
          <cell r="E24"/>
          <cell r="G24"/>
        </row>
        <row r="25">
          <cell r="C25"/>
          <cell r="E25"/>
          <cell r="G25"/>
        </row>
        <row r="26">
          <cell r="C26"/>
          <cell r="E26"/>
          <cell r="G26"/>
        </row>
        <row r="27">
          <cell r="C27"/>
          <cell r="E27"/>
          <cell r="G27"/>
        </row>
        <row r="28">
          <cell r="C28"/>
          <cell r="E28"/>
          <cell r="G28"/>
        </row>
        <row r="29">
          <cell r="C29"/>
          <cell r="E29"/>
          <cell r="G29"/>
        </row>
        <row r="30">
          <cell r="C30"/>
          <cell r="E30"/>
          <cell r="G30"/>
        </row>
        <row r="31">
          <cell r="C31"/>
          <cell r="E31"/>
          <cell r="G31"/>
        </row>
        <row r="32">
          <cell r="C32"/>
          <cell r="E32"/>
          <cell r="G32"/>
        </row>
        <row r="33">
          <cell r="G33">
            <v>3306450000</v>
          </cell>
        </row>
        <row r="35">
          <cell r="A35" t="str">
            <v>Giá trị chênh lệch/ Difference in cash</v>
          </cell>
          <cell r="G35">
            <v>24827480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ẫu chung Việt Anh"/>
      <sheetName val="FUESSVFL_Import"/>
    </sheetNames>
    <sheetDataSet>
      <sheetData sheetId="0">
        <row r="2">
          <cell r="B2" t="str">
            <v>28/08/2024</v>
          </cell>
          <cell r="C2" t="str">
            <v>ACB</v>
          </cell>
          <cell r="E2">
            <v>7000</v>
          </cell>
          <cell r="G2" t="str">
            <v>Nhà đầu tư nước ngoài/AP nước ngoài Foreign Investor/Foreign AP</v>
          </cell>
        </row>
        <row r="3">
          <cell r="C3" t="str">
            <v>BID</v>
          </cell>
          <cell r="E3">
            <v>100</v>
          </cell>
          <cell r="G3" t="str">
            <v>BSC</v>
          </cell>
        </row>
        <row r="4">
          <cell r="C4" t="str">
            <v>CTG</v>
          </cell>
          <cell r="E4">
            <v>1300</v>
          </cell>
          <cell r="G4"/>
        </row>
        <row r="5">
          <cell r="C5" t="str">
            <v>EIB</v>
          </cell>
          <cell r="E5">
            <v>3800</v>
          </cell>
          <cell r="G5"/>
        </row>
        <row r="6">
          <cell r="C6" t="str">
            <v>HCM</v>
          </cell>
          <cell r="E6">
            <v>500</v>
          </cell>
          <cell r="G6" t="str">
            <v>HSC</v>
          </cell>
        </row>
        <row r="7">
          <cell r="C7" t="str">
            <v>HDB</v>
          </cell>
          <cell r="E7">
            <v>3100</v>
          </cell>
          <cell r="G7"/>
        </row>
        <row r="8">
          <cell r="C8" t="str">
            <v>LPB</v>
          </cell>
          <cell r="E8">
            <v>3700</v>
          </cell>
          <cell r="G8"/>
        </row>
        <row r="9">
          <cell r="C9" t="str">
            <v>MBB</v>
          </cell>
          <cell r="E9">
            <v>7900</v>
          </cell>
          <cell r="G9" t="str">
            <v>Nhà đầu tư nước ngoài/AP nước ngoài Foreign Investor/Foreign AP</v>
          </cell>
        </row>
        <row r="10">
          <cell r="C10" t="str">
            <v>MSB</v>
          </cell>
          <cell r="E10">
            <v>2300</v>
          </cell>
          <cell r="G10"/>
        </row>
        <row r="11">
          <cell r="C11" t="str">
            <v>NAB</v>
          </cell>
          <cell r="E11">
            <v>300</v>
          </cell>
          <cell r="G11"/>
        </row>
        <row r="12">
          <cell r="C12" t="str">
            <v>OCB</v>
          </cell>
          <cell r="E12">
            <v>300</v>
          </cell>
          <cell r="G12"/>
        </row>
        <row r="13">
          <cell r="C13" t="str">
            <v>SHB</v>
          </cell>
          <cell r="E13">
            <v>7200</v>
          </cell>
          <cell r="G13"/>
        </row>
        <row r="14">
          <cell r="C14" t="str">
            <v>SSB</v>
          </cell>
          <cell r="E14">
            <v>500</v>
          </cell>
          <cell r="G14"/>
        </row>
        <row r="15">
          <cell r="C15" t="str">
            <v>SSI</v>
          </cell>
          <cell r="E15">
            <v>5700</v>
          </cell>
          <cell r="G15" t="str">
            <v>SSI</v>
          </cell>
        </row>
        <row r="16">
          <cell r="C16" t="str">
            <v>STB</v>
          </cell>
          <cell r="E16">
            <v>7600</v>
          </cell>
          <cell r="G16"/>
        </row>
        <row r="17">
          <cell r="C17" t="str">
            <v>TCB</v>
          </cell>
          <cell r="E17">
            <v>12400</v>
          </cell>
          <cell r="G17"/>
        </row>
        <row r="18">
          <cell r="C18" t="str">
            <v>TPB</v>
          </cell>
          <cell r="E18">
            <v>1300</v>
          </cell>
          <cell r="G18"/>
        </row>
        <row r="19">
          <cell r="C19" t="str">
            <v>VCB</v>
          </cell>
          <cell r="E19">
            <v>600</v>
          </cell>
          <cell r="G19"/>
        </row>
        <row r="20">
          <cell r="C20" t="str">
            <v>VCI</v>
          </cell>
          <cell r="E20">
            <v>600</v>
          </cell>
          <cell r="G20" t="str">
            <v>VIETCAP</v>
          </cell>
        </row>
        <row r="21">
          <cell r="C21" t="str">
            <v>VIB</v>
          </cell>
          <cell r="E21">
            <v>1200</v>
          </cell>
          <cell r="G21" t="str">
            <v>Nhà đầu tư nước ngoài/AP nước ngoài Foreign Investor/Foreign AP</v>
          </cell>
        </row>
        <row r="22">
          <cell r="C22" t="str">
            <v>VIX</v>
          </cell>
          <cell r="E22">
            <v>4900</v>
          </cell>
          <cell r="G22"/>
        </row>
        <row r="23">
          <cell r="C23" t="str">
            <v>VND</v>
          </cell>
          <cell r="E23">
            <v>4400</v>
          </cell>
          <cell r="G23"/>
        </row>
        <row r="24">
          <cell r="C24" t="str">
            <v>VPB</v>
          </cell>
          <cell r="E24">
            <v>13400</v>
          </cell>
          <cell r="G24"/>
        </row>
        <row r="25">
          <cell r="C25"/>
          <cell r="E25"/>
        </row>
        <row r="26">
          <cell r="G26" t="str">
            <v>VND</v>
          </cell>
        </row>
        <row r="27">
          <cell r="G27" t="str">
            <v>VND</v>
          </cell>
        </row>
        <row r="28">
          <cell r="G28" t="str">
            <v>VND</v>
          </cell>
        </row>
        <row r="29">
          <cell r="G29"/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EVN100"/>
    </sheetNames>
    <sheetDataSet>
      <sheetData sheetId="0">
        <row r="2">
          <cell r="C2" t="str">
            <v>ACB</v>
          </cell>
          <cell r="E2">
            <v>3600</v>
          </cell>
          <cell r="G2" t="str">
            <v>KIS (***)</v>
          </cell>
        </row>
        <row r="3">
          <cell r="C3" t="str">
            <v>BID</v>
          </cell>
          <cell r="E3">
            <v>200</v>
          </cell>
          <cell r="G3" t="str">
            <v>BSC (*)</v>
          </cell>
        </row>
        <row r="4">
          <cell r="C4" t="str">
            <v>CTG</v>
          </cell>
          <cell r="E4">
            <v>800</v>
          </cell>
          <cell r="G4"/>
        </row>
        <row r="5">
          <cell r="C5" t="str">
            <v>CTR</v>
          </cell>
          <cell r="E5">
            <v>100</v>
          </cell>
          <cell r="G5"/>
        </row>
        <row r="6">
          <cell r="C6" t="str">
            <v>DBC</v>
          </cell>
          <cell r="E6">
            <v>300</v>
          </cell>
          <cell r="G6"/>
        </row>
        <row r="7">
          <cell r="C7" t="str">
            <v>DCM</v>
          </cell>
          <cell r="E7">
            <v>100</v>
          </cell>
          <cell r="G7"/>
        </row>
        <row r="8">
          <cell r="C8" t="str">
            <v>DGC</v>
          </cell>
          <cell r="E8">
            <v>200</v>
          </cell>
          <cell r="G8"/>
        </row>
        <row r="9">
          <cell r="C9" t="str">
            <v>DGW</v>
          </cell>
          <cell r="E9">
            <v>100</v>
          </cell>
          <cell r="G9"/>
        </row>
        <row r="10">
          <cell r="C10" t="str">
            <v>DIG</v>
          </cell>
          <cell r="E10">
            <v>500</v>
          </cell>
          <cell r="G10"/>
        </row>
        <row r="11">
          <cell r="C11" t="str">
            <v>DPM</v>
          </cell>
          <cell r="E11">
            <v>200</v>
          </cell>
          <cell r="G11"/>
        </row>
        <row r="12">
          <cell r="C12" t="str">
            <v>DXG</v>
          </cell>
          <cell r="E12">
            <v>600</v>
          </cell>
          <cell r="G12"/>
        </row>
        <row r="13">
          <cell r="C13" t="str">
            <v>EIB</v>
          </cell>
          <cell r="E13">
            <v>1400</v>
          </cell>
          <cell r="G13"/>
        </row>
        <row r="14">
          <cell r="C14" t="str">
            <v>EVF</v>
          </cell>
          <cell r="E14">
            <v>500</v>
          </cell>
          <cell r="G14"/>
        </row>
        <row r="15">
          <cell r="C15" t="str">
            <v>FPT</v>
          </cell>
          <cell r="E15">
            <v>1100</v>
          </cell>
          <cell r="G15"/>
        </row>
        <row r="16">
          <cell r="C16" t="str">
            <v>FRT</v>
          </cell>
          <cell r="E16">
            <v>100</v>
          </cell>
          <cell r="G16"/>
        </row>
        <row r="17">
          <cell r="C17" t="str">
            <v>FTS</v>
          </cell>
          <cell r="E17">
            <v>200</v>
          </cell>
          <cell r="G17"/>
        </row>
        <row r="18">
          <cell r="C18" t="str">
            <v>GAS</v>
          </cell>
          <cell r="E18">
            <v>100</v>
          </cell>
          <cell r="G18"/>
        </row>
        <row r="19">
          <cell r="C19" t="str">
            <v>GEX</v>
          </cell>
          <cell r="E19">
            <v>600</v>
          </cell>
          <cell r="G19"/>
        </row>
        <row r="20">
          <cell r="C20" t="str">
            <v>GMD</v>
          </cell>
          <cell r="E20">
            <v>200</v>
          </cell>
          <cell r="G20"/>
        </row>
        <row r="21">
          <cell r="C21" t="str">
            <v>GVR</v>
          </cell>
          <cell r="E21">
            <v>200</v>
          </cell>
          <cell r="G21"/>
        </row>
        <row r="22">
          <cell r="C22" t="str">
            <v>HAG</v>
          </cell>
          <cell r="E22">
            <v>700</v>
          </cell>
          <cell r="G22"/>
        </row>
        <row r="23">
          <cell r="C23" t="str">
            <v>HCM</v>
          </cell>
          <cell r="E23">
            <v>300</v>
          </cell>
          <cell r="G23"/>
        </row>
        <row r="24">
          <cell r="C24" t="str">
            <v>HDB</v>
          </cell>
          <cell r="E24">
            <v>1900</v>
          </cell>
          <cell r="G24"/>
        </row>
        <row r="25">
          <cell r="C25" t="str">
            <v>HDG</v>
          </cell>
          <cell r="E25">
            <v>200</v>
          </cell>
          <cell r="G25"/>
        </row>
        <row r="26">
          <cell r="C26" t="str">
            <v>HPG</v>
          </cell>
          <cell r="E26">
            <v>3100</v>
          </cell>
          <cell r="G26"/>
        </row>
        <row r="27">
          <cell r="C27" t="str">
            <v>HSG</v>
          </cell>
          <cell r="E27">
            <v>500</v>
          </cell>
          <cell r="G27"/>
        </row>
        <row r="28">
          <cell r="C28" t="str">
            <v>KBC</v>
          </cell>
          <cell r="E28">
            <v>600</v>
          </cell>
          <cell r="G28"/>
        </row>
        <row r="29">
          <cell r="C29" t="str">
            <v>KDC</v>
          </cell>
          <cell r="E29">
            <v>200</v>
          </cell>
          <cell r="G29"/>
        </row>
        <row r="30">
          <cell r="C30" t="str">
            <v>KDH</v>
          </cell>
          <cell r="E30">
            <v>500</v>
          </cell>
          <cell r="G30"/>
        </row>
        <row r="31">
          <cell r="C31" t="str">
            <v>LPB</v>
          </cell>
          <cell r="E31">
            <v>2100</v>
          </cell>
          <cell r="G31"/>
        </row>
        <row r="32">
          <cell r="C32" t="str">
            <v>MBB</v>
          </cell>
          <cell r="E32">
            <v>2600</v>
          </cell>
          <cell r="G32" t="str">
            <v>KIS (***)</v>
          </cell>
        </row>
        <row r="33">
          <cell r="C33" t="str">
            <v>MSB</v>
          </cell>
          <cell r="E33">
            <v>1700</v>
          </cell>
          <cell r="G33"/>
        </row>
        <row r="34">
          <cell r="C34" t="str">
            <v>MSN</v>
          </cell>
          <cell r="E34">
            <v>600</v>
          </cell>
          <cell r="G34"/>
        </row>
        <row r="35">
          <cell r="C35" t="str">
            <v>MWG</v>
          </cell>
          <cell r="E35">
            <v>1000</v>
          </cell>
          <cell r="G35"/>
        </row>
        <row r="36">
          <cell r="C36" t="str">
            <v>NKG</v>
          </cell>
          <cell r="E36">
            <v>100</v>
          </cell>
          <cell r="G36"/>
        </row>
        <row r="37">
          <cell r="C37" t="str">
            <v>NLG</v>
          </cell>
          <cell r="E37">
            <v>300</v>
          </cell>
          <cell r="G37"/>
        </row>
        <row r="38">
          <cell r="C38" t="str">
            <v>NVL</v>
          </cell>
          <cell r="E38">
            <v>1200</v>
          </cell>
          <cell r="G38"/>
        </row>
        <row r="39">
          <cell r="C39" t="str">
            <v>OCB</v>
          </cell>
          <cell r="E39">
            <v>1000</v>
          </cell>
          <cell r="G39"/>
        </row>
        <row r="40">
          <cell r="C40" t="str">
            <v>PC1</v>
          </cell>
          <cell r="E40">
            <v>200</v>
          </cell>
          <cell r="G40"/>
        </row>
        <row r="41">
          <cell r="C41" t="str">
            <v>PDR</v>
          </cell>
          <cell r="E41">
            <v>400</v>
          </cell>
          <cell r="G41"/>
        </row>
        <row r="42">
          <cell r="C42" t="str">
            <v>PLX</v>
          </cell>
          <cell r="E42">
            <v>100</v>
          </cell>
          <cell r="G42"/>
        </row>
        <row r="43">
          <cell r="C43" t="str">
            <v>PNJ</v>
          </cell>
          <cell r="E43">
            <v>300</v>
          </cell>
          <cell r="G43" t="str">
            <v>KIS (***)</v>
          </cell>
        </row>
        <row r="44">
          <cell r="C44" t="str">
            <v>POW</v>
          </cell>
          <cell r="E44">
            <v>600</v>
          </cell>
          <cell r="G44"/>
        </row>
        <row r="45">
          <cell r="C45" t="str">
            <v>PVD</v>
          </cell>
          <cell r="E45">
            <v>300</v>
          </cell>
          <cell r="G45"/>
        </row>
        <row r="46">
          <cell r="C46" t="str">
            <v>PVT</v>
          </cell>
          <cell r="E46">
            <v>200</v>
          </cell>
          <cell r="G46"/>
        </row>
        <row r="47">
          <cell r="C47" t="str">
            <v>REE</v>
          </cell>
          <cell r="E47">
            <v>200</v>
          </cell>
          <cell r="G47" t="str">
            <v>KIS (***)</v>
          </cell>
        </row>
        <row r="48">
          <cell r="C48" t="str">
            <v>SAB</v>
          </cell>
          <cell r="E48">
            <v>100</v>
          </cell>
          <cell r="G48"/>
        </row>
        <row r="49">
          <cell r="C49" t="str">
            <v>SBT</v>
          </cell>
          <cell r="E49">
            <v>400</v>
          </cell>
          <cell r="G49"/>
        </row>
        <row r="50">
          <cell r="C50" t="str">
            <v>SHB</v>
          </cell>
          <cell r="E50">
            <v>2800</v>
          </cell>
          <cell r="G50"/>
        </row>
        <row r="51">
          <cell r="C51" t="str">
            <v>SIP</v>
          </cell>
          <cell r="E51">
            <v>100</v>
          </cell>
          <cell r="G51"/>
        </row>
        <row r="52">
          <cell r="C52" t="str">
            <v>SSB</v>
          </cell>
          <cell r="E52">
            <v>1500</v>
          </cell>
          <cell r="G52"/>
        </row>
        <row r="53">
          <cell r="C53" t="str">
            <v>SSI</v>
          </cell>
          <cell r="E53">
            <v>1000</v>
          </cell>
          <cell r="G53"/>
        </row>
        <row r="54">
          <cell r="C54" t="str">
            <v>STB</v>
          </cell>
          <cell r="E54">
            <v>1700</v>
          </cell>
          <cell r="G54"/>
        </row>
        <row r="55">
          <cell r="C55" t="str">
            <v>TCB</v>
          </cell>
          <cell r="E55">
            <v>4100</v>
          </cell>
          <cell r="G55"/>
        </row>
        <row r="56">
          <cell r="C56" t="str">
            <v>TCH</v>
          </cell>
          <cell r="E56">
            <v>400</v>
          </cell>
          <cell r="G56"/>
        </row>
        <row r="57">
          <cell r="C57" t="str">
            <v>TPB</v>
          </cell>
          <cell r="E57">
            <v>1000</v>
          </cell>
          <cell r="G57"/>
        </row>
        <row r="58">
          <cell r="C58" t="str">
            <v>VCB</v>
          </cell>
          <cell r="E58">
            <v>600</v>
          </cell>
          <cell r="G58"/>
        </row>
        <row r="59">
          <cell r="C59" t="str">
            <v>VCG</v>
          </cell>
          <cell r="E59">
            <v>400</v>
          </cell>
          <cell r="G59"/>
        </row>
        <row r="60">
          <cell r="C60" t="str">
            <v>VCI</v>
          </cell>
          <cell r="E60">
            <v>300</v>
          </cell>
          <cell r="G60" t="str">
            <v>VCSC (*)</v>
          </cell>
        </row>
        <row r="61">
          <cell r="C61" t="str">
            <v>VHC</v>
          </cell>
          <cell r="E61">
            <v>100</v>
          </cell>
          <cell r="G61"/>
        </row>
        <row r="62">
          <cell r="C62" t="str">
            <v>VHM</v>
          </cell>
          <cell r="E62">
            <v>1200</v>
          </cell>
          <cell r="G62"/>
        </row>
        <row r="63">
          <cell r="C63" t="str">
            <v>VIB</v>
          </cell>
          <cell r="E63">
            <v>1200</v>
          </cell>
          <cell r="G63" t="str">
            <v>KIS (***)</v>
          </cell>
        </row>
        <row r="64">
          <cell r="C64" t="str">
            <v>VIC</v>
          </cell>
          <cell r="E64">
            <v>1000</v>
          </cell>
          <cell r="G64"/>
        </row>
        <row r="65">
          <cell r="C65" t="str">
            <v>VIX</v>
          </cell>
          <cell r="E65">
            <v>1200</v>
          </cell>
          <cell r="G65"/>
        </row>
        <row r="66">
          <cell r="C66" t="str">
            <v>VJC</v>
          </cell>
          <cell r="E66">
            <v>300</v>
          </cell>
          <cell r="G66"/>
        </row>
        <row r="67">
          <cell r="C67" t="str">
            <v>VND</v>
          </cell>
          <cell r="E67">
            <v>1100</v>
          </cell>
          <cell r="G67"/>
        </row>
        <row r="68">
          <cell r="C68" t="str">
            <v>VNM</v>
          </cell>
          <cell r="E68">
            <v>800</v>
          </cell>
          <cell r="G68"/>
        </row>
        <row r="69">
          <cell r="C69" t="str">
            <v>VPB</v>
          </cell>
          <cell r="E69">
            <v>4300</v>
          </cell>
          <cell r="G69"/>
        </row>
        <row r="70">
          <cell r="C70" t="str">
            <v>VPI</v>
          </cell>
          <cell r="E70">
            <v>100</v>
          </cell>
          <cell r="G70"/>
        </row>
        <row r="71">
          <cell r="C71" t="str">
            <v>VRE</v>
          </cell>
          <cell r="E71">
            <v>900</v>
          </cell>
          <cell r="G71"/>
        </row>
        <row r="72">
          <cell r="E72"/>
        </row>
        <row r="73">
          <cell r="C73"/>
          <cell r="E73"/>
          <cell r="G73"/>
        </row>
        <row r="74">
          <cell r="C74"/>
          <cell r="E74"/>
          <cell r="G74"/>
        </row>
        <row r="75">
          <cell r="C75"/>
          <cell r="E75"/>
          <cell r="G75"/>
        </row>
        <row r="76">
          <cell r="G76">
            <v>1774050000</v>
          </cell>
        </row>
        <row r="77">
          <cell r="G77">
            <v>1777264282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DCMID"/>
    </sheetNames>
    <sheetDataSet>
      <sheetData sheetId="0">
        <row r="2">
          <cell r="C2" t="str">
            <v>AAA</v>
          </cell>
          <cell r="E2">
            <v>400</v>
          </cell>
          <cell r="G2"/>
        </row>
        <row r="3">
          <cell r="C3" t="str">
            <v>ANV</v>
          </cell>
          <cell r="E3">
            <v>100</v>
          </cell>
          <cell r="G3"/>
        </row>
        <row r="4">
          <cell r="C4" t="str">
            <v>ASM</v>
          </cell>
          <cell r="E4">
            <v>400</v>
          </cell>
          <cell r="G4"/>
        </row>
        <row r="5">
          <cell r="C5" t="str">
            <v>BCG</v>
          </cell>
          <cell r="E5">
            <v>1200</v>
          </cell>
          <cell r="G5"/>
        </row>
        <row r="6">
          <cell r="C6" t="str">
            <v>BMP</v>
          </cell>
          <cell r="E6">
            <v>100</v>
          </cell>
          <cell r="G6"/>
        </row>
        <row r="7">
          <cell r="C7" t="str">
            <v>BWE</v>
          </cell>
          <cell r="E7">
            <v>200</v>
          </cell>
          <cell r="G7"/>
        </row>
        <row r="8">
          <cell r="C8" t="str">
            <v>CII</v>
          </cell>
          <cell r="E8">
            <v>600</v>
          </cell>
          <cell r="G8"/>
        </row>
        <row r="9">
          <cell r="C9" t="str">
            <v>CMG</v>
          </cell>
          <cell r="E9">
            <v>200</v>
          </cell>
          <cell r="G9"/>
        </row>
        <row r="10">
          <cell r="C10" t="str">
            <v>CTD</v>
          </cell>
          <cell r="E10">
            <v>100</v>
          </cell>
          <cell r="G10"/>
        </row>
        <row r="11">
          <cell r="C11" t="str">
            <v>CTR</v>
          </cell>
          <cell r="E11">
            <v>100</v>
          </cell>
          <cell r="G11"/>
        </row>
        <row r="12">
          <cell r="C12" t="str">
            <v>DBC</v>
          </cell>
          <cell r="E12">
            <v>500</v>
          </cell>
          <cell r="G12"/>
        </row>
        <row r="13">
          <cell r="C13" t="str">
            <v>DCM</v>
          </cell>
          <cell r="E13">
            <v>300</v>
          </cell>
          <cell r="G13"/>
        </row>
        <row r="14">
          <cell r="C14" t="str">
            <v>DGC</v>
          </cell>
          <cell r="E14">
            <v>500</v>
          </cell>
          <cell r="G14"/>
        </row>
        <row r="15">
          <cell r="C15" t="str">
            <v>DGW</v>
          </cell>
          <cell r="E15">
            <v>200</v>
          </cell>
          <cell r="G15"/>
        </row>
        <row r="16">
          <cell r="C16" t="str">
            <v>DIG</v>
          </cell>
          <cell r="E16">
            <v>1000</v>
          </cell>
          <cell r="G16"/>
        </row>
        <row r="17">
          <cell r="C17" t="str">
            <v>DPM</v>
          </cell>
          <cell r="E17">
            <v>300</v>
          </cell>
          <cell r="G17"/>
        </row>
        <row r="18">
          <cell r="C18" t="str">
            <v>DXG</v>
          </cell>
          <cell r="E18">
            <v>1100</v>
          </cell>
          <cell r="G18"/>
        </row>
        <row r="19">
          <cell r="C19" t="str">
            <v>EIB</v>
          </cell>
          <cell r="E19">
            <v>3100</v>
          </cell>
          <cell r="G19"/>
        </row>
        <row r="20">
          <cell r="C20" t="str">
            <v>EVF</v>
          </cell>
          <cell r="E20">
            <v>1000</v>
          </cell>
          <cell r="G20"/>
        </row>
        <row r="21">
          <cell r="C21" t="str">
            <v>FRT</v>
          </cell>
          <cell r="E21">
            <v>100</v>
          </cell>
          <cell r="G21"/>
        </row>
        <row r="22">
          <cell r="C22" t="str">
            <v>FTS</v>
          </cell>
          <cell r="E22">
            <v>300</v>
          </cell>
          <cell r="G22"/>
        </row>
        <row r="23">
          <cell r="C23" t="str">
            <v>GEX</v>
          </cell>
          <cell r="E23">
            <v>1300</v>
          </cell>
          <cell r="G23"/>
        </row>
        <row r="24">
          <cell r="C24" t="str">
            <v>GMD</v>
          </cell>
          <cell r="E24">
            <v>500</v>
          </cell>
          <cell r="G24"/>
        </row>
        <row r="25">
          <cell r="C25" t="str">
            <v>HCM</v>
          </cell>
          <cell r="E25">
            <v>700</v>
          </cell>
          <cell r="G25" t="str">
            <v>HSC</v>
          </cell>
        </row>
        <row r="26">
          <cell r="C26" t="str">
            <v>HDC</v>
          </cell>
          <cell r="E26">
            <v>200</v>
          </cell>
          <cell r="G26"/>
        </row>
        <row r="27">
          <cell r="C27" t="str">
            <v>HDG</v>
          </cell>
          <cell r="E27">
            <v>400</v>
          </cell>
          <cell r="G27"/>
        </row>
        <row r="28">
          <cell r="C28" t="str">
            <v>HHV</v>
          </cell>
          <cell r="E28">
            <v>700</v>
          </cell>
          <cell r="G28"/>
        </row>
        <row r="29">
          <cell r="C29" t="str">
            <v>HSG</v>
          </cell>
          <cell r="E29">
            <v>1000</v>
          </cell>
          <cell r="G29"/>
        </row>
        <row r="30">
          <cell r="C30" t="str">
            <v>KBC</v>
          </cell>
          <cell r="E30">
            <v>1100</v>
          </cell>
          <cell r="G30"/>
        </row>
        <row r="31">
          <cell r="C31" t="str">
            <v>KDC</v>
          </cell>
          <cell r="E31">
            <v>300</v>
          </cell>
          <cell r="G31"/>
        </row>
        <row r="32">
          <cell r="C32" t="str">
            <v>KDH</v>
          </cell>
          <cell r="E32">
            <v>1000</v>
          </cell>
          <cell r="G32"/>
        </row>
        <row r="33">
          <cell r="C33" t="str">
            <v>LPB</v>
          </cell>
          <cell r="E33">
            <v>4000</v>
          </cell>
          <cell r="G33"/>
        </row>
        <row r="34">
          <cell r="C34" t="str">
            <v>MSB</v>
          </cell>
          <cell r="E34">
            <v>3600</v>
          </cell>
          <cell r="G34"/>
        </row>
        <row r="35">
          <cell r="C35" t="str">
            <v>NKG</v>
          </cell>
          <cell r="E35">
            <v>400</v>
          </cell>
          <cell r="G35"/>
        </row>
        <row r="36">
          <cell r="C36" t="str">
            <v>NLG</v>
          </cell>
          <cell r="E36">
            <v>500</v>
          </cell>
          <cell r="G36"/>
        </row>
        <row r="37">
          <cell r="C37" t="str">
            <v>NT2</v>
          </cell>
          <cell r="E37">
            <v>200</v>
          </cell>
          <cell r="G37"/>
        </row>
        <row r="38">
          <cell r="C38" t="str">
            <v>NVL</v>
          </cell>
          <cell r="E38">
            <v>2500</v>
          </cell>
          <cell r="G38"/>
        </row>
        <row r="39">
          <cell r="C39" t="str">
            <v>OCB</v>
          </cell>
          <cell r="E39">
            <v>2200</v>
          </cell>
          <cell r="G39" t="str">
            <v>AP/Nhà đầu tư nước ngoài
Foreign AP/Investor</v>
          </cell>
        </row>
        <row r="40">
          <cell r="C40" t="str">
            <v>PAN</v>
          </cell>
          <cell r="E40">
            <v>300</v>
          </cell>
          <cell r="G40" t="str">
            <v>SSI</v>
          </cell>
        </row>
        <row r="41">
          <cell r="C41" t="str">
            <v>PC1</v>
          </cell>
          <cell r="E41">
            <v>500</v>
          </cell>
          <cell r="G41"/>
        </row>
        <row r="42">
          <cell r="C42" t="str">
            <v>PDR</v>
          </cell>
          <cell r="E42">
            <v>800</v>
          </cell>
          <cell r="G42"/>
        </row>
        <row r="43">
          <cell r="C43" t="str">
            <v>PHR</v>
          </cell>
          <cell r="E43">
            <v>100</v>
          </cell>
          <cell r="G43"/>
        </row>
        <row r="44">
          <cell r="C44" t="str">
            <v>PNJ</v>
          </cell>
          <cell r="E44">
            <v>600</v>
          </cell>
          <cell r="G44" t="str">
            <v>AP/Nhà đầu tư nước ngoài
Foreign AP/Investor</v>
          </cell>
        </row>
        <row r="45">
          <cell r="C45" t="str">
            <v>PTB</v>
          </cell>
          <cell r="E45">
            <v>100</v>
          </cell>
          <cell r="G45"/>
        </row>
        <row r="46">
          <cell r="C46" t="str">
            <v>PVD</v>
          </cell>
          <cell r="E46">
            <v>600</v>
          </cell>
          <cell r="G46"/>
        </row>
        <row r="47">
          <cell r="C47" t="str">
            <v>PVT</v>
          </cell>
          <cell r="E47">
            <v>400</v>
          </cell>
          <cell r="G47"/>
        </row>
        <row r="48">
          <cell r="C48" t="str">
            <v>REE</v>
          </cell>
          <cell r="E48">
            <v>400</v>
          </cell>
          <cell r="G48" t="str">
            <v>AP/Nhà đầu tư nước ngoài
Foreign AP/Investor</v>
          </cell>
        </row>
        <row r="49">
          <cell r="C49" t="str">
            <v>SBT</v>
          </cell>
          <cell r="E49">
            <v>700</v>
          </cell>
          <cell r="G49"/>
        </row>
        <row r="50">
          <cell r="C50" t="str">
            <v>SCS</v>
          </cell>
          <cell r="E50">
            <v>100</v>
          </cell>
          <cell r="G50"/>
        </row>
        <row r="51">
          <cell r="C51" t="str">
            <v>SIP</v>
          </cell>
          <cell r="E51">
            <v>200</v>
          </cell>
          <cell r="G51"/>
        </row>
        <row r="52">
          <cell r="C52" t="str">
            <v>SJS</v>
          </cell>
          <cell r="E52">
            <v>100</v>
          </cell>
          <cell r="G52"/>
        </row>
        <row r="53">
          <cell r="C53" t="str">
            <v>SZC</v>
          </cell>
          <cell r="E53">
            <v>100</v>
          </cell>
          <cell r="G53"/>
        </row>
        <row r="54">
          <cell r="C54" t="str">
            <v>TCH</v>
          </cell>
          <cell r="E54">
            <v>700</v>
          </cell>
          <cell r="G54"/>
        </row>
        <row r="55">
          <cell r="C55" t="str">
            <v>VCG</v>
          </cell>
          <cell r="E55">
            <v>700</v>
          </cell>
          <cell r="G55"/>
        </row>
        <row r="56">
          <cell r="C56" t="str">
            <v>VCI</v>
          </cell>
          <cell r="E56">
            <v>600</v>
          </cell>
          <cell r="G56" t="str">
            <v>VCSC</v>
          </cell>
        </row>
        <row r="57">
          <cell r="C57" t="str">
            <v>VGC</v>
          </cell>
          <cell r="E57">
            <v>100</v>
          </cell>
          <cell r="G57"/>
        </row>
        <row r="58">
          <cell r="C58" t="str">
            <v>VHC</v>
          </cell>
          <cell r="E58">
            <v>200</v>
          </cell>
          <cell r="G58"/>
        </row>
        <row r="59">
          <cell r="C59" t="str">
            <v>VIX</v>
          </cell>
          <cell r="E59">
            <v>2700</v>
          </cell>
          <cell r="G59"/>
        </row>
        <row r="60">
          <cell r="C60" t="str">
            <v>VND</v>
          </cell>
          <cell r="E60">
            <v>2300</v>
          </cell>
          <cell r="G60"/>
        </row>
        <row r="61">
          <cell r="C61" t="str">
            <v>VPI</v>
          </cell>
          <cell r="E61">
            <v>300</v>
          </cell>
          <cell r="G61"/>
        </row>
        <row r="62">
          <cell r="C62"/>
          <cell r="E62"/>
          <cell r="G62"/>
        </row>
        <row r="63">
          <cell r="G63">
            <v>1189297000</v>
          </cell>
        </row>
        <row r="64">
          <cell r="G64">
            <v>1199846784</v>
          </cell>
        </row>
        <row r="65">
          <cell r="G65">
            <v>10549784</v>
          </cell>
        </row>
        <row r="66">
          <cell r="G66"/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KIVFS"/>
    </sheetNames>
    <sheetDataSet>
      <sheetData sheetId="0">
        <row r="2">
          <cell r="C2" t="str">
            <v>ACB</v>
          </cell>
          <cell r="E2">
            <v>5200</v>
          </cell>
          <cell r="G2" t="str">
            <v>KIS, MAS</v>
          </cell>
        </row>
        <row r="3">
          <cell r="C3" t="str">
            <v>AGR</v>
          </cell>
          <cell r="E3">
            <v>100</v>
          </cell>
          <cell r="G3"/>
        </row>
        <row r="4">
          <cell r="C4" t="str">
            <v>BIC</v>
          </cell>
          <cell r="E4">
            <v>100</v>
          </cell>
          <cell r="G4" t="str">
            <v>BSC</v>
          </cell>
        </row>
        <row r="5">
          <cell r="C5" t="str">
            <v>BID</v>
          </cell>
          <cell r="E5">
            <v>300</v>
          </cell>
          <cell r="G5" t="str">
            <v>BSC</v>
          </cell>
        </row>
        <row r="6">
          <cell r="C6" t="str">
            <v>BMI</v>
          </cell>
          <cell r="E6">
            <v>100</v>
          </cell>
          <cell r="G6"/>
        </row>
        <row r="7">
          <cell r="C7" t="str">
            <v>BSI</v>
          </cell>
          <cell r="E7">
            <v>100</v>
          </cell>
          <cell r="G7" t="str">
            <v>BSC</v>
          </cell>
        </row>
        <row r="8">
          <cell r="C8" t="str">
            <v>BVH</v>
          </cell>
          <cell r="E8">
            <v>100</v>
          </cell>
          <cell r="G8" t="str">
            <v>BVSC</v>
          </cell>
        </row>
        <row r="9">
          <cell r="C9" t="str">
            <v>CTG</v>
          </cell>
          <cell r="E9">
            <v>1000</v>
          </cell>
          <cell r="G9"/>
        </row>
        <row r="10">
          <cell r="C10" t="str">
            <v>CTS</v>
          </cell>
          <cell r="E10">
            <v>100</v>
          </cell>
          <cell r="G10"/>
        </row>
        <row r="11">
          <cell r="C11" t="str">
            <v>EIB</v>
          </cell>
          <cell r="E11">
            <v>2000</v>
          </cell>
          <cell r="G11"/>
        </row>
        <row r="12">
          <cell r="C12" t="str">
            <v>EVF</v>
          </cell>
          <cell r="E12">
            <v>600</v>
          </cell>
          <cell r="G12"/>
        </row>
        <row r="13">
          <cell r="C13" t="str">
            <v>FTS</v>
          </cell>
          <cell r="E13">
            <v>200</v>
          </cell>
          <cell r="G13"/>
        </row>
        <row r="14">
          <cell r="C14" t="str">
            <v>HCM</v>
          </cell>
          <cell r="E14">
            <v>500</v>
          </cell>
          <cell r="G14"/>
        </row>
        <row r="15">
          <cell r="C15" t="str">
            <v>HDB</v>
          </cell>
          <cell r="E15">
            <v>2700</v>
          </cell>
          <cell r="G15"/>
        </row>
        <row r="16">
          <cell r="C16" t="str">
            <v>LPB</v>
          </cell>
          <cell r="E16">
            <v>3000</v>
          </cell>
          <cell r="G16"/>
        </row>
        <row r="17">
          <cell r="C17" t="str">
            <v>MBB</v>
          </cell>
          <cell r="E17">
            <v>3800</v>
          </cell>
          <cell r="G17" t="str">
            <v>KIS, MAS</v>
          </cell>
        </row>
        <row r="18">
          <cell r="C18" t="str">
            <v>MIG</v>
          </cell>
          <cell r="E18">
            <v>100</v>
          </cell>
          <cell r="G18"/>
        </row>
        <row r="19">
          <cell r="C19" t="str">
            <v>MSB</v>
          </cell>
          <cell r="E19">
            <v>2300</v>
          </cell>
          <cell r="G19"/>
        </row>
        <row r="20">
          <cell r="C20" t="str">
            <v>OCB</v>
          </cell>
          <cell r="E20">
            <v>1500</v>
          </cell>
          <cell r="G20"/>
        </row>
        <row r="21">
          <cell r="C21" t="str">
            <v>ORS</v>
          </cell>
          <cell r="E21">
            <v>400</v>
          </cell>
          <cell r="G21"/>
        </row>
        <row r="22">
          <cell r="C22" t="str">
            <v>SHB</v>
          </cell>
          <cell r="E22">
            <v>4000</v>
          </cell>
          <cell r="G22"/>
        </row>
        <row r="23">
          <cell r="C23" t="str">
            <v>SSB</v>
          </cell>
          <cell r="E23">
            <v>2100</v>
          </cell>
          <cell r="G23"/>
        </row>
        <row r="24">
          <cell r="C24" t="str">
            <v>SSI</v>
          </cell>
          <cell r="E24">
            <v>1400</v>
          </cell>
          <cell r="G24"/>
        </row>
        <row r="25">
          <cell r="C25" t="str">
            <v>STB</v>
          </cell>
          <cell r="E25">
            <v>2400</v>
          </cell>
          <cell r="G25"/>
        </row>
        <row r="26">
          <cell r="C26" t="str">
            <v>TCB</v>
          </cell>
          <cell r="E26">
            <v>6000</v>
          </cell>
          <cell r="G26"/>
        </row>
        <row r="27">
          <cell r="C27" t="str">
            <v>TPB</v>
          </cell>
          <cell r="E27">
            <v>1400</v>
          </cell>
          <cell r="G27"/>
        </row>
        <row r="28">
          <cell r="C28" t="str">
            <v>TVS</v>
          </cell>
          <cell r="E28">
            <v>100</v>
          </cell>
          <cell r="G28"/>
        </row>
        <row r="29">
          <cell r="C29" t="str">
            <v>VCB</v>
          </cell>
          <cell r="E29">
            <v>800</v>
          </cell>
          <cell r="G29" t="str">
            <v>VCBS</v>
          </cell>
        </row>
        <row r="30">
          <cell r="C30" t="str">
            <v>VCI</v>
          </cell>
          <cell r="E30">
            <v>400</v>
          </cell>
          <cell r="G30" t="str">
            <v>VCSC</v>
          </cell>
        </row>
        <row r="31">
          <cell r="C31" t="str">
            <v>VDS</v>
          </cell>
          <cell r="E31">
            <v>100</v>
          </cell>
          <cell r="G31"/>
        </row>
        <row r="32">
          <cell r="C32" t="str">
            <v>VIB</v>
          </cell>
          <cell r="E32">
            <v>1700</v>
          </cell>
          <cell r="G32" t="str">
            <v>KIS, MAS</v>
          </cell>
        </row>
        <row r="33">
          <cell r="C33" t="str">
            <v>VIX</v>
          </cell>
          <cell r="E33">
            <v>1700</v>
          </cell>
          <cell r="G33"/>
        </row>
        <row r="34">
          <cell r="C34" t="str">
            <v>VND</v>
          </cell>
          <cell r="E34">
            <v>1400</v>
          </cell>
          <cell r="G34"/>
        </row>
        <row r="35">
          <cell r="C35" t="str">
            <v>VPB</v>
          </cell>
          <cell r="E35">
            <v>6200</v>
          </cell>
          <cell r="G35"/>
        </row>
        <row r="36">
          <cell r="C36"/>
          <cell r="E36"/>
        </row>
        <row r="37">
          <cell r="G37">
            <v>1238135000</v>
          </cell>
        </row>
        <row r="38">
          <cell r="G38">
            <v>1244739651</v>
          </cell>
        </row>
        <row r="39">
          <cell r="G39">
            <v>6604651</v>
          </cell>
        </row>
        <row r="40">
          <cell r="G40"/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MAVND"/>
      <sheetName val="FUEMAVND_Import"/>
    </sheetNames>
    <sheetDataSet>
      <sheetData sheetId="0">
        <row r="2">
          <cell r="C2" t="str">
            <v>ACB</v>
          </cell>
          <cell r="E2">
            <v>4700</v>
          </cell>
          <cell r="G2" t="str">
            <v>Nhà đầu tư nước ngoài/AP nước ngoài Foreign Investor/Foreign AP</v>
          </cell>
        </row>
        <row r="3">
          <cell r="C3" t="str">
            <v>BMP</v>
          </cell>
          <cell r="E3">
            <v>100</v>
          </cell>
          <cell r="G3"/>
        </row>
        <row r="4">
          <cell r="C4" t="str">
            <v>CTG</v>
          </cell>
          <cell r="E4">
            <v>700</v>
          </cell>
          <cell r="G4"/>
        </row>
        <row r="5">
          <cell r="C5" t="str">
            <v>FPT</v>
          </cell>
          <cell r="E5">
            <v>1600</v>
          </cell>
          <cell r="G5"/>
        </row>
        <row r="6">
          <cell r="C6" t="str">
            <v>GMD</v>
          </cell>
          <cell r="E6">
            <v>2100</v>
          </cell>
          <cell r="G6"/>
        </row>
        <row r="7">
          <cell r="C7" t="str">
            <v>HDB</v>
          </cell>
          <cell r="E7">
            <v>2500</v>
          </cell>
          <cell r="G7"/>
        </row>
        <row r="8">
          <cell r="C8" t="str">
            <v>KDH</v>
          </cell>
          <cell r="E8">
            <v>1100</v>
          </cell>
          <cell r="G8"/>
        </row>
        <row r="9">
          <cell r="C9" t="str">
            <v>MBB</v>
          </cell>
          <cell r="E9">
            <v>3400</v>
          </cell>
          <cell r="G9" t="str">
            <v>Nhà đầu tư nước ngoài/AP nước ngoài Foreign Investor/Foreign AP</v>
          </cell>
        </row>
        <row r="10">
          <cell r="C10" t="str">
            <v>MSB</v>
          </cell>
          <cell r="E10">
            <v>2100</v>
          </cell>
          <cell r="G10"/>
        </row>
        <row r="11">
          <cell r="C11" t="str">
            <v>NLG</v>
          </cell>
          <cell r="E11">
            <v>1100</v>
          </cell>
          <cell r="G11"/>
        </row>
        <row r="12">
          <cell r="C12" t="str">
            <v>OCB</v>
          </cell>
          <cell r="E12">
            <v>1300</v>
          </cell>
          <cell r="G12"/>
        </row>
        <row r="13">
          <cell r="C13" t="str">
            <v>PNJ</v>
          </cell>
          <cell r="E13">
            <v>2100</v>
          </cell>
          <cell r="G13" t="str">
            <v>Nhà đầu tư nước ngoài/AP nước ngoài Foreign Investor/Foreign AP</v>
          </cell>
        </row>
        <row r="14">
          <cell r="C14" t="str">
            <v>REE</v>
          </cell>
          <cell r="E14">
            <v>1500</v>
          </cell>
          <cell r="G14" t="str">
            <v>Nhà đầu tư nước ngoài/AP nước ngoài Foreign Investor/Foreign AP</v>
          </cell>
        </row>
        <row r="15">
          <cell r="C15" t="str">
            <v>TCB</v>
          </cell>
          <cell r="E15">
            <v>5300</v>
          </cell>
          <cell r="G15"/>
        </row>
        <row r="16">
          <cell r="C16" t="str">
            <v>TPB</v>
          </cell>
          <cell r="E16">
            <v>1300</v>
          </cell>
          <cell r="G16"/>
        </row>
        <row r="17">
          <cell r="C17" t="str">
            <v>VIB</v>
          </cell>
          <cell r="E17">
            <v>1500</v>
          </cell>
          <cell r="G17" t="str">
            <v>Nhà đầu tư nước ngoài/AP nước ngoài Foreign Investor/Foreign AP</v>
          </cell>
        </row>
        <row r="18">
          <cell r="C18" t="str">
            <v>VPB</v>
          </cell>
          <cell r="E18">
            <v>2700</v>
          </cell>
          <cell r="G18"/>
        </row>
        <row r="19">
          <cell r="C19" t="str">
            <v>VRE</v>
          </cell>
          <cell r="E19">
            <v>1800</v>
          </cell>
          <cell r="G19"/>
        </row>
        <row r="20">
          <cell r="C20"/>
          <cell r="E20"/>
          <cell r="G20"/>
        </row>
        <row r="21">
          <cell r="G21">
            <v>1394020000</v>
          </cell>
        </row>
        <row r="22">
          <cell r="G22">
            <v>1395377621</v>
          </cell>
        </row>
        <row r="23">
          <cell r="G23">
            <v>1357621</v>
          </cell>
        </row>
        <row r="24">
          <cell r="G24"/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zoomScale="130" zoomScaleNormal="130" workbookViewId="0">
      <selection sqref="A1:B18"/>
    </sheetView>
  </sheetViews>
  <sheetFormatPr defaultRowHeight="14.4" x14ac:dyDescent="0.3"/>
  <cols>
    <col min="1" max="1" width="18.6640625" customWidth="1"/>
    <col min="2" max="2" width="11.109375" bestFit="1" customWidth="1"/>
    <col min="3" max="3" width="10.6640625" bestFit="1" customWidth="1"/>
    <col min="4" max="4" width="11.6640625" bestFit="1" customWidth="1"/>
    <col min="5" max="5" width="7.88671875" bestFit="1" customWidth="1"/>
    <col min="6" max="6" width="6.44140625" bestFit="1" customWidth="1"/>
    <col min="7" max="7" width="11.44140625" bestFit="1" customWidth="1"/>
    <col min="8" max="8" width="9" bestFit="1" customWidth="1"/>
    <col min="9" max="9" width="12.5546875" bestFit="1" customWidth="1"/>
    <col min="10" max="10" width="9.77734375" bestFit="1" customWidth="1"/>
    <col min="11" max="11" width="9.6640625" bestFit="1" customWidth="1"/>
    <col min="12" max="12" width="10" bestFit="1" customWidth="1"/>
    <col min="13" max="14" width="10" customWidth="1"/>
    <col min="15" max="15" width="10.33203125" bestFit="1" customWidth="1"/>
    <col min="16" max="16" width="11.44140625" bestFit="1" customWidth="1"/>
    <col min="17" max="17" width="9.33203125" customWidth="1"/>
    <col min="18" max="18" width="19.88671875" bestFit="1" customWidth="1"/>
    <col min="19" max="19" width="10" bestFit="1" customWidth="1"/>
    <col min="20" max="20" width="17.21875" bestFit="1" customWidth="1"/>
    <col min="21" max="23" width="17.5546875" bestFit="1" customWidth="1"/>
    <col min="24" max="24" width="15.5546875" bestFit="1" customWidth="1"/>
    <col min="25" max="25" width="15.88671875" bestFit="1" customWidth="1"/>
  </cols>
  <sheetData>
    <row r="1" spans="1:23" x14ac:dyDescent="0.3">
      <c r="A1" s="13" t="s">
        <v>3</v>
      </c>
      <c r="B1" s="13" t="s">
        <v>4</v>
      </c>
      <c r="C1" s="13" t="s">
        <v>72</v>
      </c>
      <c r="D1" s="13" t="s">
        <v>73</v>
      </c>
      <c r="E1" s="13" t="s">
        <v>22</v>
      </c>
      <c r="F1" s="13" t="s">
        <v>20</v>
      </c>
      <c r="G1" s="13" t="s">
        <v>38</v>
      </c>
      <c r="H1" s="13" t="s">
        <v>21</v>
      </c>
      <c r="I1" s="13" t="s">
        <v>23</v>
      </c>
      <c r="J1" s="14" t="s">
        <v>30</v>
      </c>
      <c r="K1" s="14" t="s">
        <v>74</v>
      </c>
      <c r="L1" s="14" t="s">
        <v>75</v>
      </c>
      <c r="M1" s="14" t="s">
        <v>31</v>
      </c>
      <c r="N1" s="14" t="s">
        <v>32</v>
      </c>
      <c r="O1" s="14" t="s">
        <v>33</v>
      </c>
      <c r="R1" s="8" t="s">
        <v>23</v>
      </c>
      <c r="S1" s="11"/>
      <c r="T1" s="13" t="s">
        <v>34</v>
      </c>
      <c r="U1" s="13" t="s">
        <v>35</v>
      </c>
      <c r="V1" s="13" t="s">
        <v>36</v>
      </c>
      <c r="W1" s="13" t="s">
        <v>37</v>
      </c>
    </row>
    <row r="2" spans="1:23" x14ac:dyDescent="0.3">
      <c r="A2" s="4" t="s">
        <v>2</v>
      </c>
      <c r="B2" s="5">
        <f>VLOOKUP(A2,updated_plusgrid!$A$1:$AF$500,MATCH("Usable (USABLE)",updated_plusgrid!$A$1:$AF$1,0),0)-J2+M2</f>
        <v>2367000</v>
      </c>
      <c r="C2" s="5">
        <f>VLOOKUP(A2,updated_plusgrid!$A$1:$AF$500,MATCH("Due (DUE)",updated_plusgrid!$A$1:$AF$1,0),0)-K2+N2</f>
        <v>24300</v>
      </c>
      <c r="D2" s="5">
        <f>VLOOKUP(A2,updated_plusgrid!$A$1:$AF$500,MATCH("Pend. T+1 Buy (TT1UNSETTLEBUY)",updated_plusgrid!$A$1:$AF$1,0),0)-L2+O2</f>
        <v>211400</v>
      </c>
      <c r="E2" s="4"/>
      <c r="F2" s="4"/>
      <c r="G2" s="4">
        <f>ROUNDDOWN((B2+C2+D2)/100000,-0.1)</f>
        <v>26</v>
      </c>
      <c r="H2" s="4">
        <f>MIN('E1 basket NFOL Morning'!$L:$L)-F4-F2-M14-O14</f>
        <v>79</v>
      </c>
      <c r="I2" s="5"/>
      <c r="J2" s="16"/>
      <c r="K2" s="16"/>
      <c r="L2" s="16"/>
      <c r="M2" s="17"/>
      <c r="N2" s="17"/>
      <c r="O2" s="17"/>
      <c r="R2" s="9"/>
      <c r="S2" s="3"/>
      <c r="T2" s="2"/>
      <c r="U2" s="2"/>
      <c r="V2" s="2"/>
      <c r="W2" s="1"/>
    </row>
    <row r="3" spans="1:23" x14ac:dyDescent="0.3">
      <c r="A3" s="4" t="s">
        <v>1</v>
      </c>
      <c r="B3" s="5">
        <f>VLOOKUP(A3,updated_plusgrid!$A$1:$AF$500,MATCH("Usable (USABLE)",updated_plusgrid!$A$1:$AF$1,0),0)-J3+M3</f>
        <v>1751900</v>
      </c>
      <c r="C3" s="5">
        <f>VLOOKUP(A3,updated_plusgrid!$A$1:$AF$500,MATCH("Due (DUE)",updated_plusgrid!$A$1:$AF$1,0),0)-K3+N3</f>
        <v>1005500</v>
      </c>
      <c r="D3" s="5">
        <f>VLOOKUP(A3,updated_plusgrid!$A$1:$AF$500,MATCH("Pend. T+1 Buy (TT1UNSETTLEBUY)",updated_plusgrid!$A$1:$AF$1,0),0)-L3+O3</f>
        <v>668400</v>
      </c>
      <c r="E3" s="4"/>
      <c r="F3" s="4"/>
      <c r="G3" s="4">
        <f t="shared" ref="G3:G13" si="0">ROUNDDOWN((B3+C3+D3)/100000,-0.1)</f>
        <v>34</v>
      </c>
      <c r="H3" s="4">
        <f>MIN(Diamond!$L:$L)-F3</f>
        <v>1</v>
      </c>
      <c r="I3" s="5"/>
      <c r="J3" s="16"/>
      <c r="K3" s="16"/>
      <c r="L3" s="16"/>
      <c r="M3" s="17"/>
      <c r="N3" s="17"/>
      <c r="O3" s="17"/>
      <c r="R3" s="9"/>
      <c r="S3" s="3"/>
      <c r="T3" s="2"/>
      <c r="U3" s="1"/>
      <c r="V3" s="1"/>
      <c r="W3" s="1"/>
    </row>
    <row r="4" spans="1:23" x14ac:dyDescent="0.3">
      <c r="A4" s="4" t="s">
        <v>25</v>
      </c>
      <c r="B4" s="5">
        <f>VLOOKUP(A4,updated_plusgrid!$A$1:$AF$500,MATCH("Usable (USABLE)",updated_plusgrid!$A$1:$AF$1,0),0)-J4+M4</f>
        <v>692400</v>
      </c>
      <c r="C4" s="5">
        <f>VLOOKUP(A4,updated_plusgrid!$A$1:$AF$500,MATCH("Due (DUE)",updated_plusgrid!$A$1:$AF$1,0),0)-K4+N4</f>
        <v>6300</v>
      </c>
      <c r="D4" s="5">
        <f>VLOOKUP(A4,updated_plusgrid!$A$1:$AF$500,MATCH("Pend. T+1 Buy (TT1UNSETTLEBUY)",updated_plusgrid!$A$1:$AF$1,0),0)-L4+O4</f>
        <v>249100</v>
      </c>
      <c r="E4" s="4"/>
      <c r="F4" s="4"/>
      <c r="G4" s="4">
        <f t="shared" si="0"/>
        <v>9</v>
      </c>
      <c r="H4" s="4"/>
      <c r="I4" s="4"/>
      <c r="J4" s="16"/>
      <c r="K4" s="16"/>
      <c r="L4" s="16"/>
      <c r="M4" s="17"/>
      <c r="N4" s="17"/>
      <c r="O4" s="17"/>
      <c r="R4" s="9"/>
      <c r="S4" s="3"/>
      <c r="T4" s="2"/>
      <c r="U4" s="2"/>
      <c r="V4" s="1"/>
      <c r="W4" s="1"/>
    </row>
    <row r="5" spans="1:23" x14ac:dyDescent="0.3">
      <c r="A5" s="4" t="s">
        <v>68</v>
      </c>
      <c r="B5" s="5">
        <f>VLOOKUP(A5,updated_plusgrid!$A$1:$AF$500,MATCH("Usable (USABLE)",updated_plusgrid!$A$1:$AF$1,0),0)-J5+M5</f>
        <v>2021000</v>
      </c>
      <c r="C5" s="5">
        <f>VLOOKUP(A5,updated_plusgrid!$A$1:$AF$500,MATCH("Due (DUE)",updated_plusgrid!$A$1:$AF$1,0),0)-K5+N5</f>
        <v>0</v>
      </c>
      <c r="D5" s="5">
        <f>VLOOKUP(A5,updated_plusgrid!$A$1:$AF$500,MATCH("Pend. T+1 Buy (TT1UNSETTLEBUY)",updated_plusgrid!$A$1:$AF$1,0),0)-L5+O5</f>
        <v>0</v>
      </c>
      <c r="E5" s="4"/>
      <c r="F5" s="4"/>
      <c r="G5" s="4">
        <f t="shared" si="0"/>
        <v>20</v>
      </c>
      <c r="H5" s="4">
        <f>MIN(VFS!L:L)</f>
        <v>1</v>
      </c>
      <c r="I5" s="4"/>
      <c r="J5" s="16"/>
      <c r="K5" s="16"/>
      <c r="L5" s="16"/>
      <c r="M5" s="17"/>
      <c r="N5" s="17"/>
      <c r="O5" s="17"/>
      <c r="R5" s="9"/>
      <c r="S5" s="3"/>
      <c r="T5" s="2"/>
      <c r="U5" s="2"/>
      <c r="V5" s="1"/>
      <c r="W5" s="1"/>
    </row>
    <row r="6" spans="1:23" x14ac:dyDescent="0.3">
      <c r="A6" s="4" t="s">
        <v>77</v>
      </c>
      <c r="B6" s="5">
        <f>VLOOKUP(A6,updated_plusgrid!$A$1:$AF$500,MATCH("Usable (USABLE)",updated_plusgrid!$A$1:$AF$1,0),0)-J6+M6</f>
        <v>871800</v>
      </c>
      <c r="C6" s="5">
        <f>VLOOKUP(A6,updated_plusgrid!$A$1:$AF$500,MATCH("Due (DUE)",updated_plusgrid!$A$1:$AF$1,0),0)-K6+N6</f>
        <v>58300</v>
      </c>
      <c r="D6" s="5">
        <f>VLOOKUP(A6,updated_plusgrid!$A$1:$AF$500,MATCH("Pend. T+1 Buy (TT1UNSETTLEBUY)",updated_plusgrid!$A$1:$AF$1,0),0)-L6+O6</f>
        <v>34700</v>
      </c>
      <c r="E6" s="4"/>
      <c r="F6" s="4"/>
      <c r="G6" s="4">
        <f t="shared" si="0"/>
        <v>9</v>
      </c>
      <c r="H6" s="4">
        <f>MIN(VFS!L:L)</f>
        <v>1</v>
      </c>
      <c r="I6" s="4"/>
      <c r="J6" s="16"/>
      <c r="K6" s="16"/>
      <c r="L6" s="16"/>
      <c r="M6" s="17"/>
      <c r="N6" s="17"/>
      <c r="O6" s="17"/>
      <c r="R6" s="9"/>
      <c r="S6" s="3"/>
      <c r="T6" s="2"/>
      <c r="U6" s="2"/>
      <c r="V6" s="1"/>
      <c r="W6" s="1"/>
    </row>
    <row r="7" spans="1:23" x14ac:dyDescent="0.3">
      <c r="A7" s="4" t="s">
        <v>24</v>
      </c>
      <c r="B7" s="5">
        <f>VLOOKUP(A7,updated_plusgrid!$A$1:$AF$500,MATCH("Usable (USABLE)",updated_plusgrid!$A$1:$AF$1,0),0)-J7+M7</f>
        <v>589300</v>
      </c>
      <c r="C7" s="5">
        <f>VLOOKUP(A7,updated_plusgrid!$A$1:$AF$500,MATCH("Due (DUE)",updated_plusgrid!$A$1:$AF$1,0),0)-K7+N7</f>
        <v>0</v>
      </c>
      <c r="D7" s="5">
        <f>VLOOKUP(A7,updated_plusgrid!$A$1:$AF$500,MATCH("Pend. T+1 Buy (TT1UNSETTLEBUY)",updated_plusgrid!$A$1:$AF$1,0),0)-L7+O7</f>
        <v>0</v>
      </c>
      <c r="E7" s="4"/>
      <c r="F7" s="4"/>
      <c r="G7" s="4">
        <f t="shared" si="0"/>
        <v>5</v>
      </c>
      <c r="H7" s="4"/>
      <c r="I7" s="4"/>
      <c r="J7" s="16"/>
      <c r="K7" s="16"/>
      <c r="L7" s="16"/>
      <c r="M7" s="17"/>
      <c r="N7" s="17"/>
      <c r="O7" s="17"/>
      <c r="R7" s="7"/>
      <c r="T7" s="1"/>
      <c r="U7" s="1"/>
      <c r="V7" s="1"/>
      <c r="W7" s="1"/>
    </row>
    <row r="8" spans="1:23" x14ac:dyDescent="0.3">
      <c r="A8" s="4" t="s">
        <v>69</v>
      </c>
      <c r="B8" s="5">
        <f>VLOOKUP(A8,updated_plusgrid!$A$1:$AF$500,MATCH("Usable (USABLE)",updated_plusgrid!$A$1:$AF$1,0),0)-J8+M8</f>
        <v>1251600</v>
      </c>
      <c r="C8" s="5">
        <f>VLOOKUP(A8,updated_plusgrid!$A$1:$AF$500,MATCH("Due (DUE)",updated_plusgrid!$A$1:$AF$1,0),0)-K8+N8</f>
        <v>0</v>
      </c>
      <c r="D8" s="5">
        <f>VLOOKUP(A8,updated_plusgrid!$A$1:$AF$500,MATCH("Pend. T+1 Buy (TT1UNSETTLEBUY)",updated_plusgrid!$A$1:$AF$1,0),0)-L8+O8</f>
        <v>0</v>
      </c>
      <c r="E8" s="4"/>
      <c r="F8" s="4"/>
      <c r="G8" s="4">
        <f t="shared" si="0"/>
        <v>12</v>
      </c>
      <c r="H8" s="4"/>
      <c r="I8" s="4"/>
      <c r="J8" s="16"/>
      <c r="K8" s="16"/>
      <c r="L8" s="16"/>
      <c r="M8" s="17"/>
      <c r="N8" s="17"/>
      <c r="O8" s="17"/>
      <c r="R8" s="7"/>
      <c r="T8" s="1"/>
      <c r="U8" s="1"/>
      <c r="V8" s="1"/>
      <c r="W8" s="1"/>
    </row>
    <row r="9" spans="1:23" x14ac:dyDescent="0.3">
      <c r="A9" s="4" t="s">
        <v>0</v>
      </c>
      <c r="B9" s="5">
        <f>VLOOKUP(A9,updated_plusgrid!$A$1:$AF$500,MATCH("Usable (USABLE)",updated_plusgrid!$A$1:$AF$1,0),0)-J9+M9</f>
        <v>1760700</v>
      </c>
      <c r="C9" s="5">
        <f>VLOOKUP(A9,updated_plusgrid!$A$1:$AF$500,MATCH("Due (DUE)",updated_plusgrid!$A$1:$AF$1,0),0)-K9+N9</f>
        <v>7700</v>
      </c>
      <c r="D9" s="5">
        <f>VLOOKUP(A9,updated_plusgrid!$A$1:$AF$500,MATCH("Pend. T+1 Buy (TT1UNSETTLEBUY)",updated_plusgrid!$A$1:$AF$1,0),0)-L9+O9</f>
        <v>6500</v>
      </c>
      <c r="E9" s="4"/>
      <c r="F9" s="4"/>
      <c r="G9" s="4">
        <f t="shared" si="0"/>
        <v>17</v>
      </c>
      <c r="H9" s="4">
        <f>MIN(FL!$L:$L)-K21-F9</f>
        <v>9</v>
      </c>
      <c r="I9" s="4"/>
      <c r="J9" s="16"/>
      <c r="K9" s="16"/>
      <c r="L9" s="16"/>
      <c r="M9" s="17"/>
      <c r="N9" s="17"/>
      <c r="O9" s="17"/>
      <c r="R9" s="7"/>
      <c r="T9" s="2"/>
      <c r="U9" s="1"/>
      <c r="V9" s="2"/>
      <c r="W9" s="1"/>
    </row>
    <row r="10" spans="1:23" x14ac:dyDescent="0.3">
      <c r="A10" s="4" t="s">
        <v>64</v>
      </c>
      <c r="B10" s="5">
        <f>VLOOKUP(A10,updated_plusgrid!$A$1:$AF$500,MATCH("Usable (USABLE)",updated_plusgrid!$A$1:$AF$1,0),0)-J10+M10</f>
        <v>1299000</v>
      </c>
      <c r="C10" s="5">
        <f>VLOOKUP(A10,updated_plusgrid!$A$1:$AF$500,MATCH("Due (DUE)",updated_plusgrid!$A$1:$AF$1,0),0)-K10+N10</f>
        <v>2400</v>
      </c>
      <c r="D10" s="5">
        <f>VLOOKUP(A10,updated_plusgrid!$A$1:$AF$500,MATCH("Pend. T+1 Buy (TT1UNSETTLEBUY)",updated_plusgrid!$A$1:$AF$1,0),0)-L10+O10</f>
        <v>4000</v>
      </c>
      <c r="E10" s="4"/>
      <c r="F10" s="4"/>
      <c r="G10" s="4">
        <f>ROUNDDOWN((B10+C10+D10)/100000,-0.1)</f>
        <v>13</v>
      </c>
      <c r="H10" s="4">
        <f>MIN(MIDCAP!$L:$L)-O10/100000-N10/100000</f>
        <v>30</v>
      </c>
      <c r="I10" s="4"/>
      <c r="J10" s="16"/>
      <c r="K10" s="16"/>
      <c r="L10" s="16"/>
      <c r="M10" s="17"/>
      <c r="N10" s="17"/>
      <c r="O10" s="17"/>
      <c r="R10" s="7"/>
      <c r="T10" s="2"/>
      <c r="U10" s="1"/>
      <c r="V10" s="2"/>
      <c r="W10" s="1"/>
    </row>
    <row r="11" spans="1:23" x14ac:dyDescent="0.3">
      <c r="A11" s="4" t="s">
        <v>8</v>
      </c>
      <c r="B11" s="5">
        <f>VLOOKUP(A11,updated_plusgrid!$A$1:$AF$500,MATCH("Usable (USABLE)",updated_plusgrid!$A$1:$AF$1,0),0)-J11+M11</f>
        <v>633300</v>
      </c>
      <c r="C11" s="5">
        <f>VLOOKUP(A11,updated_plusgrid!$A$1:$AF$500,MATCH("Due (DUE)",updated_plusgrid!$A$1:$AF$1,0),0)-K11+N11</f>
        <v>14600</v>
      </c>
      <c r="D11" s="5">
        <f>VLOOKUP(A11,updated_plusgrid!$A$1:$AF$500,MATCH("Pend. T+1 Buy (TT1UNSETTLEBUY)",updated_plusgrid!$A$1:$AF$1,0),0)-L11+O11</f>
        <v>21300</v>
      </c>
      <c r="E11" s="4"/>
      <c r="F11" s="4"/>
      <c r="G11" s="4">
        <f t="shared" si="0"/>
        <v>6</v>
      </c>
      <c r="H11" s="4"/>
      <c r="I11" s="4"/>
      <c r="J11" s="16"/>
      <c r="K11" s="16"/>
      <c r="L11" s="16"/>
      <c r="M11" s="17"/>
      <c r="N11" s="17"/>
      <c r="O11" s="17"/>
      <c r="R11" s="7"/>
      <c r="T11" s="1"/>
      <c r="U11" s="1"/>
      <c r="V11" s="1"/>
      <c r="W11" s="1"/>
    </row>
    <row r="12" spans="1:23" x14ac:dyDescent="0.3">
      <c r="A12" s="4" t="s">
        <v>76</v>
      </c>
      <c r="B12" s="5">
        <f>VLOOKUP(A12,updated_plusgrid!$A$1:$AF$500,MATCH("Usable (USABLE)",updated_plusgrid!$A$1:$AF$1,0),0)-J12+M12</f>
        <v>123400</v>
      </c>
      <c r="C12" s="5">
        <f>VLOOKUP(A12,updated_plusgrid!$A$1:$AF$500,MATCH("Due (DUE)",updated_plusgrid!$A$1:$AF$1,0),0)-K12+N12</f>
        <v>1600</v>
      </c>
      <c r="D12" s="5">
        <f>VLOOKUP(A12,updated_plusgrid!$A$1:$AF$500,MATCH("Pend. T+1 Buy (TT1UNSETTLEBUY)",updated_plusgrid!$A$1:$AF$1,0),0)-L12+O12</f>
        <v>10900</v>
      </c>
      <c r="E12" s="4"/>
      <c r="F12" s="4"/>
      <c r="G12" s="4">
        <f t="shared" si="0"/>
        <v>1</v>
      </c>
      <c r="H12" s="4"/>
      <c r="I12" s="4"/>
      <c r="J12" s="16"/>
      <c r="K12" s="16"/>
      <c r="L12" s="16"/>
      <c r="M12" s="17"/>
      <c r="N12" s="17"/>
      <c r="O12" s="17"/>
      <c r="R12" s="7"/>
      <c r="T12" s="1"/>
      <c r="U12" s="1"/>
      <c r="V12" s="1"/>
      <c r="W12" s="1"/>
    </row>
    <row r="13" spans="1:23" x14ac:dyDescent="0.3">
      <c r="A13" s="4" t="s">
        <v>7</v>
      </c>
      <c r="B13" s="5">
        <f>VLOOKUP(A13,updated_plusgrid!$A$1:$AF$500,MATCH("Usable (USABLE)",updated_plusgrid!$A$1:$AF$1,0),0)-J13+M13</f>
        <v>1262571</v>
      </c>
      <c r="C13" s="5">
        <f>VLOOKUP(A13,updated_plusgrid!$A$1:$AF$500,MATCH("Due (DUE)",updated_plusgrid!$A$1:$AF$1,0),0)-K13+N13</f>
        <v>4800</v>
      </c>
      <c r="D13" s="5">
        <f>VLOOKUP(A13,updated_plusgrid!$A$1:$AF$500,MATCH("Pend. T+1 Buy (TT1UNSETTLEBUY)",updated_plusgrid!$A$1:$AF$1,0),0)-L13+O13</f>
        <v>58800</v>
      </c>
      <c r="E13" s="4"/>
      <c r="F13" s="4"/>
      <c r="G13" s="4">
        <f t="shared" si="0"/>
        <v>13</v>
      </c>
      <c r="H13" s="4">
        <f>MIN('VN100'!$L:$L)-K24-F13</f>
        <v>1</v>
      </c>
      <c r="I13" s="4"/>
      <c r="J13" s="16"/>
      <c r="K13" s="16"/>
      <c r="L13" s="16"/>
      <c r="M13" s="17"/>
      <c r="N13" s="17"/>
      <c r="O13" s="17"/>
      <c r="R13" s="10"/>
      <c r="T13" s="1"/>
      <c r="U13" s="1"/>
      <c r="V13" s="1"/>
      <c r="W13" s="1"/>
    </row>
    <row r="14" spans="1:23" x14ac:dyDescent="0.3">
      <c r="A14" s="4" t="s">
        <v>16</v>
      </c>
      <c r="B14" s="5">
        <f>MIN('E1 basket NFOL Morning'!G2:G64)-J14</f>
        <v>38</v>
      </c>
      <c r="C14" s="5">
        <f>MIN('E1 basket NFOL Morning'!I2:I64)-K14+N14</f>
        <v>13</v>
      </c>
      <c r="D14" s="5">
        <f>MIN('E1 basket NFOL Morning'!K2:K64)-O14</f>
        <v>6</v>
      </c>
      <c r="E14" s="4"/>
      <c r="F14" s="4"/>
      <c r="G14" s="4"/>
      <c r="H14" s="4"/>
      <c r="I14" s="4"/>
      <c r="J14" s="16">
        <v>10</v>
      </c>
      <c r="K14" s="16">
        <v>10</v>
      </c>
      <c r="L14" s="16"/>
      <c r="M14" s="17"/>
      <c r="N14" s="17"/>
      <c r="O14" s="17"/>
      <c r="R14" s="10"/>
      <c r="T14" s="1"/>
      <c r="U14" s="1"/>
      <c r="V14" s="1"/>
      <c r="W14" s="1"/>
    </row>
    <row r="15" spans="1:23" x14ac:dyDescent="0.3">
      <c r="A15" s="4" t="s">
        <v>29</v>
      </c>
      <c r="B15" s="5">
        <f>MIN(Diamond!$G:$G)-M15-J15</f>
        <v>1</v>
      </c>
      <c r="C15" s="4">
        <f>MIN(Diamond!$I:$I)-K15</f>
        <v>0</v>
      </c>
      <c r="D15" s="4">
        <f>MIN(Diamond!$K:$K)</f>
        <v>0</v>
      </c>
      <c r="E15" s="4"/>
      <c r="F15" s="4"/>
      <c r="G15" s="4"/>
      <c r="H15" s="4"/>
      <c r="I15" s="4"/>
      <c r="J15" s="16"/>
      <c r="K15" s="16"/>
      <c r="L15" s="16"/>
      <c r="M15" s="17"/>
      <c r="N15" s="17"/>
      <c r="O15" s="17"/>
      <c r="R15" s="7"/>
      <c r="S15" s="3"/>
      <c r="T15" s="2"/>
      <c r="U15" s="1"/>
      <c r="V15" s="1"/>
      <c r="W15" s="1"/>
    </row>
    <row r="16" spans="1:23" x14ac:dyDescent="0.3">
      <c r="A16" s="4" t="s">
        <v>61</v>
      </c>
      <c r="B16" s="5">
        <f>MIN('VN100'!$G:$G)-M16-J16</f>
        <v>0</v>
      </c>
      <c r="C16" s="4">
        <f>MIN('VN100'!$I:$I)-K16</f>
        <v>0</v>
      </c>
      <c r="D16" s="4">
        <f>MIN('VN100'!$K:$K)</f>
        <v>0</v>
      </c>
      <c r="E16" s="4"/>
      <c r="F16" s="4"/>
      <c r="G16" s="4"/>
      <c r="H16" s="4"/>
      <c r="I16" s="4"/>
      <c r="J16" s="16"/>
      <c r="K16" s="16"/>
      <c r="L16" s="16"/>
      <c r="M16" s="17"/>
      <c r="N16" s="17"/>
      <c r="O16" s="17"/>
      <c r="R16" s="7"/>
      <c r="S16" s="3"/>
      <c r="T16" s="2"/>
      <c r="U16" s="1"/>
      <c r="V16" s="1"/>
      <c r="W16" s="1"/>
    </row>
    <row r="17" spans="1:23" x14ac:dyDescent="0.3">
      <c r="A17" s="4" t="s">
        <v>63</v>
      </c>
      <c r="B17" s="5">
        <f>MIN(FL!$G:$G)-M17-J17</f>
        <v>8</v>
      </c>
      <c r="C17" s="4">
        <f>MIN(FL!$I:$I)-K17</f>
        <v>0</v>
      </c>
      <c r="D17" s="4">
        <f>MIN(FL!$K:$K)</f>
        <v>0</v>
      </c>
      <c r="E17" s="4"/>
      <c r="F17" s="4"/>
      <c r="G17" s="4"/>
      <c r="H17" s="4"/>
      <c r="I17" s="4"/>
      <c r="J17" s="16"/>
      <c r="K17" s="16"/>
      <c r="L17" s="16"/>
      <c r="M17" s="17"/>
      <c r="N17" s="17"/>
      <c r="O17" s="17"/>
      <c r="R17" s="7"/>
      <c r="S17" s="3"/>
      <c r="T17" s="2"/>
      <c r="U17" s="1"/>
      <c r="V17" s="1"/>
      <c r="W17" s="1"/>
    </row>
    <row r="18" spans="1:23" x14ac:dyDescent="0.3">
      <c r="A18" s="4" t="s">
        <v>62</v>
      </c>
      <c r="B18" s="5">
        <f>MIN(MIDCAP!$G:$G)-M18-J18</f>
        <v>29</v>
      </c>
      <c r="C18" s="4">
        <f>MIN(MIDCAP!$I:$I)-K18</f>
        <v>0</v>
      </c>
      <c r="D18" s="4">
        <f>MIN(MIDCAP!$K:$K)</f>
        <v>0</v>
      </c>
      <c r="E18" s="4"/>
      <c r="F18" s="4"/>
      <c r="G18" s="4"/>
      <c r="H18" s="4"/>
      <c r="I18" s="4"/>
      <c r="J18" s="16"/>
      <c r="K18" s="16"/>
      <c r="L18" s="16"/>
      <c r="M18" s="17"/>
      <c r="N18" s="17"/>
      <c r="O18" s="17"/>
      <c r="R18" s="7"/>
      <c r="S18" s="3"/>
      <c r="T18" s="2"/>
      <c r="U18" s="1"/>
      <c r="V18" s="1"/>
      <c r="W18" s="1"/>
    </row>
    <row r="19" spans="1:23" x14ac:dyDescent="0.3">
      <c r="A19" s="15" t="s">
        <v>5</v>
      </c>
      <c r="B19" s="18">
        <v>1385</v>
      </c>
      <c r="C19" s="19"/>
      <c r="D19" s="19"/>
      <c r="E19" s="19"/>
      <c r="F19" s="19"/>
      <c r="G19" s="20"/>
      <c r="H19" s="20"/>
      <c r="I19" s="20"/>
      <c r="J19" s="21"/>
      <c r="K19" s="21"/>
    </row>
    <row r="22" spans="1:23" x14ac:dyDescent="0.3">
      <c r="R22" s="3"/>
      <c r="T22" s="12"/>
    </row>
    <row r="23" spans="1:23" x14ac:dyDescent="0.3">
      <c r="B23" s="24"/>
    </row>
    <row r="24" spans="1:23" x14ac:dyDescent="0.3">
      <c r="B24" s="24"/>
      <c r="C24" s="3"/>
      <c r="R24" s="3"/>
      <c r="T24" s="12"/>
    </row>
    <row r="25" spans="1:23" x14ac:dyDescent="0.3">
      <c r="B25" s="24"/>
    </row>
    <row r="26" spans="1:23" x14ac:dyDescent="0.3">
      <c r="B26" s="24"/>
      <c r="Q26" s="3"/>
    </row>
    <row r="27" spans="1:23" x14ac:dyDescent="0.3">
      <c r="B27" s="24"/>
    </row>
    <row r="28" spans="1:23" x14ac:dyDescent="0.3">
      <c r="B28" s="24"/>
    </row>
    <row r="29" spans="1:23" x14ac:dyDescent="0.3">
      <c r="B29" s="24"/>
    </row>
    <row r="30" spans="1:23" x14ac:dyDescent="0.3">
      <c r="B30" s="24"/>
    </row>
    <row r="31" spans="1:23" x14ac:dyDescent="0.3">
      <c r="B31" s="24"/>
    </row>
    <row r="32" spans="1:23" x14ac:dyDescent="0.3">
      <c r="B32" s="24"/>
    </row>
    <row r="33" spans="2:18" x14ac:dyDescent="0.3">
      <c r="B33" s="24"/>
      <c r="R33" s="6"/>
    </row>
    <row r="34" spans="2:18" x14ac:dyDescent="0.3">
      <c r="B34" s="24"/>
      <c r="R34" s="6"/>
    </row>
    <row r="35" spans="2:18" x14ac:dyDescent="0.3">
      <c r="B35" s="24"/>
      <c r="R35" s="6"/>
    </row>
    <row r="36" spans="2:18" x14ac:dyDescent="0.3">
      <c r="B36" s="24"/>
      <c r="R36" s="6"/>
    </row>
    <row r="37" spans="2:18" x14ac:dyDescent="0.3">
      <c r="B37" s="24"/>
      <c r="R37" s="6"/>
    </row>
    <row r="38" spans="2:18" x14ac:dyDescent="0.3">
      <c r="B38" s="24"/>
      <c r="R38" s="6"/>
    </row>
    <row r="39" spans="2:18" x14ac:dyDescent="0.3">
      <c r="B39" s="24"/>
      <c r="R39" s="6"/>
    </row>
    <row r="40" spans="2:18" x14ac:dyDescent="0.3">
      <c r="B40" s="24"/>
    </row>
    <row r="41" spans="2:18" x14ac:dyDescent="0.3">
      <c r="B41" s="24"/>
    </row>
    <row r="42" spans="2:18" x14ac:dyDescent="0.3">
      <c r="B42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AED-563E-4466-AE36-258C752E43BB}">
  <dimension ref="A1:H55"/>
  <sheetViews>
    <sheetView topLeftCell="A23" workbookViewId="0">
      <selection activeCell="D49" sqref="D49"/>
    </sheetView>
  </sheetViews>
  <sheetFormatPr defaultRowHeight="14.4" x14ac:dyDescent="0.3"/>
  <cols>
    <col min="1" max="1" width="11.6640625" bestFit="1" customWidth="1"/>
    <col min="2" max="2" width="10.77734375" style="34" bestFit="1" customWidth="1"/>
    <col min="3" max="3" width="16.88671875" style="34" bestFit="1" customWidth="1"/>
    <col min="4" max="4" width="13.33203125" style="34" bestFit="1" customWidth="1"/>
    <col min="5" max="5" width="15.77734375" style="34" bestFit="1" customWidth="1"/>
    <col min="6" max="6" width="13.21875" style="34" bestFit="1" customWidth="1"/>
    <col min="8" max="8" width="17.21875" bestFit="1" customWidth="1"/>
  </cols>
  <sheetData>
    <row r="1" spans="1:6" x14ac:dyDescent="0.3">
      <c r="A1" t="str" cm="1">
        <f t="array" ref="A1:F45">_xlfn._xlws.FILTER([1]output_tradeData!$A:$F,LEN([1]output_tradeData!$A:$A)&gt;0)</f>
        <v>ticker</v>
      </c>
      <c r="B1" s="34" t="str">
        <v>buy</v>
      </c>
      <c r="C1" s="34" t="str">
        <v>buyAmount</v>
      </c>
      <c r="D1" s="34" t="str">
        <v>sell</v>
      </c>
      <c r="E1" s="34" t="str">
        <v>sellAmount</v>
      </c>
      <c r="F1" s="34" t="str">
        <v>subAccount</v>
      </c>
    </row>
    <row r="2" spans="1:6" x14ac:dyDescent="0.3">
      <c r="A2" t="str">
        <v>AAA</v>
      </c>
      <c r="B2" s="34">
        <v>0</v>
      </c>
      <c r="C2" s="34">
        <v>0</v>
      </c>
      <c r="D2" s="34">
        <v>4000</v>
      </c>
      <c r="E2" s="34">
        <v>40600000</v>
      </c>
      <c r="F2" s="34" t="str">
        <v>ECB5693X5</v>
      </c>
    </row>
    <row r="3" spans="1:6" x14ac:dyDescent="0.3">
      <c r="A3" t="str">
        <v>ASM</v>
      </c>
      <c r="B3" s="34">
        <v>0</v>
      </c>
      <c r="C3" s="34">
        <v>0</v>
      </c>
      <c r="D3" s="34">
        <v>4000</v>
      </c>
      <c r="E3" s="34">
        <v>37625000</v>
      </c>
      <c r="F3" s="34" t="str">
        <v>ECB5693X5</v>
      </c>
    </row>
    <row r="4" spans="1:6" x14ac:dyDescent="0.3">
      <c r="A4" t="str">
        <v>BCM</v>
      </c>
      <c r="B4" s="34">
        <v>600</v>
      </c>
      <c r="C4" s="34">
        <v>41650000</v>
      </c>
      <c r="D4" s="34">
        <v>2100</v>
      </c>
      <c r="E4" s="34">
        <v>146580000</v>
      </c>
      <c r="F4" s="34" t="str">
        <v>ECB5693X5</v>
      </c>
    </row>
    <row r="5" spans="1:6" x14ac:dyDescent="0.3">
      <c r="A5" t="str">
        <v>BID</v>
      </c>
      <c r="B5" s="34">
        <v>2800</v>
      </c>
      <c r="C5" s="34">
        <v>137900000</v>
      </c>
      <c r="D5" s="34">
        <v>8400</v>
      </c>
      <c r="E5" s="34">
        <v>416660000</v>
      </c>
      <c r="F5" s="34" t="str">
        <v>ECB5693X5</v>
      </c>
    </row>
    <row r="6" spans="1:6" x14ac:dyDescent="0.3">
      <c r="A6" t="str">
        <v>BMP</v>
      </c>
      <c r="B6" s="34">
        <v>100</v>
      </c>
      <c r="C6" s="34">
        <v>10440000</v>
      </c>
      <c r="D6" s="34">
        <v>0</v>
      </c>
      <c r="E6" s="34">
        <v>0</v>
      </c>
      <c r="F6" s="34" t="str">
        <v>ECB5693X5</v>
      </c>
    </row>
    <row r="7" spans="1:6" x14ac:dyDescent="0.3">
      <c r="A7" t="str">
        <v>BVH</v>
      </c>
      <c r="B7" s="34">
        <v>700</v>
      </c>
      <c r="C7" s="34">
        <v>31630000</v>
      </c>
      <c r="D7" s="34">
        <v>2200</v>
      </c>
      <c r="E7" s="34">
        <v>99965000</v>
      </c>
      <c r="F7" s="34" t="str">
        <v>ECB5693X5</v>
      </c>
    </row>
    <row r="8" spans="1:6" x14ac:dyDescent="0.3">
      <c r="A8" t="str">
        <v>CTG</v>
      </c>
      <c r="B8" s="34">
        <v>9800</v>
      </c>
      <c r="C8" s="34">
        <v>336280000</v>
      </c>
      <c r="D8" s="34">
        <v>30800</v>
      </c>
      <c r="E8" s="34">
        <v>1062110000</v>
      </c>
      <c r="F8" s="34" t="str">
        <v>ECB5693X5</v>
      </c>
    </row>
    <row r="9" spans="1:6" x14ac:dyDescent="0.3">
      <c r="A9" t="str">
        <v>DPM</v>
      </c>
      <c r="B9" s="34">
        <v>0</v>
      </c>
      <c r="C9" s="34">
        <v>0</v>
      </c>
      <c r="D9" s="34">
        <v>3000</v>
      </c>
      <c r="E9" s="34">
        <v>105250000</v>
      </c>
      <c r="F9" s="34" t="str">
        <v>ECB5693X5</v>
      </c>
    </row>
    <row r="10" spans="1:6" x14ac:dyDescent="0.3">
      <c r="A10" t="str">
        <v>E1VFVN30</v>
      </c>
      <c r="B10" s="34">
        <v>211400</v>
      </c>
      <c r="C10" s="34">
        <v>4877694000</v>
      </c>
      <c r="D10" s="34">
        <v>0</v>
      </c>
      <c r="E10" s="34">
        <v>0</v>
      </c>
      <c r="F10" s="34" t="str">
        <v>ECB5693X5</v>
      </c>
    </row>
    <row r="11" spans="1:6" x14ac:dyDescent="0.3">
      <c r="A11" t="str">
        <v>FPT</v>
      </c>
      <c r="B11" s="34">
        <v>11900</v>
      </c>
      <c r="C11" s="34">
        <v>1565530000</v>
      </c>
      <c r="D11" s="34">
        <v>37400</v>
      </c>
      <c r="E11" s="34">
        <v>4945280000</v>
      </c>
      <c r="F11" s="34" t="str">
        <v>ECB5693X5</v>
      </c>
    </row>
    <row r="12" spans="1:6" x14ac:dyDescent="0.3">
      <c r="A12" t="str">
        <v>FUEDCMID</v>
      </c>
      <c r="B12" s="34">
        <v>4000</v>
      </c>
      <c r="C12" s="34">
        <v>48120000</v>
      </c>
      <c r="D12" s="34">
        <v>0</v>
      </c>
      <c r="E12" s="34">
        <v>0</v>
      </c>
      <c r="F12" s="34" t="str">
        <v>ECB5693X5</v>
      </c>
    </row>
    <row r="13" spans="1:6" x14ac:dyDescent="0.3">
      <c r="A13" t="str">
        <v>FUEKIV30</v>
      </c>
      <c r="B13" s="34">
        <v>249100</v>
      </c>
      <c r="C13" s="34">
        <v>2192080000</v>
      </c>
      <c r="D13" s="34">
        <v>0</v>
      </c>
      <c r="E13" s="34">
        <v>0</v>
      </c>
      <c r="F13" s="34" t="str">
        <v>ECB5693X5</v>
      </c>
    </row>
    <row r="14" spans="1:6" x14ac:dyDescent="0.3">
      <c r="A14" t="str">
        <v>FUEKIVND</v>
      </c>
      <c r="B14" s="34">
        <v>34700</v>
      </c>
      <c r="C14" s="34">
        <v>435664000</v>
      </c>
      <c r="D14" s="34">
        <v>0</v>
      </c>
      <c r="E14" s="34">
        <v>0</v>
      </c>
      <c r="F14" s="34" t="str">
        <v>ECB5693X5</v>
      </c>
    </row>
    <row r="15" spans="1:6" x14ac:dyDescent="0.3">
      <c r="A15" t="str">
        <v>FUESSV30</v>
      </c>
      <c r="B15" s="34">
        <v>21300</v>
      </c>
      <c r="C15" s="34">
        <v>348959000</v>
      </c>
      <c r="D15" s="34">
        <v>300</v>
      </c>
      <c r="E15" s="34">
        <v>4926000</v>
      </c>
      <c r="F15" s="34" t="str">
        <v>ECB5693X5</v>
      </c>
    </row>
    <row r="16" spans="1:6" x14ac:dyDescent="0.3">
      <c r="A16" t="str">
        <v>FUESSV50</v>
      </c>
      <c r="B16" s="34">
        <v>10200</v>
      </c>
      <c r="C16" s="34">
        <v>202074000</v>
      </c>
      <c r="D16" s="34">
        <v>100</v>
      </c>
      <c r="E16" s="34">
        <v>1985000</v>
      </c>
      <c r="F16" s="34" t="str">
        <v>ECB5693X5</v>
      </c>
    </row>
    <row r="17" spans="1:6" x14ac:dyDescent="0.3">
      <c r="A17" t="str">
        <v>FUESSVFL</v>
      </c>
      <c r="B17" s="34">
        <v>1400</v>
      </c>
      <c r="C17" s="34">
        <v>29112000</v>
      </c>
      <c r="D17" s="34">
        <v>0</v>
      </c>
      <c r="E17" s="34">
        <v>0</v>
      </c>
      <c r="F17" s="34" t="str">
        <v>ECB5693X5</v>
      </c>
    </row>
    <row r="18" spans="1:6" x14ac:dyDescent="0.3">
      <c r="A18" t="str">
        <v>FUEVFVND</v>
      </c>
      <c r="B18" s="34">
        <v>663300</v>
      </c>
      <c r="C18" s="34">
        <v>22061046000</v>
      </c>
      <c r="D18" s="34">
        <v>100</v>
      </c>
      <c r="E18" s="34">
        <v>3350000</v>
      </c>
      <c r="F18" s="34" t="str">
        <v>ECB5693X5</v>
      </c>
    </row>
    <row r="19" spans="1:6" x14ac:dyDescent="0.3">
      <c r="A19" t="str">
        <v>FUEVN100</v>
      </c>
      <c r="B19" s="34">
        <v>58800</v>
      </c>
      <c r="C19" s="34">
        <v>1043468000</v>
      </c>
      <c r="D19" s="34">
        <v>0</v>
      </c>
      <c r="E19" s="34">
        <v>0</v>
      </c>
      <c r="F19" s="34" t="str">
        <v>ECB5693X5</v>
      </c>
    </row>
    <row r="20" spans="1:6" x14ac:dyDescent="0.3">
      <c r="A20" t="str">
        <v>GAS</v>
      </c>
      <c r="B20" s="34">
        <v>1400</v>
      </c>
      <c r="C20" s="34">
        <v>116760000</v>
      </c>
      <c r="D20" s="34">
        <v>4400</v>
      </c>
      <c r="E20" s="34">
        <v>369000000</v>
      </c>
      <c r="F20" s="34" t="str">
        <v>ECB5693X5</v>
      </c>
    </row>
    <row r="21" spans="1:6" x14ac:dyDescent="0.3">
      <c r="A21" t="str">
        <v>GVR</v>
      </c>
      <c r="B21" s="34">
        <v>2100</v>
      </c>
      <c r="C21" s="34">
        <v>73055000</v>
      </c>
      <c r="D21" s="34">
        <v>6600</v>
      </c>
      <c r="E21" s="34">
        <v>230400000</v>
      </c>
      <c r="F21" s="34" t="str">
        <v>ECB5693X5</v>
      </c>
    </row>
    <row r="22" spans="1:6" x14ac:dyDescent="0.3">
      <c r="A22" t="str">
        <v>HDB</v>
      </c>
      <c r="B22" s="34">
        <v>25900</v>
      </c>
      <c r="C22" s="34">
        <v>701890000</v>
      </c>
      <c r="D22" s="34">
        <v>77700</v>
      </c>
      <c r="E22" s="34">
        <v>2104005000</v>
      </c>
      <c r="F22" s="34" t="str">
        <v>ECB5693X5</v>
      </c>
    </row>
    <row r="23" spans="1:6" x14ac:dyDescent="0.3">
      <c r="A23" t="str">
        <v>HPG</v>
      </c>
      <c r="B23" s="34">
        <v>42700</v>
      </c>
      <c r="C23" s="34">
        <v>1103185000</v>
      </c>
      <c r="D23" s="34">
        <v>134200</v>
      </c>
      <c r="E23" s="34">
        <v>3475170000</v>
      </c>
      <c r="F23" s="34" t="str">
        <v>ECB5693X5</v>
      </c>
    </row>
    <row r="24" spans="1:6" x14ac:dyDescent="0.3">
      <c r="A24" t="str">
        <v>MSN</v>
      </c>
      <c r="B24" s="34">
        <v>7700</v>
      </c>
      <c r="C24" s="34">
        <v>584430000</v>
      </c>
      <c r="D24" s="34">
        <v>24200</v>
      </c>
      <c r="E24" s="34">
        <v>1848220000</v>
      </c>
      <c r="F24" s="34" t="str">
        <v>ECB5693X5</v>
      </c>
    </row>
    <row r="25" spans="1:6" x14ac:dyDescent="0.3">
      <c r="A25" t="str">
        <v>MWG</v>
      </c>
      <c r="B25" s="34">
        <v>14000</v>
      </c>
      <c r="C25" s="34">
        <v>954000000</v>
      </c>
      <c r="D25" s="34">
        <v>42000</v>
      </c>
      <c r="E25" s="34">
        <v>2890530000</v>
      </c>
      <c r="F25" s="34" t="str">
        <v>ECB5693X5</v>
      </c>
    </row>
    <row r="26" spans="1:6" x14ac:dyDescent="0.3">
      <c r="A26" t="str">
        <v>PHR</v>
      </c>
      <c r="B26" s="34">
        <v>0</v>
      </c>
      <c r="C26" s="34">
        <v>0</v>
      </c>
      <c r="D26" s="34">
        <v>1000</v>
      </c>
      <c r="E26" s="34">
        <v>56140000</v>
      </c>
      <c r="F26" s="34" t="str">
        <v>ECB5693X5</v>
      </c>
    </row>
    <row r="27" spans="1:6" x14ac:dyDescent="0.3">
      <c r="A27" t="str">
        <v>PLX</v>
      </c>
      <c r="B27" s="34">
        <v>1400</v>
      </c>
      <c r="C27" s="34">
        <v>68580000</v>
      </c>
      <c r="D27" s="34">
        <v>4400</v>
      </c>
      <c r="E27" s="34">
        <v>214840000</v>
      </c>
      <c r="F27" s="34" t="str">
        <v>ECB5693X5</v>
      </c>
    </row>
    <row r="28" spans="1:6" x14ac:dyDescent="0.3">
      <c r="A28" t="str">
        <v>POW</v>
      </c>
      <c r="B28" s="34">
        <v>7000</v>
      </c>
      <c r="C28" s="34">
        <v>93150000</v>
      </c>
      <c r="D28" s="34">
        <v>22000</v>
      </c>
      <c r="E28" s="34">
        <v>293950000</v>
      </c>
      <c r="F28" s="34" t="str">
        <v>ECB5693X5</v>
      </c>
    </row>
    <row r="29" spans="1:6" x14ac:dyDescent="0.3">
      <c r="A29" t="str">
        <v>SAB</v>
      </c>
      <c r="B29" s="34">
        <v>1400</v>
      </c>
      <c r="C29" s="34">
        <v>80160000</v>
      </c>
      <c r="D29" s="34">
        <v>4400</v>
      </c>
      <c r="E29" s="34">
        <v>250340000</v>
      </c>
      <c r="F29" s="34" t="str">
        <v>ECB5693X5</v>
      </c>
    </row>
    <row r="30" spans="1:6" x14ac:dyDescent="0.3">
      <c r="A30" t="str">
        <v>SHB</v>
      </c>
      <c r="B30" s="34">
        <v>37800</v>
      </c>
      <c r="C30" s="34">
        <v>400680000</v>
      </c>
      <c r="D30" s="34">
        <v>118800</v>
      </c>
      <c r="E30" s="34">
        <v>1257660000</v>
      </c>
      <c r="F30" s="34" t="str">
        <v>ECB5693X5</v>
      </c>
    </row>
    <row r="31" spans="1:6" x14ac:dyDescent="0.3">
      <c r="A31" t="str">
        <v>SSB</v>
      </c>
      <c r="B31" s="34">
        <v>21000</v>
      </c>
      <c r="C31" s="34">
        <v>408000000</v>
      </c>
      <c r="D31" s="34">
        <v>63000</v>
      </c>
      <c r="E31" s="34">
        <v>1226550000</v>
      </c>
      <c r="F31" s="34" t="str">
        <v>ECB5693X5</v>
      </c>
    </row>
    <row r="32" spans="1:6" x14ac:dyDescent="0.3">
      <c r="A32" t="str">
        <v>SSI</v>
      </c>
      <c r="B32" s="34">
        <v>12600</v>
      </c>
      <c r="C32" s="34">
        <v>422640000</v>
      </c>
      <c r="D32" s="34">
        <v>39600</v>
      </c>
      <c r="E32" s="34">
        <v>1334160000</v>
      </c>
      <c r="F32" s="34" t="str">
        <v>ECB5693X5</v>
      </c>
    </row>
    <row r="33" spans="1:6" x14ac:dyDescent="0.3">
      <c r="A33" t="str">
        <v>STB</v>
      </c>
      <c r="B33" s="34">
        <v>22400</v>
      </c>
      <c r="C33" s="34">
        <v>665440000</v>
      </c>
      <c r="D33" s="34">
        <v>70400</v>
      </c>
      <c r="E33" s="34">
        <v>2093750000</v>
      </c>
      <c r="F33" s="34" t="str">
        <v>ECB5693X5</v>
      </c>
    </row>
    <row r="34" spans="1:6" x14ac:dyDescent="0.3">
      <c r="A34" t="str">
        <v>SZC</v>
      </c>
      <c r="B34" s="34">
        <v>0</v>
      </c>
      <c r="C34" s="34">
        <v>0</v>
      </c>
      <c r="D34" s="34">
        <v>1000</v>
      </c>
      <c r="E34" s="34">
        <v>37600000</v>
      </c>
      <c r="F34" s="34" t="str">
        <v>ECB5693X5</v>
      </c>
    </row>
    <row r="35" spans="1:6" x14ac:dyDescent="0.3">
      <c r="A35" t="str">
        <v>TCB</v>
      </c>
      <c r="B35" s="34">
        <v>55300</v>
      </c>
      <c r="C35" s="34">
        <v>1246050000</v>
      </c>
      <c r="D35" s="34">
        <v>173800</v>
      </c>
      <c r="E35" s="34">
        <v>3918795000</v>
      </c>
      <c r="F35" s="34" t="str">
        <v>ECB5693X5</v>
      </c>
    </row>
    <row r="36" spans="1:6" x14ac:dyDescent="0.3">
      <c r="A36" t="str">
        <v>TPB</v>
      </c>
      <c r="B36" s="34">
        <v>13300</v>
      </c>
      <c r="C36" s="34">
        <v>236075000</v>
      </c>
      <c r="D36" s="34">
        <v>39900</v>
      </c>
      <c r="E36" s="34">
        <v>709555000</v>
      </c>
      <c r="F36" s="34" t="str">
        <v>ECB5693X5</v>
      </c>
    </row>
    <row r="37" spans="1:6" x14ac:dyDescent="0.3">
      <c r="A37" t="str">
        <v>VCB</v>
      </c>
      <c r="B37" s="34">
        <v>7700</v>
      </c>
      <c r="C37" s="34">
        <v>703360000</v>
      </c>
      <c r="D37" s="34">
        <v>24200</v>
      </c>
      <c r="E37" s="34">
        <v>2213360000</v>
      </c>
      <c r="F37" s="34" t="str">
        <v>ECB5693X5</v>
      </c>
    </row>
    <row r="38" spans="1:6" x14ac:dyDescent="0.3">
      <c r="A38" t="str">
        <v>VHM</v>
      </c>
      <c r="B38" s="34">
        <v>16100</v>
      </c>
      <c r="C38" s="34">
        <v>670220000</v>
      </c>
      <c r="D38" s="34">
        <v>50600</v>
      </c>
      <c r="E38" s="34">
        <v>2113505000</v>
      </c>
      <c r="F38" s="34" t="str">
        <v>ECB5693X5</v>
      </c>
    </row>
    <row r="39" spans="1:6" x14ac:dyDescent="0.3">
      <c r="A39" t="str">
        <v>VIC</v>
      </c>
      <c r="B39" s="34">
        <v>13300</v>
      </c>
      <c r="C39" s="34">
        <v>598500000</v>
      </c>
      <c r="D39" s="34">
        <v>38000</v>
      </c>
      <c r="E39" s="34">
        <v>1703465000</v>
      </c>
      <c r="F39" s="34" t="str">
        <v>ECB5693X5</v>
      </c>
    </row>
    <row r="40" spans="1:6" x14ac:dyDescent="0.3">
      <c r="A40" t="str">
        <v>VJC</v>
      </c>
      <c r="B40" s="34">
        <v>3500</v>
      </c>
      <c r="C40" s="34">
        <v>364900000</v>
      </c>
      <c r="D40" s="34">
        <v>11000</v>
      </c>
      <c r="E40" s="34">
        <v>1148850000</v>
      </c>
      <c r="F40" s="34" t="str">
        <v>ECB5693X5</v>
      </c>
    </row>
    <row r="41" spans="1:6" x14ac:dyDescent="0.3">
      <c r="A41" t="str">
        <v>VNM</v>
      </c>
      <c r="B41" s="34">
        <v>9800</v>
      </c>
      <c r="C41" s="34">
        <v>713720000</v>
      </c>
      <c r="D41" s="34">
        <v>30800</v>
      </c>
      <c r="E41" s="34">
        <v>2259180000</v>
      </c>
      <c r="F41" s="34" t="str">
        <v>ECB5693X5</v>
      </c>
    </row>
    <row r="42" spans="1:6" x14ac:dyDescent="0.3">
      <c r="A42" t="str">
        <v>VPB</v>
      </c>
      <c r="B42" s="34">
        <v>57400</v>
      </c>
      <c r="C42" s="34">
        <v>1090600000</v>
      </c>
      <c r="D42" s="34">
        <v>180400</v>
      </c>
      <c r="E42" s="34">
        <v>3432520000</v>
      </c>
      <c r="F42" s="34" t="str">
        <v>ECB5693X5</v>
      </c>
    </row>
    <row r="43" spans="1:6" x14ac:dyDescent="0.3">
      <c r="A43" t="str">
        <v>VRE</v>
      </c>
      <c r="B43" s="34">
        <v>11200</v>
      </c>
      <c r="C43" s="34">
        <v>226640000</v>
      </c>
      <c r="D43" s="34">
        <v>33600</v>
      </c>
      <c r="E43" s="34">
        <v>684170000</v>
      </c>
      <c r="F43" s="34" t="str">
        <v>ECB5693X5</v>
      </c>
    </row>
    <row r="44" spans="1:6" x14ac:dyDescent="0.3">
      <c r="A44" t="str">
        <v>VN30F2409</v>
      </c>
      <c r="B44" s="34">
        <v>294</v>
      </c>
      <c r="C44" s="34">
        <v>38769600000.000801</v>
      </c>
      <c r="D44" s="34">
        <v>326</v>
      </c>
      <c r="E44" s="34">
        <v>42957240000.000198</v>
      </c>
      <c r="F44" s="34" t="str">
        <v>ECB5693D1</v>
      </c>
    </row>
    <row r="45" spans="1:6" x14ac:dyDescent="0.3">
      <c r="A45" t="str">
        <v>VN30F2410</v>
      </c>
      <c r="B45" s="34">
        <v>0</v>
      </c>
      <c r="C45" s="34">
        <v>0</v>
      </c>
      <c r="D45" s="34">
        <v>15</v>
      </c>
      <c r="E45" s="34">
        <v>1981850000</v>
      </c>
      <c r="F45" s="34" t="str">
        <v>ECB5693D1</v>
      </c>
    </row>
    <row r="55" spans="8:8" x14ac:dyDescent="0.3">
      <c r="H5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C292-FD8B-4D6C-9530-C974CAD36F75}">
  <dimension ref="A1:H12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4.4" x14ac:dyDescent="0.3"/>
  <cols>
    <col min="1" max="1" width="20.21875" style="33" bestFit="1" customWidth="1"/>
    <col min="2" max="2" width="8" style="33" bestFit="1" customWidth="1"/>
    <col min="3" max="3" width="14.5546875" style="33" bestFit="1" customWidth="1"/>
    <col min="4" max="4" width="29.33203125" style="33" bestFit="1" customWidth="1"/>
    <col min="5" max="5" width="9.33203125" style="33" bestFit="1" customWidth="1"/>
    <col min="6" max="6" width="6" style="33" bestFit="1" customWidth="1"/>
    <col min="7" max="7" width="9.44140625" bestFit="1" customWidth="1"/>
  </cols>
  <sheetData>
    <row r="1" spans="1:8" x14ac:dyDescent="0.3">
      <c r="G1" t="s">
        <v>2</v>
      </c>
      <c r="H1">
        <v>30</v>
      </c>
    </row>
    <row r="2" spans="1:8" x14ac:dyDescent="0.3">
      <c r="A2" t="s">
        <v>205</v>
      </c>
      <c r="B2" s="33" t="s">
        <v>206</v>
      </c>
      <c r="C2" s="33" t="s">
        <v>207</v>
      </c>
      <c r="D2" s="33" t="s">
        <v>208</v>
      </c>
      <c r="E2" s="33" t="s">
        <v>209</v>
      </c>
      <c r="F2" s="33" t="s">
        <v>210</v>
      </c>
    </row>
    <row r="3" spans="1:8" x14ac:dyDescent="0.3">
      <c r="A3" s="33" t="s">
        <v>139</v>
      </c>
      <c r="B3" s="33">
        <v>23200</v>
      </c>
      <c r="C3" s="33">
        <v>23200</v>
      </c>
      <c r="D3" s="33">
        <v>0</v>
      </c>
      <c r="E3" s="33">
        <v>0</v>
      </c>
      <c r="F3" s="33">
        <v>0</v>
      </c>
    </row>
    <row r="4" spans="1:8" x14ac:dyDescent="0.3">
      <c r="A4" s="33" t="s">
        <v>90</v>
      </c>
      <c r="B4" s="33">
        <v>575</v>
      </c>
      <c r="C4" s="33">
        <v>575</v>
      </c>
      <c r="D4" s="33">
        <v>0</v>
      </c>
      <c r="E4" s="33">
        <v>0</v>
      </c>
      <c r="F4" s="33">
        <v>0</v>
      </c>
    </row>
    <row r="5" spans="1:8" x14ac:dyDescent="0.3">
      <c r="A5" s="33" t="s">
        <v>211</v>
      </c>
      <c r="B5" s="33">
        <v>8900</v>
      </c>
      <c r="C5" s="33">
        <v>6800</v>
      </c>
      <c r="D5" s="33">
        <v>0</v>
      </c>
      <c r="E5" s="33">
        <v>0</v>
      </c>
      <c r="F5" s="33">
        <v>2100</v>
      </c>
    </row>
    <row r="6" spans="1:8" x14ac:dyDescent="0.3">
      <c r="A6" s="33" t="s">
        <v>191</v>
      </c>
      <c r="B6" s="33">
        <v>3400</v>
      </c>
      <c r="C6" s="33">
        <v>3400</v>
      </c>
      <c r="D6" s="33">
        <v>0</v>
      </c>
      <c r="E6" s="33">
        <v>0</v>
      </c>
      <c r="F6" s="33">
        <v>0</v>
      </c>
    </row>
    <row r="7" spans="1:8" x14ac:dyDescent="0.3">
      <c r="A7" s="33" t="s">
        <v>140</v>
      </c>
      <c r="B7" s="33">
        <v>3500</v>
      </c>
      <c r="C7" s="33">
        <v>3500</v>
      </c>
      <c r="D7" s="33">
        <v>0</v>
      </c>
      <c r="E7" s="33">
        <v>0</v>
      </c>
      <c r="F7" s="33">
        <v>0</v>
      </c>
    </row>
    <row r="8" spans="1:8" x14ac:dyDescent="0.3">
      <c r="A8" s="33" t="s">
        <v>141</v>
      </c>
      <c r="B8" s="33">
        <v>23300</v>
      </c>
      <c r="C8" s="33">
        <v>23300</v>
      </c>
      <c r="D8" s="33">
        <v>0</v>
      </c>
      <c r="E8" s="33">
        <v>0</v>
      </c>
      <c r="F8" s="33">
        <v>0</v>
      </c>
    </row>
    <row r="9" spans="1:8" x14ac:dyDescent="0.3">
      <c r="A9" s="33" t="s">
        <v>142</v>
      </c>
      <c r="B9" s="33">
        <v>62400</v>
      </c>
      <c r="C9" s="33">
        <v>53400</v>
      </c>
      <c r="D9" s="33">
        <v>0</v>
      </c>
      <c r="E9" s="33">
        <v>0</v>
      </c>
      <c r="F9" s="33">
        <v>0</v>
      </c>
    </row>
    <row r="10" spans="1:8" x14ac:dyDescent="0.3">
      <c r="A10" s="33" t="s">
        <v>116</v>
      </c>
      <c r="B10" s="33">
        <v>10000</v>
      </c>
      <c r="C10" s="33">
        <v>6000</v>
      </c>
      <c r="D10" s="33">
        <v>600</v>
      </c>
      <c r="E10" s="33">
        <v>2400</v>
      </c>
      <c r="F10" s="33">
        <v>0</v>
      </c>
    </row>
    <row r="11" spans="1:8" x14ac:dyDescent="0.3">
      <c r="A11" s="33" t="s">
        <v>96</v>
      </c>
      <c r="B11" s="33">
        <v>4500</v>
      </c>
      <c r="C11" s="33">
        <v>4500</v>
      </c>
      <c r="D11" s="33">
        <v>0</v>
      </c>
      <c r="E11" s="33">
        <v>0</v>
      </c>
      <c r="F11" s="33">
        <v>0</v>
      </c>
    </row>
    <row r="12" spans="1:8" x14ac:dyDescent="0.3">
      <c r="A12" s="33" t="s">
        <v>94</v>
      </c>
      <c r="B12" s="33">
        <v>38205</v>
      </c>
      <c r="C12" s="33">
        <v>21805</v>
      </c>
      <c r="D12" s="33">
        <v>2800</v>
      </c>
      <c r="E12" s="33">
        <v>9600</v>
      </c>
      <c r="F12" s="33">
        <v>0</v>
      </c>
    </row>
    <row r="13" spans="1:8" x14ac:dyDescent="0.3">
      <c r="A13" s="33" t="s">
        <v>192</v>
      </c>
      <c r="B13" s="33">
        <v>3500</v>
      </c>
      <c r="C13" s="33">
        <v>3500</v>
      </c>
      <c r="D13" s="33">
        <v>0</v>
      </c>
      <c r="E13" s="33">
        <v>0</v>
      </c>
      <c r="F13" s="33">
        <v>0</v>
      </c>
    </row>
    <row r="14" spans="1:8" x14ac:dyDescent="0.3">
      <c r="A14" s="33" t="s">
        <v>143</v>
      </c>
      <c r="B14" s="33">
        <v>3100</v>
      </c>
      <c r="C14" s="33">
        <v>3000</v>
      </c>
      <c r="D14" s="33">
        <v>100</v>
      </c>
      <c r="E14" s="33">
        <v>0</v>
      </c>
      <c r="F14" s="33">
        <v>0</v>
      </c>
    </row>
    <row r="15" spans="1:8" x14ac:dyDescent="0.3">
      <c r="A15" s="33" t="s">
        <v>97</v>
      </c>
      <c r="B15" s="33">
        <v>3700</v>
      </c>
      <c r="C15" s="33">
        <v>3700</v>
      </c>
      <c r="D15" s="33">
        <v>0</v>
      </c>
      <c r="E15" s="33">
        <v>0</v>
      </c>
      <c r="F15" s="33">
        <v>0</v>
      </c>
    </row>
    <row r="16" spans="1:8" x14ac:dyDescent="0.3">
      <c r="A16" s="33" t="s">
        <v>99</v>
      </c>
      <c r="B16" s="33">
        <v>12900</v>
      </c>
      <c r="C16" s="33">
        <v>8800</v>
      </c>
      <c r="D16" s="33">
        <v>700</v>
      </c>
      <c r="E16" s="33">
        <v>2400</v>
      </c>
      <c r="F16" s="33">
        <v>0</v>
      </c>
    </row>
    <row r="17" spans="1:6" x14ac:dyDescent="0.3">
      <c r="A17" s="33" t="s">
        <v>144</v>
      </c>
      <c r="B17" s="33">
        <v>7300</v>
      </c>
      <c r="C17" s="33">
        <v>7300</v>
      </c>
      <c r="D17" s="33">
        <v>0</v>
      </c>
      <c r="E17" s="33">
        <v>0</v>
      </c>
      <c r="F17" s="33">
        <v>0</v>
      </c>
    </row>
    <row r="18" spans="1:6" x14ac:dyDescent="0.3">
      <c r="A18" s="33" t="s">
        <v>145</v>
      </c>
      <c r="B18" s="33">
        <v>33000</v>
      </c>
      <c r="C18" s="33">
        <v>33000</v>
      </c>
      <c r="D18" s="33">
        <v>0</v>
      </c>
      <c r="E18" s="33">
        <v>0</v>
      </c>
      <c r="F18" s="33">
        <v>0</v>
      </c>
    </row>
    <row r="19" spans="1:6" x14ac:dyDescent="0.3">
      <c r="A19" s="33" t="s">
        <v>212</v>
      </c>
      <c r="B19" s="33">
        <v>1620</v>
      </c>
      <c r="C19" s="33">
        <v>0</v>
      </c>
      <c r="D19" s="33">
        <v>0</v>
      </c>
      <c r="E19" s="33">
        <v>0</v>
      </c>
      <c r="F19" s="33">
        <v>1620</v>
      </c>
    </row>
    <row r="20" spans="1:6" x14ac:dyDescent="0.3">
      <c r="A20" s="33" t="s">
        <v>146</v>
      </c>
      <c r="B20" s="33">
        <v>13500</v>
      </c>
      <c r="C20" s="33">
        <v>13500</v>
      </c>
      <c r="D20" s="33">
        <v>0</v>
      </c>
      <c r="E20" s="33">
        <v>0</v>
      </c>
      <c r="F20" s="33">
        <v>0</v>
      </c>
    </row>
    <row r="21" spans="1:6" x14ac:dyDescent="0.3">
      <c r="A21" s="33" t="s">
        <v>147</v>
      </c>
      <c r="B21" s="33">
        <v>6600</v>
      </c>
      <c r="C21" s="33">
        <v>6600</v>
      </c>
      <c r="D21" s="33">
        <v>0</v>
      </c>
      <c r="E21" s="33">
        <v>0</v>
      </c>
      <c r="F21" s="33">
        <v>0</v>
      </c>
    </row>
    <row r="22" spans="1:6" x14ac:dyDescent="0.3">
      <c r="A22" s="33" t="s">
        <v>117</v>
      </c>
      <c r="B22" s="33">
        <v>142606</v>
      </c>
      <c r="C22" s="33">
        <v>93606</v>
      </c>
      <c r="D22" s="33">
        <v>9800</v>
      </c>
      <c r="E22" s="33">
        <v>33600</v>
      </c>
      <c r="F22" s="33">
        <v>0</v>
      </c>
    </row>
    <row r="23" spans="1:6" x14ac:dyDescent="0.3">
      <c r="A23" s="33" t="s">
        <v>148</v>
      </c>
      <c r="B23" s="33">
        <v>3500</v>
      </c>
      <c r="C23" s="33">
        <v>3500</v>
      </c>
      <c r="D23" s="33">
        <v>0</v>
      </c>
      <c r="E23" s="33">
        <v>0</v>
      </c>
      <c r="F23" s="33">
        <v>0</v>
      </c>
    </row>
    <row r="24" spans="1:6" x14ac:dyDescent="0.3">
      <c r="A24" s="33" t="s">
        <v>193</v>
      </c>
      <c r="B24" s="33">
        <v>3500</v>
      </c>
      <c r="C24" s="33">
        <v>3500</v>
      </c>
      <c r="D24" s="33">
        <v>0</v>
      </c>
      <c r="E24" s="33">
        <v>0</v>
      </c>
      <c r="F24" s="33">
        <v>0</v>
      </c>
    </row>
    <row r="25" spans="1:6" x14ac:dyDescent="0.3">
      <c r="A25" s="33" t="s">
        <v>149</v>
      </c>
      <c r="B25" s="33">
        <v>19800</v>
      </c>
      <c r="C25" s="33">
        <v>17900</v>
      </c>
      <c r="D25" s="33">
        <v>0</v>
      </c>
      <c r="E25" s="33">
        <v>0</v>
      </c>
      <c r="F25" s="33">
        <v>1900</v>
      </c>
    </row>
    <row r="26" spans="1:6" x14ac:dyDescent="0.3">
      <c r="A26" s="33" t="s">
        <v>150</v>
      </c>
      <c r="B26" s="33">
        <v>10900</v>
      </c>
      <c r="C26" s="33">
        <v>10900</v>
      </c>
      <c r="D26" s="33">
        <v>0</v>
      </c>
      <c r="E26" s="33">
        <v>0</v>
      </c>
      <c r="F26" s="33">
        <v>0</v>
      </c>
    </row>
    <row r="27" spans="1:6" x14ac:dyDescent="0.3">
      <c r="A27" s="33" t="s">
        <v>151</v>
      </c>
      <c r="B27" s="33">
        <v>29000</v>
      </c>
      <c r="C27" s="33">
        <v>29000</v>
      </c>
      <c r="D27" s="33">
        <v>0</v>
      </c>
      <c r="E27" s="33">
        <v>0</v>
      </c>
      <c r="F27" s="33">
        <v>0</v>
      </c>
    </row>
    <row r="28" spans="1:6" x14ac:dyDescent="0.3">
      <c r="A28" s="33" t="s">
        <v>152</v>
      </c>
      <c r="B28" s="33">
        <v>10600</v>
      </c>
      <c r="C28" s="33">
        <v>10600</v>
      </c>
      <c r="D28" s="33">
        <v>0</v>
      </c>
      <c r="E28" s="33">
        <v>0</v>
      </c>
      <c r="F28" s="33">
        <v>0</v>
      </c>
    </row>
    <row r="29" spans="1:6" x14ac:dyDescent="0.3">
      <c r="A29" s="33" t="s">
        <v>213</v>
      </c>
      <c r="B29" s="33">
        <v>10700</v>
      </c>
      <c r="C29" s="33">
        <v>10700</v>
      </c>
      <c r="D29" s="33">
        <v>0</v>
      </c>
      <c r="E29" s="33">
        <v>0</v>
      </c>
      <c r="F29" s="33">
        <v>0</v>
      </c>
    </row>
    <row r="30" spans="1:6" x14ac:dyDescent="0.3">
      <c r="A30" s="33" t="s">
        <v>153</v>
      </c>
      <c r="B30" s="33">
        <v>53090</v>
      </c>
      <c r="C30" s="33">
        <v>53090</v>
      </c>
      <c r="D30" s="33">
        <v>0</v>
      </c>
      <c r="E30" s="33">
        <v>0</v>
      </c>
      <c r="F30" s="33">
        <v>0</v>
      </c>
    </row>
    <row r="31" spans="1:6" x14ac:dyDescent="0.3">
      <c r="A31" s="33" t="s">
        <v>154</v>
      </c>
      <c r="B31" s="33">
        <v>18200</v>
      </c>
      <c r="C31" s="33">
        <v>18200</v>
      </c>
      <c r="D31" s="33">
        <v>0</v>
      </c>
      <c r="E31" s="33">
        <v>0</v>
      </c>
      <c r="F31" s="33">
        <v>0</v>
      </c>
    </row>
    <row r="32" spans="1:6" x14ac:dyDescent="0.3">
      <c r="A32" s="33" t="s">
        <v>155</v>
      </c>
      <c r="B32" s="33">
        <v>68483</v>
      </c>
      <c r="C32" s="33">
        <v>68483</v>
      </c>
      <c r="D32" s="33">
        <v>0</v>
      </c>
      <c r="E32" s="33">
        <v>0</v>
      </c>
      <c r="F32" s="33">
        <v>0</v>
      </c>
    </row>
    <row r="33" spans="1:6" x14ac:dyDescent="0.3">
      <c r="A33" s="33" t="s">
        <v>214</v>
      </c>
      <c r="B33" s="33">
        <v>59</v>
      </c>
      <c r="C33" s="33">
        <v>59</v>
      </c>
      <c r="D33" s="33">
        <v>0</v>
      </c>
      <c r="E33" s="33">
        <v>0</v>
      </c>
      <c r="F33" s="33">
        <v>0</v>
      </c>
    </row>
    <row r="34" spans="1:6" x14ac:dyDescent="0.3">
      <c r="A34" s="33" t="s">
        <v>2</v>
      </c>
      <c r="B34" s="33">
        <v>2602700</v>
      </c>
      <c r="C34" s="33">
        <v>2367000</v>
      </c>
      <c r="D34" s="33">
        <v>211400</v>
      </c>
      <c r="E34" s="33">
        <v>24300</v>
      </c>
      <c r="F34" s="33">
        <v>0</v>
      </c>
    </row>
    <row r="35" spans="1:6" x14ac:dyDescent="0.3">
      <c r="A35" s="33" t="s">
        <v>156</v>
      </c>
      <c r="B35" s="33">
        <v>262727</v>
      </c>
      <c r="C35" s="33">
        <v>262727</v>
      </c>
      <c r="D35" s="33">
        <v>0</v>
      </c>
      <c r="E35" s="33">
        <v>0</v>
      </c>
      <c r="F35" s="33">
        <v>0</v>
      </c>
    </row>
    <row r="36" spans="1:6" x14ac:dyDescent="0.3">
      <c r="A36" s="33" t="s">
        <v>157</v>
      </c>
      <c r="B36" s="33">
        <v>53600</v>
      </c>
      <c r="C36" s="33">
        <v>53600</v>
      </c>
      <c r="D36" s="33">
        <v>0</v>
      </c>
      <c r="E36" s="33">
        <v>0</v>
      </c>
      <c r="F36" s="33">
        <v>0</v>
      </c>
    </row>
    <row r="37" spans="1:6" x14ac:dyDescent="0.3">
      <c r="A37" s="33" t="s">
        <v>118</v>
      </c>
      <c r="B37" s="33">
        <v>212736</v>
      </c>
      <c r="C37" s="33">
        <v>144736</v>
      </c>
      <c r="D37" s="33">
        <v>11900</v>
      </c>
      <c r="E37" s="33">
        <v>40800</v>
      </c>
      <c r="F37" s="33">
        <v>0</v>
      </c>
    </row>
    <row r="38" spans="1:6" x14ac:dyDescent="0.3">
      <c r="A38" s="33" t="s">
        <v>158</v>
      </c>
      <c r="B38" s="33">
        <v>10400</v>
      </c>
      <c r="C38" s="33">
        <v>10400</v>
      </c>
      <c r="D38" s="33">
        <v>0</v>
      </c>
      <c r="E38" s="33">
        <v>0</v>
      </c>
      <c r="F38" s="33">
        <v>0</v>
      </c>
    </row>
    <row r="39" spans="1:6" x14ac:dyDescent="0.3">
      <c r="A39" s="33" t="s">
        <v>159</v>
      </c>
      <c r="B39" s="33">
        <v>10500</v>
      </c>
      <c r="C39" s="33">
        <v>10500</v>
      </c>
      <c r="D39" s="33">
        <v>0</v>
      </c>
      <c r="E39" s="33">
        <v>0</v>
      </c>
      <c r="F39" s="33">
        <v>0</v>
      </c>
    </row>
    <row r="40" spans="1:6" x14ac:dyDescent="0.3">
      <c r="A40" s="33" t="s">
        <v>64</v>
      </c>
      <c r="B40" s="33">
        <v>1559700</v>
      </c>
      <c r="C40" s="33">
        <v>1299000</v>
      </c>
      <c r="D40" s="33">
        <v>4000</v>
      </c>
      <c r="E40" s="33">
        <v>2400</v>
      </c>
      <c r="F40" s="33">
        <v>0</v>
      </c>
    </row>
    <row r="41" spans="1:6" x14ac:dyDescent="0.3">
      <c r="A41" s="33" t="s">
        <v>25</v>
      </c>
      <c r="B41" s="33">
        <v>1154700</v>
      </c>
      <c r="C41" s="33">
        <v>692400</v>
      </c>
      <c r="D41" s="33">
        <v>249100</v>
      </c>
      <c r="E41" s="33">
        <v>6300</v>
      </c>
      <c r="F41" s="33">
        <v>0</v>
      </c>
    </row>
    <row r="42" spans="1:6" x14ac:dyDescent="0.3">
      <c r="A42" s="33" t="s">
        <v>68</v>
      </c>
      <c r="B42" s="33">
        <v>2321000</v>
      </c>
      <c r="C42" s="33">
        <v>2021000</v>
      </c>
      <c r="D42" s="33">
        <v>0</v>
      </c>
      <c r="E42" s="33">
        <v>0</v>
      </c>
      <c r="F42" s="33">
        <v>0</v>
      </c>
    </row>
    <row r="43" spans="1:6" x14ac:dyDescent="0.3">
      <c r="A43" s="33" t="s">
        <v>77</v>
      </c>
      <c r="B43" s="33">
        <v>1019200</v>
      </c>
      <c r="C43" s="33">
        <v>871800</v>
      </c>
      <c r="D43" s="33">
        <v>34700</v>
      </c>
      <c r="E43" s="33">
        <v>58300</v>
      </c>
      <c r="F43" s="33">
        <v>0</v>
      </c>
    </row>
    <row r="44" spans="1:6" x14ac:dyDescent="0.3">
      <c r="A44" s="33" t="s">
        <v>24</v>
      </c>
      <c r="B44" s="33">
        <v>589300</v>
      </c>
      <c r="C44" s="33">
        <v>589300</v>
      </c>
      <c r="D44" s="33">
        <v>0</v>
      </c>
      <c r="E44" s="33">
        <v>0</v>
      </c>
      <c r="F44" s="33">
        <v>0</v>
      </c>
    </row>
    <row r="45" spans="1:6" x14ac:dyDescent="0.3">
      <c r="A45" s="33" t="s">
        <v>69</v>
      </c>
      <c r="B45" s="33">
        <v>1251600</v>
      </c>
      <c r="C45" s="33">
        <v>1251600</v>
      </c>
      <c r="D45" s="33">
        <v>0</v>
      </c>
      <c r="E45" s="33">
        <v>0</v>
      </c>
      <c r="F45" s="33">
        <v>0</v>
      </c>
    </row>
    <row r="46" spans="1:6" x14ac:dyDescent="0.3">
      <c r="A46" s="33" t="s">
        <v>8</v>
      </c>
      <c r="B46" s="33">
        <v>818400</v>
      </c>
      <c r="C46" s="33">
        <v>633300</v>
      </c>
      <c r="D46" s="33">
        <v>21300</v>
      </c>
      <c r="E46" s="33">
        <v>14600</v>
      </c>
      <c r="F46" s="33">
        <v>0</v>
      </c>
    </row>
    <row r="47" spans="1:6" x14ac:dyDescent="0.3">
      <c r="A47" s="33" t="s">
        <v>76</v>
      </c>
      <c r="B47" s="33">
        <v>197300</v>
      </c>
      <c r="C47" s="33">
        <v>123400</v>
      </c>
      <c r="D47" s="33">
        <v>10900</v>
      </c>
      <c r="E47" s="33">
        <v>1600</v>
      </c>
      <c r="F47" s="33">
        <v>0</v>
      </c>
    </row>
    <row r="48" spans="1:6" x14ac:dyDescent="0.3">
      <c r="A48" s="33" t="s">
        <v>0</v>
      </c>
      <c r="B48" s="33">
        <v>2377700</v>
      </c>
      <c r="C48" s="33">
        <v>1760700</v>
      </c>
      <c r="D48" s="33">
        <v>6500</v>
      </c>
      <c r="E48" s="33">
        <v>7700</v>
      </c>
      <c r="F48" s="33">
        <v>0</v>
      </c>
    </row>
    <row r="49" spans="1:6" x14ac:dyDescent="0.3">
      <c r="A49" s="33" t="s">
        <v>1</v>
      </c>
      <c r="B49" s="33">
        <v>3625800</v>
      </c>
      <c r="C49" s="33">
        <v>1751900</v>
      </c>
      <c r="D49" s="33">
        <v>668400</v>
      </c>
      <c r="E49" s="33">
        <v>1005500</v>
      </c>
      <c r="F49" s="33">
        <v>0</v>
      </c>
    </row>
    <row r="50" spans="1:6" x14ac:dyDescent="0.3">
      <c r="A50" s="33" t="s">
        <v>7</v>
      </c>
      <c r="B50" s="33">
        <v>1476171</v>
      </c>
      <c r="C50" s="33">
        <v>1262571</v>
      </c>
      <c r="D50" s="33">
        <v>58800</v>
      </c>
      <c r="E50" s="33">
        <v>4800</v>
      </c>
      <c r="F50" s="33">
        <v>0</v>
      </c>
    </row>
    <row r="51" spans="1:6" x14ac:dyDescent="0.3">
      <c r="A51" s="33" t="s">
        <v>119</v>
      </c>
      <c r="B51" s="33">
        <v>22000</v>
      </c>
      <c r="C51" s="33">
        <v>14200</v>
      </c>
      <c r="D51" s="33">
        <v>1400</v>
      </c>
      <c r="E51" s="33">
        <v>4800</v>
      </c>
      <c r="F51" s="33">
        <v>0</v>
      </c>
    </row>
    <row r="52" spans="1:6" x14ac:dyDescent="0.3">
      <c r="A52" s="33" t="s">
        <v>160</v>
      </c>
      <c r="B52" s="33">
        <v>70500</v>
      </c>
      <c r="C52" s="33">
        <v>70500</v>
      </c>
      <c r="D52" s="33">
        <v>0</v>
      </c>
      <c r="E52" s="33">
        <v>0</v>
      </c>
      <c r="F52" s="33">
        <v>0</v>
      </c>
    </row>
    <row r="53" spans="1:6" x14ac:dyDescent="0.3">
      <c r="A53" s="33" t="s">
        <v>93</v>
      </c>
      <c r="B53" s="33">
        <v>95777</v>
      </c>
      <c r="C53" s="33">
        <v>95777</v>
      </c>
      <c r="D53" s="33">
        <v>0</v>
      </c>
      <c r="E53" s="33">
        <v>0</v>
      </c>
      <c r="F53" s="33">
        <v>0</v>
      </c>
    </row>
    <row r="54" spans="1:6" x14ac:dyDescent="0.3">
      <c r="A54" s="33" t="s">
        <v>120</v>
      </c>
      <c r="B54" s="33">
        <v>27500</v>
      </c>
      <c r="C54" s="33">
        <v>15200</v>
      </c>
      <c r="D54" s="33">
        <v>2100</v>
      </c>
      <c r="E54" s="33">
        <v>7200</v>
      </c>
      <c r="F54" s="33">
        <v>0</v>
      </c>
    </row>
    <row r="55" spans="1:6" x14ac:dyDescent="0.3">
      <c r="A55" s="33" t="s">
        <v>203</v>
      </c>
      <c r="B55" s="33">
        <v>8600</v>
      </c>
      <c r="C55" s="33">
        <v>8600</v>
      </c>
      <c r="D55" s="33">
        <v>0</v>
      </c>
      <c r="E55" s="33">
        <v>0</v>
      </c>
      <c r="F55" s="33">
        <v>0</v>
      </c>
    </row>
    <row r="56" spans="1:6" x14ac:dyDescent="0.3">
      <c r="A56" s="33" t="s">
        <v>215</v>
      </c>
      <c r="B56" s="33">
        <v>14300</v>
      </c>
      <c r="C56" s="33">
        <v>14300</v>
      </c>
      <c r="D56" s="33">
        <v>0</v>
      </c>
      <c r="E56" s="33">
        <v>0</v>
      </c>
      <c r="F56" s="33">
        <v>0</v>
      </c>
    </row>
    <row r="57" spans="1:6" x14ac:dyDescent="0.3">
      <c r="A57" s="33" t="s">
        <v>101</v>
      </c>
      <c r="B57" s="33">
        <v>47530</v>
      </c>
      <c r="C57" s="33">
        <v>47530</v>
      </c>
      <c r="D57" s="33">
        <v>0</v>
      </c>
      <c r="E57" s="33">
        <v>0</v>
      </c>
      <c r="F57" s="33">
        <v>0</v>
      </c>
    </row>
    <row r="58" spans="1:6" x14ac:dyDescent="0.3">
      <c r="A58" s="33" t="s">
        <v>121</v>
      </c>
      <c r="B58" s="33">
        <v>371000</v>
      </c>
      <c r="C58" s="33">
        <v>241500</v>
      </c>
      <c r="D58" s="33">
        <v>25900</v>
      </c>
      <c r="E58" s="33">
        <v>88800</v>
      </c>
      <c r="F58" s="33">
        <v>0</v>
      </c>
    </row>
    <row r="59" spans="1:6" x14ac:dyDescent="0.3">
      <c r="A59" s="33" t="s">
        <v>161</v>
      </c>
      <c r="B59" s="33">
        <v>12619</v>
      </c>
      <c r="C59" s="33">
        <v>12619</v>
      </c>
      <c r="D59" s="33">
        <v>0</v>
      </c>
      <c r="E59" s="33">
        <v>0</v>
      </c>
      <c r="F59" s="33">
        <v>0</v>
      </c>
    </row>
    <row r="60" spans="1:6" x14ac:dyDescent="0.3">
      <c r="A60" s="33" t="s">
        <v>162</v>
      </c>
      <c r="B60" s="33">
        <v>14300</v>
      </c>
      <c r="C60" s="33">
        <v>14300</v>
      </c>
      <c r="D60" s="33">
        <v>0</v>
      </c>
      <c r="E60" s="33">
        <v>0</v>
      </c>
      <c r="F60" s="33">
        <v>0</v>
      </c>
    </row>
    <row r="61" spans="1:6" x14ac:dyDescent="0.3">
      <c r="A61" s="33" t="s">
        <v>163</v>
      </c>
      <c r="B61" s="33">
        <v>41200</v>
      </c>
      <c r="C61" s="33">
        <v>39200</v>
      </c>
      <c r="D61" s="33">
        <v>0</v>
      </c>
      <c r="E61" s="33">
        <v>0</v>
      </c>
      <c r="F61" s="33">
        <v>0</v>
      </c>
    </row>
    <row r="62" spans="1:6" x14ac:dyDescent="0.3">
      <c r="A62" s="33" t="s">
        <v>216</v>
      </c>
      <c r="B62" s="33">
        <v>3200</v>
      </c>
      <c r="C62" s="33">
        <v>3200</v>
      </c>
      <c r="D62" s="33">
        <v>0</v>
      </c>
      <c r="E62" s="33">
        <v>0</v>
      </c>
      <c r="F62" s="33">
        <v>0</v>
      </c>
    </row>
    <row r="63" spans="1:6" x14ac:dyDescent="0.3">
      <c r="A63" s="33" t="s">
        <v>122</v>
      </c>
      <c r="B63" s="33">
        <v>550728</v>
      </c>
      <c r="C63" s="33">
        <v>337228</v>
      </c>
      <c r="D63" s="33">
        <v>42700</v>
      </c>
      <c r="E63" s="33">
        <v>146400</v>
      </c>
      <c r="F63" s="33">
        <v>0</v>
      </c>
    </row>
    <row r="64" spans="1:6" x14ac:dyDescent="0.3">
      <c r="A64" s="33" t="s">
        <v>217</v>
      </c>
      <c r="B64" s="33">
        <v>4200</v>
      </c>
      <c r="C64" s="33">
        <v>4200</v>
      </c>
      <c r="D64" s="33">
        <v>0</v>
      </c>
      <c r="E64" s="33">
        <v>0</v>
      </c>
      <c r="F64" s="33">
        <v>0</v>
      </c>
    </row>
    <row r="65" spans="1:6" x14ac:dyDescent="0.3">
      <c r="A65" s="33" t="s">
        <v>164</v>
      </c>
      <c r="B65" s="33">
        <v>58808</v>
      </c>
      <c r="C65" s="33">
        <v>58808</v>
      </c>
      <c r="D65" s="33">
        <v>0</v>
      </c>
      <c r="E65" s="33">
        <v>0</v>
      </c>
      <c r="F65" s="33">
        <v>0</v>
      </c>
    </row>
    <row r="66" spans="1:6" x14ac:dyDescent="0.3">
      <c r="A66" s="33" t="s">
        <v>218</v>
      </c>
      <c r="B66" s="33">
        <v>2800</v>
      </c>
      <c r="C66" s="33">
        <v>2800</v>
      </c>
      <c r="D66" s="33">
        <v>0</v>
      </c>
      <c r="E66" s="33">
        <v>0</v>
      </c>
      <c r="F66" s="33">
        <v>0</v>
      </c>
    </row>
    <row r="67" spans="1:6" x14ac:dyDescent="0.3">
      <c r="A67" s="33" t="s">
        <v>165</v>
      </c>
      <c r="B67" s="33">
        <v>66600</v>
      </c>
      <c r="C67" s="33">
        <v>66600</v>
      </c>
      <c r="D67" s="33">
        <v>0</v>
      </c>
      <c r="E67" s="33">
        <v>0</v>
      </c>
      <c r="F67" s="33">
        <v>0</v>
      </c>
    </row>
    <row r="68" spans="1:6" x14ac:dyDescent="0.3">
      <c r="A68" s="33" t="s">
        <v>166</v>
      </c>
      <c r="B68" s="33">
        <v>16700</v>
      </c>
      <c r="C68" s="33">
        <v>16700</v>
      </c>
      <c r="D68" s="33">
        <v>0</v>
      </c>
      <c r="E68" s="33">
        <v>0</v>
      </c>
      <c r="F68" s="33">
        <v>0</v>
      </c>
    </row>
    <row r="69" spans="1:6" x14ac:dyDescent="0.3">
      <c r="A69" s="33" t="s">
        <v>167</v>
      </c>
      <c r="B69" s="33">
        <v>45868</v>
      </c>
      <c r="C69" s="33">
        <v>45868</v>
      </c>
      <c r="D69" s="33">
        <v>0</v>
      </c>
      <c r="E69" s="33">
        <v>0</v>
      </c>
      <c r="F69" s="33">
        <v>0</v>
      </c>
    </row>
    <row r="70" spans="1:6" x14ac:dyDescent="0.3">
      <c r="A70" s="33" t="s">
        <v>219</v>
      </c>
      <c r="B70" s="33">
        <v>21200</v>
      </c>
      <c r="C70" s="33">
        <v>21200</v>
      </c>
      <c r="D70" s="33">
        <v>0</v>
      </c>
      <c r="E70" s="33">
        <v>0</v>
      </c>
      <c r="F70" s="33">
        <v>0</v>
      </c>
    </row>
    <row r="71" spans="1:6" x14ac:dyDescent="0.3">
      <c r="A71" s="33" t="s">
        <v>168</v>
      </c>
      <c r="B71" s="33">
        <v>256400</v>
      </c>
      <c r="C71" s="33">
        <v>256400</v>
      </c>
      <c r="D71" s="33">
        <v>0</v>
      </c>
      <c r="E71" s="33">
        <v>0</v>
      </c>
      <c r="F71" s="33">
        <v>0</v>
      </c>
    </row>
    <row r="72" spans="1:6" x14ac:dyDescent="0.3">
      <c r="A72" s="33" t="s">
        <v>91</v>
      </c>
      <c r="B72" s="33">
        <v>31433</v>
      </c>
      <c r="C72" s="33">
        <v>31433</v>
      </c>
      <c r="D72" s="33">
        <v>0</v>
      </c>
      <c r="E72" s="33">
        <v>0</v>
      </c>
      <c r="F72" s="33">
        <v>0</v>
      </c>
    </row>
    <row r="73" spans="1:6" x14ac:dyDescent="0.3">
      <c r="A73" s="33" t="s">
        <v>194</v>
      </c>
      <c r="B73" s="33">
        <v>3400</v>
      </c>
      <c r="C73" s="33">
        <v>3400</v>
      </c>
      <c r="D73" s="33">
        <v>0</v>
      </c>
      <c r="E73" s="33">
        <v>0</v>
      </c>
      <c r="F73" s="33">
        <v>0</v>
      </c>
    </row>
    <row r="74" spans="1:6" x14ac:dyDescent="0.3">
      <c r="A74" s="33" t="s">
        <v>220</v>
      </c>
      <c r="B74" s="33">
        <v>5000</v>
      </c>
      <c r="C74" s="33">
        <v>5000</v>
      </c>
      <c r="D74" s="33">
        <v>0</v>
      </c>
      <c r="E74" s="33">
        <v>0</v>
      </c>
      <c r="F74" s="33">
        <v>0</v>
      </c>
    </row>
    <row r="75" spans="1:6" x14ac:dyDescent="0.3">
      <c r="A75" s="33" t="s">
        <v>169</v>
      </c>
      <c r="B75" s="33">
        <v>205454</v>
      </c>
      <c r="C75" s="33">
        <v>155554</v>
      </c>
      <c r="D75" s="33">
        <v>0</v>
      </c>
      <c r="E75" s="33">
        <v>0</v>
      </c>
      <c r="F75" s="33">
        <v>49900</v>
      </c>
    </row>
    <row r="76" spans="1:6" x14ac:dyDescent="0.3">
      <c r="A76" s="33" t="s">
        <v>123</v>
      </c>
      <c r="B76" s="33">
        <v>106800</v>
      </c>
      <c r="C76" s="33">
        <v>62800</v>
      </c>
      <c r="D76" s="33">
        <v>7700</v>
      </c>
      <c r="E76" s="33">
        <v>26400</v>
      </c>
      <c r="F76" s="33">
        <v>0</v>
      </c>
    </row>
    <row r="77" spans="1:6" x14ac:dyDescent="0.3">
      <c r="A77" s="33" t="s">
        <v>124</v>
      </c>
      <c r="B77" s="33">
        <v>180733</v>
      </c>
      <c r="C77" s="33">
        <v>98733</v>
      </c>
      <c r="D77" s="33">
        <v>14000</v>
      </c>
      <c r="E77" s="33">
        <v>48000</v>
      </c>
      <c r="F77" s="33">
        <v>0</v>
      </c>
    </row>
    <row r="78" spans="1:6" x14ac:dyDescent="0.3">
      <c r="A78" s="33" t="s">
        <v>202</v>
      </c>
      <c r="B78" s="33">
        <v>4000</v>
      </c>
      <c r="C78" s="33">
        <v>4000</v>
      </c>
      <c r="D78" s="33">
        <v>0</v>
      </c>
      <c r="E78" s="33">
        <v>0</v>
      </c>
      <c r="F78" s="33">
        <v>0</v>
      </c>
    </row>
    <row r="79" spans="1:6" x14ac:dyDescent="0.3">
      <c r="A79" s="33" t="s">
        <v>170</v>
      </c>
      <c r="B79" s="33">
        <v>16400</v>
      </c>
      <c r="C79" s="33">
        <v>16400</v>
      </c>
      <c r="D79" s="33">
        <v>0</v>
      </c>
      <c r="E79" s="33">
        <v>0</v>
      </c>
      <c r="F79" s="33">
        <v>0</v>
      </c>
    </row>
    <row r="80" spans="1:6" x14ac:dyDescent="0.3">
      <c r="A80" s="33" t="s">
        <v>104</v>
      </c>
      <c r="B80" s="33">
        <v>49500</v>
      </c>
      <c r="C80" s="33">
        <v>49500</v>
      </c>
      <c r="D80" s="33">
        <v>0</v>
      </c>
      <c r="E80" s="33">
        <v>0</v>
      </c>
      <c r="F80" s="33">
        <v>0</v>
      </c>
    </row>
    <row r="81" spans="1:6" x14ac:dyDescent="0.3">
      <c r="A81" s="33" t="s">
        <v>171</v>
      </c>
      <c r="B81" s="33">
        <v>13600</v>
      </c>
      <c r="C81" s="33">
        <v>13600</v>
      </c>
      <c r="D81" s="33">
        <v>0</v>
      </c>
      <c r="E81" s="33">
        <v>0</v>
      </c>
      <c r="F81" s="33">
        <v>0</v>
      </c>
    </row>
    <row r="82" spans="1:6" x14ac:dyDescent="0.3">
      <c r="A82" s="33" t="s">
        <v>172</v>
      </c>
      <c r="B82" s="33">
        <v>88900</v>
      </c>
      <c r="C82" s="33">
        <v>88900</v>
      </c>
      <c r="D82" s="33">
        <v>0</v>
      </c>
      <c r="E82" s="33">
        <v>0</v>
      </c>
      <c r="F82" s="33">
        <v>0</v>
      </c>
    </row>
    <row r="83" spans="1:6" x14ac:dyDescent="0.3">
      <c r="A83" s="33" t="s">
        <v>86</v>
      </c>
      <c r="B83" s="33">
        <v>51403</v>
      </c>
      <c r="C83" s="33">
        <v>51403</v>
      </c>
      <c r="D83" s="33">
        <v>0</v>
      </c>
      <c r="E83" s="33">
        <v>0</v>
      </c>
      <c r="F83" s="33">
        <v>0</v>
      </c>
    </row>
    <row r="84" spans="1:6" x14ac:dyDescent="0.3">
      <c r="A84" s="33" t="s">
        <v>195</v>
      </c>
      <c r="B84" s="33">
        <v>16816</v>
      </c>
      <c r="C84" s="33">
        <v>16816</v>
      </c>
      <c r="D84" s="33">
        <v>0</v>
      </c>
      <c r="E84" s="33">
        <v>0</v>
      </c>
      <c r="F84" s="33">
        <v>0</v>
      </c>
    </row>
    <row r="85" spans="1:6" x14ac:dyDescent="0.3">
      <c r="A85" s="33" t="s">
        <v>109</v>
      </c>
      <c r="B85" s="33">
        <v>19500</v>
      </c>
      <c r="C85" s="33">
        <v>19500</v>
      </c>
      <c r="D85" s="33">
        <v>0</v>
      </c>
      <c r="E85" s="33">
        <v>0</v>
      </c>
      <c r="F85" s="33">
        <v>0</v>
      </c>
    </row>
    <row r="86" spans="1:6" x14ac:dyDescent="0.3">
      <c r="A86" s="33" t="s">
        <v>173</v>
      </c>
      <c r="B86" s="33">
        <v>24432</v>
      </c>
      <c r="C86" s="33">
        <v>24432</v>
      </c>
      <c r="D86" s="33">
        <v>0</v>
      </c>
      <c r="E86" s="33">
        <v>0</v>
      </c>
      <c r="F86" s="33">
        <v>0</v>
      </c>
    </row>
    <row r="87" spans="1:6" x14ac:dyDescent="0.3">
      <c r="A87" s="33" t="s">
        <v>174</v>
      </c>
      <c r="B87" s="33">
        <v>28758</v>
      </c>
      <c r="C87" s="33">
        <v>28758</v>
      </c>
      <c r="D87" s="33">
        <v>0</v>
      </c>
      <c r="E87" s="33">
        <v>0</v>
      </c>
      <c r="F87" s="33">
        <v>0</v>
      </c>
    </row>
    <row r="88" spans="1:6" x14ac:dyDescent="0.3">
      <c r="A88" s="33" t="s">
        <v>175</v>
      </c>
      <c r="B88" s="33">
        <v>5800</v>
      </c>
      <c r="C88" s="33">
        <v>5800</v>
      </c>
      <c r="D88" s="33">
        <v>0</v>
      </c>
      <c r="E88" s="33">
        <v>0</v>
      </c>
      <c r="F88" s="33">
        <v>0</v>
      </c>
    </row>
    <row r="89" spans="1:6" x14ac:dyDescent="0.3">
      <c r="A89" s="33" t="s">
        <v>125</v>
      </c>
      <c r="B89" s="33">
        <v>19650</v>
      </c>
      <c r="C89" s="33">
        <v>11450</v>
      </c>
      <c r="D89" s="33">
        <v>1400</v>
      </c>
      <c r="E89" s="33">
        <v>4800</v>
      </c>
      <c r="F89" s="33">
        <v>0</v>
      </c>
    </row>
    <row r="90" spans="1:6" x14ac:dyDescent="0.3">
      <c r="A90" s="33" t="s">
        <v>88</v>
      </c>
      <c r="B90" s="33">
        <v>91217</v>
      </c>
      <c r="C90" s="33">
        <v>91217</v>
      </c>
      <c r="D90" s="33">
        <v>0</v>
      </c>
      <c r="E90" s="33">
        <v>0</v>
      </c>
      <c r="F90" s="33">
        <v>0</v>
      </c>
    </row>
    <row r="91" spans="1:6" x14ac:dyDescent="0.3">
      <c r="A91" s="33" t="s">
        <v>126</v>
      </c>
      <c r="B91" s="33">
        <v>95800</v>
      </c>
      <c r="C91" s="33">
        <v>54800</v>
      </c>
      <c r="D91" s="33">
        <v>7000</v>
      </c>
      <c r="E91" s="33">
        <v>24000</v>
      </c>
      <c r="F91" s="33">
        <v>0</v>
      </c>
    </row>
    <row r="92" spans="1:6" x14ac:dyDescent="0.3">
      <c r="A92" s="33" t="s">
        <v>176</v>
      </c>
      <c r="B92" s="33">
        <v>4500</v>
      </c>
      <c r="C92" s="33">
        <v>4500</v>
      </c>
      <c r="D92" s="33">
        <v>0</v>
      </c>
      <c r="E92" s="33">
        <v>0</v>
      </c>
      <c r="F92" s="33">
        <v>0</v>
      </c>
    </row>
    <row r="93" spans="1:6" x14ac:dyDescent="0.3">
      <c r="A93" s="33" t="s">
        <v>177</v>
      </c>
      <c r="B93" s="33">
        <v>32100</v>
      </c>
      <c r="C93" s="33">
        <v>32100</v>
      </c>
      <c r="D93" s="33">
        <v>0</v>
      </c>
      <c r="E93" s="33">
        <v>0</v>
      </c>
      <c r="F93" s="33">
        <v>0</v>
      </c>
    </row>
    <row r="94" spans="1:6" x14ac:dyDescent="0.3">
      <c r="A94" s="33" t="s">
        <v>178</v>
      </c>
      <c r="B94" s="33">
        <v>21400</v>
      </c>
      <c r="C94" s="33">
        <v>21400</v>
      </c>
      <c r="D94" s="33">
        <v>0</v>
      </c>
      <c r="E94" s="33">
        <v>0</v>
      </c>
      <c r="F94" s="33">
        <v>0</v>
      </c>
    </row>
    <row r="95" spans="1:6" x14ac:dyDescent="0.3">
      <c r="A95" s="33" t="s">
        <v>89</v>
      </c>
      <c r="B95" s="33">
        <v>74</v>
      </c>
      <c r="C95" s="33">
        <v>74</v>
      </c>
      <c r="D95" s="33">
        <v>0</v>
      </c>
      <c r="E95" s="33">
        <v>0</v>
      </c>
      <c r="F95" s="33">
        <v>0</v>
      </c>
    </row>
    <row r="96" spans="1:6" x14ac:dyDescent="0.3">
      <c r="A96" s="33" t="s">
        <v>127</v>
      </c>
      <c r="B96" s="33">
        <v>19150</v>
      </c>
      <c r="C96" s="33">
        <v>10950</v>
      </c>
      <c r="D96" s="33">
        <v>1400</v>
      </c>
      <c r="E96" s="33">
        <v>4800</v>
      </c>
      <c r="F96" s="33">
        <v>0</v>
      </c>
    </row>
    <row r="97" spans="1:6" x14ac:dyDescent="0.3">
      <c r="A97" s="33" t="s">
        <v>221</v>
      </c>
      <c r="B97" s="33">
        <v>60936</v>
      </c>
      <c r="C97" s="33">
        <v>60936</v>
      </c>
      <c r="D97" s="33">
        <v>0</v>
      </c>
      <c r="E97" s="33">
        <v>0</v>
      </c>
      <c r="F97" s="33">
        <v>0</v>
      </c>
    </row>
    <row r="98" spans="1:6" x14ac:dyDescent="0.3">
      <c r="A98" s="33" t="s">
        <v>179</v>
      </c>
      <c r="B98" s="33">
        <v>46800</v>
      </c>
      <c r="C98" s="33">
        <v>46800</v>
      </c>
      <c r="D98" s="33">
        <v>0</v>
      </c>
      <c r="E98" s="33">
        <v>0</v>
      </c>
      <c r="F98" s="33">
        <v>0</v>
      </c>
    </row>
    <row r="99" spans="1:6" x14ac:dyDescent="0.3">
      <c r="A99" s="33" t="s">
        <v>222</v>
      </c>
      <c r="B99" s="33">
        <v>24</v>
      </c>
      <c r="C99" s="33">
        <v>24</v>
      </c>
      <c r="D99" s="33">
        <v>0</v>
      </c>
      <c r="E99" s="33">
        <v>0</v>
      </c>
      <c r="F99" s="33">
        <v>0</v>
      </c>
    </row>
    <row r="100" spans="1:6" x14ac:dyDescent="0.3">
      <c r="A100" s="33" t="s">
        <v>180</v>
      </c>
      <c r="B100" s="33">
        <v>6700</v>
      </c>
      <c r="C100" s="33">
        <v>6700</v>
      </c>
      <c r="D100" s="33">
        <v>0</v>
      </c>
      <c r="E100" s="33">
        <v>0</v>
      </c>
      <c r="F100" s="33">
        <v>0</v>
      </c>
    </row>
    <row r="101" spans="1:6" x14ac:dyDescent="0.3">
      <c r="A101" s="33" t="s">
        <v>128</v>
      </c>
      <c r="B101" s="33">
        <v>561400</v>
      </c>
      <c r="C101" s="33">
        <v>356200</v>
      </c>
      <c r="D101" s="33">
        <v>37800</v>
      </c>
      <c r="E101" s="33">
        <v>129600</v>
      </c>
      <c r="F101" s="33">
        <v>0</v>
      </c>
    </row>
    <row r="102" spans="1:6" x14ac:dyDescent="0.3">
      <c r="A102" s="33" t="s">
        <v>181</v>
      </c>
      <c r="B102" s="33">
        <v>10100</v>
      </c>
      <c r="C102" s="33">
        <v>10100</v>
      </c>
      <c r="D102" s="33">
        <v>0</v>
      </c>
      <c r="E102" s="33">
        <v>0</v>
      </c>
      <c r="F102" s="33">
        <v>0</v>
      </c>
    </row>
    <row r="103" spans="1:6" x14ac:dyDescent="0.3">
      <c r="A103" s="33" t="s">
        <v>182</v>
      </c>
      <c r="B103" s="33">
        <v>6600</v>
      </c>
      <c r="C103" s="33">
        <v>6600</v>
      </c>
      <c r="D103" s="33">
        <v>0</v>
      </c>
      <c r="E103" s="33">
        <v>0</v>
      </c>
      <c r="F103" s="33">
        <v>0</v>
      </c>
    </row>
    <row r="104" spans="1:6" x14ac:dyDescent="0.3">
      <c r="A104" s="33" t="s">
        <v>129</v>
      </c>
      <c r="B104" s="33">
        <v>324500</v>
      </c>
      <c r="C104" s="33">
        <v>194800</v>
      </c>
      <c r="D104" s="33">
        <v>21000</v>
      </c>
      <c r="E104" s="33">
        <v>69000</v>
      </c>
      <c r="F104" s="33">
        <v>23800</v>
      </c>
    </row>
    <row r="105" spans="1:6" x14ac:dyDescent="0.3">
      <c r="A105" s="33" t="s">
        <v>108</v>
      </c>
      <c r="B105" s="33">
        <v>250370</v>
      </c>
      <c r="C105" s="33">
        <v>178370</v>
      </c>
      <c r="D105" s="33">
        <v>12600</v>
      </c>
      <c r="E105" s="33">
        <v>43200</v>
      </c>
      <c r="F105" s="33">
        <v>0</v>
      </c>
    </row>
    <row r="106" spans="1:6" x14ac:dyDescent="0.3">
      <c r="A106" s="33" t="s">
        <v>130</v>
      </c>
      <c r="B106" s="33">
        <v>486250</v>
      </c>
      <c r="C106" s="33">
        <v>374250</v>
      </c>
      <c r="D106" s="33">
        <v>22400</v>
      </c>
      <c r="E106" s="33">
        <v>76800</v>
      </c>
      <c r="F106" s="33">
        <v>0</v>
      </c>
    </row>
    <row r="107" spans="1:6" x14ac:dyDescent="0.3">
      <c r="A107" s="33" t="s">
        <v>183</v>
      </c>
      <c r="B107" s="33">
        <v>5800</v>
      </c>
      <c r="C107" s="33">
        <v>5800</v>
      </c>
      <c r="D107" s="33">
        <v>0</v>
      </c>
      <c r="E107" s="33">
        <v>0</v>
      </c>
      <c r="F107" s="33">
        <v>0</v>
      </c>
    </row>
    <row r="108" spans="1:6" x14ac:dyDescent="0.3">
      <c r="A108" s="33" t="s">
        <v>131</v>
      </c>
      <c r="B108" s="33">
        <v>1101186</v>
      </c>
      <c r="C108" s="33">
        <v>793086</v>
      </c>
      <c r="D108" s="33">
        <v>55300</v>
      </c>
      <c r="E108" s="33">
        <v>189600</v>
      </c>
      <c r="F108" s="33">
        <v>0</v>
      </c>
    </row>
    <row r="109" spans="1:6" x14ac:dyDescent="0.3">
      <c r="A109" s="33" t="s">
        <v>184</v>
      </c>
      <c r="B109" s="33">
        <v>46488</v>
      </c>
      <c r="C109" s="33">
        <v>46488</v>
      </c>
      <c r="D109" s="33">
        <v>0</v>
      </c>
      <c r="E109" s="33">
        <v>0</v>
      </c>
      <c r="F109" s="33">
        <v>0</v>
      </c>
    </row>
    <row r="110" spans="1:6" x14ac:dyDescent="0.3">
      <c r="A110" s="33" t="s">
        <v>132</v>
      </c>
      <c r="B110" s="33">
        <v>189616</v>
      </c>
      <c r="C110" s="33">
        <v>117416</v>
      </c>
      <c r="D110" s="33">
        <v>13300</v>
      </c>
      <c r="E110" s="33">
        <v>45600</v>
      </c>
      <c r="F110" s="33">
        <v>0</v>
      </c>
    </row>
    <row r="111" spans="1:6" x14ac:dyDescent="0.3">
      <c r="A111" s="33" t="s">
        <v>196</v>
      </c>
      <c r="B111" s="33">
        <v>4600</v>
      </c>
      <c r="C111" s="33">
        <v>4600</v>
      </c>
      <c r="D111" s="33">
        <v>0</v>
      </c>
      <c r="E111" s="33">
        <v>0</v>
      </c>
      <c r="F111" s="33">
        <v>0</v>
      </c>
    </row>
    <row r="112" spans="1:6" x14ac:dyDescent="0.3">
      <c r="A112" s="33" t="s">
        <v>110</v>
      </c>
      <c r="B112" s="33">
        <v>102088</v>
      </c>
      <c r="C112" s="33">
        <v>58088</v>
      </c>
      <c r="D112" s="33">
        <v>7700</v>
      </c>
      <c r="E112" s="33">
        <v>25300</v>
      </c>
      <c r="F112" s="33">
        <v>0</v>
      </c>
    </row>
    <row r="113" spans="1:6" x14ac:dyDescent="0.3">
      <c r="A113" s="33" t="s">
        <v>185</v>
      </c>
      <c r="B113" s="33">
        <v>28900</v>
      </c>
      <c r="C113" s="33">
        <v>28900</v>
      </c>
      <c r="D113" s="33">
        <v>0</v>
      </c>
      <c r="E113" s="33">
        <v>0</v>
      </c>
      <c r="F113" s="33">
        <v>0</v>
      </c>
    </row>
    <row r="114" spans="1:6" x14ac:dyDescent="0.3">
      <c r="A114" s="33" t="s">
        <v>112</v>
      </c>
      <c r="B114" s="33">
        <v>43600</v>
      </c>
      <c r="C114" s="33">
        <v>43600</v>
      </c>
      <c r="D114" s="33">
        <v>0</v>
      </c>
      <c r="E114" s="33">
        <v>0</v>
      </c>
      <c r="F114" s="33">
        <v>0</v>
      </c>
    </row>
    <row r="115" spans="1:6" x14ac:dyDescent="0.3">
      <c r="A115" s="33" t="s">
        <v>197</v>
      </c>
      <c r="B115" s="33">
        <v>3500</v>
      </c>
      <c r="C115" s="33">
        <v>3500</v>
      </c>
      <c r="D115" s="33">
        <v>0</v>
      </c>
      <c r="E115" s="33">
        <v>0</v>
      </c>
      <c r="F115" s="33">
        <v>0</v>
      </c>
    </row>
    <row r="116" spans="1:6" x14ac:dyDescent="0.3">
      <c r="A116" s="33" t="s">
        <v>186</v>
      </c>
      <c r="B116" s="33">
        <v>6700</v>
      </c>
      <c r="C116" s="33">
        <v>6700</v>
      </c>
      <c r="D116" s="33">
        <v>0</v>
      </c>
      <c r="E116" s="33">
        <v>0</v>
      </c>
      <c r="F116" s="33">
        <v>0</v>
      </c>
    </row>
    <row r="117" spans="1:6" x14ac:dyDescent="0.3">
      <c r="A117" s="33" t="s">
        <v>187</v>
      </c>
      <c r="B117" s="33">
        <v>10600</v>
      </c>
      <c r="C117" s="33">
        <v>10600</v>
      </c>
      <c r="D117" s="33">
        <v>0</v>
      </c>
      <c r="E117" s="33">
        <v>0</v>
      </c>
      <c r="F117" s="33">
        <v>0</v>
      </c>
    </row>
    <row r="118" spans="1:6" x14ac:dyDescent="0.3">
      <c r="A118" s="33" t="s">
        <v>133</v>
      </c>
      <c r="B118" s="33">
        <v>206645</v>
      </c>
      <c r="C118" s="33">
        <v>112345</v>
      </c>
      <c r="D118" s="33">
        <v>16100</v>
      </c>
      <c r="E118" s="33">
        <v>55200</v>
      </c>
      <c r="F118" s="33">
        <v>0</v>
      </c>
    </row>
    <row r="119" spans="1:6" x14ac:dyDescent="0.3">
      <c r="A119" s="33" t="s">
        <v>92</v>
      </c>
      <c r="B119" s="33">
        <v>33</v>
      </c>
      <c r="C119" s="33">
        <v>33</v>
      </c>
      <c r="D119" s="33">
        <v>0</v>
      </c>
      <c r="E119" s="33">
        <v>0</v>
      </c>
      <c r="F119" s="33">
        <v>0</v>
      </c>
    </row>
    <row r="120" spans="1:6" x14ac:dyDescent="0.3">
      <c r="A120" s="33" t="s">
        <v>134</v>
      </c>
      <c r="B120" s="33">
        <v>173168</v>
      </c>
      <c r="C120" s="33">
        <v>95268</v>
      </c>
      <c r="D120" s="33">
        <v>13300</v>
      </c>
      <c r="E120" s="33">
        <v>45600</v>
      </c>
      <c r="F120" s="33">
        <v>0</v>
      </c>
    </row>
    <row r="121" spans="1:6" x14ac:dyDescent="0.3">
      <c r="A121" s="33" t="s">
        <v>188</v>
      </c>
      <c r="B121" s="33">
        <v>146100</v>
      </c>
      <c r="C121" s="33">
        <v>123700</v>
      </c>
      <c r="D121" s="33">
        <v>0</v>
      </c>
      <c r="E121" s="33">
        <v>0</v>
      </c>
      <c r="F121" s="33">
        <v>22400</v>
      </c>
    </row>
    <row r="122" spans="1:6" x14ac:dyDescent="0.3">
      <c r="A122" s="33" t="s">
        <v>223</v>
      </c>
      <c r="B122" s="33">
        <v>112500</v>
      </c>
      <c r="C122" s="33">
        <v>112500</v>
      </c>
      <c r="D122" s="33">
        <v>0</v>
      </c>
      <c r="E122" s="33">
        <v>0</v>
      </c>
      <c r="F122" s="33">
        <v>0</v>
      </c>
    </row>
    <row r="123" spans="1:6" x14ac:dyDescent="0.3">
      <c r="A123" s="33" t="s">
        <v>135</v>
      </c>
      <c r="B123" s="33">
        <v>45000</v>
      </c>
      <c r="C123" s="33">
        <v>25500</v>
      </c>
      <c r="D123" s="33">
        <v>3500</v>
      </c>
      <c r="E123" s="33">
        <v>12000</v>
      </c>
      <c r="F123" s="33">
        <v>0</v>
      </c>
    </row>
    <row r="124" spans="1:6" x14ac:dyDescent="0.3">
      <c r="A124" s="33" t="s">
        <v>189</v>
      </c>
      <c r="B124" s="33">
        <v>245500</v>
      </c>
      <c r="C124" s="33">
        <v>176800</v>
      </c>
      <c r="D124" s="33">
        <v>0</v>
      </c>
      <c r="E124" s="33">
        <v>0</v>
      </c>
      <c r="F124" s="33">
        <v>0</v>
      </c>
    </row>
    <row r="125" spans="1:6" x14ac:dyDescent="0.3">
      <c r="A125" s="33" t="s">
        <v>136</v>
      </c>
      <c r="B125" s="33">
        <v>126504</v>
      </c>
      <c r="C125" s="33">
        <v>72604</v>
      </c>
      <c r="D125" s="33">
        <v>9800</v>
      </c>
      <c r="E125" s="33">
        <v>33600</v>
      </c>
      <c r="F125" s="33">
        <v>0</v>
      </c>
    </row>
    <row r="126" spans="1:6" x14ac:dyDescent="0.3">
      <c r="A126" s="33" t="s">
        <v>137</v>
      </c>
      <c r="B126" s="33">
        <v>839883</v>
      </c>
      <c r="C126" s="33">
        <v>561083</v>
      </c>
      <c r="D126" s="33">
        <v>57400</v>
      </c>
      <c r="E126" s="33">
        <v>188600</v>
      </c>
      <c r="F126" s="33">
        <v>0</v>
      </c>
    </row>
    <row r="127" spans="1:6" x14ac:dyDescent="0.3">
      <c r="A127" s="33" t="s">
        <v>190</v>
      </c>
      <c r="B127" s="33">
        <v>14400</v>
      </c>
      <c r="C127" s="33">
        <v>11200</v>
      </c>
      <c r="D127" s="33">
        <v>0</v>
      </c>
      <c r="E127" s="33">
        <v>0</v>
      </c>
      <c r="F127" s="33">
        <v>3200</v>
      </c>
    </row>
    <row r="128" spans="1:6" x14ac:dyDescent="0.3">
      <c r="A128" s="33" t="s">
        <v>138</v>
      </c>
      <c r="B128" s="33">
        <v>150400</v>
      </c>
      <c r="C128" s="33">
        <v>84800</v>
      </c>
      <c r="D128" s="33">
        <v>11200</v>
      </c>
      <c r="E128" s="33">
        <v>38400</v>
      </c>
      <c r="F128" s="33">
        <v>0</v>
      </c>
    </row>
    <row r="129" spans="1:6" x14ac:dyDescent="0.3">
      <c r="A129" s="33" t="s">
        <v>224</v>
      </c>
      <c r="B129" s="33">
        <v>7700</v>
      </c>
      <c r="C129" s="33">
        <v>7700</v>
      </c>
      <c r="D129" s="33">
        <v>0</v>
      </c>
      <c r="E129" s="33">
        <v>0</v>
      </c>
      <c r="F129" s="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4612-95AB-4CBD-962B-79FE02394045}">
  <dimension ref="A1:G32"/>
  <sheetViews>
    <sheetView workbookViewId="0">
      <selection activeCell="E23" sqref="E23"/>
    </sheetView>
  </sheetViews>
  <sheetFormatPr defaultRowHeight="14.4" x14ac:dyDescent="0.3"/>
  <cols>
    <col min="1" max="1" width="6.33203125" bestFit="1" customWidth="1"/>
    <col min="2" max="2" width="18.109375" bestFit="1" customWidth="1"/>
    <col min="3" max="3" width="8.109375" customWidth="1"/>
    <col min="4" max="4" width="15" customWidth="1"/>
    <col min="5" max="5" width="27.6640625" bestFit="1" customWidth="1"/>
  </cols>
  <sheetData>
    <row r="1" spans="1:7" x14ac:dyDescent="0.3">
      <c r="A1" s="26" t="s">
        <v>3</v>
      </c>
      <c r="B1" s="26" t="s">
        <v>9</v>
      </c>
      <c r="C1" s="26" t="s">
        <v>10</v>
      </c>
      <c r="D1" s="26" t="s">
        <v>11</v>
      </c>
      <c r="E1" s="26" t="s">
        <v>12</v>
      </c>
      <c r="F1">
        <v>10</v>
      </c>
      <c r="G1" t="s">
        <v>204</v>
      </c>
    </row>
    <row r="2" spans="1:7" x14ac:dyDescent="0.3">
      <c r="A2" s="1" t="str">
        <f>IF(E1_bas!D15=1,"",E1_bas!A15)</f>
        <v>MWG</v>
      </c>
      <c r="B2" s="1">
        <f>IFERROR(VLOOKUP(A2,[3]E1VFVN30!$C$2:$E$31,3,0),0)</f>
        <v>2000</v>
      </c>
      <c r="C2" s="1">
        <f>IFERROR(VLOOKUP($A2,updated_plusgrid!$A$1:$AF$500,MATCH("Usable (USABLE)",updated_plusgrid!$A$1:$AF$1,0),0),0)</f>
        <v>98733</v>
      </c>
      <c r="D2" s="1">
        <f>IFERROR(VLOOKUP($A2,updated_plusgrid!$A$1:$AF$500,MATCH("Due (DUE)",updated_plusgrid!$A$1:$AF$1,0),0),0)</f>
        <v>48000</v>
      </c>
      <c r="E2" s="1">
        <f>IFERROR(VLOOKUP($A2,updated_plusgrid!$A$1:$AF$500,MATCH("Pend. T+1 Buy (TT1UNSETTLEBUY)",updated_plusgrid!$A$1:$AF$1,0),0),0)</f>
        <v>14000</v>
      </c>
      <c r="F2">
        <f>E2-B2*F1</f>
        <v>-6000</v>
      </c>
    </row>
    <row r="3" spans="1:7" x14ac:dyDescent="0.3">
      <c r="A3" s="1" t="str">
        <f>IF(E1_bas!D30=1,"",E1_bas!A30)</f>
        <v>VNM</v>
      </c>
      <c r="B3" s="1">
        <f>IFERROR(VLOOKUP(A3,[3]E1VFVN30!$C$2:$E$31,3,0),0)</f>
        <v>1400</v>
      </c>
      <c r="C3" s="1">
        <f>IFERROR(VLOOKUP($A3,updated_plusgrid!$A$1:$AF$500,MATCH("Usable (USABLE)",updated_plusgrid!$A$1:$AF$1,0),0),0)</f>
        <v>72604</v>
      </c>
      <c r="D3" s="1">
        <f>IFERROR(VLOOKUP($A3,updated_plusgrid!$A$1:$AF$500,MATCH("Due (DUE)",updated_plusgrid!$A$1:$AF$1,0),0),0)</f>
        <v>33600</v>
      </c>
      <c r="E3" s="1">
        <f>IFERROR(VLOOKUP($A3,updated_plusgrid!$A$1:$AF$500,MATCH("Pend. T+1 Buy (TT1UNSETTLEBUY)",updated_plusgrid!$A$1:$AF$1,0),0),0)</f>
        <v>9800</v>
      </c>
      <c r="F3">
        <f t="shared" ref="F3:F32" si="0">E3-B3*F2</f>
        <v>8409800</v>
      </c>
    </row>
    <row r="4" spans="1:7" x14ac:dyDescent="0.3">
      <c r="A4" s="1" t="str">
        <f>IF(E1_bas!D10=1,"",E1_bas!A10)</f>
        <v>GVR</v>
      </c>
      <c r="B4" s="1">
        <f>IFERROR(VLOOKUP(A4,[3]E1VFVN30!$C$2:$E$31,3,0),0)</f>
        <v>300</v>
      </c>
      <c r="C4" s="1">
        <f>IFERROR(VLOOKUP($A4,updated_plusgrid!$A$1:$AF$500,MATCH("Usable (USABLE)",updated_plusgrid!$A$1:$AF$1,0),0),0)</f>
        <v>15200</v>
      </c>
      <c r="D4" s="1">
        <f>IFERROR(VLOOKUP($A4,updated_plusgrid!$A$1:$AF$500,MATCH("Due (DUE)",updated_plusgrid!$A$1:$AF$1,0),0),0)</f>
        <v>7200</v>
      </c>
      <c r="E4" s="1">
        <f>IFERROR(VLOOKUP($A4,updated_plusgrid!$A$1:$AF$500,MATCH("Pend. T+1 Buy (TT1UNSETTLEBUY)",updated_plusgrid!$A$1:$AF$1,0),0),0)</f>
        <v>2100</v>
      </c>
      <c r="F4">
        <f t="shared" si="0"/>
        <v>-2522937900</v>
      </c>
    </row>
    <row r="5" spans="1:7" x14ac:dyDescent="0.3">
      <c r="A5" s="1" t="str">
        <f>IF(E1_bas!D11=1,"",E1_bas!A11)</f>
        <v>HDB</v>
      </c>
      <c r="B5" s="1">
        <f>IFERROR(VLOOKUP(A5,[3]E1VFVN30!$C$2:$E$31,3,0),0)</f>
        <v>3700</v>
      </c>
      <c r="C5" s="1">
        <f>IFERROR(VLOOKUP($A5,updated_plusgrid!$A$1:$AF$500,MATCH("Usable (USABLE)",updated_plusgrid!$A$1:$AF$1,0),0),0)</f>
        <v>241500</v>
      </c>
      <c r="D5" s="1">
        <f>IFERROR(VLOOKUP($A5,updated_plusgrid!$A$1:$AF$500,MATCH("Due (DUE)",updated_plusgrid!$A$1:$AF$1,0),0),0)</f>
        <v>88800</v>
      </c>
      <c r="E5" s="1">
        <f>IFERROR(VLOOKUP($A5,updated_plusgrid!$A$1:$AF$500,MATCH("Pend. T+1 Buy (TT1UNSETTLEBUY)",updated_plusgrid!$A$1:$AF$1,0),0),0)</f>
        <v>25900</v>
      </c>
      <c r="F5">
        <f t="shared" si="0"/>
        <v>9334870255900</v>
      </c>
    </row>
    <row r="6" spans="1:7" x14ac:dyDescent="0.3">
      <c r="A6" s="1" t="str">
        <f>IF(E1_bas!D28=1,"",E1_bas!A28)</f>
        <v>VIC</v>
      </c>
      <c r="B6" s="1">
        <f>IFERROR(VLOOKUP(A6,[3]E1VFVN30!$C$2:$E$31,3,0),0)</f>
        <v>1900</v>
      </c>
      <c r="C6" s="1">
        <f>IFERROR(VLOOKUP($A6,updated_plusgrid!$A$1:$AF$500,MATCH("Usable (USABLE)",updated_plusgrid!$A$1:$AF$1,0),0),0)</f>
        <v>95268</v>
      </c>
      <c r="D6" s="1">
        <f>IFERROR(VLOOKUP($A6,updated_plusgrid!$A$1:$AF$500,MATCH("Due (DUE)",updated_plusgrid!$A$1:$AF$1,0),0),0)</f>
        <v>45600</v>
      </c>
      <c r="E6" s="1">
        <f>IFERROR(VLOOKUP($A6,updated_plusgrid!$A$1:$AF$500,MATCH("Pend. T+1 Buy (TT1UNSETTLEBUY)",updated_plusgrid!$A$1:$AF$1,0),0),0)</f>
        <v>13300</v>
      </c>
      <c r="F6">
        <f t="shared" si="0"/>
        <v>-1.77362534861967E+16</v>
      </c>
    </row>
    <row r="7" spans="1:7" x14ac:dyDescent="0.3">
      <c r="A7" s="1" t="str">
        <f>IF(E1_bas!D17=1,"",E1_bas!A17)</f>
        <v>POW</v>
      </c>
      <c r="B7" s="1">
        <f>IFERROR(VLOOKUP(A7,[3]E1VFVN30!$C$2:$E$31,3,0),0)</f>
        <v>1000</v>
      </c>
      <c r="C7" s="1">
        <f>IFERROR(VLOOKUP($A7,updated_plusgrid!$A$1:$AF$500,MATCH("Usable (USABLE)",updated_plusgrid!$A$1:$AF$1,0),0),0)</f>
        <v>54800</v>
      </c>
      <c r="D7" s="1">
        <f>IFERROR(VLOOKUP($A7,updated_plusgrid!$A$1:$AF$500,MATCH("Due (DUE)",updated_plusgrid!$A$1:$AF$1,0),0),0)</f>
        <v>24000</v>
      </c>
      <c r="E7" s="1">
        <f>IFERROR(VLOOKUP($A7,updated_plusgrid!$A$1:$AF$500,MATCH("Pend. T+1 Buy (TT1UNSETTLEBUY)",updated_plusgrid!$A$1:$AF$1,0),0),0)</f>
        <v>7000</v>
      </c>
      <c r="F7">
        <f t="shared" si="0"/>
        <v>1.7736253486196705E+19</v>
      </c>
    </row>
    <row r="8" spans="1:7" x14ac:dyDescent="0.3">
      <c r="A8" s="1" t="str">
        <f>IF(E1_bas!D5=1,"",E1_bas!A5)</f>
        <v>BID</v>
      </c>
      <c r="B8" s="1">
        <f>IFERROR(VLOOKUP(A8,[3]E1VFVN30!$C$2:$E$31,3,0),0)</f>
        <v>400</v>
      </c>
      <c r="C8" s="1">
        <f>IFERROR(VLOOKUP($A8,updated_plusgrid!$A$1:$AF$500,MATCH("Usable (USABLE)",updated_plusgrid!$A$1:$AF$1,0),0),0)</f>
        <v>21805</v>
      </c>
      <c r="D8" s="1">
        <f>IFERROR(VLOOKUP($A8,updated_plusgrid!$A$1:$AF$500,MATCH("Due (DUE)",updated_plusgrid!$A$1:$AF$1,0),0),0)</f>
        <v>9600</v>
      </c>
      <c r="E8" s="1">
        <f>IFERROR(VLOOKUP($A8,updated_plusgrid!$A$1:$AF$500,MATCH("Pend. T+1 Buy (TT1UNSETTLEBUY)",updated_plusgrid!$A$1:$AF$1,0),0),0)</f>
        <v>2800</v>
      </c>
      <c r="F8">
        <f t="shared" si="0"/>
        <v>-7.0945013944786826E+21</v>
      </c>
    </row>
    <row r="9" spans="1:7" x14ac:dyDescent="0.3">
      <c r="A9" s="1" t="str">
        <f>IF(E1_bas!D24=1,"",E1_bas!A24)</f>
        <v>TPB</v>
      </c>
      <c r="B9" s="1">
        <f>IFERROR(VLOOKUP(A9,[3]E1VFVN30!$C$2:$E$31,3,0),0)</f>
        <v>1900</v>
      </c>
      <c r="C9" s="1">
        <f>IFERROR(VLOOKUP($A9,updated_plusgrid!$A$1:$AF$500,MATCH("Usable (USABLE)",updated_plusgrid!$A$1:$AF$1,0),0),0)</f>
        <v>117416</v>
      </c>
      <c r="D9" s="1">
        <f>IFERROR(VLOOKUP($A9,updated_plusgrid!$A$1:$AF$500,MATCH("Due (DUE)",updated_plusgrid!$A$1:$AF$1,0),0),0)</f>
        <v>45600</v>
      </c>
      <c r="E9" s="1">
        <f>IFERROR(VLOOKUP($A9,updated_plusgrid!$A$1:$AF$500,MATCH("Pend. T+1 Buy (TT1UNSETTLEBUY)",updated_plusgrid!$A$1:$AF$1,0),0),0)</f>
        <v>13300</v>
      </c>
      <c r="F9">
        <f t="shared" si="0"/>
        <v>1.3479552649509497E+25</v>
      </c>
    </row>
    <row r="10" spans="1:7" x14ac:dyDescent="0.3">
      <c r="A10" s="1" t="str">
        <f>IF(E1_bas!D29=1,"",E1_bas!A29)</f>
        <v>VJC</v>
      </c>
      <c r="B10" s="1">
        <f>IFERROR(VLOOKUP(A10,[3]E1VFVN30!$C$2:$E$31,3,0),0)</f>
        <v>500</v>
      </c>
      <c r="C10" s="1">
        <f>IFERROR(VLOOKUP($A10,updated_plusgrid!$A$1:$AF$500,MATCH("Usable (USABLE)",updated_plusgrid!$A$1:$AF$1,0),0),0)</f>
        <v>25500</v>
      </c>
      <c r="D10" s="1">
        <f>IFERROR(VLOOKUP($A10,updated_plusgrid!$A$1:$AF$500,MATCH("Due (DUE)",updated_plusgrid!$A$1:$AF$1,0),0),0)</f>
        <v>12000</v>
      </c>
      <c r="E10" s="1">
        <f>IFERROR(VLOOKUP($A10,updated_plusgrid!$A$1:$AF$500,MATCH("Pend. T+1 Buy (TT1UNSETTLEBUY)",updated_plusgrid!$A$1:$AF$1,0),0),0)</f>
        <v>3500</v>
      </c>
      <c r="F10">
        <f t="shared" si="0"/>
        <v>-6.7397763247547481E+27</v>
      </c>
    </row>
    <row r="11" spans="1:7" x14ac:dyDescent="0.3">
      <c r="A11" s="1" t="str">
        <f>IF(E1_bas!D12=1,"",E1_bas!A12)</f>
        <v>HPG</v>
      </c>
      <c r="B11" s="1">
        <f>IFERROR(VLOOKUP(A11,[3]E1VFVN30!$C$2:$E$31,3,0),0)</f>
        <v>6100</v>
      </c>
      <c r="C11" s="1">
        <f>IFERROR(VLOOKUP($A11,updated_plusgrid!$A$1:$AF$500,MATCH("Usable (USABLE)",updated_plusgrid!$A$1:$AF$1,0),0),0)</f>
        <v>337228</v>
      </c>
      <c r="D11" s="1">
        <f>IFERROR(VLOOKUP($A11,updated_plusgrid!$A$1:$AF$500,MATCH("Due (DUE)",updated_plusgrid!$A$1:$AF$1,0),0),0)</f>
        <v>146400</v>
      </c>
      <c r="E11" s="1">
        <f>IFERROR(VLOOKUP($A11,updated_plusgrid!$A$1:$AF$500,MATCH("Pend. T+1 Buy (TT1UNSETTLEBUY)",updated_plusgrid!$A$1:$AF$1,0),0),0)</f>
        <v>42700</v>
      </c>
      <c r="F11">
        <f t="shared" si="0"/>
        <v>4.1112635581003963E+31</v>
      </c>
    </row>
    <row r="12" spans="1:7" x14ac:dyDescent="0.3">
      <c r="A12" s="1" t="str">
        <f>IF(E1_bas!D31=1,"",E1_bas!A31)</f>
        <v>VPB</v>
      </c>
      <c r="B12" s="1">
        <f>IFERROR(VLOOKUP(A12,[3]E1VFVN30!$C$2:$E$31,3,0),0)</f>
        <v>8200</v>
      </c>
      <c r="C12" s="1">
        <f>IFERROR(VLOOKUP($A12,updated_plusgrid!$A$1:$AF$500,MATCH("Usable (USABLE)",updated_plusgrid!$A$1:$AF$1,0),0),0)</f>
        <v>561083</v>
      </c>
      <c r="D12" s="1">
        <f>IFERROR(VLOOKUP($A12,updated_plusgrid!$A$1:$AF$500,MATCH("Due (DUE)",updated_plusgrid!$A$1:$AF$1,0),0),0)</f>
        <v>188600</v>
      </c>
      <c r="E12" s="1">
        <f>IFERROR(VLOOKUP($A12,updated_plusgrid!$A$1:$AF$500,MATCH("Pend. T+1 Buy (TT1UNSETTLEBUY)",updated_plusgrid!$A$1:$AF$1,0),0),0)</f>
        <v>57400</v>
      </c>
      <c r="F12">
        <f t="shared" si="0"/>
        <v>-3.371236117642325E+35</v>
      </c>
    </row>
    <row r="13" spans="1:7" x14ac:dyDescent="0.3">
      <c r="A13" s="1" t="str">
        <f>IF(E1_bas!D18=1,"",E1_bas!A18)</f>
        <v>SAB</v>
      </c>
      <c r="B13" s="1">
        <f>IFERROR(VLOOKUP(A13,[3]E1VFVN30!$C$2:$E$31,3,0),0)</f>
        <v>200</v>
      </c>
      <c r="C13" s="1">
        <f>IFERROR(VLOOKUP($A13,updated_plusgrid!$A$1:$AF$500,MATCH("Usable (USABLE)",updated_plusgrid!$A$1:$AF$1,0),0),0)</f>
        <v>10950</v>
      </c>
      <c r="D13" s="1">
        <f>IFERROR(VLOOKUP($A13,updated_plusgrid!$A$1:$AF$500,MATCH("Due (DUE)",updated_plusgrid!$A$1:$AF$1,0),0),0)</f>
        <v>4800</v>
      </c>
      <c r="E13" s="1">
        <f>IFERROR(VLOOKUP($A13,updated_plusgrid!$A$1:$AF$500,MATCH("Pend. T+1 Buy (TT1UNSETTLEBUY)",updated_plusgrid!$A$1:$AF$1,0),0),0)</f>
        <v>1400</v>
      </c>
      <c r="F13">
        <f t="shared" si="0"/>
        <v>6.7424722352846497E+37</v>
      </c>
    </row>
    <row r="14" spans="1:7" x14ac:dyDescent="0.3">
      <c r="A14" s="1" t="str">
        <f>IF(E1_bas!D32=1,"",E1_bas!A32)</f>
        <v>VRE</v>
      </c>
      <c r="B14" s="1">
        <f>IFERROR(VLOOKUP(A14,[3]E1VFVN30!$C$2:$E$31,3,0),0)</f>
        <v>1600</v>
      </c>
      <c r="C14" s="1">
        <f>IFERROR(VLOOKUP($A14,updated_plusgrid!$A$1:$AF$500,MATCH("Usable (USABLE)",updated_plusgrid!$A$1:$AF$1,0),0),0)</f>
        <v>84800</v>
      </c>
      <c r="D14" s="1">
        <f>IFERROR(VLOOKUP($A14,updated_plusgrid!$A$1:$AF$500,MATCH("Due (DUE)",updated_plusgrid!$A$1:$AF$1,0),0),0)</f>
        <v>38400</v>
      </c>
      <c r="E14" s="1">
        <f>IFERROR(VLOOKUP($A14,updated_plusgrid!$A$1:$AF$500,MATCH("Pend. T+1 Buy (TT1UNSETTLEBUY)",updated_plusgrid!$A$1:$AF$1,0),0),0)</f>
        <v>11200</v>
      </c>
      <c r="F14">
        <f t="shared" si="0"/>
        <v>-1.0787955576455439E+41</v>
      </c>
    </row>
    <row r="15" spans="1:7" x14ac:dyDescent="0.3">
      <c r="A15" s="1" t="str">
        <f>IF(E1_bas!D16=1,"",E1_bas!A16)</f>
        <v>PLX</v>
      </c>
      <c r="B15" s="1">
        <f>IFERROR(VLOOKUP(A15,[3]E1VFVN30!$C$2:$E$31,3,0),0)</f>
        <v>200</v>
      </c>
      <c r="C15" s="1">
        <f>IFERROR(VLOOKUP($A15,updated_plusgrid!$A$1:$AF$500,MATCH("Usable (USABLE)",updated_plusgrid!$A$1:$AF$1,0),0),0)</f>
        <v>11450</v>
      </c>
      <c r="D15" s="1">
        <f>IFERROR(VLOOKUP($A15,updated_plusgrid!$A$1:$AF$500,MATCH("Due (DUE)",updated_plusgrid!$A$1:$AF$1,0),0),0)</f>
        <v>4800</v>
      </c>
      <c r="E15" s="1">
        <f>IFERROR(VLOOKUP($A15,updated_plusgrid!$A$1:$AF$500,MATCH("Pend. T+1 Buy (TT1UNSETTLEBUY)",updated_plusgrid!$A$1:$AF$1,0),0),0)</f>
        <v>1400</v>
      </c>
      <c r="F15">
        <f t="shared" si="0"/>
        <v>2.1575911152910879E+43</v>
      </c>
    </row>
    <row r="16" spans="1:7" x14ac:dyDescent="0.3">
      <c r="A16" s="1" t="str">
        <f>IF(E1_bas!D20=1,"",E1_bas!A20)</f>
        <v>SSB</v>
      </c>
      <c r="B16" s="1">
        <f>IFERROR(VLOOKUP(A16,[3]E1VFVN30!$C$2:$E$31,3,0),0)</f>
        <v>3000</v>
      </c>
      <c r="C16" s="1">
        <f>IFERROR(VLOOKUP($A16,updated_plusgrid!$A$1:$AF$500,MATCH("Usable (USABLE)",updated_plusgrid!$A$1:$AF$1,0),0),0)</f>
        <v>194800</v>
      </c>
      <c r="D16" s="1">
        <f>IFERROR(VLOOKUP($A16,updated_plusgrid!$A$1:$AF$500,MATCH("Due (DUE)",updated_plusgrid!$A$1:$AF$1,0),0),0)</f>
        <v>69000</v>
      </c>
      <c r="E16" s="1">
        <f>IFERROR(VLOOKUP($A16,updated_plusgrid!$A$1:$AF$500,MATCH("Pend. T+1 Buy (TT1UNSETTLEBUY)",updated_plusgrid!$A$1:$AF$1,0),0),0)</f>
        <v>21000</v>
      </c>
      <c r="F16">
        <f t="shared" si="0"/>
        <v>-6.4727733458732635E+46</v>
      </c>
    </row>
    <row r="17" spans="1:6" x14ac:dyDescent="0.3">
      <c r="A17" s="1" t="str">
        <f>IF(E1_bas!D26=1,"",E1_bas!A26)</f>
        <v>VHM</v>
      </c>
      <c r="B17" s="1">
        <f>IFERROR(VLOOKUP(A17,[3]E1VFVN30!$C$2:$E$31,3,0),0)</f>
        <v>2300</v>
      </c>
      <c r="C17" s="1">
        <f>IFERROR(VLOOKUP($A17,updated_plusgrid!$A$1:$AF$500,MATCH("Usable (USABLE)",updated_plusgrid!$A$1:$AF$1,0),0),0)</f>
        <v>112345</v>
      </c>
      <c r="D17" s="1">
        <f>IFERROR(VLOOKUP($A17,updated_plusgrid!$A$1:$AF$500,MATCH("Due (DUE)",updated_plusgrid!$A$1:$AF$1,0),0),0)</f>
        <v>55200</v>
      </c>
      <c r="E17" s="1">
        <f>IFERROR(VLOOKUP($A17,updated_plusgrid!$A$1:$AF$500,MATCH("Pend. T+1 Buy (TT1UNSETTLEBUY)",updated_plusgrid!$A$1:$AF$1,0),0),0)</f>
        <v>16100</v>
      </c>
      <c r="F17">
        <f t="shared" si="0"/>
        <v>1.4887378695508506E+50</v>
      </c>
    </row>
    <row r="18" spans="1:6" x14ac:dyDescent="0.3">
      <c r="A18" s="1" t="str">
        <f>IF(E1_bas!D25=1,"",E1_bas!A25)</f>
        <v>VCB</v>
      </c>
      <c r="B18" s="1">
        <f>IFERROR(VLOOKUP(A18,[3]E1VFVN30!$C$2:$E$31,3,0),0)</f>
        <v>1100</v>
      </c>
      <c r="C18" s="1">
        <f>IFERROR(VLOOKUP($A18,updated_plusgrid!$A$1:$AF$500,MATCH("Usable (USABLE)",updated_plusgrid!$A$1:$AF$1,0),0),0)</f>
        <v>58088</v>
      </c>
      <c r="D18" s="1">
        <f>IFERROR(VLOOKUP($A18,updated_plusgrid!$A$1:$AF$500,MATCH("Due (DUE)",updated_plusgrid!$A$1:$AF$1,0),0),0)</f>
        <v>25300</v>
      </c>
      <c r="E18" s="1">
        <f>IFERROR(VLOOKUP($A18,updated_plusgrid!$A$1:$AF$500,MATCH("Pend. T+1 Buy (TT1UNSETTLEBUY)",updated_plusgrid!$A$1:$AF$1,0),0),0)</f>
        <v>7700</v>
      </c>
      <c r="F18">
        <f t="shared" si="0"/>
        <v>-1.6376116565059357E+53</v>
      </c>
    </row>
    <row r="19" spans="1:6" x14ac:dyDescent="0.3">
      <c r="A19" s="1" t="str">
        <f>IF(E1_bas!D7=1,"",E1_bas!A7)</f>
        <v>CTG</v>
      </c>
      <c r="B19" s="1">
        <f>IFERROR(VLOOKUP(A19,[3]E1VFVN30!$C$2:$E$31,3,0),0)</f>
        <v>1400</v>
      </c>
      <c r="C19" s="1">
        <f>IFERROR(VLOOKUP($A19,updated_plusgrid!$A$1:$AF$500,MATCH("Usable (USABLE)",updated_plusgrid!$A$1:$AF$1,0),0),0)</f>
        <v>93606</v>
      </c>
      <c r="D19" s="1">
        <f>IFERROR(VLOOKUP($A19,updated_plusgrid!$A$1:$AF$500,MATCH("Due (DUE)",updated_plusgrid!$A$1:$AF$1,0),0),0)</f>
        <v>33600</v>
      </c>
      <c r="E19" s="1">
        <f>IFERROR(VLOOKUP($A19,updated_plusgrid!$A$1:$AF$500,MATCH("Pend. T+1 Buy (TT1UNSETTLEBUY)",updated_plusgrid!$A$1:$AF$1,0),0),0)</f>
        <v>9800</v>
      </c>
      <c r="F19">
        <f t="shared" si="0"/>
        <v>2.29265631910831E+56</v>
      </c>
    </row>
    <row r="20" spans="1:6" x14ac:dyDescent="0.3">
      <c r="A20" s="1" t="str">
        <f>IF(E1_bas!D14=1,"",E1_bas!A14)</f>
        <v>MSN</v>
      </c>
      <c r="B20" s="1">
        <f>IFERROR(VLOOKUP(A20,[3]E1VFVN30!$C$2:$E$31,3,0),0)</f>
        <v>1100</v>
      </c>
      <c r="C20" s="1">
        <f>IFERROR(VLOOKUP($A20,updated_plusgrid!$A$1:$AF$500,MATCH("Usable (USABLE)",updated_plusgrid!$A$1:$AF$1,0),0),0)</f>
        <v>62800</v>
      </c>
      <c r="D20" s="1">
        <f>IFERROR(VLOOKUP($A20,updated_plusgrid!$A$1:$AF$500,MATCH("Due (DUE)",updated_plusgrid!$A$1:$AF$1,0),0),0)</f>
        <v>26400</v>
      </c>
      <c r="E20" s="1">
        <f>IFERROR(VLOOKUP($A20,updated_plusgrid!$A$1:$AF$500,MATCH("Pend. T+1 Buy (TT1UNSETTLEBUY)",updated_plusgrid!$A$1:$AF$1,0),0),0)</f>
        <v>7700</v>
      </c>
      <c r="F20">
        <f t="shared" si="0"/>
        <v>-2.521921951019141E+59</v>
      </c>
    </row>
    <row r="21" spans="1:6" x14ac:dyDescent="0.3">
      <c r="A21" s="1" t="str">
        <f>IF(E1_bas!D21=1,"",E1_bas!A21)</f>
        <v>SSI</v>
      </c>
      <c r="B21" s="1">
        <f>IFERROR(VLOOKUP(A21,[3]E1VFVN30!$C$2:$E$31,3,0),0)</f>
        <v>1800</v>
      </c>
      <c r="C21" s="1">
        <f>IFERROR(VLOOKUP($A21,updated_plusgrid!$A$1:$AF$500,MATCH("Usable (USABLE)",updated_plusgrid!$A$1:$AF$1,0),0),0)</f>
        <v>178370</v>
      </c>
      <c r="D21" s="1">
        <f>IFERROR(VLOOKUP($A21,updated_plusgrid!$A$1:$AF$500,MATCH("Due (DUE)",updated_plusgrid!$A$1:$AF$1,0),0),0)</f>
        <v>43200</v>
      </c>
      <c r="E21" s="1">
        <f>IFERROR(VLOOKUP($A21,updated_plusgrid!$A$1:$AF$500,MATCH("Pend. T+1 Buy (TT1UNSETTLEBUY)",updated_plusgrid!$A$1:$AF$1,0),0),0)</f>
        <v>12600</v>
      </c>
      <c r="F21">
        <f t="shared" si="0"/>
        <v>4.5394595118344539E+62</v>
      </c>
    </row>
    <row r="22" spans="1:6" x14ac:dyDescent="0.3">
      <c r="A22" s="1" t="str">
        <f>IF(E1_bas!D19=1,"",E1_bas!A19)</f>
        <v>SHB</v>
      </c>
      <c r="B22" s="1">
        <f>IFERROR(VLOOKUP(A22,[3]E1VFVN30!$C$2:$E$31,3,0),0)</f>
        <v>5400</v>
      </c>
      <c r="C22" s="1">
        <f>IFERROR(VLOOKUP($A22,updated_plusgrid!$A$1:$AF$500,MATCH("Usable (USABLE)",updated_plusgrid!$A$1:$AF$1,0),0),0)</f>
        <v>356200</v>
      </c>
      <c r="D22" s="1">
        <f>IFERROR(VLOOKUP($A22,updated_plusgrid!$A$1:$AF$500,MATCH("Due (DUE)",updated_plusgrid!$A$1:$AF$1,0),0),0)</f>
        <v>129600</v>
      </c>
      <c r="E22" s="1">
        <f>IFERROR(VLOOKUP($A22,updated_plusgrid!$A$1:$AF$500,MATCH("Pend. T+1 Buy (TT1UNSETTLEBUY)",updated_plusgrid!$A$1:$AF$1,0),0),0)</f>
        <v>37800</v>
      </c>
      <c r="F22">
        <f t="shared" si="0"/>
        <v>-2.4513081363906051E+66</v>
      </c>
    </row>
    <row r="23" spans="1:6" x14ac:dyDescent="0.3">
      <c r="A23" s="1" t="str">
        <f>IF(E1_bas!D9=1,"",E1_bas!A9)</f>
        <v>GAS</v>
      </c>
      <c r="B23" s="1">
        <f>IFERROR(VLOOKUP(A23,[3]E1VFVN30!$C$2:$E$31,3,0),0)</f>
        <v>200</v>
      </c>
      <c r="C23" s="1">
        <f>IFERROR(VLOOKUP($A23,updated_plusgrid!$A$1:$AF$500,MATCH("Usable (USABLE)",updated_plusgrid!$A$1:$AF$1,0),0),0)</f>
        <v>14200</v>
      </c>
      <c r="D23" s="1">
        <f>IFERROR(VLOOKUP($A23,updated_plusgrid!$A$1:$AF$500,MATCH("Due (DUE)",updated_plusgrid!$A$1:$AF$1,0),0),0)</f>
        <v>4800</v>
      </c>
      <c r="E23" s="1">
        <f>IFERROR(VLOOKUP($A23,updated_plusgrid!$A$1:$AF$500,MATCH("Pend. T+1 Buy (TT1UNSETTLEBUY)",updated_plusgrid!$A$1:$AF$1,0),0),0)</f>
        <v>1400</v>
      </c>
      <c r="F23">
        <f t="shared" si="0"/>
        <v>4.9026162727812105E+68</v>
      </c>
    </row>
    <row r="24" spans="1:6" x14ac:dyDescent="0.3">
      <c r="A24" s="1" t="str">
        <f>IF(E1_bas!D6=1,"",E1_bas!A6)</f>
        <v>BVH</v>
      </c>
      <c r="B24" s="1">
        <f>IFERROR(VLOOKUP(A24,[3]E1VFVN30!$C$2:$E$31,3,0),0)</f>
        <v>100</v>
      </c>
      <c r="C24" s="1">
        <f>IFERROR(VLOOKUP($A24,updated_plusgrid!$A$1:$AF$500,MATCH("Usable (USABLE)",updated_plusgrid!$A$1:$AF$1,0),0),0)</f>
        <v>8800</v>
      </c>
      <c r="D24" s="1">
        <f>IFERROR(VLOOKUP($A24,updated_plusgrid!$A$1:$AF$500,MATCH("Due (DUE)",updated_plusgrid!$A$1:$AF$1,0),0),0)</f>
        <v>2400</v>
      </c>
      <c r="E24" s="1">
        <f>IFERROR(VLOOKUP($A24,updated_plusgrid!$A$1:$AF$500,MATCH("Pend. T+1 Buy (TT1UNSETTLEBUY)",updated_plusgrid!$A$1:$AF$1,0),0),0)</f>
        <v>700</v>
      </c>
      <c r="F24">
        <f t="shared" si="0"/>
        <v>-4.9026162727812108E+70</v>
      </c>
    </row>
    <row r="25" spans="1:6" x14ac:dyDescent="0.3">
      <c r="A25" s="1" t="str">
        <f>IF(E1_bas!D22=1,"",E1_bas!A22)</f>
        <v>STB</v>
      </c>
      <c r="B25" s="1">
        <f>IFERROR(VLOOKUP(A25,[3]E1VFVN30!$C$2:$E$31,3,0),0)</f>
        <v>3200</v>
      </c>
      <c r="C25" s="1">
        <f>IFERROR(VLOOKUP($A25,updated_plusgrid!$A$1:$AF$500,MATCH("Usable (USABLE)",updated_plusgrid!$A$1:$AF$1,0),0),0)</f>
        <v>374250</v>
      </c>
      <c r="D25" s="1">
        <f>IFERROR(VLOOKUP($A25,updated_plusgrid!$A$1:$AF$500,MATCH("Due (DUE)",updated_plusgrid!$A$1:$AF$1,0),0),0)</f>
        <v>76800</v>
      </c>
      <c r="E25" s="1">
        <f>IFERROR(VLOOKUP($A25,updated_plusgrid!$A$1:$AF$500,MATCH("Pend. T+1 Buy (TT1UNSETTLEBUY)",updated_plusgrid!$A$1:$AF$1,0),0),0)</f>
        <v>22400</v>
      </c>
      <c r="F25">
        <f t="shared" si="0"/>
        <v>1.5688372072899874E+74</v>
      </c>
    </row>
    <row r="26" spans="1:6" x14ac:dyDescent="0.3">
      <c r="A26" s="1" t="str">
        <f>IF(E1_bas!D8=1,"",E1_bas!A8)</f>
        <v>FPT</v>
      </c>
      <c r="B26" s="1">
        <f>IFERROR(VLOOKUP(A26,[3]E1VFVN30!$C$2:$E$31,3,0),0)</f>
        <v>1700</v>
      </c>
      <c r="C26" s="1">
        <f>IFERROR(VLOOKUP($A26,updated_plusgrid!$A$1:$AF$500,MATCH("Usable (USABLE)",updated_plusgrid!$A$1:$AF$1,0),0),0)</f>
        <v>144736</v>
      </c>
      <c r="D26" s="1">
        <f>IFERROR(VLOOKUP($A26,updated_plusgrid!$A$1:$AF$500,MATCH("Due (DUE)",updated_plusgrid!$A$1:$AF$1,0),0),0)</f>
        <v>40800</v>
      </c>
      <c r="E26" s="1">
        <f>IFERROR(VLOOKUP($A26,updated_plusgrid!$A$1:$AF$500,MATCH("Pend. T+1 Buy (TT1UNSETTLEBUY)",updated_plusgrid!$A$1:$AF$1,0),0),0)</f>
        <v>11900</v>
      </c>
      <c r="F26">
        <f t="shared" si="0"/>
        <v>-2.6670232523929783E+77</v>
      </c>
    </row>
    <row r="27" spans="1:6" x14ac:dyDescent="0.3">
      <c r="A27" s="1" t="str">
        <f>IF(E1_bas!D23=1,"",E1_bas!A23)</f>
        <v>TCB</v>
      </c>
      <c r="B27" s="1">
        <f>IFERROR(VLOOKUP(A27,[3]E1VFVN30!$C$2:$E$31,3,0),0)</f>
        <v>7900</v>
      </c>
      <c r="C27" s="1">
        <f>IFERROR(VLOOKUP($A27,updated_plusgrid!$A$1:$AF$500,MATCH("Usable (USABLE)",updated_plusgrid!$A$1:$AF$1,0),0),0)</f>
        <v>793086</v>
      </c>
      <c r="D27" s="1">
        <f>IFERROR(VLOOKUP($A27,updated_plusgrid!$A$1:$AF$500,MATCH("Due (DUE)",updated_plusgrid!$A$1:$AF$1,0),0),0)</f>
        <v>189600</v>
      </c>
      <c r="E27" s="1">
        <f>IFERROR(VLOOKUP($A27,updated_plusgrid!$A$1:$AF$500,MATCH("Pend. T+1 Buy (TT1UNSETTLEBUY)",updated_plusgrid!$A$1:$AF$1,0),0),0)</f>
        <v>55300</v>
      </c>
      <c r="F27">
        <f t="shared" si="0"/>
        <v>2.106948369390453E+81</v>
      </c>
    </row>
    <row r="28" spans="1:6" x14ac:dyDescent="0.3">
      <c r="A28" s="1" t="str">
        <f>IF(E1_bas!D4=1,"",E1_bas!A4)</f>
        <v>BCM</v>
      </c>
      <c r="B28" s="1">
        <f>IFERROR(VLOOKUP(A28,[3]E1VFVN30!$C$2:$E$31,3,0),0)</f>
        <v>100</v>
      </c>
      <c r="C28" s="1">
        <f>IFERROR(VLOOKUP($A28,updated_plusgrid!$A$1:$AF$500,MATCH("Usable (USABLE)",updated_plusgrid!$A$1:$AF$1,0),0),0)</f>
        <v>6000</v>
      </c>
      <c r="D28" s="1">
        <f>IFERROR(VLOOKUP($A28,updated_plusgrid!$A$1:$AF$500,MATCH("Due (DUE)",updated_plusgrid!$A$1:$AF$1,0),0),0)</f>
        <v>2400</v>
      </c>
      <c r="E28" s="1">
        <f>IFERROR(VLOOKUP($A28,updated_plusgrid!$A$1:$AF$500,MATCH("Pend. T+1 Buy (TT1UNSETTLEBUY)",updated_plusgrid!$A$1:$AF$1,0),0),0)</f>
        <v>600</v>
      </c>
      <c r="F28">
        <f t="shared" si="0"/>
        <v>-2.1069483693904532E+83</v>
      </c>
    </row>
    <row r="29" spans="1:6" x14ac:dyDescent="0.3">
      <c r="A29" s="1" t="str">
        <f>IF(E1_bas!D27=1,"",E1_bas!A27)</f>
        <v/>
      </c>
      <c r="B29" s="1">
        <f>IFERROR(VLOOKUP(A29,[3]E1VFVN30!$C$2:$E$31,3,0),0)</f>
        <v>0</v>
      </c>
      <c r="C29" s="1">
        <f>IFERROR(VLOOKUP($A29,updated_plusgrid!$A$1:$AF$500,MATCH("Usable (USABLE)",updated_plusgrid!$A$1:$AF$1,0),0),0)</f>
        <v>0</v>
      </c>
      <c r="D29" s="1">
        <f>IFERROR(VLOOKUP($A29,updated_plusgrid!$A$1:$AF$500,MATCH("Due (DUE)",updated_plusgrid!$A$1:$AF$1,0),0),0)</f>
        <v>0</v>
      </c>
      <c r="E29" s="1">
        <f>IFERROR(VLOOKUP($A29,updated_plusgrid!$A$1:$AF$500,MATCH("Pend. T+1 Buy (TT1UNSETTLEBUY)",updated_plusgrid!$A$1:$AF$1,0),0),0)</f>
        <v>0</v>
      </c>
      <c r="F29">
        <f t="shared" si="0"/>
        <v>0</v>
      </c>
    </row>
    <row r="30" spans="1:6" x14ac:dyDescent="0.3">
      <c r="A30" s="1" t="str">
        <f>IF(E1_bas!D3=1,"",E1_bas!A3)</f>
        <v/>
      </c>
      <c r="B30" s="1">
        <f>IFERROR(VLOOKUP(A30,[3]E1VFVN30!$C$2:$E$31,3,0),0)</f>
        <v>0</v>
      </c>
      <c r="C30" s="1">
        <f>IFERROR(VLOOKUP($A30,updated_plusgrid!$A$1:$AF$500,MATCH("Usable (USABLE)",updated_plusgrid!$A$1:$AF$1,0),0),0)</f>
        <v>0</v>
      </c>
      <c r="D30" s="1">
        <f>IFERROR(VLOOKUP($A30,updated_plusgrid!$A$1:$AF$500,MATCH("Due (DUE)",updated_plusgrid!$A$1:$AF$1,0),0),0)</f>
        <v>0</v>
      </c>
      <c r="E30" s="1">
        <f>IFERROR(VLOOKUP($A30,updated_plusgrid!$A$1:$AF$500,MATCH("Pend. T+1 Buy (TT1UNSETTLEBUY)",updated_plusgrid!$A$1:$AF$1,0),0),0)</f>
        <v>0</v>
      </c>
      <c r="F30">
        <f t="shared" si="0"/>
        <v>0</v>
      </c>
    </row>
    <row r="31" spans="1:6" x14ac:dyDescent="0.3">
      <c r="A31" s="1" t="str">
        <f>IF(E1_bas!D13=1,"",E1_bas!A13)</f>
        <v/>
      </c>
      <c r="B31" s="1">
        <f>IFERROR(VLOOKUP(A31,[3]E1VFVN30!$C$2:$E$31,3,0),0)</f>
        <v>0</v>
      </c>
      <c r="C31" s="1">
        <f>IFERROR(VLOOKUP($A31,updated_plusgrid!$A$1:$AF$500,MATCH("Usable (USABLE)",updated_plusgrid!$A$1:$AF$1,0),0),0)</f>
        <v>0</v>
      </c>
      <c r="D31" s="1">
        <f>IFERROR(VLOOKUP($A31,updated_plusgrid!$A$1:$AF$500,MATCH("Due (DUE)",updated_plusgrid!$A$1:$AF$1,0),0),0)</f>
        <v>0</v>
      </c>
      <c r="E31" s="1">
        <f>IFERROR(VLOOKUP($A31,updated_plusgrid!$A$1:$AF$500,MATCH("Pend. T+1 Buy (TT1UNSETTLEBUY)",updated_plusgrid!$A$1:$AF$1,0),0),0)</f>
        <v>0</v>
      </c>
      <c r="F31">
        <f t="shared" si="0"/>
        <v>0</v>
      </c>
    </row>
    <row r="32" spans="1:6" x14ac:dyDescent="0.3">
      <c r="A32" s="1">
        <f>IF(E1_bas!D33=1,"",E1_bas!A33)</f>
        <v>0</v>
      </c>
      <c r="B32" s="1">
        <f>IFERROR(VLOOKUP(A32,[3]E1VFVN30!$C$2:$E$31,3,0),0)</f>
        <v>0</v>
      </c>
      <c r="C32" s="1">
        <f>IFERROR(VLOOKUP($A32,updated_plusgrid!$A$1:$AF$500,MATCH("Usable (USABLE)",updated_plusgrid!$A$1:$AF$1,0),0),0)</f>
        <v>0</v>
      </c>
      <c r="D32" s="1">
        <f>IFERROR(VLOOKUP($A32,updated_plusgrid!$A$1:$AF$500,MATCH("Due (DUE)",updated_plusgrid!$A$1:$AF$1,0),0),0)</f>
        <v>0</v>
      </c>
      <c r="E32" s="1">
        <f>IFERROR(VLOOKUP($A32,updated_plusgrid!$A$1:$AF$500,MATCH("Pend. T+1 Buy (TT1UNSETTLEBUY)",updated_plusgrid!$A$1:$AF$1,0),0),0)</f>
        <v>0</v>
      </c>
      <c r="F32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164A-40CB-4614-89E3-BD0633800AB1}">
  <dimension ref="A1:G412"/>
  <sheetViews>
    <sheetView workbookViewId="0">
      <selection activeCell="G20" sqref="G20"/>
    </sheetView>
  </sheetViews>
  <sheetFormatPr defaultRowHeight="14.4" x14ac:dyDescent="0.3"/>
  <cols>
    <col min="1" max="1" width="10.6640625" bestFit="1" customWidth="1"/>
    <col min="2" max="2" width="10.5546875" bestFit="1" customWidth="1"/>
    <col min="3" max="3" width="5.6640625" bestFit="1" customWidth="1"/>
    <col min="4" max="4" width="12" bestFit="1" customWidth="1"/>
    <col min="5" max="5" width="6" bestFit="1" customWidth="1"/>
    <col min="6" max="6" width="7" bestFit="1" customWidth="1"/>
    <col min="7" max="7" width="56.33203125" bestFit="1" customWidth="1"/>
  </cols>
  <sheetData>
    <row r="1" spans="1:7" x14ac:dyDescent="0.3">
      <c r="A1" t="s">
        <v>3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">
      <c r="A2" s="41" t="s">
        <v>64</v>
      </c>
      <c r="B2" s="41" t="s">
        <v>85</v>
      </c>
      <c r="C2" s="41" t="s">
        <v>86</v>
      </c>
      <c r="D2" s="41">
        <v>2.6128336065948901</v>
      </c>
      <c r="E2" s="41">
        <v>2200</v>
      </c>
      <c r="F2" s="41">
        <v>14250</v>
      </c>
      <c r="G2" s="41" t="s">
        <v>87</v>
      </c>
    </row>
    <row r="3" spans="1:7" x14ac:dyDescent="0.3">
      <c r="A3" s="41" t="s">
        <v>64</v>
      </c>
      <c r="B3" s="41" t="s">
        <v>85</v>
      </c>
      <c r="C3" s="41" t="s">
        <v>88</v>
      </c>
      <c r="D3" s="41">
        <v>5.1506576359669607</v>
      </c>
      <c r="E3" s="41">
        <v>600</v>
      </c>
      <c r="F3" s="41">
        <v>103000</v>
      </c>
      <c r="G3" s="41" t="s">
        <v>87</v>
      </c>
    </row>
    <row r="4" spans="1:7" x14ac:dyDescent="0.3">
      <c r="A4" s="41" t="s">
        <v>64</v>
      </c>
      <c r="B4" s="41" t="s">
        <v>85</v>
      </c>
      <c r="C4" s="41" t="s">
        <v>89</v>
      </c>
      <c r="D4" s="41">
        <v>2.2869586655490841</v>
      </c>
      <c r="E4" s="41">
        <v>400</v>
      </c>
      <c r="F4" s="41">
        <v>68600</v>
      </c>
      <c r="G4" s="41" t="s">
        <v>87</v>
      </c>
    </row>
    <row r="5" spans="1:7" x14ac:dyDescent="0.3">
      <c r="A5" s="41" t="s">
        <v>2</v>
      </c>
      <c r="B5" s="41" t="s">
        <v>85</v>
      </c>
      <c r="C5" s="41" t="s">
        <v>90</v>
      </c>
      <c r="D5" s="41">
        <v>7.3111230229143507</v>
      </c>
      <c r="E5" s="41">
        <v>6900</v>
      </c>
      <c r="F5" s="41">
        <v>24450</v>
      </c>
      <c r="G5" s="41" t="s">
        <v>87</v>
      </c>
    </row>
    <row r="6" spans="1:7" x14ac:dyDescent="0.3">
      <c r="A6" s="41" t="s">
        <v>2</v>
      </c>
      <c r="B6" s="41" t="s">
        <v>85</v>
      </c>
      <c r="C6" s="41" t="s">
        <v>91</v>
      </c>
      <c r="D6" s="41">
        <v>5.2870810515132964</v>
      </c>
      <c r="E6" s="41">
        <v>5000</v>
      </c>
      <c r="F6" s="41">
        <v>24400</v>
      </c>
      <c r="G6" s="41" t="s">
        <v>87</v>
      </c>
    </row>
    <row r="7" spans="1:7" x14ac:dyDescent="0.3">
      <c r="A7" s="41" t="s">
        <v>2</v>
      </c>
      <c r="B7" s="41" t="s">
        <v>85</v>
      </c>
      <c r="C7" s="41" t="s">
        <v>92</v>
      </c>
      <c r="D7" s="41">
        <v>1.8240429627720871</v>
      </c>
      <c r="E7" s="41">
        <v>2300</v>
      </c>
      <c r="F7" s="41">
        <v>18300</v>
      </c>
      <c r="G7" s="41" t="s">
        <v>87</v>
      </c>
    </row>
    <row r="8" spans="1:7" x14ac:dyDescent="0.3">
      <c r="A8" s="41" t="s">
        <v>1</v>
      </c>
      <c r="B8" s="41" t="s">
        <v>85</v>
      </c>
      <c r="C8" s="41" t="s">
        <v>90</v>
      </c>
      <c r="D8" s="41">
        <v>8.2202699007829274</v>
      </c>
      <c r="E8" s="41">
        <v>11200</v>
      </c>
      <c r="F8" s="41">
        <v>24450</v>
      </c>
      <c r="G8" s="41" t="s">
        <v>87</v>
      </c>
    </row>
    <row r="9" spans="1:7" x14ac:dyDescent="0.3">
      <c r="A9" s="41" t="s">
        <v>1</v>
      </c>
      <c r="B9" s="41" t="s">
        <v>85</v>
      </c>
      <c r="C9" s="41" t="s">
        <v>93</v>
      </c>
      <c r="D9" s="41">
        <v>12.29348207883301</v>
      </c>
      <c r="E9" s="41">
        <v>5100</v>
      </c>
      <c r="F9" s="41">
        <v>80300</v>
      </c>
      <c r="G9" s="41" t="s">
        <v>87</v>
      </c>
    </row>
    <row r="10" spans="1:7" x14ac:dyDescent="0.3">
      <c r="A10" s="41" t="s">
        <v>1</v>
      </c>
      <c r="B10" s="41" t="s">
        <v>85</v>
      </c>
      <c r="C10" s="41" t="s">
        <v>91</v>
      </c>
      <c r="D10" s="41">
        <v>5.9328591264634012</v>
      </c>
      <c r="E10" s="41">
        <v>8100</v>
      </c>
      <c r="F10" s="41">
        <v>24400</v>
      </c>
      <c r="G10" s="41" t="s">
        <v>87</v>
      </c>
    </row>
    <row r="11" spans="1:7" x14ac:dyDescent="0.3">
      <c r="A11" s="41" t="s">
        <v>1</v>
      </c>
      <c r="B11" s="41" t="s">
        <v>85</v>
      </c>
      <c r="C11" s="41" t="s">
        <v>86</v>
      </c>
      <c r="D11" s="41">
        <v>1.3688442428998739</v>
      </c>
      <c r="E11" s="41">
        <v>3200</v>
      </c>
      <c r="F11" s="41">
        <v>14250</v>
      </c>
      <c r="G11" s="41" t="s">
        <v>87</v>
      </c>
    </row>
    <row r="12" spans="1:7" x14ac:dyDescent="0.3">
      <c r="A12" s="41" t="s">
        <v>1</v>
      </c>
      <c r="B12" s="41" t="s">
        <v>85</v>
      </c>
      <c r="C12" s="41" t="s">
        <v>88</v>
      </c>
      <c r="D12" s="41">
        <v>15.459534760820951</v>
      </c>
      <c r="E12" s="41">
        <v>5000</v>
      </c>
      <c r="F12" s="41">
        <v>103000</v>
      </c>
      <c r="G12" s="41" t="s">
        <v>87</v>
      </c>
    </row>
    <row r="13" spans="1:7" x14ac:dyDescent="0.3">
      <c r="A13" s="41" t="s">
        <v>1</v>
      </c>
      <c r="B13" s="41" t="s">
        <v>85</v>
      </c>
      <c r="C13" s="41" t="s">
        <v>89</v>
      </c>
      <c r="D13" s="41">
        <v>7.4133722418103707</v>
      </c>
      <c r="E13" s="41">
        <v>3600</v>
      </c>
      <c r="F13" s="41">
        <v>68600</v>
      </c>
      <c r="G13" s="41" t="s">
        <v>87</v>
      </c>
    </row>
    <row r="14" spans="1:7" x14ac:dyDescent="0.3">
      <c r="A14" s="41" t="s">
        <v>1</v>
      </c>
      <c r="B14" s="41" t="s">
        <v>85</v>
      </c>
      <c r="C14" s="41" t="s">
        <v>92</v>
      </c>
      <c r="D14" s="41">
        <v>2.0325535896217208</v>
      </c>
      <c r="E14" s="41">
        <v>3700</v>
      </c>
      <c r="F14" s="41">
        <v>18300</v>
      </c>
      <c r="G14" s="41" t="s">
        <v>87</v>
      </c>
    </row>
    <row r="15" spans="1:7" x14ac:dyDescent="0.3">
      <c r="A15" s="41" t="s">
        <v>8</v>
      </c>
      <c r="B15" s="41" t="s">
        <v>85</v>
      </c>
      <c r="C15" s="41" t="s">
        <v>94</v>
      </c>
      <c r="D15" s="41">
        <v>6.0000000000000001E-3</v>
      </c>
      <c r="E15" s="41">
        <v>200</v>
      </c>
      <c r="F15" s="41">
        <v>49600</v>
      </c>
      <c r="G15" s="41" t="s">
        <v>95</v>
      </c>
    </row>
    <row r="16" spans="1:7" x14ac:dyDescent="0.3">
      <c r="A16" s="41" t="s">
        <v>24</v>
      </c>
      <c r="B16" s="41" t="s">
        <v>85</v>
      </c>
      <c r="C16" s="41" t="s">
        <v>94</v>
      </c>
      <c r="D16" s="41">
        <v>0.93853055113007255</v>
      </c>
      <c r="E16" s="41">
        <v>300</v>
      </c>
      <c r="F16" s="41">
        <v>49600</v>
      </c>
      <c r="G16" s="41" t="s">
        <v>95</v>
      </c>
    </row>
    <row r="17" spans="1:7" x14ac:dyDescent="0.3">
      <c r="A17" s="41" t="s">
        <v>68</v>
      </c>
      <c r="B17" s="41" t="s">
        <v>85</v>
      </c>
      <c r="C17" s="41" t="s">
        <v>96</v>
      </c>
      <c r="D17" s="41">
        <v>2.8921710633286477E-3</v>
      </c>
      <c r="E17" s="41">
        <v>100</v>
      </c>
      <c r="F17" s="41">
        <v>36000</v>
      </c>
      <c r="G17" s="41" t="s">
        <v>95</v>
      </c>
    </row>
    <row r="18" spans="1:7" x14ac:dyDescent="0.3">
      <c r="A18" s="41" t="s">
        <v>68</v>
      </c>
      <c r="B18" s="41" t="s">
        <v>85</v>
      </c>
      <c r="C18" s="41" t="s">
        <v>94</v>
      </c>
      <c r="D18" s="41">
        <v>1.1954307061758412E-2</v>
      </c>
      <c r="E18" s="41">
        <v>300</v>
      </c>
      <c r="F18" s="41">
        <v>49600</v>
      </c>
      <c r="G18" s="41" t="s">
        <v>95</v>
      </c>
    </row>
    <row r="19" spans="1:7" x14ac:dyDescent="0.3">
      <c r="A19" s="41" t="s">
        <v>68</v>
      </c>
      <c r="B19" s="41" t="s">
        <v>85</v>
      </c>
      <c r="C19" s="41" t="s">
        <v>97</v>
      </c>
      <c r="D19" s="41">
        <v>3.9767352120768911E-3</v>
      </c>
      <c r="E19" s="41">
        <v>100</v>
      </c>
      <c r="F19" s="41">
        <v>49500</v>
      </c>
      <c r="G19" s="41" t="s">
        <v>95</v>
      </c>
    </row>
    <row r="20" spans="1:7" x14ac:dyDescent="0.3">
      <c r="A20" s="41" t="s">
        <v>2</v>
      </c>
      <c r="B20" s="41" t="s">
        <v>85</v>
      </c>
      <c r="C20" s="41" t="s">
        <v>94</v>
      </c>
      <c r="D20" s="41">
        <v>0.85980072181986744</v>
      </c>
      <c r="E20" s="41">
        <v>400</v>
      </c>
      <c r="F20" s="41">
        <v>49600</v>
      </c>
      <c r="G20" s="41" t="s">
        <v>95</v>
      </c>
    </row>
    <row r="21" spans="1:7" x14ac:dyDescent="0.3">
      <c r="A21" s="41" t="s">
        <v>25</v>
      </c>
      <c r="B21" s="41" t="s">
        <v>85</v>
      </c>
      <c r="C21" s="41" t="s">
        <v>94</v>
      </c>
      <c r="D21" s="41">
        <v>1.1260644575505381E-2</v>
      </c>
      <c r="E21" s="41">
        <v>200</v>
      </c>
      <c r="F21" s="41">
        <v>49600</v>
      </c>
      <c r="G21" s="41" t="s">
        <v>95</v>
      </c>
    </row>
    <row r="22" spans="1:7" x14ac:dyDescent="0.3">
      <c r="A22" s="41" t="s">
        <v>0</v>
      </c>
      <c r="B22" s="41" t="s">
        <v>85</v>
      </c>
      <c r="C22" s="41" t="s">
        <v>94</v>
      </c>
      <c r="D22" s="41">
        <v>2.3999999999999998E-3</v>
      </c>
      <c r="E22" s="41">
        <v>100</v>
      </c>
      <c r="F22" s="41">
        <v>49600</v>
      </c>
      <c r="G22" s="41" t="s">
        <v>95</v>
      </c>
    </row>
    <row r="23" spans="1:7" x14ac:dyDescent="0.3">
      <c r="A23" s="41" t="s">
        <v>7</v>
      </c>
      <c r="B23" s="41" t="s">
        <v>85</v>
      </c>
      <c r="C23" s="41" t="s">
        <v>94</v>
      </c>
      <c r="D23" s="41">
        <v>0.55820000000000003</v>
      </c>
      <c r="E23" s="41">
        <v>200</v>
      </c>
      <c r="F23" s="41">
        <v>49600</v>
      </c>
      <c r="G23" s="41" t="s">
        <v>98</v>
      </c>
    </row>
    <row r="24" spans="1:7" x14ac:dyDescent="0.3">
      <c r="A24" s="41" t="s">
        <v>8</v>
      </c>
      <c r="B24" s="41" t="s">
        <v>85</v>
      </c>
      <c r="C24" s="41" t="s">
        <v>99</v>
      </c>
      <c r="D24" s="41">
        <v>2.8E-3</v>
      </c>
      <c r="E24" s="41">
        <v>100</v>
      </c>
      <c r="F24" s="41">
        <v>45600</v>
      </c>
      <c r="G24" s="41" t="s">
        <v>100</v>
      </c>
    </row>
    <row r="25" spans="1:7" x14ac:dyDescent="0.3">
      <c r="A25" s="41" t="s">
        <v>24</v>
      </c>
      <c r="B25" s="41" t="s">
        <v>85</v>
      </c>
      <c r="C25" s="41" t="s">
        <v>99</v>
      </c>
      <c r="D25" s="41">
        <v>0.28761420115276415</v>
      </c>
      <c r="E25" s="41">
        <v>100</v>
      </c>
      <c r="F25" s="41">
        <v>45600</v>
      </c>
      <c r="G25" s="41" t="s">
        <v>100</v>
      </c>
    </row>
    <row r="26" spans="1:7" x14ac:dyDescent="0.3">
      <c r="A26" s="41" t="s">
        <v>68</v>
      </c>
      <c r="B26" s="41" t="s">
        <v>85</v>
      </c>
      <c r="C26" s="41" t="s">
        <v>99</v>
      </c>
      <c r="D26" s="41">
        <v>3.6634166802162874E-3</v>
      </c>
      <c r="E26" s="41">
        <v>100</v>
      </c>
      <c r="F26" s="41">
        <v>45600</v>
      </c>
      <c r="G26" s="41" t="s">
        <v>100</v>
      </c>
    </row>
    <row r="27" spans="1:7" x14ac:dyDescent="0.3">
      <c r="A27" s="41" t="s">
        <v>2</v>
      </c>
      <c r="B27" s="41" t="s">
        <v>85</v>
      </c>
      <c r="C27" s="41" t="s">
        <v>99</v>
      </c>
      <c r="D27" s="41">
        <v>0.19761548848279209</v>
      </c>
      <c r="E27" s="41">
        <v>100</v>
      </c>
      <c r="F27" s="41">
        <v>45600</v>
      </c>
      <c r="G27" s="41" t="s">
        <v>100</v>
      </c>
    </row>
    <row r="28" spans="1:7" x14ac:dyDescent="0.3">
      <c r="A28" s="41" t="s">
        <v>25</v>
      </c>
      <c r="B28" s="41" t="s">
        <v>85</v>
      </c>
      <c r="C28" s="41" t="s">
        <v>99</v>
      </c>
      <c r="D28" s="41">
        <v>5.1762640387403771E-3</v>
      </c>
      <c r="E28" s="41">
        <v>100</v>
      </c>
      <c r="F28" s="41">
        <v>45600</v>
      </c>
      <c r="G28" s="41" t="s">
        <v>100</v>
      </c>
    </row>
    <row r="29" spans="1:7" x14ac:dyDescent="0.3">
      <c r="A29" s="41" t="s">
        <v>64</v>
      </c>
      <c r="B29" s="41" t="s">
        <v>85</v>
      </c>
      <c r="C29" s="41" t="s">
        <v>101</v>
      </c>
      <c r="D29" s="41">
        <v>1.70355084270493</v>
      </c>
      <c r="E29" s="41">
        <v>700</v>
      </c>
      <c r="F29" s="41">
        <v>29200</v>
      </c>
      <c r="G29" s="41" t="s">
        <v>102</v>
      </c>
    </row>
    <row r="30" spans="1:7" x14ac:dyDescent="0.3">
      <c r="A30" s="41" t="s">
        <v>0</v>
      </c>
      <c r="B30" s="41" t="s">
        <v>85</v>
      </c>
      <c r="C30" s="41" t="s">
        <v>101</v>
      </c>
      <c r="D30" s="41">
        <v>7.0000000000000001E-3</v>
      </c>
      <c r="E30" s="41">
        <v>500</v>
      </c>
      <c r="F30" s="41">
        <v>29200</v>
      </c>
      <c r="G30" s="41" t="s">
        <v>102</v>
      </c>
    </row>
    <row r="31" spans="1:7" x14ac:dyDescent="0.3">
      <c r="A31" s="41" t="s">
        <v>77</v>
      </c>
      <c r="B31" s="41" t="s">
        <v>85</v>
      </c>
      <c r="C31" s="41" t="s">
        <v>90</v>
      </c>
      <c r="D31" s="41">
        <v>8.2184565009282229E-2</v>
      </c>
      <c r="E31" s="41">
        <v>4200</v>
      </c>
      <c r="F31" s="41">
        <v>24450</v>
      </c>
      <c r="G31" s="41" t="s">
        <v>103</v>
      </c>
    </row>
    <row r="32" spans="1:7" x14ac:dyDescent="0.3">
      <c r="A32" s="41" t="s">
        <v>77</v>
      </c>
      <c r="B32" s="41" t="s">
        <v>85</v>
      </c>
      <c r="C32" s="41" t="s">
        <v>93</v>
      </c>
      <c r="D32" s="41">
        <v>0.12210438293374419</v>
      </c>
      <c r="E32" s="41">
        <v>1900</v>
      </c>
      <c r="F32" s="41">
        <v>80300</v>
      </c>
      <c r="G32" s="41" t="s">
        <v>103</v>
      </c>
    </row>
    <row r="33" spans="1:7" x14ac:dyDescent="0.3">
      <c r="A33" s="41" t="s">
        <v>77</v>
      </c>
      <c r="B33" s="41" t="s">
        <v>85</v>
      </c>
      <c r="C33" s="41" t="s">
        <v>91</v>
      </c>
      <c r="D33" s="41">
        <v>5.8583213152979451E-2</v>
      </c>
      <c r="E33" s="41">
        <v>3000</v>
      </c>
      <c r="F33" s="41">
        <v>24400</v>
      </c>
      <c r="G33" s="41" t="s">
        <v>103</v>
      </c>
    </row>
    <row r="34" spans="1:7" x14ac:dyDescent="0.3">
      <c r="A34" s="41" t="s">
        <v>77</v>
      </c>
      <c r="B34" s="41" t="s">
        <v>85</v>
      </c>
      <c r="C34" s="41" t="s">
        <v>104</v>
      </c>
      <c r="D34" s="41">
        <v>3.2572906766752237E-2</v>
      </c>
      <c r="E34" s="41">
        <v>1000</v>
      </c>
      <c r="F34" s="41">
        <v>40700</v>
      </c>
      <c r="G34" s="41" t="s">
        <v>103</v>
      </c>
    </row>
    <row r="35" spans="1:7" x14ac:dyDescent="0.3">
      <c r="A35" s="41" t="s">
        <v>77</v>
      </c>
      <c r="B35" s="41" t="s">
        <v>85</v>
      </c>
      <c r="C35" s="41" t="s">
        <v>88</v>
      </c>
      <c r="D35" s="41">
        <v>0.14837879396943154</v>
      </c>
      <c r="E35" s="41">
        <v>1800</v>
      </c>
      <c r="F35" s="41">
        <v>103000</v>
      </c>
      <c r="G35" s="41" t="s">
        <v>103</v>
      </c>
    </row>
    <row r="36" spans="1:7" x14ac:dyDescent="0.3">
      <c r="A36" s="41" t="s">
        <v>77</v>
      </c>
      <c r="B36" s="41" t="s">
        <v>85</v>
      </c>
      <c r="C36" s="41" t="s">
        <v>89</v>
      </c>
      <c r="D36" s="41">
        <v>7.6862456164100354E-2</v>
      </c>
      <c r="E36" s="41">
        <v>1400</v>
      </c>
      <c r="F36" s="41">
        <v>68600</v>
      </c>
      <c r="G36" s="41" t="s">
        <v>103</v>
      </c>
    </row>
    <row r="37" spans="1:7" x14ac:dyDescent="0.3">
      <c r="A37" s="41" t="s">
        <v>77</v>
      </c>
      <c r="B37" s="41" t="s">
        <v>85</v>
      </c>
      <c r="C37" s="41" t="s">
        <v>92</v>
      </c>
      <c r="D37" s="41">
        <v>2.0504124603542808E-2</v>
      </c>
      <c r="E37" s="41">
        <v>1400</v>
      </c>
      <c r="F37" s="41">
        <v>18300</v>
      </c>
      <c r="G37" s="41" t="s">
        <v>103</v>
      </c>
    </row>
    <row r="38" spans="1:7" x14ac:dyDescent="0.3">
      <c r="A38" s="41" t="s">
        <v>7</v>
      </c>
      <c r="B38" s="41" t="s">
        <v>85</v>
      </c>
      <c r="C38" s="41" t="s">
        <v>90</v>
      </c>
      <c r="D38" s="41">
        <v>4.9526000000000003</v>
      </c>
      <c r="E38" s="41">
        <v>3600</v>
      </c>
      <c r="F38" s="41">
        <v>24450</v>
      </c>
      <c r="G38" s="41" t="s">
        <v>105</v>
      </c>
    </row>
    <row r="39" spans="1:7" x14ac:dyDescent="0.3">
      <c r="A39" s="41" t="s">
        <v>7</v>
      </c>
      <c r="B39" s="41" t="s">
        <v>85</v>
      </c>
      <c r="C39" s="41" t="s">
        <v>91</v>
      </c>
      <c r="D39" s="41">
        <v>3.5695000000000001</v>
      </c>
      <c r="E39" s="41">
        <v>2600</v>
      </c>
      <c r="F39" s="41">
        <v>24400</v>
      </c>
      <c r="G39" s="41" t="s">
        <v>105</v>
      </c>
    </row>
    <row r="40" spans="1:7" x14ac:dyDescent="0.3">
      <c r="A40" s="41" t="s">
        <v>7</v>
      </c>
      <c r="B40" s="41" t="s">
        <v>85</v>
      </c>
      <c r="C40" s="41" t="s">
        <v>88</v>
      </c>
      <c r="D40" s="41">
        <v>1.7385999999999999</v>
      </c>
      <c r="E40" s="41">
        <v>300</v>
      </c>
      <c r="F40" s="41">
        <v>103000</v>
      </c>
      <c r="G40" s="41" t="s">
        <v>105</v>
      </c>
    </row>
    <row r="41" spans="1:7" x14ac:dyDescent="0.3">
      <c r="A41" s="41" t="s">
        <v>7</v>
      </c>
      <c r="B41" s="41" t="s">
        <v>85</v>
      </c>
      <c r="C41" s="41" t="s">
        <v>89</v>
      </c>
      <c r="D41" s="41">
        <v>0.77200000000000002</v>
      </c>
      <c r="E41" s="41">
        <v>200</v>
      </c>
      <c r="F41" s="41">
        <v>68600</v>
      </c>
      <c r="G41" s="41" t="s">
        <v>105</v>
      </c>
    </row>
    <row r="42" spans="1:7" x14ac:dyDescent="0.3">
      <c r="A42" s="41" t="s">
        <v>7</v>
      </c>
      <c r="B42" s="41" t="s">
        <v>85</v>
      </c>
      <c r="C42" s="41" t="s">
        <v>92</v>
      </c>
      <c r="D42" s="41">
        <v>1.2356</v>
      </c>
      <c r="E42" s="41">
        <v>1200</v>
      </c>
      <c r="F42" s="41">
        <v>18300</v>
      </c>
      <c r="G42" s="41" t="s">
        <v>105</v>
      </c>
    </row>
    <row r="43" spans="1:7" x14ac:dyDescent="0.3">
      <c r="A43" s="41" t="s">
        <v>68</v>
      </c>
      <c r="B43" s="41" t="s">
        <v>85</v>
      </c>
      <c r="C43" s="41" t="s">
        <v>90</v>
      </c>
      <c r="D43" s="41">
        <v>0.10214184138655674</v>
      </c>
      <c r="E43" s="41">
        <v>5200</v>
      </c>
      <c r="F43" s="41">
        <v>24450</v>
      </c>
      <c r="G43" s="41" t="s">
        <v>106</v>
      </c>
    </row>
    <row r="44" spans="1:7" x14ac:dyDescent="0.3">
      <c r="A44" s="41" t="s">
        <v>68</v>
      </c>
      <c r="B44" s="41" t="s">
        <v>85</v>
      </c>
      <c r="C44" s="41" t="s">
        <v>91</v>
      </c>
      <c r="D44" s="41">
        <v>7.4489472497731177E-2</v>
      </c>
      <c r="E44" s="41">
        <v>3800</v>
      </c>
      <c r="F44" s="41">
        <v>24400</v>
      </c>
      <c r="G44" s="41" t="s">
        <v>106</v>
      </c>
    </row>
    <row r="45" spans="1:7" x14ac:dyDescent="0.3">
      <c r="A45" s="41" t="s">
        <v>68</v>
      </c>
      <c r="B45" s="41" t="s">
        <v>85</v>
      </c>
      <c r="C45" s="41" t="s">
        <v>92</v>
      </c>
      <c r="D45" s="41">
        <v>2.4993178272265066E-2</v>
      </c>
      <c r="E45" s="41">
        <v>1700</v>
      </c>
      <c r="F45" s="41">
        <v>18300</v>
      </c>
      <c r="G45" s="41" t="s">
        <v>106</v>
      </c>
    </row>
    <row r="46" spans="1:7" x14ac:dyDescent="0.3">
      <c r="A46" s="41" t="s">
        <v>25</v>
      </c>
      <c r="B46" s="41" t="s">
        <v>85</v>
      </c>
      <c r="C46" s="41" t="s">
        <v>90</v>
      </c>
      <c r="D46" s="41">
        <v>7.2161207224281959E-2</v>
      </c>
      <c r="E46" s="41">
        <v>2600</v>
      </c>
      <c r="F46" s="41">
        <v>24450</v>
      </c>
      <c r="G46" s="41" t="s">
        <v>106</v>
      </c>
    </row>
    <row r="47" spans="1:7" x14ac:dyDescent="0.3">
      <c r="A47" s="41" t="s">
        <v>25</v>
      </c>
      <c r="B47" s="41" t="s">
        <v>85</v>
      </c>
      <c r="C47" s="41" t="s">
        <v>91</v>
      </c>
      <c r="D47" s="41">
        <v>5.2625351060527167E-2</v>
      </c>
      <c r="E47" s="41">
        <v>1900</v>
      </c>
      <c r="F47" s="41">
        <v>24400</v>
      </c>
      <c r="G47" s="41" t="s">
        <v>106</v>
      </c>
    </row>
    <row r="48" spans="1:7" x14ac:dyDescent="0.3">
      <c r="A48" s="41" t="s">
        <v>25</v>
      </c>
      <c r="B48" s="41" t="s">
        <v>85</v>
      </c>
      <c r="C48" s="41" t="s">
        <v>92</v>
      </c>
      <c r="D48" s="41">
        <v>1.869584840308202E-2</v>
      </c>
      <c r="E48" s="41">
        <v>900</v>
      </c>
      <c r="F48" s="41">
        <v>18300</v>
      </c>
      <c r="G48" s="41" t="s">
        <v>106</v>
      </c>
    </row>
    <row r="49" spans="1:7" x14ac:dyDescent="0.3">
      <c r="A49" s="41" t="s">
        <v>8</v>
      </c>
      <c r="B49" s="41" t="s">
        <v>85</v>
      </c>
      <c r="C49" s="41" t="s">
        <v>90</v>
      </c>
      <c r="D49" s="41">
        <v>7.2900000000000006E-2</v>
      </c>
      <c r="E49" s="41">
        <v>4900</v>
      </c>
      <c r="F49" s="41">
        <v>24450</v>
      </c>
      <c r="G49" s="41" t="s">
        <v>107</v>
      </c>
    </row>
    <row r="50" spans="1:7" x14ac:dyDescent="0.3">
      <c r="A50" s="41" t="s">
        <v>8</v>
      </c>
      <c r="B50" s="41" t="s">
        <v>85</v>
      </c>
      <c r="C50" s="41" t="s">
        <v>91</v>
      </c>
      <c r="D50" s="41">
        <v>5.1999999999999998E-2</v>
      </c>
      <c r="E50" s="41">
        <v>3500</v>
      </c>
      <c r="F50" s="41">
        <v>24400</v>
      </c>
      <c r="G50" s="41" t="s">
        <v>107</v>
      </c>
    </row>
    <row r="51" spans="1:7" x14ac:dyDescent="0.3">
      <c r="A51" s="41" t="s">
        <v>8</v>
      </c>
      <c r="B51" s="41" t="s">
        <v>85</v>
      </c>
      <c r="C51" s="41" t="s">
        <v>92</v>
      </c>
      <c r="D51" s="41">
        <v>1.78E-2</v>
      </c>
      <c r="E51" s="41">
        <v>1600</v>
      </c>
      <c r="F51" s="41">
        <v>18300</v>
      </c>
      <c r="G51" s="41" t="s">
        <v>107</v>
      </c>
    </row>
    <row r="52" spans="1:7" x14ac:dyDescent="0.3">
      <c r="A52" s="41" t="s">
        <v>24</v>
      </c>
      <c r="B52" s="41" t="s">
        <v>85</v>
      </c>
      <c r="C52" s="41" t="s">
        <v>90</v>
      </c>
      <c r="D52" s="41">
        <v>7.4022812823000885</v>
      </c>
      <c r="E52" s="41">
        <v>4800</v>
      </c>
      <c r="F52" s="41">
        <v>24450</v>
      </c>
      <c r="G52" s="41" t="s">
        <v>107</v>
      </c>
    </row>
    <row r="53" spans="1:7" x14ac:dyDescent="0.3">
      <c r="A53" s="41" t="s">
        <v>24</v>
      </c>
      <c r="B53" s="41" t="s">
        <v>85</v>
      </c>
      <c r="C53" s="41" t="s">
        <v>91</v>
      </c>
      <c r="D53" s="41">
        <v>5.3864589426416796</v>
      </c>
      <c r="E53" s="41">
        <v>3500</v>
      </c>
      <c r="F53" s="41">
        <v>24400</v>
      </c>
      <c r="G53" s="41" t="s">
        <v>107</v>
      </c>
    </row>
    <row r="54" spans="1:7" x14ac:dyDescent="0.3">
      <c r="A54" s="41" t="s">
        <v>24</v>
      </c>
      <c r="B54" s="41" t="s">
        <v>85</v>
      </c>
      <c r="C54" s="41" t="s">
        <v>92</v>
      </c>
      <c r="D54" s="41">
        <v>1.8467859231914332</v>
      </c>
      <c r="E54" s="41">
        <v>1600</v>
      </c>
      <c r="F54" s="41">
        <v>18300</v>
      </c>
      <c r="G54" s="41" t="s">
        <v>107</v>
      </c>
    </row>
    <row r="55" spans="1:7" x14ac:dyDescent="0.3">
      <c r="A55" s="41" t="s">
        <v>69</v>
      </c>
      <c r="B55" s="41" t="s">
        <v>85</v>
      </c>
      <c r="C55" s="41" t="s">
        <v>90</v>
      </c>
      <c r="D55" s="41">
        <v>8.2354051169063425</v>
      </c>
      <c r="E55" s="41">
        <v>4700</v>
      </c>
      <c r="F55" s="41">
        <v>24450</v>
      </c>
      <c r="G55" s="41" t="s">
        <v>107</v>
      </c>
    </row>
    <row r="56" spans="1:7" x14ac:dyDescent="0.3">
      <c r="A56" s="41" t="s">
        <v>69</v>
      </c>
      <c r="B56" s="41" t="s">
        <v>85</v>
      </c>
      <c r="C56" s="41" t="s">
        <v>91</v>
      </c>
      <c r="D56" s="41">
        <v>5.9453440238310939</v>
      </c>
      <c r="E56" s="41">
        <v>3400</v>
      </c>
      <c r="F56" s="41">
        <v>24400</v>
      </c>
      <c r="G56" s="41" t="s">
        <v>107</v>
      </c>
    </row>
    <row r="57" spans="1:7" x14ac:dyDescent="0.3">
      <c r="A57" s="41" t="s">
        <v>69</v>
      </c>
      <c r="B57" s="41" t="s">
        <v>85</v>
      </c>
      <c r="C57" s="41" t="s">
        <v>88</v>
      </c>
      <c r="D57" s="41">
        <v>15.501180235711978</v>
      </c>
      <c r="E57" s="41">
        <v>2100</v>
      </c>
      <c r="F57" s="41">
        <v>103000</v>
      </c>
      <c r="G57" s="41" t="s">
        <v>107</v>
      </c>
    </row>
    <row r="58" spans="1:7" x14ac:dyDescent="0.3">
      <c r="A58" s="41" t="s">
        <v>69</v>
      </c>
      <c r="B58" s="41" t="s">
        <v>85</v>
      </c>
      <c r="C58" s="41" t="s">
        <v>89</v>
      </c>
      <c r="D58" s="41">
        <v>7.374347879125116</v>
      </c>
      <c r="E58" s="41">
        <v>1500</v>
      </c>
      <c r="F58" s="41">
        <v>68600</v>
      </c>
      <c r="G58" s="41" t="s">
        <v>107</v>
      </c>
    </row>
    <row r="59" spans="1:7" x14ac:dyDescent="0.3">
      <c r="A59" s="41" t="s">
        <v>69</v>
      </c>
      <c r="B59" s="41" t="s">
        <v>85</v>
      </c>
      <c r="C59" s="41" t="s">
        <v>92</v>
      </c>
      <c r="D59" s="41">
        <v>1.9672094196499945</v>
      </c>
      <c r="E59" s="41">
        <v>1500</v>
      </c>
      <c r="F59" s="41">
        <v>18300</v>
      </c>
      <c r="G59" s="41" t="s">
        <v>107</v>
      </c>
    </row>
    <row r="60" spans="1:7" x14ac:dyDescent="0.3">
      <c r="A60" s="41" t="s">
        <v>76</v>
      </c>
      <c r="B60" s="41" t="s">
        <v>85</v>
      </c>
      <c r="C60" s="41" t="s">
        <v>90</v>
      </c>
      <c r="D60" s="41">
        <v>5.5599999999999997E-2</v>
      </c>
      <c r="E60" s="41">
        <v>4500</v>
      </c>
      <c r="F60" s="41">
        <v>24450</v>
      </c>
      <c r="G60" s="41" t="s">
        <v>107</v>
      </c>
    </row>
    <row r="61" spans="1:7" x14ac:dyDescent="0.3">
      <c r="A61" s="41" t="s">
        <v>76</v>
      </c>
      <c r="B61" s="41" t="s">
        <v>85</v>
      </c>
      <c r="C61" s="41" t="s">
        <v>91</v>
      </c>
      <c r="D61" s="41">
        <v>4.07E-2</v>
      </c>
      <c r="E61" s="41">
        <v>3300</v>
      </c>
      <c r="F61" s="41">
        <v>24400</v>
      </c>
      <c r="G61" s="41" t="s">
        <v>107</v>
      </c>
    </row>
    <row r="62" spans="1:7" x14ac:dyDescent="0.3">
      <c r="A62" s="41" t="s">
        <v>76</v>
      </c>
      <c r="B62" s="41" t="s">
        <v>85</v>
      </c>
      <c r="C62" s="41" t="s">
        <v>88</v>
      </c>
      <c r="D62" s="41">
        <v>1.5599999999999999E-2</v>
      </c>
      <c r="E62" s="41">
        <v>300</v>
      </c>
      <c r="F62" s="41">
        <v>103000</v>
      </c>
      <c r="G62" s="41" t="s">
        <v>107</v>
      </c>
    </row>
    <row r="63" spans="1:7" x14ac:dyDescent="0.3">
      <c r="A63" s="41" t="s">
        <v>76</v>
      </c>
      <c r="B63" s="41" t="s">
        <v>85</v>
      </c>
      <c r="C63" s="41" t="s">
        <v>92</v>
      </c>
      <c r="D63" s="41">
        <v>1.3899999999999999E-2</v>
      </c>
      <c r="E63" s="41">
        <v>1500</v>
      </c>
      <c r="F63" s="41">
        <v>18300</v>
      </c>
      <c r="G63" s="41" t="s">
        <v>107</v>
      </c>
    </row>
    <row r="64" spans="1:7" x14ac:dyDescent="0.3">
      <c r="A64" s="41" t="s">
        <v>0</v>
      </c>
      <c r="B64" s="41" t="s">
        <v>85</v>
      </c>
      <c r="C64" s="41" t="s">
        <v>90</v>
      </c>
      <c r="D64" s="41">
        <v>8.2400000000000001E-2</v>
      </c>
      <c r="E64" s="41">
        <v>7000</v>
      </c>
      <c r="F64" s="41">
        <v>24450</v>
      </c>
      <c r="G64" s="41" t="s">
        <v>107</v>
      </c>
    </row>
    <row r="65" spans="1:7" x14ac:dyDescent="0.3">
      <c r="A65" s="41" t="s">
        <v>0</v>
      </c>
      <c r="B65" s="41" t="s">
        <v>85</v>
      </c>
      <c r="C65" s="41" t="s">
        <v>91</v>
      </c>
      <c r="D65" s="41">
        <v>9.2799999999999994E-2</v>
      </c>
      <c r="E65" s="41">
        <v>7900</v>
      </c>
      <c r="F65" s="41">
        <v>24400</v>
      </c>
      <c r="G65" s="41" t="s">
        <v>107</v>
      </c>
    </row>
    <row r="66" spans="1:7" x14ac:dyDescent="0.3">
      <c r="A66" s="41" t="s">
        <v>0</v>
      </c>
      <c r="B66" s="41" t="s">
        <v>85</v>
      </c>
      <c r="C66" s="41" t="s">
        <v>92</v>
      </c>
      <c r="D66" s="41">
        <v>1.06E-2</v>
      </c>
      <c r="E66" s="41">
        <v>1200</v>
      </c>
      <c r="F66" s="41">
        <v>18300</v>
      </c>
      <c r="G66" s="41" t="s">
        <v>107</v>
      </c>
    </row>
    <row r="67" spans="1:7" x14ac:dyDescent="0.3">
      <c r="A67" s="41" t="s">
        <v>8</v>
      </c>
      <c r="B67" s="41" t="s">
        <v>85</v>
      </c>
      <c r="C67" s="41" t="s">
        <v>108</v>
      </c>
      <c r="D67" s="41">
        <v>2.4400000000000002E-2</v>
      </c>
      <c r="E67" s="41">
        <v>1200</v>
      </c>
      <c r="F67" s="41">
        <v>33400</v>
      </c>
      <c r="G67" s="41" t="s">
        <v>108</v>
      </c>
    </row>
    <row r="68" spans="1:7" x14ac:dyDescent="0.3">
      <c r="A68" s="41" t="s">
        <v>64</v>
      </c>
      <c r="B68" s="41" t="s">
        <v>85</v>
      </c>
      <c r="C68" s="41" t="s">
        <v>109</v>
      </c>
      <c r="D68" s="41">
        <v>0.56882262727305022</v>
      </c>
      <c r="E68" s="41">
        <v>300</v>
      </c>
      <c r="F68" s="41">
        <v>22750</v>
      </c>
      <c r="G68" s="41" t="s">
        <v>108</v>
      </c>
    </row>
    <row r="69" spans="1:7" x14ac:dyDescent="0.3">
      <c r="A69" s="41" t="s">
        <v>2</v>
      </c>
      <c r="B69" s="41" t="s">
        <v>85</v>
      </c>
      <c r="C69" s="41" t="s">
        <v>108</v>
      </c>
      <c r="D69" s="41">
        <v>2.6054042034178639</v>
      </c>
      <c r="E69" s="41">
        <v>1800</v>
      </c>
      <c r="F69" s="41">
        <v>33400</v>
      </c>
      <c r="G69" s="41" t="s">
        <v>108</v>
      </c>
    </row>
    <row r="70" spans="1:7" x14ac:dyDescent="0.3">
      <c r="A70" s="41" t="s">
        <v>25</v>
      </c>
      <c r="B70" s="41" t="s">
        <v>85</v>
      </c>
      <c r="C70" s="41" t="s">
        <v>108</v>
      </c>
      <c r="D70" s="41">
        <v>2.6539704654769739E-2</v>
      </c>
      <c r="E70" s="41">
        <v>700</v>
      </c>
      <c r="F70" s="41">
        <v>33400</v>
      </c>
      <c r="G70" s="41" t="s">
        <v>108</v>
      </c>
    </row>
    <row r="71" spans="1:7" x14ac:dyDescent="0.3">
      <c r="A71" s="41" t="s">
        <v>76</v>
      </c>
      <c r="B71" s="41" t="s">
        <v>85</v>
      </c>
      <c r="C71" s="41" t="s">
        <v>108</v>
      </c>
      <c r="D71" s="41">
        <v>2.0299999999999999E-2</v>
      </c>
      <c r="E71" s="41">
        <v>1200</v>
      </c>
      <c r="F71" s="41">
        <v>33400</v>
      </c>
      <c r="G71" s="41" t="s">
        <v>108</v>
      </c>
    </row>
    <row r="72" spans="1:7" x14ac:dyDescent="0.3">
      <c r="A72" s="41" t="s">
        <v>0</v>
      </c>
      <c r="B72" s="41" t="s">
        <v>85</v>
      </c>
      <c r="C72" s="41" t="s">
        <v>108</v>
      </c>
      <c r="D72" s="41">
        <v>9.1600000000000001E-2</v>
      </c>
      <c r="E72" s="41">
        <v>5700</v>
      </c>
      <c r="F72" s="41">
        <v>33400</v>
      </c>
      <c r="G72" s="41" t="s">
        <v>108</v>
      </c>
    </row>
    <row r="73" spans="1:7" x14ac:dyDescent="0.3">
      <c r="A73" s="41" t="s">
        <v>68</v>
      </c>
      <c r="B73" s="41" t="s">
        <v>85</v>
      </c>
      <c r="C73" s="41" t="s">
        <v>110</v>
      </c>
      <c r="D73" s="41">
        <v>5.8807478287682506E-2</v>
      </c>
      <c r="E73" s="41">
        <v>800</v>
      </c>
      <c r="F73" s="41">
        <v>91500</v>
      </c>
      <c r="G73" s="41" t="s">
        <v>111</v>
      </c>
    </row>
    <row r="74" spans="1:7" x14ac:dyDescent="0.3">
      <c r="A74" s="41" t="s">
        <v>76</v>
      </c>
      <c r="B74" s="41" t="s">
        <v>85</v>
      </c>
      <c r="C74" s="41" t="s">
        <v>110</v>
      </c>
      <c r="D74" s="41">
        <v>2.7699999999999999E-2</v>
      </c>
      <c r="E74" s="41">
        <v>600</v>
      </c>
      <c r="F74" s="41">
        <v>91500</v>
      </c>
      <c r="G74" s="41" t="s">
        <v>111</v>
      </c>
    </row>
    <row r="75" spans="1:7" x14ac:dyDescent="0.3">
      <c r="A75" s="41" t="s">
        <v>64</v>
      </c>
      <c r="B75" s="41" t="s">
        <v>85</v>
      </c>
      <c r="C75" s="41" t="s">
        <v>112</v>
      </c>
      <c r="D75" s="41">
        <v>2.4028067903709949</v>
      </c>
      <c r="E75" s="41">
        <v>600</v>
      </c>
      <c r="F75" s="41">
        <v>48050</v>
      </c>
      <c r="G75" s="41" t="s">
        <v>113</v>
      </c>
    </row>
    <row r="76" spans="1:7" x14ac:dyDescent="0.3">
      <c r="A76" s="41" t="s">
        <v>68</v>
      </c>
      <c r="B76" s="41" t="s">
        <v>85</v>
      </c>
      <c r="C76" s="41" t="s">
        <v>112</v>
      </c>
      <c r="D76" s="41">
        <v>1.5440979954771282E-2</v>
      </c>
      <c r="E76" s="41">
        <v>400</v>
      </c>
      <c r="F76" s="41">
        <v>48050</v>
      </c>
      <c r="G76" s="41" t="s">
        <v>113</v>
      </c>
    </row>
    <row r="77" spans="1:7" x14ac:dyDescent="0.3">
      <c r="A77" s="41" t="s">
        <v>7</v>
      </c>
      <c r="B77" s="41" t="s">
        <v>85</v>
      </c>
      <c r="C77" s="41" t="s">
        <v>112</v>
      </c>
      <c r="D77" s="41">
        <v>0.81110000000000004</v>
      </c>
      <c r="E77" s="41">
        <v>300</v>
      </c>
      <c r="F77" s="41">
        <v>48050</v>
      </c>
      <c r="G77" s="41" t="s">
        <v>114</v>
      </c>
    </row>
    <row r="78" spans="1:7" x14ac:dyDescent="0.3">
      <c r="A78" s="41" t="s">
        <v>76</v>
      </c>
      <c r="B78" s="41" t="s">
        <v>85</v>
      </c>
      <c r="C78" s="41" t="s">
        <v>112</v>
      </c>
      <c r="D78" s="41">
        <v>7.3000000000000001E-3</v>
      </c>
      <c r="E78" s="41">
        <v>300</v>
      </c>
      <c r="F78" s="41">
        <v>48050</v>
      </c>
      <c r="G78" s="41" t="s">
        <v>115</v>
      </c>
    </row>
    <row r="79" spans="1:7" x14ac:dyDescent="0.3">
      <c r="A79" s="41" t="s">
        <v>0</v>
      </c>
      <c r="B79" s="41" t="s">
        <v>85</v>
      </c>
      <c r="C79" s="41" t="s">
        <v>112</v>
      </c>
      <c r="D79" s="41">
        <v>1.3899999999999999E-2</v>
      </c>
      <c r="E79" s="41">
        <v>600</v>
      </c>
      <c r="F79" s="41">
        <v>48050</v>
      </c>
      <c r="G79" s="41" t="s">
        <v>115</v>
      </c>
    </row>
    <row r="80" spans="1:7" x14ac:dyDescent="0.3">
      <c r="A80" s="41" t="s">
        <v>8</v>
      </c>
      <c r="B80" s="41" t="s">
        <v>85</v>
      </c>
      <c r="C80" s="41" t="s">
        <v>116</v>
      </c>
      <c r="D80" s="41">
        <v>4.3E-3</v>
      </c>
      <c r="E80" s="41">
        <v>100</v>
      </c>
      <c r="F80" s="41">
        <v>70200</v>
      </c>
      <c r="G80" s="41"/>
    </row>
    <row r="81" spans="1:7" x14ac:dyDescent="0.3">
      <c r="A81" s="41" t="s">
        <v>8</v>
      </c>
      <c r="B81" s="41" t="s">
        <v>85</v>
      </c>
      <c r="C81" s="41" t="s">
        <v>117</v>
      </c>
      <c r="D81" s="41">
        <v>1.9099999999999999E-2</v>
      </c>
      <c r="E81" s="41">
        <v>900</v>
      </c>
      <c r="F81" s="41">
        <v>34850</v>
      </c>
      <c r="G81" s="41"/>
    </row>
    <row r="82" spans="1:7" x14ac:dyDescent="0.3">
      <c r="A82" s="41" t="s">
        <v>8</v>
      </c>
      <c r="B82" s="41" t="s">
        <v>85</v>
      </c>
      <c r="C82" s="41" t="s">
        <v>118</v>
      </c>
      <c r="D82" s="41">
        <v>9.6699999999999994E-2</v>
      </c>
      <c r="E82" s="41">
        <v>1200</v>
      </c>
      <c r="F82" s="41">
        <v>132500</v>
      </c>
      <c r="G82" s="41"/>
    </row>
    <row r="83" spans="1:7" x14ac:dyDescent="0.3">
      <c r="A83" s="41" t="s">
        <v>8</v>
      </c>
      <c r="B83" s="41" t="s">
        <v>85</v>
      </c>
      <c r="C83" s="41" t="s">
        <v>119</v>
      </c>
      <c r="D83" s="41">
        <v>5.1000000000000004E-3</v>
      </c>
      <c r="E83" s="41">
        <v>100</v>
      </c>
      <c r="F83" s="41">
        <v>83500</v>
      </c>
      <c r="G83" s="41"/>
    </row>
    <row r="84" spans="1:7" x14ac:dyDescent="0.3">
      <c r="A84" s="41" t="s">
        <v>8</v>
      </c>
      <c r="B84" s="41" t="s">
        <v>85</v>
      </c>
      <c r="C84" s="41" t="s">
        <v>120</v>
      </c>
      <c r="D84" s="41">
        <v>2.0999999999999999E-3</v>
      </c>
      <c r="E84" s="41">
        <v>100</v>
      </c>
      <c r="F84" s="41">
        <v>34950</v>
      </c>
      <c r="G84" s="41"/>
    </row>
    <row r="85" spans="1:7" x14ac:dyDescent="0.3">
      <c r="A85" s="41" t="s">
        <v>8</v>
      </c>
      <c r="B85" s="41" t="s">
        <v>85</v>
      </c>
      <c r="C85" s="41" t="s">
        <v>121</v>
      </c>
      <c r="D85" s="41">
        <v>4.2900000000000001E-2</v>
      </c>
      <c r="E85" s="41">
        <v>2600</v>
      </c>
      <c r="F85" s="41">
        <v>27100</v>
      </c>
      <c r="G85" s="41"/>
    </row>
    <row r="86" spans="1:7" x14ac:dyDescent="0.3">
      <c r="A86" s="41" t="s">
        <v>8</v>
      </c>
      <c r="B86" s="41" t="s">
        <v>85</v>
      </c>
      <c r="C86" s="41" t="s">
        <v>122</v>
      </c>
      <c r="D86" s="41">
        <v>6.7400000000000002E-2</v>
      </c>
      <c r="E86" s="41">
        <v>4300</v>
      </c>
      <c r="F86" s="41">
        <v>25750</v>
      </c>
      <c r="G86" s="41"/>
    </row>
    <row r="87" spans="1:7" x14ac:dyDescent="0.3">
      <c r="A87" s="41" t="s">
        <v>8</v>
      </c>
      <c r="B87" s="41" t="s">
        <v>85</v>
      </c>
      <c r="C87" s="41" t="s">
        <v>123</v>
      </c>
      <c r="D87" s="41">
        <v>3.27E-2</v>
      </c>
      <c r="E87" s="41">
        <v>700</v>
      </c>
      <c r="F87" s="41">
        <v>76800</v>
      </c>
      <c r="G87" s="41"/>
    </row>
    <row r="88" spans="1:7" x14ac:dyDescent="0.3">
      <c r="A88" s="41" t="s">
        <v>8</v>
      </c>
      <c r="B88" s="41" t="s">
        <v>85</v>
      </c>
      <c r="C88" s="41" t="s">
        <v>124</v>
      </c>
      <c r="D88" s="41">
        <v>5.9499999999999997E-2</v>
      </c>
      <c r="E88" s="41">
        <v>1400</v>
      </c>
      <c r="F88" s="41">
        <v>69800</v>
      </c>
      <c r="G88" s="41"/>
    </row>
    <row r="89" spans="1:7" x14ac:dyDescent="0.3">
      <c r="A89" s="41" t="s">
        <v>8</v>
      </c>
      <c r="B89" s="41" t="s">
        <v>85</v>
      </c>
      <c r="C89" s="41" t="s">
        <v>125</v>
      </c>
      <c r="D89" s="41">
        <v>3.0000000000000001E-3</v>
      </c>
      <c r="E89" s="41">
        <v>100</v>
      </c>
      <c r="F89" s="41">
        <v>49100</v>
      </c>
      <c r="G89" s="41"/>
    </row>
    <row r="90" spans="1:7" x14ac:dyDescent="0.3">
      <c r="A90" s="41" t="s">
        <v>8</v>
      </c>
      <c r="B90" s="41" t="s">
        <v>85</v>
      </c>
      <c r="C90" s="41" t="s">
        <v>126</v>
      </c>
      <c r="D90" s="41">
        <v>5.7000000000000002E-3</v>
      </c>
      <c r="E90" s="41">
        <v>700</v>
      </c>
      <c r="F90" s="41">
        <v>13450</v>
      </c>
      <c r="G90" s="41"/>
    </row>
    <row r="91" spans="1:7" x14ac:dyDescent="0.3">
      <c r="A91" s="41" t="s">
        <v>8</v>
      </c>
      <c r="B91" s="41" t="s">
        <v>85</v>
      </c>
      <c r="C91" s="41" t="s">
        <v>127</v>
      </c>
      <c r="D91" s="41">
        <v>3.5000000000000001E-3</v>
      </c>
      <c r="E91" s="41">
        <v>100</v>
      </c>
      <c r="F91" s="41">
        <v>57000</v>
      </c>
      <c r="G91" s="41"/>
    </row>
    <row r="92" spans="1:7" x14ac:dyDescent="0.3">
      <c r="A92" s="41" t="s">
        <v>8</v>
      </c>
      <c r="B92" s="41" t="s">
        <v>85</v>
      </c>
      <c r="C92" s="41" t="s">
        <v>128</v>
      </c>
      <c r="D92" s="41">
        <v>2.4500000000000001E-2</v>
      </c>
      <c r="E92" s="41">
        <v>3800</v>
      </c>
      <c r="F92" s="41">
        <v>10600</v>
      </c>
      <c r="G92" s="41"/>
    </row>
    <row r="93" spans="1:7" x14ac:dyDescent="0.3">
      <c r="A93" s="41" t="s">
        <v>8</v>
      </c>
      <c r="B93" s="41" t="s">
        <v>85</v>
      </c>
      <c r="C93" s="41" t="s">
        <v>129</v>
      </c>
      <c r="D93" s="41">
        <v>2.3599999999999999E-2</v>
      </c>
      <c r="E93" s="41">
        <v>2000</v>
      </c>
      <c r="F93" s="41">
        <v>19400</v>
      </c>
      <c r="G93" s="41"/>
    </row>
    <row r="94" spans="1:7" x14ac:dyDescent="0.3">
      <c r="A94" s="41" t="s">
        <v>8</v>
      </c>
      <c r="B94" s="41" t="s">
        <v>85</v>
      </c>
      <c r="C94" s="41" t="s">
        <v>130</v>
      </c>
      <c r="D94" s="41">
        <v>4.1399999999999999E-2</v>
      </c>
      <c r="E94" s="41">
        <v>2300</v>
      </c>
      <c r="F94" s="41">
        <v>29600</v>
      </c>
      <c r="G94" s="41"/>
    </row>
    <row r="95" spans="1:7" x14ac:dyDescent="0.3">
      <c r="A95" s="41" t="s">
        <v>8</v>
      </c>
      <c r="B95" s="41" t="s">
        <v>85</v>
      </c>
      <c r="C95" s="41" t="s">
        <v>131</v>
      </c>
      <c r="D95" s="41">
        <v>7.7200000000000005E-2</v>
      </c>
      <c r="E95" s="41">
        <v>5600</v>
      </c>
      <c r="F95" s="41">
        <v>22650</v>
      </c>
      <c r="G95" s="41"/>
    </row>
    <row r="96" spans="1:7" x14ac:dyDescent="0.3">
      <c r="A96" s="41" t="s">
        <v>8</v>
      </c>
      <c r="B96" s="41" t="s">
        <v>85</v>
      </c>
      <c r="C96" s="41" t="s">
        <v>132</v>
      </c>
      <c r="D96" s="41">
        <v>1.4E-2</v>
      </c>
      <c r="E96" s="41">
        <v>1300</v>
      </c>
      <c r="F96" s="41">
        <v>17750</v>
      </c>
      <c r="G96" s="41"/>
    </row>
    <row r="97" spans="1:7" x14ac:dyDescent="0.3">
      <c r="A97" s="41" t="s">
        <v>8</v>
      </c>
      <c r="B97" s="41" t="s">
        <v>85</v>
      </c>
      <c r="C97" s="41" t="s">
        <v>110</v>
      </c>
      <c r="D97" s="41">
        <v>3.9E-2</v>
      </c>
      <c r="E97" s="41">
        <v>700</v>
      </c>
      <c r="F97" s="41">
        <v>91500</v>
      </c>
      <c r="G97" s="41"/>
    </row>
    <row r="98" spans="1:7" x14ac:dyDescent="0.3">
      <c r="A98" s="41" t="s">
        <v>8</v>
      </c>
      <c r="B98" s="41" t="s">
        <v>85</v>
      </c>
      <c r="C98" s="41" t="s">
        <v>133</v>
      </c>
      <c r="D98" s="41">
        <v>4.0300000000000002E-2</v>
      </c>
      <c r="E98" s="41">
        <v>1600</v>
      </c>
      <c r="F98" s="41">
        <v>41400</v>
      </c>
      <c r="G98" s="41"/>
    </row>
    <row r="99" spans="1:7" x14ac:dyDescent="0.3">
      <c r="A99" s="41" t="s">
        <v>8</v>
      </c>
      <c r="B99" s="41" t="s">
        <v>85</v>
      </c>
      <c r="C99" s="41" t="s">
        <v>134</v>
      </c>
      <c r="D99" s="41">
        <v>3.8399999999999997E-2</v>
      </c>
      <c r="E99" s="41">
        <v>1400</v>
      </c>
      <c r="F99" s="41">
        <v>45100</v>
      </c>
      <c r="G99" s="41"/>
    </row>
    <row r="100" spans="1:7" x14ac:dyDescent="0.3">
      <c r="A100" s="41" t="s">
        <v>8</v>
      </c>
      <c r="B100" s="41" t="s">
        <v>85</v>
      </c>
      <c r="C100" s="41" t="s">
        <v>135</v>
      </c>
      <c r="D100" s="41">
        <v>1.9E-2</v>
      </c>
      <c r="E100" s="41">
        <v>300</v>
      </c>
      <c r="F100" s="41">
        <v>104000</v>
      </c>
      <c r="G100" s="41"/>
    </row>
    <row r="101" spans="1:7" x14ac:dyDescent="0.3">
      <c r="A101" s="41" t="s">
        <v>8</v>
      </c>
      <c r="B101" s="41" t="s">
        <v>85</v>
      </c>
      <c r="C101" s="41" t="s">
        <v>136</v>
      </c>
      <c r="D101" s="41">
        <v>4.4699999999999997E-2</v>
      </c>
      <c r="E101" s="41">
        <v>1000</v>
      </c>
      <c r="F101" s="41">
        <v>73500</v>
      </c>
      <c r="G101" s="41"/>
    </row>
    <row r="102" spans="1:7" x14ac:dyDescent="0.3">
      <c r="A102" s="41" t="s">
        <v>8</v>
      </c>
      <c r="B102" s="41" t="s">
        <v>85</v>
      </c>
      <c r="C102" s="41" t="s">
        <v>137</v>
      </c>
      <c r="D102" s="41">
        <v>6.7000000000000004E-2</v>
      </c>
      <c r="E102" s="41">
        <v>5800</v>
      </c>
      <c r="F102" s="41">
        <v>19000</v>
      </c>
      <c r="G102" s="41"/>
    </row>
    <row r="103" spans="1:7" x14ac:dyDescent="0.3">
      <c r="A103" s="41" t="s">
        <v>8</v>
      </c>
      <c r="B103" s="41" t="s">
        <v>85</v>
      </c>
      <c r="C103" s="41" t="s">
        <v>138</v>
      </c>
      <c r="D103" s="41">
        <v>1.34E-2</v>
      </c>
      <c r="E103" s="41">
        <v>1100</v>
      </c>
      <c r="F103" s="41">
        <v>20050</v>
      </c>
      <c r="G103" s="41"/>
    </row>
    <row r="104" spans="1:7" x14ac:dyDescent="0.3">
      <c r="A104" s="41" t="s">
        <v>64</v>
      </c>
      <c r="B104" s="41" t="s">
        <v>85</v>
      </c>
      <c r="C104" s="41" t="s">
        <v>139</v>
      </c>
      <c r="D104" s="41">
        <v>0.34004341674344979</v>
      </c>
      <c r="E104" s="41">
        <v>400</v>
      </c>
      <c r="F104" s="41">
        <v>10200</v>
      </c>
      <c r="G104" s="41"/>
    </row>
    <row r="105" spans="1:7" x14ac:dyDescent="0.3">
      <c r="A105" s="41" t="s">
        <v>64</v>
      </c>
      <c r="B105" s="41" t="s">
        <v>85</v>
      </c>
      <c r="C105" s="41" t="s">
        <v>140</v>
      </c>
      <c r="D105" s="41">
        <v>0.27086791774907149</v>
      </c>
      <c r="E105" s="41">
        <v>100</v>
      </c>
      <c r="F105" s="41">
        <v>32500</v>
      </c>
      <c r="G105" s="41"/>
    </row>
    <row r="106" spans="1:7" x14ac:dyDescent="0.3">
      <c r="A106" s="41" t="s">
        <v>64</v>
      </c>
      <c r="B106" s="41" t="s">
        <v>85</v>
      </c>
      <c r="C106" s="41" t="s">
        <v>141</v>
      </c>
      <c r="D106" s="41">
        <v>0.31537360023461131</v>
      </c>
      <c r="E106" s="41">
        <v>400</v>
      </c>
      <c r="F106" s="41">
        <v>9460</v>
      </c>
      <c r="G106" s="41"/>
    </row>
    <row r="107" spans="1:7" x14ac:dyDescent="0.3">
      <c r="A107" s="41" t="s">
        <v>64</v>
      </c>
      <c r="B107" s="41" t="s">
        <v>85</v>
      </c>
      <c r="C107" s="41" t="s">
        <v>142</v>
      </c>
      <c r="D107" s="41">
        <v>0.67908670579059538</v>
      </c>
      <c r="E107" s="41">
        <v>1200</v>
      </c>
      <c r="F107" s="41">
        <v>6790</v>
      </c>
      <c r="G107" s="41"/>
    </row>
    <row r="108" spans="1:7" x14ac:dyDescent="0.3">
      <c r="A108" s="41" t="s">
        <v>64</v>
      </c>
      <c r="B108" s="41" t="s">
        <v>85</v>
      </c>
      <c r="C108" s="41" t="s">
        <v>143</v>
      </c>
      <c r="D108" s="41">
        <v>0.87344485477239064</v>
      </c>
      <c r="E108" s="41">
        <v>100</v>
      </c>
      <c r="F108" s="41">
        <v>104800</v>
      </c>
      <c r="G108" s="41"/>
    </row>
    <row r="109" spans="1:7" x14ac:dyDescent="0.3">
      <c r="A109" s="41" t="s">
        <v>64</v>
      </c>
      <c r="B109" s="41" t="s">
        <v>85</v>
      </c>
      <c r="C109" s="41" t="s">
        <v>144</v>
      </c>
      <c r="D109" s="41">
        <v>0.74176137475899584</v>
      </c>
      <c r="E109" s="41">
        <v>200</v>
      </c>
      <c r="F109" s="41">
        <v>44500</v>
      </c>
      <c r="G109" s="41"/>
    </row>
    <row r="110" spans="1:7" x14ac:dyDescent="0.3">
      <c r="A110" s="41" t="s">
        <v>64</v>
      </c>
      <c r="B110" s="41" t="s">
        <v>85</v>
      </c>
      <c r="C110" s="41" t="s">
        <v>145</v>
      </c>
      <c r="D110" s="41">
        <v>0.77759928387656541</v>
      </c>
      <c r="E110" s="41">
        <v>600</v>
      </c>
      <c r="F110" s="41">
        <v>15550</v>
      </c>
      <c r="G110" s="41"/>
    </row>
    <row r="111" spans="1:7" x14ac:dyDescent="0.3">
      <c r="A111" s="41" t="s">
        <v>64</v>
      </c>
      <c r="B111" s="41" t="s">
        <v>85</v>
      </c>
      <c r="C111" s="41" t="s">
        <v>146</v>
      </c>
      <c r="D111" s="41">
        <v>0.87511173426623112</v>
      </c>
      <c r="E111" s="41">
        <v>200</v>
      </c>
      <c r="F111" s="41">
        <v>52500</v>
      </c>
      <c r="G111" s="41"/>
    </row>
    <row r="112" spans="1:7" x14ac:dyDescent="0.3">
      <c r="A112" s="41" t="s">
        <v>64</v>
      </c>
      <c r="B112" s="41" t="s">
        <v>85</v>
      </c>
      <c r="C112" s="41" t="s">
        <v>147</v>
      </c>
      <c r="D112" s="41">
        <v>0.53506831752278128</v>
      </c>
      <c r="E112" s="41">
        <v>100</v>
      </c>
      <c r="F112" s="41">
        <v>64200</v>
      </c>
      <c r="G112" s="41"/>
    </row>
    <row r="113" spans="1:7" x14ac:dyDescent="0.3">
      <c r="A113" s="41" t="s">
        <v>64</v>
      </c>
      <c r="B113" s="41" t="s">
        <v>85</v>
      </c>
      <c r="C113" s="41" t="s">
        <v>148</v>
      </c>
      <c r="D113" s="41">
        <v>1.05846847858868</v>
      </c>
      <c r="E113" s="41">
        <v>100</v>
      </c>
      <c r="F113" s="41">
        <v>127000</v>
      </c>
      <c r="G113" s="41"/>
    </row>
    <row r="114" spans="1:7" x14ac:dyDescent="0.3">
      <c r="A114" s="41" t="s">
        <v>64</v>
      </c>
      <c r="B114" s="41" t="s">
        <v>85</v>
      </c>
      <c r="C114" s="41" t="s">
        <v>149</v>
      </c>
      <c r="D114" s="41">
        <v>1.1709828444229089</v>
      </c>
      <c r="E114" s="41">
        <v>500</v>
      </c>
      <c r="F114" s="41">
        <v>28100</v>
      </c>
      <c r="G114" s="41"/>
    </row>
    <row r="115" spans="1:7" x14ac:dyDescent="0.3">
      <c r="A115" s="41" t="s">
        <v>64</v>
      </c>
      <c r="B115" s="41" t="s">
        <v>85</v>
      </c>
      <c r="C115" s="41" t="s">
        <v>150</v>
      </c>
      <c r="D115" s="41">
        <v>0.92886859794258525</v>
      </c>
      <c r="E115" s="41">
        <v>300</v>
      </c>
      <c r="F115" s="41">
        <v>37150</v>
      </c>
      <c r="G115" s="41"/>
    </row>
    <row r="116" spans="1:7" x14ac:dyDescent="0.3">
      <c r="A116" s="41" t="s">
        <v>64</v>
      </c>
      <c r="B116" s="41" t="s">
        <v>85</v>
      </c>
      <c r="C116" s="41" t="s">
        <v>151</v>
      </c>
      <c r="D116" s="41">
        <v>4.5672498131228059</v>
      </c>
      <c r="E116" s="41">
        <v>500</v>
      </c>
      <c r="F116" s="41">
        <v>109600</v>
      </c>
      <c r="G116" s="41"/>
    </row>
    <row r="117" spans="1:7" x14ac:dyDescent="0.3">
      <c r="A117" s="41" t="s">
        <v>64</v>
      </c>
      <c r="B117" s="41" t="s">
        <v>85</v>
      </c>
      <c r="C117" s="41" t="s">
        <v>152</v>
      </c>
      <c r="D117" s="41">
        <v>1.0134627322549881</v>
      </c>
      <c r="E117" s="41">
        <v>200</v>
      </c>
      <c r="F117" s="41">
        <v>60800</v>
      </c>
      <c r="G117" s="41"/>
    </row>
    <row r="118" spans="1:7" x14ac:dyDescent="0.3">
      <c r="A118" s="41" t="s">
        <v>64</v>
      </c>
      <c r="B118" s="41" t="s">
        <v>85</v>
      </c>
      <c r="C118" s="41" t="s">
        <v>153</v>
      </c>
      <c r="D118" s="41">
        <v>2.087766566035151</v>
      </c>
      <c r="E118" s="41">
        <v>1000</v>
      </c>
      <c r="F118" s="41">
        <v>25050</v>
      </c>
      <c r="G118" s="41"/>
    </row>
    <row r="119" spans="1:7" x14ac:dyDescent="0.3">
      <c r="A119" s="41" t="s">
        <v>64</v>
      </c>
      <c r="B119" s="41" t="s">
        <v>85</v>
      </c>
      <c r="C119" s="41" t="s">
        <v>154</v>
      </c>
      <c r="D119" s="41">
        <v>0.87511173426623112</v>
      </c>
      <c r="E119" s="41">
        <v>300</v>
      </c>
      <c r="F119" s="41">
        <v>35000</v>
      </c>
      <c r="G119" s="41"/>
    </row>
    <row r="120" spans="1:7" x14ac:dyDescent="0.3">
      <c r="A120" s="41" t="s">
        <v>64</v>
      </c>
      <c r="B120" s="41" t="s">
        <v>85</v>
      </c>
      <c r="C120" s="41" t="s">
        <v>155</v>
      </c>
      <c r="D120" s="41">
        <v>1.4668539545795869</v>
      </c>
      <c r="E120" s="41">
        <v>1100</v>
      </c>
      <c r="F120" s="41">
        <v>16000</v>
      </c>
      <c r="G120" s="41"/>
    </row>
    <row r="121" spans="1:7" x14ac:dyDescent="0.3">
      <c r="A121" s="41" t="s">
        <v>64</v>
      </c>
      <c r="B121" s="41" t="s">
        <v>85</v>
      </c>
      <c r="C121" s="41" t="s">
        <v>156</v>
      </c>
      <c r="D121" s="41">
        <v>4.8443685289737797</v>
      </c>
      <c r="E121" s="41">
        <v>3100</v>
      </c>
      <c r="F121" s="41">
        <v>18750</v>
      </c>
      <c r="G121" s="41"/>
    </row>
    <row r="122" spans="1:7" x14ac:dyDescent="0.3">
      <c r="A122" s="41" t="s">
        <v>64</v>
      </c>
      <c r="B122" s="41" t="s">
        <v>85</v>
      </c>
      <c r="C122" s="41" t="s">
        <v>157</v>
      </c>
      <c r="D122" s="41">
        <v>1.0251308887118711</v>
      </c>
      <c r="E122" s="41">
        <v>1000</v>
      </c>
      <c r="F122" s="41">
        <v>12300</v>
      </c>
      <c r="G122" s="41"/>
    </row>
    <row r="123" spans="1:7" x14ac:dyDescent="0.3">
      <c r="A123" s="41" t="s">
        <v>64</v>
      </c>
      <c r="B123" s="41" t="s">
        <v>85</v>
      </c>
      <c r="C123" s="41" t="s">
        <v>158</v>
      </c>
      <c r="D123" s="41">
        <v>1.493524026481035</v>
      </c>
      <c r="E123" s="41">
        <v>100</v>
      </c>
      <c r="F123" s="41">
        <v>179200</v>
      </c>
      <c r="G123" s="41"/>
    </row>
    <row r="124" spans="1:7" x14ac:dyDescent="0.3">
      <c r="A124" s="41" t="s">
        <v>64</v>
      </c>
      <c r="B124" s="41" t="s">
        <v>85</v>
      </c>
      <c r="C124" s="41" t="s">
        <v>159</v>
      </c>
      <c r="D124" s="41">
        <v>1.0913893485920281</v>
      </c>
      <c r="E124" s="41">
        <v>300</v>
      </c>
      <c r="F124" s="41">
        <v>43650</v>
      </c>
      <c r="G124" s="41"/>
    </row>
    <row r="125" spans="1:7" x14ac:dyDescent="0.3">
      <c r="A125" s="41" t="s">
        <v>64</v>
      </c>
      <c r="B125" s="41" t="s">
        <v>85</v>
      </c>
      <c r="C125" s="41" t="s">
        <v>160</v>
      </c>
      <c r="D125" s="41">
        <v>2.3402988093519781</v>
      </c>
      <c r="E125" s="41">
        <v>1300</v>
      </c>
      <c r="F125" s="41">
        <v>21600</v>
      </c>
      <c r="G125" s="41"/>
    </row>
    <row r="126" spans="1:7" x14ac:dyDescent="0.3">
      <c r="A126" s="41" t="s">
        <v>64</v>
      </c>
      <c r="B126" s="41" t="s">
        <v>85</v>
      </c>
      <c r="C126" s="41" t="s">
        <v>93</v>
      </c>
      <c r="D126" s="41">
        <v>3.3462605838846842</v>
      </c>
      <c r="E126" s="41">
        <v>500</v>
      </c>
      <c r="F126" s="41">
        <v>80300</v>
      </c>
      <c r="G126" s="41"/>
    </row>
    <row r="127" spans="1:7" x14ac:dyDescent="0.3">
      <c r="A127" s="41" t="s">
        <v>64</v>
      </c>
      <c r="B127" s="41" t="s">
        <v>85</v>
      </c>
      <c r="C127" s="41" t="s">
        <v>161</v>
      </c>
      <c r="D127" s="41">
        <v>0.48922913144216917</v>
      </c>
      <c r="E127" s="41">
        <v>200</v>
      </c>
      <c r="F127" s="41">
        <v>29350</v>
      </c>
      <c r="G127" s="41"/>
    </row>
    <row r="128" spans="1:7" x14ac:dyDescent="0.3">
      <c r="A128" s="41" t="s">
        <v>64</v>
      </c>
      <c r="B128" s="41" t="s">
        <v>85</v>
      </c>
      <c r="C128" s="41" t="s">
        <v>162</v>
      </c>
      <c r="D128" s="41">
        <v>0.94178691401984871</v>
      </c>
      <c r="E128" s="41">
        <v>400</v>
      </c>
      <c r="F128" s="41">
        <v>28250</v>
      </c>
      <c r="G128" s="41"/>
    </row>
    <row r="129" spans="1:7" x14ac:dyDescent="0.3">
      <c r="A129" s="41" t="s">
        <v>64</v>
      </c>
      <c r="B129" s="41" t="s">
        <v>85</v>
      </c>
      <c r="C129" s="41" t="s">
        <v>163</v>
      </c>
      <c r="D129" s="41">
        <v>0.69133827007032256</v>
      </c>
      <c r="E129" s="41">
        <v>700</v>
      </c>
      <c r="F129" s="41">
        <v>11850</v>
      </c>
      <c r="G129" s="41"/>
    </row>
    <row r="130" spans="1:7" x14ac:dyDescent="0.3">
      <c r="A130" s="41" t="s">
        <v>64</v>
      </c>
      <c r="B130" s="41" t="s">
        <v>85</v>
      </c>
      <c r="C130" s="41" t="s">
        <v>164</v>
      </c>
      <c r="D130" s="41">
        <v>1.7335546735940579</v>
      </c>
      <c r="E130" s="41">
        <v>1000</v>
      </c>
      <c r="F130" s="41">
        <v>20800</v>
      </c>
      <c r="G130" s="41"/>
    </row>
    <row r="131" spans="1:7" x14ac:dyDescent="0.3">
      <c r="A131" s="41" t="s">
        <v>64</v>
      </c>
      <c r="B131" s="41" t="s">
        <v>85</v>
      </c>
      <c r="C131" s="41" t="s">
        <v>165</v>
      </c>
      <c r="D131" s="41">
        <v>2.4523964553127482</v>
      </c>
      <c r="E131" s="41">
        <v>1100</v>
      </c>
      <c r="F131" s="41">
        <v>26750</v>
      </c>
      <c r="G131" s="41"/>
    </row>
    <row r="132" spans="1:7" x14ac:dyDescent="0.3">
      <c r="A132" s="41" t="s">
        <v>64</v>
      </c>
      <c r="B132" s="41" t="s">
        <v>85</v>
      </c>
      <c r="C132" s="41" t="s">
        <v>166</v>
      </c>
      <c r="D132" s="41">
        <v>1.3826765401406449</v>
      </c>
      <c r="E132" s="41">
        <v>300</v>
      </c>
      <c r="F132" s="41">
        <v>55300</v>
      </c>
      <c r="G132" s="41"/>
    </row>
    <row r="133" spans="1:7" x14ac:dyDescent="0.3">
      <c r="A133" s="41" t="s">
        <v>64</v>
      </c>
      <c r="B133" s="41" t="s">
        <v>85</v>
      </c>
      <c r="C133" s="41" t="s">
        <v>167</v>
      </c>
      <c r="D133" s="41">
        <v>3.125399050950826</v>
      </c>
      <c r="E133" s="41">
        <v>1000</v>
      </c>
      <c r="F133" s="41">
        <v>37500</v>
      </c>
      <c r="G133" s="41"/>
    </row>
    <row r="134" spans="1:7" x14ac:dyDescent="0.3">
      <c r="A134" s="41" t="s">
        <v>64</v>
      </c>
      <c r="B134" s="41" t="s">
        <v>85</v>
      </c>
      <c r="C134" s="41" t="s">
        <v>168</v>
      </c>
      <c r="D134" s="41">
        <v>10.43466563144116</v>
      </c>
      <c r="E134" s="41">
        <v>4000</v>
      </c>
      <c r="F134" s="41">
        <v>31300</v>
      </c>
      <c r="G134" s="41"/>
    </row>
    <row r="135" spans="1:7" x14ac:dyDescent="0.3">
      <c r="A135" s="41" t="s">
        <v>64</v>
      </c>
      <c r="B135" s="41" t="s">
        <v>85</v>
      </c>
      <c r="C135" s="41" t="s">
        <v>169</v>
      </c>
      <c r="D135" s="41">
        <v>4.4555688870354961</v>
      </c>
      <c r="E135" s="41">
        <v>3600</v>
      </c>
      <c r="F135" s="41">
        <v>14850</v>
      </c>
      <c r="G135" s="41"/>
    </row>
    <row r="136" spans="1:7" x14ac:dyDescent="0.3">
      <c r="A136" s="41" t="s">
        <v>64</v>
      </c>
      <c r="B136" s="41" t="s">
        <v>85</v>
      </c>
      <c r="C136" s="41" t="s">
        <v>170</v>
      </c>
      <c r="D136" s="41">
        <v>0.72675945931443198</v>
      </c>
      <c r="E136" s="41">
        <v>400</v>
      </c>
      <c r="F136" s="41">
        <v>21800</v>
      </c>
      <c r="G136" s="41"/>
    </row>
    <row r="137" spans="1:7" x14ac:dyDescent="0.3">
      <c r="A137" s="41" t="s">
        <v>64</v>
      </c>
      <c r="B137" s="41" t="s">
        <v>85</v>
      </c>
      <c r="C137" s="41" t="s">
        <v>104</v>
      </c>
      <c r="D137" s="41">
        <v>1.696049884982648</v>
      </c>
      <c r="E137" s="41">
        <v>500</v>
      </c>
      <c r="F137" s="41">
        <v>40700</v>
      </c>
      <c r="G137" s="41"/>
    </row>
    <row r="138" spans="1:7" x14ac:dyDescent="0.3">
      <c r="A138" s="41" t="s">
        <v>64</v>
      </c>
      <c r="B138" s="41" t="s">
        <v>85</v>
      </c>
      <c r="C138" s="41" t="s">
        <v>171</v>
      </c>
      <c r="D138" s="41">
        <v>0.33170901927424762</v>
      </c>
      <c r="E138" s="41">
        <v>200</v>
      </c>
      <c r="F138" s="41">
        <v>19900</v>
      </c>
      <c r="G138" s="41"/>
    </row>
    <row r="139" spans="1:7" x14ac:dyDescent="0.3">
      <c r="A139" s="41" t="s">
        <v>64</v>
      </c>
      <c r="B139" s="41" t="s">
        <v>85</v>
      </c>
      <c r="C139" s="41" t="s">
        <v>172</v>
      </c>
      <c r="D139" s="41">
        <v>2.7711871585097319</v>
      </c>
      <c r="E139" s="41">
        <v>2500</v>
      </c>
      <c r="F139" s="41">
        <v>13300</v>
      </c>
      <c r="G139" s="41"/>
    </row>
    <row r="140" spans="1:7" x14ac:dyDescent="0.3">
      <c r="A140" s="41" t="s">
        <v>64</v>
      </c>
      <c r="B140" s="41" t="s">
        <v>85</v>
      </c>
      <c r="C140" s="41" t="s">
        <v>173</v>
      </c>
      <c r="D140" s="41">
        <v>1.2084876330343191</v>
      </c>
      <c r="E140" s="41">
        <v>500</v>
      </c>
      <c r="F140" s="41">
        <v>29000</v>
      </c>
      <c r="G140" s="41"/>
    </row>
    <row r="141" spans="1:7" x14ac:dyDescent="0.3">
      <c r="A141" s="41" t="s">
        <v>64</v>
      </c>
      <c r="B141" s="41" t="s">
        <v>85</v>
      </c>
      <c r="C141" s="41" t="s">
        <v>174</v>
      </c>
      <c r="D141" s="41">
        <v>1.450185159641183</v>
      </c>
      <c r="E141" s="41">
        <v>800</v>
      </c>
      <c r="F141" s="41">
        <v>21750</v>
      </c>
      <c r="G141" s="41"/>
    </row>
    <row r="142" spans="1:7" x14ac:dyDescent="0.3">
      <c r="A142" s="41" t="s">
        <v>64</v>
      </c>
      <c r="B142" s="41" t="s">
        <v>85</v>
      </c>
      <c r="C142" s="41" t="s">
        <v>175</v>
      </c>
      <c r="D142" s="41">
        <v>0.47256033650376478</v>
      </c>
      <c r="E142" s="41">
        <v>100</v>
      </c>
      <c r="F142" s="41">
        <v>56700</v>
      </c>
      <c r="G142" s="41"/>
    </row>
    <row r="143" spans="1:7" x14ac:dyDescent="0.3">
      <c r="A143" s="41" t="s">
        <v>64</v>
      </c>
      <c r="B143" s="41" t="s">
        <v>85</v>
      </c>
      <c r="C143" s="41" t="s">
        <v>176</v>
      </c>
      <c r="D143" s="41">
        <v>0.55257055220810591</v>
      </c>
      <c r="E143" s="41">
        <v>100</v>
      </c>
      <c r="F143" s="41">
        <v>66300</v>
      </c>
      <c r="G143" s="41"/>
    </row>
    <row r="144" spans="1:7" x14ac:dyDescent="0.3">
      <c r="A144" s="41" t="s">
        <v>64</v>
      </c>
      <c r="B144" s="41" t="s">
        <v>85</v>
      </c>
      <c r="C144" s="41" t="s">
        <v>177</v>
      </c>
      <c r="D144" s="41">
        <v>1.370174943936842</v>
      </c>
      <c r="E144" s="41">
        <v>600</v>
      </c>
      <c r="F144" s="41">
        <v>27400</v>
      </c>
      <c r="G144" s="41"/>
    </row>
    <row r="145" spans="1:7" x14ac:dyDescent="0.3">
      <c r="A145" s="41" t="s">
        <v>64</v>
      </c>
      <c r="B145" s="41" t="s">
        <v>85</v>
      </c>
      <c r="C145" s="41" t="s">
        <v>178</v>
      </c>
      <c r="D145" s="41">
        <v>0.95845570895825316</v>
      </c>
      <c r="E145" s="41">
        <v>400</v>
      </c>
      <c r="F145" s="41">
        <v>28750</v>
      </c>
      <c r="G145" s="41"/>
    </row>
    <row r="146" spans="1:7" x14ac:dyDescent="0.3">
      <c r="A146" s="41" t="s">
        <v>64</v>
      </c>
      <c r="B146" s="41" t="s">
        <v>85</v>
      </c>
      <c r="C146" s="41" t="s">
        <v>179</v>
      </c>
      <c r="D146" s="41">
        <v>0.74092793501207566</v>
      </c>
      <c r="E146" s="41">
        <v>700</v>
      </c>
      <c r="F146" s="41">
        <v>12700</v>
      </c>
      <c r="G146" s="41"/>
    </row>
    <row r="147" spans="1:7" x14ac:dyDescent="0.3">
      <c r="A147" s="41" t="s">
        <v>64</v>
      </c>
      <c r="B147" s="41" t="s">
        <v>85</v>
      </c>
      <c r="C147" s="41" t="s">
        <v>180</v>
      </c>
      <c r="D147" s="41">
        <v>0.69008811044994223</v>
      </c>
      <c r="E147" s="41">
        <v>100</v>
      </c>
      <c r="F147" s="41">
        <v>82800</v>
      </c>
      <c r="G147" s="41"/>
    </row>
    <row r="148" spans="1:7" x14ac:dyDescent="0.3">
      <c r="A148" s="41" t="s">
        <v>64</v>
      </c>
      <c r="B148" s="41" t="s">
        <v>85</v>
      </c>
      <c r="C148" s="41" t="s">
        <v>181</v>
      </c>
      <c r="D148" s="41">
        <v>1.266828415318735</v>
      </c>
      <c r="E148" s="41">
        <v>200</v>
      </c>
      <c r="F148" s="41">
        <v>76000</v>
      </c>
      <c r="G148" s="41"/>
    </row>
    <row r="149" spans="1:7" x14ac:dyDescent="0.3">
      <c r="A149" s="41" t="s">
        <v>64</v>
      </c>
      <c r="B149" s="41" t="s">
        <v>85</v>
      </c>
      <c r="C149" s="41" t="s">
        <v>182</v>
      </c>
      <c r="D149" s="41">
        <v>0.54506959448582404</v>
      </c>
      <c r="E149" s="41">
        <v>100</v>
      </c>
      <c r="F149" s="41">
        <v>65400.000000000007</v>
      </c>
      <c r="G149" s="41"/>
    </row>
    <row r="150" spans="1:7" x14ac:dyDescent="0.3">
      <c r="A150" s="41" t="s">
        <v>64</v>
      </c>
      <c r="B150" s="41" t="s">
        <v>85</v>
      </c>
      <c r="C150" s="41" t="s">
        <v>183</v>
      </c>
      <c r="D150" s="41">
        <v>0.31087302560124208</v>
      </c>
      <c r="E150" s="41">
        <v>100</v>
      </c>
      <c r="F150" s="41">
        <v>37300</v>
      </c>
      <c r="G150" s="41"/>
    </row>
    <row r="151" spans="1:7" x14ac:dyDescent="0.3">
      <c r="A151" s="41" t="s">
        <v>64</v>
      </c>
      <c r="B151" s="41" t="s">
        <v>85</v>
      </c>
      <c r="C151" s="41" t="s">
        <v>184</v>
      </c>
      <c r="D151" s="41">
        <v>1.093889667832789</v>
      </c>
      <c r="E151" s="41">
        <v>700</v>
      </c>
      <c r="F151" s="41">
        <v>18750</v>
      </c>
      <c r="G151" s="41"/>
    </row>
    <row r="152" spans="1:7" x14ac:dyDescent="0.3">
      <c r="A152" s="41" t="s">
        <v>64</v>
      </c>
      <c r="B152" s="41" t="s">
        <v>85</v>
      </c>
      <c r="C152" s="41" t="s">
        <v>185</v>
      </c>
      <c r="D152" s="41">
        <v>1.117225980746555</v>
      </c>
      <c r="E152" s="41">
        <v>700</v>
      </c>
      <c r="F152" s="41">
        <v>19150</v>
      </c>
      <c r="G152" s="41"/>
    </row>
    <row r="153" spans="1:7" x14ac:dyDescent="0.3">
      <c r="A153" s="41" t="s">
        <v>64</v>
      </c>
      <c r="B153" s="41" t="s">
        <v>85</v>
      </c>
      <c r="C153" s="41" t="s">
        <v>186</v>
      </c>
      <c r="D153" s="41">
        <v>0.3725475668733384</v>
      </c>
      <c r="E153" s="41">
        <v>100</v>
      </c>
      <c r="F153" s="41">
        <v>44700</v>
      </c>
      <c r="G153" s="41"/>
    </row>
    <row r="154" spans="1:7" x14ac:dyDescent="0.3">
      <c r="A154" s="41" t="s">
        <v>64</v>
      </c>
      <c r="B154" s="41" t="s">
        <v>85</v>
      </c>
      <c r="C154" s="41" t="s">
        <v>187</v>
      </c>
      <c r="D154" s="41">
        <v>1.2251564279727241</v>
      </c>
      <c r="E154" s="41">
        <v>200</v>
      </c>
      <c r="F154" s="41">
        <v>73500</v>
      </c>
      <c r="G154" s="41"/>
    </row>
    <row r="155" spans="1:7" x14ac:dyDescent="0.3">
      <c r="A155" s="41" t="s">
        <v>64</v>
      </c>
      <c r="B155" s="41" t="s">
        <v>85</v>
      </c>
      <c r="C155" s="41" t="s">
        <v>188</v>
      </c>
      <c r="D155" s="41">
        <v>2.6778419068546668</v>
      </c>
      <c r="E155" s="41">
        <v>2700</v>
      </c>
      <c r="F155" s="41">
        <v>11900</v>
      </c>
      <c r="G155" s="41"/>
    </row>
    <row r="156" spans="1:7" x14ac:dyDescent="0.3">
      <c r="A156" s="41" t="s">
        <v>64</v>
      </c>
      <c r="B156" s="41" t="s">
        <v>85</v>
      </c>
      <c r="C156" s="41" t="s">
        <v>189</v>
      </c>
      <c r="D156" s="41">
        <v>2.9616281406810021</v>
      </c>
      <c r="E156" s="41">
        <v>2300</v>
      </c>
      <c r="F156" s="41">
        <v>15450</v>
      </c>
      <c r="G156" s="41"/>
    </row>
    <row r="157" spans="1:7" x14ac:dyDescent="0.3">
      <c r="A157" s="41" t="s">
        <v>64</v>
      </c>
      <c r="B157" s="41" t="s">
        <v>85</v>
      </c>
      <c r="C157" s="41" t="s">
        <v>190</v>
      </c>
      <c r="D157" s="41">
        <v>1.4301826057150979</v>
      </c>
      <c r="E157" s="41">
        <v>300</v>
      </c>
      <c r="F157" s="41">
        <v>57200</v>
      </c>
      <c r="G157" s="41"/>
    </row>
    <row r="158" spans="1:7" x14ac:dyDescent="0.3">
      <c r="A158" s="41" t="s">
        <v>24</v>
      </c>
      <c r="B158" s="41" t="s">
        <v>85</v>
      </c>
      <c r="C158" s="41" t="s">
        <v>116</v>
      </c>
      <c r="D158" s="41">
        <v>0.44277449387991319</v>
      </c>
      <c r="E158" s="41">
        <v>100</v>
      </c>
      <c r="F158" s="41">
        <v>70200</v>
      </c>
      <c r="G158" s="41"/>
    </row>
    <row r="159" spans="1:7" x14ac:dyDescent="0.3">
      <c r="A159" s="41" t="s">
        <v>24</v>
      </c>
      <c r="B159" s="41" t="s">
        <v>85</v>
      </c>
      <c r="C159" s="41" t="s">
        <v>117</v>
      </c>
      <c r="D159" s="41">
        <v>2.1981041469679456</v>
      </c>
      <c r="E159" s="41">
        <v>1000</v>
      </c>
      <c r="F159" s="41">
        <v>34850</v>
      </c>
      <c r="G159" s="41"/>
    </row>
    <row r="160" spans="1:7" x14ac:dyDescent="0.3">
      <c r="A160" s="41" t="s">
        <v>24</v>
      </c>
      <c r="B160" s="41" t="s">
        <v>85</v>
      </c>
      <c r="C160" s="41" t="s">
        <v>118</v>
      </c>
      <c r="D160" s="41">
        <v>10.028653066510856</v>
      </c>
      <c r="E160" s="41">
        <v>1200</v>
      </c>
      <c r="F160" s="41">
        <v>132500</v>
      </c>
      <c r="G160" s="41"/>
    </row>
    <row r="161" spans="1:7" x14ac:dyDescent="0.3">
      <c r="A161" s="41" t="s">
        <v>24</v>
      </c>
      <c r="B161" s="41" t="s">
        <v>85</v>
      </c>
      <c r="C161" s="41" t="s">
        <v>119</v>
      </c>
      <c r="D161" s="41">
        <v>0.52666196921613617</v>
      </c>
      <c r="E161" s="41">
        <v>100</v>
      </c>
      <c r="F161" s="41">
        <v>83500</v>
      </c>
      <c r="G161" s="41"/>
    </row>
    <row r="162" spans="1:7" x14ac:dyDescent="0.3">
      <c r="A162" s="41" t="s">
        <v>24</v>
      </c>
      <c r="B162" s="41" t="s">
        <v>85</v>
      </c>
      <c r="C162" s="41" t="s">
        <v>120</v>
      </c>
      <c r="D162" s="41">
        <v>0.44088229518811872</v>
      </c>
      <c r="E162" s="41">
        <v>200</v>
      </c>
      <c r="F162" s="41">
        <v>34950</v>
      </c>
      <c r="G162" s="41"/>
    </row>
    <row r="163" spans="1:7" x14ac:dyDescent="0.3">
      <c r="A163" s="41" t="s">
        <v>24</v>
      </c>
      <c r="B163" s="41" t="s">
        <v>85</v>
      </c>
      <c r="C163" s="41" t="s">
        <v>121</v>
      </c>
      <c r="D163" s="41">
        <v>4.4441439941280176</v>
      </c>
      <c r="E163" s="41">
        <v>2600</v>
      </c>
      <c r="F163" s="41">
        <v>27100</v>
      </c>
      <c r="G163" s="41"/>
    </row>
    <row r="164" spans="1:7" x14ac:dyDescent="0.3">
      <c r="A164" s="41" t="s">
        <v>24</v>
      </c>
      <c r="B164" s="41" t="s">
        <v>85</v>
      </c>
      <c r="C164" s="41" t="s">
        <v>122</v>
      </c>
      <c r="D164" s="41">
        <v>6.8213762839191752</v>
      </c>
      <c r="E164" s="41">
        <v>4200</v>
      </c>
      <c r="F164" s="41">
        <v>25750</v>
      </c>
      <c r="G164" s="41"/>
    </row>
    <row r="165" spans="1:7" x14ac:dyDescent="0.3">
      <c r="A165" s="41" t="s">
        <v>24</v>
      </c>
      <c r="B165" s="41" t="s">
        <v>85</v>
      </c>
      <c r="C165" s="41" t="s">
        <v>123</v>
      </c>
      <c r="D165" s="41">
        <v>3.8752229207951379</v>
      </c>
      <c r="E165" s="41">
        <v>800</v>
      </c>
      <c r="F165" s="41">
        <v>76800</v>
      </c>
      <c r="G165" s="41"/>
    </row>
    <row r="166" spans="1:7" x14ac:dyDescent="0.3">
      <c r="A166" s="41" t="s">
        <v>24</v>
      </c>
      <c r="B166" s="41" t="s">
        <v>85</v>
      </c>
      <c r="C166" s="41" t="s">
        <v>124</v>
      </c>
      <c r="D166" s="41">
        <v>6.1635218720719545</v>
      </c>
      <c r="E166" s="41">
        <v>1400</v>
      </c>
      <c r="F166" s="41">
        <v>69800</v>
      </c>
      <c r="G166" s="41"/>
    </row>
    <row r="167" spans="1:7" x14ac:dyDescent="0.3">
      <c r="A167" s="41" t="s">
        <v>24</v>
      </c>
      <c r="B167" s="41" t="s">
        <v>85</v>
      </c>
      <c r="C167" s="41" t="s">
        <v>125</v>
      </c>
      <c r="D167" s="41">
        <v>0.3096898525570333</v>
      </c>
      <c r="E167" s="41">
        <v>100</v>
      </c>
      <c r="F167" s="41">
        <v>49100</v>
      </c>
      <c r="G167" s="41"/>
    </row>
    <row r="168" spans="1:7" x14ac:dyDescent="0.3">
      <c r="A168" s="41" t="s">
        <v>24</v>
      </c>
      <c r="B168" s="41" t="s">
        <v>85</v>
      </c>
      <c r="C168" s="41" t="s">
        <v>126</v>
      </c>
      <c r="D168" s="41">
        <v>0.5938350227748409</v>
      </c>
      <c r="E168" s="41">
        <v>700</v>
      </c>
      <c r="F168" s="41">
        <v>13450</v>
      </c>
      <c r="G168" s="41"/>
    </row>
    <row r="169" spans="1:7" x14ac:dyDescent="0.3">
      <c r="A169" s="41" t="s">
        <v>24</v>
      </c>
      <c r="B169" s="41" t="s">
        <v>85</v>
      </c>
      <c r="C169" s="41" t="s">
        <v>127</v>
      </c>
      <c r="D169" s="41">
        <v>0.71903550288191043</v>
      </c>
      <c r="E169" s="41">
        <v>200</v>
      </c>
      <c r="F169" s="41">
        <v>57000</v>
      </c>
      <c r="G169" s="41"/>
    </row>
    <row r="170" spans="1:7" x14ac:dyDescent="0.3">
      <c r="A170" s="41" t="s">
        <v>24</v>
      </c>
      <c r="B170" s="41" t="s">
        <v>85</v>
      </c>
      <c r="C170" s="41" t="s">
        <v>128</v>
      </c>
      <c r="D170" s="41">
        <v>2.4737344230726777</v>
      </c>
      <c r="E170" s="41">
        <v>3700</v>
      </c>
      <c r="F170" s="41">
        <v>10600</v>
      </c>
      <c r="G170" s="41"/>
    </row>
    <row r="171" spans="1:7" x14ac:dyDescent="0.3">
      <c r="A171" s="41" t="s">
        <v>24</v>
      </c>
      <c r="B171" s="41" t="s">
        <v>85</v>
      </c>
      <c r="C171" s="41" t="s">
        <v>129</v>
      </c>
      <c r="D171" s="41">
        <v>2.4472436413875545</v>
      </c>
      <c r="E171" s="41">
        <v>2000</v>
      </c>
      <c r="F171" s="41">
        <v>19400</v>
      </c>
      <c r="G171" s="41"/>
    </row>
    <row r="172" spans="1:7" x14ac:dyDescent="0.3">
      <c r="A172" s="41" t="s">
        <v>24</v>
      </c>
      <c r="B172" s="41" t="s">
        <v>85</v>
      </c>
      <c r="C172" s="41" t="s">
        <v>108</v>
      </c>
      <c r="D172" s="41">
        <v>2.7386422399239074</v>
      </c>
      <c r="E172" s="41">
        <v>1300</v>
      </c>
      <c r="F172" s="41">
        <v>33400</v>
      </c>
      <c r="G172" s="41"/>
    </row>
    <row r="173" spans="1:7" x14ac:dyDescent="0.3">
      <c r="A173" s="41" t="s">
        <v>24</v>
      </c>
      <c r="B173" s="41" t="s">
        <v>85</v>
      </c>
      <c r="C173" s="41" t="s">
        <v>130</v>
      </c>
      <c r="D173" s="41">
        <v>4.1073326269885966</v>
      </c>
      <c r="E173" s="41">
        <v>2200</v>
      </c>
      <c r="F173" s="41">
        <v>29600</v>
      </c>
      <c r="G173" s="41"/>
    </row>
    <row r="174" spans="1:7" x14ac:dyDescent="0.3">
      <c r="A174" s="41" t="s">
        <v>24</v>
      </c>
      <c r="B174" s="41" t="s">
        <v>85</v>
      </c>
      <c r="C174" s="41" t="s">
        <v>131</v>
      </c>
      <c r="D174" s="41">
        <v>7.7144940664461803</v>
      </c>
      <c r="E174" s="41">
        <v>5400</v>
      </c>
      <c r="F174" s="41">
        <v>22650</v>
      </c>
      <c r="G174" s="41"/>
    </row>
    <row r="175" spans="1:7" x14ac:dyDescent="0.3">
      <c r="A175" s="41" t="s">
        <v>24</v>
      </c>
      <c r="B175" s="41" t="s">
        <v>85</v>
      </c>
      <c r="C175" s="41" t="s">
        <v>132</v>
      </c>
      <c r="D175" s="41">
        <v>1.4554161604386038</v>
      </c>
      <c r="E175" s="41">
        <v>1300</v>
      </c>
      <c r="F175" s="41">
        <v>17750</v>
      </c>
      <c r="G175" s="41"/>
    </row>
    <row r="176" spans="1:7" x14ac:dyDescent="0.3">
      <c r="A176" s="41" t="s">
        <v>24</v>
      </c>
      <c r="B176" s="41" t="s">
        <v>85</v>
      </c>
      <c r="C176" s="41" t="s">
        <v>110</v>
      </c>
      <c r="D176" s="41">
        <v>4.0398442069812592</v>
      </c>
      <c r="E176" s="41">
        <v>700</v>
      </c>
      <c r="F176" s="41">
        <v>91500</v>
      </c>
      <c r="G176" s="41"/>
    </row>
    <row r="177" spans="1:7" x14ac:dyDescent="0.3">
      <c r="A177" s="41" t="s">
        <v>24</v>
      </c>
      <c r="B177" s="41" t="s">
        <v>85</v>
      </c>
      <c r="C177" s="41" t="s">
        <v>133</v>
      </c>
      <c r="D177" s="41">
        <v>3.9168512920146172</v>
      </c>
      <c r="E177" s="41">
        <v>1500</v>
      </c>
      <c r="F177" s="41">
        <v>41400</v>
      </c>
      <c r="G177" s="41"/>
    </row>
    <row r="178" spans="1:7" x14ac:dyDescent="0.3">
      <c r="A178" s="41" t="s">
        <v>24</v>
      </c>
      <c r="B178" s="41" t="s">
        <v>85</v>
      </c>
      <c r="C178" s="41" t="s">
        <v>134</v>
      </c>
      <c r="D178" s="41">
        <v>3.6979869766637199</v>
      </c>
      <c r="E178" s="41">
        <v>1300</v>
      </c>
      <c r="F178" s="41">
        <v>45100</v>
      </c>
      <c r="G178" s="41"/>
    </row>
    <row r="179" spans="1:7" x14ac:dyDescent="0.3">
      <c r="A179" s="41" t="s">
        <v>24</v>
      </c>
      <c r="B179" s="41" t="s">
        <v>85</v>
      </c>
      <c r="C179" s="41" t="s">
        <v>135</v>
      </c>
      <c r="D179" s="41">
        <v>1.9678866394662808</v>
      </c>
      <c r="E179" s="41">
        <v>300</v>
      </c>
      <c r="F179" s="41">
        <v>104000</v>
      </c>
      <c r="G179" s="41"/>
    </row>
    <row r="180" spans="1:7" x14ac:dyDescent="0.3">
      <c r="A180" s="41" t="s">
        <v>24</v>
      </c>
      <c r="B180" s="41" t="s">
        <v>85</v>
      </c>
      <c r="C180" s="41" t="s">
        <v>136</v>
      </c>
      <c r="D180" s="41">
        <v>4.6358867948965274</v>
      </c>
      <c r="E180" s="41">
        <v>1000</v>
      </c>
      <c r="F180" s="41">
        <v>73500</v>
      </c>
      <c r="G180" s="41"/>
    </row>
    <row r="181" spans="1:7" x14ac:dyDescent="0.3">
      <c r="A181" s="41" t="s">
        <v>24</v>
      </c>
      <c r="B181" s="41" t="s">
        <v>85</v>
      </c>
      <c r="C181" s="41" t="s">
        <v>137</v>
      </c>
      <c r="D181" s="41">
        <v>6.8308372773781487</v>
      </c>
      <c r="E181" s="41">
        <v>5700</v>
      </c>
      <c r="F181" s="41">
        <v>19000</v>
      </c>
      <c r="G181" s="41"/>
    </row>
    <row r="182" spans="1:7" x14ac:dyDescent="0.3">
      <c r="A182" s="41" t="s">
        <v>24</v>
      </c>
      <c r="B182" s="41" t="s">
        <v>85</v>
      </c>
      <c r="C182" s="41" t="s">
        <v>138</v>
      </c>
      <c r="D182" s="41">
        <v>1.3910814049175908</v>
      </c>
      <c r="E182" s="41">
        <v>1100</v>
      </c>
      <c r="F182" s="41">
        <v>20050</v>
      </c>
      <c r="G182" s="41"/>
    </row>
    <row r="183" spans="1:7" x14ac:dyDescent="0.3">
      <c r="A183" s="41" t="s">
        <v>77</v>
      </c>
      <c r="B183" s="41" t="s">
        <v>85</v>
      </c>
      <c r="C183" s="41" t="s">
        <v>143</v>
      </c>
      <c r="D183" s="41">
        <v>8.3873234131588061E-3</v>
      </c>
      <c r="E183" s="41">
        <v>100</v>
      </c>
      <c r="F183" s="41">
        <v>104800</v>
      </c>
      <c r="G183" s="41"/>
    </row>
    <row r="184" spans="1:7" x14ac:dyDescent="0.3">
      <c r="A184" s="41" t="s">
        <v>77</v>
      </c>
      <c r="B184" s="41" t="s">
        <v>85</v>
      </c>
      <c r="C184" s="41" t="s">
        <v>117</v>
      </c>
      <c r="D184" s="41">
        <v>1.6734630970338803E-2</v>
      </c>
      <c r="E184" s="41">
        <v>600</v>
      </c>
      <c r="F184" s="41">
        <v>34850</v>
      </c>
      <c r="G184" s="41"/>
    </row>
    <row r="185" spans="1:7" x14ac:dyDescent="0.3">
      <c r="A185" s="41" t="s">
        <v>77</v>
      </c>
      <c r="B185" s="41" t="s">
        <v>85</v>
      </c>
      <c r="C185" s="41" t="s">
        <v>118</v>
      </c>
      <c r="D185" s="41">
        <v>0.14845882568138918</v>
      </c>
      <c r="E185" s="41">
        <v>1400</v>
      </c>
      <c r="F185" s="41">
        <v>132500</v>
      </c>
      <c r="G185" s="41"/>
    </row>
    <row r="186" spans="1:7" x14ac:dyDescent="0.3">
      <c r="A186" s="41" t="s">
        <v>77</v>
      </c>
      <c r="B186" s="41" t="s">
        <v>85</v>
      </c>
      <c r="C186" s="41" t="s">
        <v>121</v>
      </c>
      <c r="D186" s="41">
        <v>4.9883766063185918E-2</v>
      </c>
      <c r="E186" s="41">
        <v>2300</v>
      </c>
      <c r="F186" s="41">
        <v>27100</v>
      </c>
      <c r="G186" s="41"/>
    </row>
    <row r="187" spans="1:7" x14ac:dyDescent="0.3">
      <c r="A187" s="41" t="s">
        <v>77</v>
      </c>
      <c r="B187" s="41" t="s">
        <v>85</v>
      </c>
      <c r="C187" s="41" t="s">
        <v>167</v>
      </c>
      <c r="D187" s="41">
        <v>2.7010702785697491E-2</v>
      </c>
      <c r="E187" s="41">
        <v>900</v>
      </c>
      <c r="F187" s="41">
        <v>37500</v>
      </c>
      <c r="G187" s="41"/>
    </row>
    <row r="188" spans="1:7" x14ac:dyDescent="0.3">
      <c r="A188" s="41" t="s">
        <v>77</v>
      </c>
      <c r="B188" s="41" t="s">
        <v>85</v>
      </c>
      <c r="C188" s="41" t="s">
        <v>169</v>
      </c>
      <c r="D188" s="41">
        <v>2.2580947528843102E-2</v>
      </c>
      <c r="E188" s="41">
        <v>1900</v>
      </c>
      <c r="F188" s="41">
        <v>14850</v>
      </c>
      <c r="G188" s="41"/>
    </row>
    <row r="189" spans="1:7" x14ac:dyDescent="0.3">
      <c r="A189" s="41" t="s">
        <v>77</v>
      </c>
      <c r="B189" s="41" t="s">
        <v>85</v>
      </c>
      <c r="C189" s="41" t="s">
        <v>86</v>
      </c>
      <c r="D189" s="41">
        <v>1.3685422744753395E-2</v>
      </c>
      <c r="E189" s="41">
        <v>1200</v>
      </c>
      <c r="F189" s="41">
        <v>14250</v>
      </c>
      <c r="G189" s="41"/>
    </row>
    <row r="190" spans="1:7" x14ac:dyDescent="0.3">
      <c r="A190" s="41" t="s">
        <v>77</v>
      </c>
      <c r="B190" s="41" t="s">
        <v>85</v>
      </c>
      <c r="C190" s="41" t="s">
        <v>131</v>
      </c>
      <c r="D190" s="41">
        <v>8.7010477240326858E-2</v>
      </c>
      <c r="E190" s="41">
        <v>4800</v>
      </c>
      <c r="F190" s="41">
        <v>22650</v>
      </c>
      <c r="G190" s="41"/>
    </row>
    <row r="191" spans="1:7" x14ac:dyDescent="0.3">
      <c r="A191" s="41" t="s">
        <v>77</v>
      </c>
      <c r="B191" s="41" t="s">
        <v>85</v>
      </c>
      <c r="C191" s="41" t="s">
        <v>132</v>
      </c>
      <c r="D191" s="41">
        <v>1.7046754646973528E-2</v>
      </c>
      <c r="E191" s="41">
        <v>1200</v>
      </c>
      <c r="F191" s="41">
        <v>17750</v>
      </c>
      <c r="G191" s="41"/>
    </row>
    <row r="192" spans="1:7" x14ac:dyDescent="0.3">
      <c r="A192" s="41" t="s">
        <v>77</v>
      </c>
      <c r="B192" s="41" t="s">
        <v>85</v>
      </c>
      <c r="C192" s="41" t="s">
        <v>137</v>
      </c>
      <c r="D192" s="41">
        <v>3.8015063179870544E-2</v>
      </c>
      <c r="E192" s="41">
        <v>2500</v>
      </c>
      <c r="F192" s="41">
        <v>19000</v>
      </c>
      <c r="G192" s="41"/>
    </row>
    <row r="193" spans="1:7" x14ac:dyDescent="0.3">
      <c r="A193" s="41" t="s">
        <v>77</v>
      </c>
      <c r="B193" s="41" t="s">
        <v>85</v>
      </c>
      <c r="C193" s="41" t="s">
        <v>138</v>
      </c>
      <c r="D193" s="41">
        <v>2.7278809020755527E-2</v>
      </c>
      <c r="E193" s="41">
        <v>1700</v>
      </c>
      <c r="F193" s="41">
        <v>20050</v>
      </c>
      <c r="G193" s="41"/>
    </row>
    <row r="194" spans="1:7" x14ac:dyDescent="0.3">
      <c r="A194" s="41" t="s">
        <v>68</v>
      </c>
      <c r="B194" s="41" t="s">
        <v>85</v>
      </c>
      <c r="C194" s="41" t="s">
        <v>191</v>
      </c>
      <c r="D194" s="41">
        <v>1.4862545742105552E-3</v>
      </c>
      <c r="E194" s="41">
        <v>100</v>
      </c>
      <c r="F194" s="41">
        <v>18500</v>
      </c>
      <c r="G194" s="41"/>
    </row>
    <row r="195" spans="1:7" x14ac:dyDescent="0.3">
      <c r="A195" s="41" t="s">
        <v>68</v>
      </c>
      <c r="B195" s="41" t="s">
        <v>85</v>
      </c>
      <c r="C195" s="41" t="s">
        <v>192</v>
      </c>
      <c r="D195" s="41">
        <v>1.9763168932745759E-3</v>
      </c>
      <c r="E195" s="41">
        <v>100</v>
      </c>
      <c r="F195" s="41">
        <v>24600</v>
      </c>
      <c r="G195" s="41"/>
    </row>
    <row r="196" spans="1:7" x14ac:dyDescent="0.3">
      <c r="A196" s="41" t="s">
        <v>68</v>
      </c>
      <c r="B196" s="41" t="s">
        <v>85</v>
      </c>
      <c r="C196" s="41" t="s">
        <v>117</v>
      </c>
      <c r="D196" s="41">
        <v>2.799782265472316E-2</v>
      </c>
      <c r="E196" s="41">
        <v>1000</v>
      </c>
      <c r="F196" s="41">
        <v>34850</v>
      </c>
      <c r="G196" s="41"/>
    </row>
    <row r="197" spans="1:7" x14ac:dyDescent="0.3">
      <c r="A197" s="41" t="s">
        <v>68</v>
      </c>
      <c r="B197" s="41" t="s">
        <v>85</v>
      </c>
      <c r="C197" s="41" t="s">
        <v>193</v>
      </c>
      <c r="D197" s="41">
        <v>3.1492529356245275E-3</v>
      </c>
      <c r="E197" s="41">
        <v>100</v>
      </c>
      <c r="F197" s="41">
        <v>39200</v>
      </c>
      <c r="G197" s="41"/>
    </row>
    <row r="198" spans="1:7" x14ac:dyDescent="0.3">
      <c r="A198" s="41" t="s">
        <v>68</v>
      </c>
      <c r="B198" s="41" t="s">
        <v>85</v>
      </c>
      <c r="C198" s="41" t="s">
        <v>156</v>
      </c>
      <c r="D198" s="41">
        <v>3.0126781909673415E-2</v>
      </c>
      <c r="E198" s="41">
        <v>2000</v>
      </c>
      <c r="F198" s="41">
        <v>18750</v>
      </c>
      <c r="G198" s="41"/>
    </row>
    <row r="199" spans="1:7" x14ac:dyDescent="0.3">
      <c r="A199" s="41" t="s">
        <v>68</v>
      </c>
      <c r="B199" s="41" t="s">
        <v>85</v>
      </c>
      <c r="C199" s="41" t="s">
        <v>157</v>
      </c>
      <c r="D199" s="41">
        <v>5.9289506798237282E-3</v>
      </c>
      <c r="E199" s="41">
        <v>600</v>
      </c>
      <c r="F199" s="41">
        <v>12300</v>
      </c>
      <c r="G199" s="41"/>
    </row>
    <row r="200" spans="1:7" x14ac:dyDescent="0.3">
      <c r="A200" s="41" t="s">
        <v>68</v>
      </c>
      <c r="B200" s="41" t="s">
        <v>85</v>
      </c>
      <c r="C200" s="41" t="s">
        <v>159</v>
      </c>
      <c r="D200" s="41">
        <v>7.0135148285719708E-3</v>
      </c>
      <c r="E200" s="41">
        <v>200</v>
      </c>
      <c r="F200" s="41">
        <v>43650</v>
      </c>
      <c r="G200" s="41"/>
    </row>
    <row r="201" spans="1:7" x14ac:dyDescent="0.3">
      <c r="A201" s="41" t="s">
        <v>68</v>
      </c>
      <c r="B201" s="41" t="s">
        <v>85</v>
      </c>
      <c r="C201" s="41" t="s">
        <v>101</v>
      </c>
      <c r="D201" s="41">
        <v>1.1729360423499516E-2</v>
      </c>
      <c r="E201" s="41">
        <v>500</v>
      </c>
      <c r="F201" s="41">
        <v>29200</v>
      </c>
      <c r="G201" s="41"/>
    </row>
    <row r="202" spans="1:7" x14ac:dyDescent="0.3">
      <c r="A202" s="41" t="s">
        <v>68</v>
      </c>
      <c r="B202" s="41" t="s">
        <v>85</v>
      </c>
      <c r="C202" s="41" t="s">
        <v>121</v>
      </c>
      <c r="D202" s="41">
        <v>5.8783376862154769E-2</v>
      </c>
      <c r="E202" s="41">
        <v>2700</v>
      </c>
      <c r="F202" s="41">
        <v>27100</v>
      </c>
      <c r="G202" s="41"/>
    </row>
    <row r="203" spans="1:7" x14ac:dyDescent="0.3">
      <c r="A203" s="41" t="s">
        <v>68</v>
      </c>
      <c r="B203" s="41" t="s">
        <v>85</v>
      </c>
      <c r="C203" s="41" t="s">
        <v>168</v>
      </c>
      <c r="D203" s="41">
        <v>7.5437461901822225E-2</v>
      </c>
      <c r="E203" s="41">
        <v>3000</v>
      </c>
      <c r="F203" s="41">
        <v>31300</v>
      </c>
      <c r="G203" s="41"/>
    </row>
    <row r="204" spans="1:7" x14ac:dyDescent="0.3">
      <c r="A204" s="41" t="s">
        <v>68</v>
      </c>
      <c r="B204" s="41" t="s">
        <v>85</v>
      </c>
      <c r="C204" s="41" t="s">
        <v>194</v>
      </c>
      <c r="D204" s="41">
        <v>1.4782207657013089E-3</v>
      </c>
      <c r="E204" s="41">
        <v>100</v>
      </c>
      <c r="F204" s="41">
        <v>18400</v>
      </c>
      <c r="G204" s="41"/>
    </row>
    <row r="205" spans="1:7" x14ac:dyDescent="0.3">
      <c r="A205" s="41" t="s">
        <v>68</v>
      </c>
      <c r="B205" s="41" t="s">
        <v>85</v>
      </c>
      <c r="C205" s="41" t="s">
        <v>169</v>
      </c>
      <c r="D205" s="41">
        <v>2.7439472963330547E-2</v>
      </c>
      <c r="E205" s="41">
        <v>2300</v>
      </c>
      <c r="F205" s="41">
        <v>14850</v>
      </c>
      <c r="G205" s="41"/>
    </row>
    <row r="206" spans="1:7" x14ac:dyDescent="0.3">
      <c r="A206" s="41" t="s">
        <v>68</v>
      </c>
      <c r="B206" s="41" t="s">
        <v>85</v>
      </c>
      <c r="C206" s="41" t="s">
        <v>86</v>
      </c>
      <c r="D206" s="41">
        <v>1.7172265688513846E-2</v>
      </c>
      <c r="E206" s="41">
        <v>1500</v>
      </c>
      <c r="F206" s="41">
        <v>14250</v>
      </c>
      <c r="G206" s="41"/>
    </row>
    <row r="207" spans="1:7" x14ac:dyDescent="0.3">
      <c r="A207" s="41" t="s">
        <v>68</v>
      </c>
      <c r="B207" s="41" t="s">
        <v>85</v>
      </c>
      <c r="C207" s="41" t="s">
        <v>195</v>
      </c>
      <c r="D207" s="41">
        <v>4.161512807789554E-3</v>
      </c>
      <c r="E207" s="41">
        <v>400</v>
      </c>
      <c r="F207" s="41">
        <v>12950</v>
      </c>
      <c r="G207" s="41"/>
    </row>
    <row r="208" spans="1:7" x14ac:dyDescent="0.3">
      <c r="A208" s="41" t="s">
        <v>68</v>
      </c>
      <c r="B208" s="41" t="s">
        <v>85</v>
      </c>
      <c r="C208" s="41" t="s">
        <v>128</v>
      </c>
      <c r="D208" s="41">
        <v>3.4063348079204074E-2</v>
      </c>
      <c r="E208" s="41">
        <v>4000</v>
      </c>
      <c r="F208" s="41">
        <v>10600</v>
      </c>
      <c r="G208" s="41"/>
    </row>
    <row r="209" spans="1:7" x14ac:dyDescent="0.3">
      <c r="A209" s="41" t="s">
        <v>68</v>
      </c>
      <c r="B209" s="41" t="s">
        <v>85</v>
      </c>
      <c r="C209" s="41" t="s">
        <v>129</v>
      </c>
      <c r="D209" s="41">
        <v>3.2729735866669198E-2</v>
      </c>
      <c r="E209" s="41">
        <v>2100</v>
      </c>
      <c r="F209" s="41">
        <v>19400</v>
      </c>
      <c r="G209" s="41"/>
    </row>
    <row r="210" spans="1:7" x14ac:dyDescent="0.3">
      <c r="A210" s="41" t="s">
        <v>68</v>
      </c>
      <c r="B210" s="41" t="s">
        <v>85</v>
      </c>
      <c r="C210" s="41" t="s">
        <v>108</v>
      </c>
      <c r="D210" s="41">
        <v>3.7566088589235436E-2</v>
      </c>
      <c r="E210" s="41">
        <v>1400</v>
      </c>
      <c r="F210" s="41">
        <v>33400</v>
      </c>
      <c r="G210" s="41"/>
    </row>
    <row r="211" spans="1:7" x14ac:dyDescent="0.3">
      <c r="A211" s="41" t="s">
        <v>68</v>
      </c>
      <c r="B211" s="41" t="s">
        <v>85</v>
      </c>
      <c r="C211" s="41" t="s">
        <v>130</v>
      </c>
      <c r="D211" s="41">
        <v>5.7072175649685315E-2</v>
      </c>
      <c r="E211" s="41">
        <v>2400</v>
      </c>
      <c r="F211" s="41">
        <v>29600</v>
      </c>
      <c r="G211" s="41"/>
    </row>
    <row r="212" spans="1:7" x14ac:dyDescent="0.3">
      <c r="A212" s="41" t="s">
        <v>68</v>
      </c>
      <c r="B212" s="41" t="s">
        <v>85</v>
      </c>
      <c r="C212" s="41" t="s">
        <v>131</v>
      </c>
      <c r="D212" s="41">
        <v>0.10917945764065645</v>
      </c>
      <c r="E212" s="41">
        <v>6000</v>
      </c>
      <c r="F212" s="41">
        <v>22650</v>
      </c>
      <c r="G212" s="41"/>
    </row>
    <row r="213" spans="1:7" x14ac:dyDescent="0.3">
      <c r="A213" s="41" t="s">
        <v>68</v>
      </c>
      <c r="B213" s="41" t="s">
        <v>85</v>
      </c>
      <c r="C213" s="41" t="s">
        <v>132</v>
      </c>
      <c r="D213" s="41">
        <v>1.9964014145476917E-2</v>
      </c>
      <c r="E213" s="41">
        <v>1400</v>
      </c>
      <c r="F213" s="41">
        <v>17750</v>
      </c>
      <c r="G213" s="41"/>
    </row>
    <row r="214" spans="1:7" x14ac:dyDescent="0.3">
      <c r="A214" s="41" t="s">
        <v>68</v>
      </c>
      <c r="B214" s="41" t="s">
        <v>85</v>
      </c>
      <c r="C214" s="41" t="s">
        <v>196</v>
      </c>
      <c r="D214" s="41">
        <v>1.8718773826543749E-3</v>
      </c>
      <c r="E214" s="41">
        <v>100</v>
      </c>
      <c r="F214" s="41">
        <v>23300</v>
      </c>
      <c r="G214" s="41"/>
    </row>
    <row r="215" spans="1:7" x14ac:dyDescent="0.3">
      <c r="A215" s="41" t="s">
        <v>68</v>
      </c>
      <c r="B215" s="41" t="s">
        <v>85</v>
      </c>
      <c r="C215" s="41" t="s">
        <v>197</v>
      </c>
      <c r="D215" s="41">
        <v>1.7393195422518118E-3</v>
      </c>
      <c r="E215" s="41">
        <v>100</v>
      </c>
      <c r="F215" s="41">
        <v>21650</v>
      </c>
      <c r="G215" s="41"/>
    </row>
    <row r="216" spans="1:7" x14ac:dyDescent="0.3">
      <c r="A216" s="41" t="s">
        <v>68</v>
      </c>
      <c r="B216" s="41" t="s">
        <v>85</v>
      </c>
      <c r="C216" s="41" t="s">
        <v>188</v>
      </c>
      <c r="D216" s="41">
        <v>1.6252394614205152E-2</v>
      </c>
      <c r="E216" s="41">
        <v>1700</v>
      </c>
      <c r="F216" s="41">
        <v>11900</v>
      </c>
      <c r="G216" s="41"/>
    </row>
    <row r="217" spans="1:7" x14ac:dyDescent="0.3">
      <c r="A217" s="41" t="s">
        <v>68</v>
      </c>
      <c r="B217" s="41" t="s">
        <v>85</v>
      </c>
      <c r="C217" s="41" t="s">
        <v>189</v>
      </c>
      <c r="D217" s="41">
        <v>1.7377127805499624E-2</v>
      </c>
      <c r="E217" s="41">
        <v>1400</v>
      </c>
      <c r="F217" s="41">
        <v>15450</v>
      </c>
      <c r="G217" s="41"/>
    </row>
    <row r="218" spans="1:7" x14ac:dyDescent="0.3">
      <c r="A218" s="41" t="s">
        <v>68</v>
      </c>
      <c r="B218" s="41" t="s">
        <v>85</v>
      </c>
      <c r="C218" s="41" t="s">
        <v>137</v>
      </c>
      <c r="D218" s="41">
        <v>9.4638264238920758E-2</v>
      </c>
      <c r="E218" s="41">
        <v>6200</v>
      </c>
      <c r="F218" s="41">
        <v>19000</v>
      </c>
      <c r="G218" s="41"/>
    </row>
    <row r="219" spans="1:7" x14ac:dyDescent="0.3">
      <c r="A219" s="41" t="s">
        <v>2</v>
      </c>
      <c r="B219" s="41" t="s">
        <v>85</v>
      </c>
      <c r="C219" s="41" t="s">
        <v>116</v>
      </c>
      <c r="D219" s="41">
        <v>0.30422384411166681</v>
      </c>
      <c r="E219" s="41">
        <v>100</v>
      </c>
      <c r="F219" s="41">
        <v>70200</v>
      </c>
      <c r="G219" s="41"/>
    </row>
    <row r="220" spans="1:7" x14ac:dyDescent="0.3">
      <c r="A220" s="41" t="s">
        <v>2</v>
      </c>
      <c r="B220" s="41" t="s">
        <v>85</v>
      </c>
      <c r="C220" s="41" t="s">
        <v>117</v>
      </c>
      <c r="D220" s="41">
        <v>2.114399053306014</v>
      </c>
      <c r="E220" s="41">
        <v>1400</v>
      </c>
      <c r="F220" s="41">
        <v>34850</v>
      </c>
      <c r="G220" s="41"/>
    </row>
    <row r="221" spans="1:7" x14ac:dyDescent="0.3">
      <c r="A221" s="41" t="s">
        <v>2</v>
      </c>
      <c r="B221" s="41" t="s">
        <v>85</v>
      </c>
      <c r="C221" s="41" t="s">
        <v>118</v>
      </c>
      <c r="D221" s="41">
        <v>9.7615984168309016</v>
      </c>
      <c r="E221" s="41">
        <v>1700</v>
      </c>
      <c r="F221" s="41">
        <v>132500</v>
      </c>
      <c r="G221" s="41"/>
    </row>
    <row r="222" spans="1:7" x14ac:dyDescent="0.3">
      <c r="A222" s="41" t="s">
        <v>2</v>
      </c>
      <c r="B222" s="41" t="s">
        <v>85</v>
      </c>
      <c r="C222" s="41" t="s">
        <v>119</v>
      </c>
      <c r="D222" s="41">
        <v>0.72372338983829554</v>
      </c>
      <c r="E222" s="41">
        <v>200</v>
      </c>
      <c r="F222" s="41">
        <v>83500</v>
      </c>
      <c r="G222" s="41"/>
    </row>
    <row r="223" spans="1:7" x14ac:dyDescent="0.3">
      <c r="A223" s="41" t="s">
        <v>2</v>
      </c>
      <c r="B223" s="41" t="s">
        <v>85</v>
      </c>
      <c r="C223" s="41" t="s">
        <v>120</v>
      </c>
      <c r="D223" s="41">
        <v>0.45438561332063049</v>
      </c>
      <c r="E223" s="41">
        <v>300</v>
      </c>
      <c r="F223" s="41">
        <v>34950</v>
      </c>
      <c r="G223" s="41"/>
    </row>
    <row r="224" spans="1:7" x14ac:dyDescent="0.3">
      <c r="A224" s="41" t="s">
        <v>2</v>
      </c>
      <c r="B224" s="41" t="s">
        <v>85</v>
      </c>
      <c r="C224" s="41" t="s">
        <v>121</v>
      </c>
      <c r="D224" s="41">
        <v>4.3453739101249038</v>
      </c>
      <c r="E224" s="41">
        <v>3700</v>
      </c>
      <c r="F224" s="41">
        <v>27100</v>
      </c>
      <c r="G224" s="41"/>
    </row>
    <row r="225" spans="1:7" x14ac:dyDescent="0.3">
      <c r="A225" s="41" t="s">
        <v>2</v>
      </c>
      <c r="B225" s="41" t="s">
        <v>85</v>
      </c>
      <c r="C225" s="41" t="s">
        <v>122</v>
      </c>
      <c r="D225" s="41">
        <v>6.80711685382337</v>
      </c>
      <c r="E225" s="41">
        <v>6100</v>
      </c>
      <c r="F225" s="41">
        <v>25750</v>
      </c>
      <c r="G225" s="41"/>
    </row>
    <row r="226" spans="1:7" x14ac:dyDescent="0.3">
      <c r="A226" s="41" t="s">
        <v>2</v>
      </c>
      <c r="B226" s="41" t="s">
        <v>85</v>
      </c>
      <c r="C226" s="41" t="s">
        <v>123</v>
      </c>
      <c r="D226" s="41">
        <v>3.6610869445233059</v>
      </c>
      <c r="E226" s="41">
        <v>1100</v>
      </c>
      <c r="F226" s="41">
        <v>76800</v>
      </c>
      <c r="G226" s="41"/>
    </row>
    <row r="227" spans="1:7" x14ac:dyDescent="0.3">
      <c r="A227" s="41" t="s">
        <v>2</v>
      </c>
      <c r="B227" s="41" t="s">
        <v>85</v>
      </c>
      <c r="C227" s="41" t="s">
        <v>124</v>
      </c>
      <c r="D227" s="41">
        <v>6.0498074982889856</v>
      </c>
      <c r="E227" s="41">
        <v>2000</v>
      </c>
      <c r="F227" s="41">
        <v>69800</v>
      </c>
      <c r="G227" s="41"/>
    </row>
    <row r="228" spans="1:7" x14ac:dyDescent="0.3">
      <c r="A228" s="41" t="s">
        <v>2</v>
      </c>
      <c r="B228" s="41" t="s">
        <v>85</v>
      </c>
      <c r="C228" s="41" t="s">
        <v>125</v>
      </c>
      <c r="D228" s="41">
        <v>0.42556668791689001</v>
      </c>
      <c r="E228" s="41">
        <v>200</v>
      </c>
      <c r="F228" s="41">
        <v>49100</v>
      </c>
      <c r="G228" s="41"/>
    </row>
    <row r="229" spans="1:7" x14ac:dyDescent="0.3">
      <c r="A229" s="41" t="s">
        <v>2</v>
      </c>
      <c r="B229" s="41" t="s">
        <v>85</v>
      </c>
      <c r="C229" s="41" t="s">
        <v>126</v>
      </c>
      <c r="D229" s="41">
        <v>0.58287901756437577</v>
      </c>
      <c r="E229" s="41">
        <v>1000</v>
      </c>
      <c r="F229" s="41">
        <v>13450</v>
      </c>
      <c r="G229" s="41"/>
    </row>
    <row r="230" spans="1:7" x14ac:dyDescent="0.3">
      <c r="A230" s="41" t="s">
        <v>2</v>
      </c>
      <c r="B230" s="41" t="s">
        <v>85</v>
      </c>
      <c r="C230" s="41" t="s">
        <v>127</v>
      </c>
      <c r="D230" s="41">
        <v>0.49403872120698022</v>
      </c>
      <c r="E230" s="41">
        <v>200</v>
      </c>
      <c r="F230" s="41">
        <v>57000</v>
      </c>
      <c r="G230" s="41"/>
    </row>
    <row r="231" spans="1:7" x14ac:dyDescent="0.3">
      <c r="A231" s="41" t="s">
        <v>2</v>
      </c>
      <c r="B231" s="41" t="s">
        <v>85</v>
      </c>
      <c r="C231" s="41" t="s">
        <v>128</v>
      </c>
      <c r="D231" s="41">
        <v>2.4805944212182061</v>
      </c>
      <c r="E231" s="41">
        <v>5400</v>
      </c>
      <c r="F231" s="41">
        <v>10600</v>
      </c>
      <c r="G231" s="41"/>
    </row>
    <row r="232" spans="1:7" x14ac:dyDescent="0.3">
      <c r="A232" s="41" t="s">
        <v>2</v>
      </c>
      <c r="B232" s="41" t="s">
        <v>85</v>
      </c>
      <c r="C232" s="41" t="s">
        <v>129</v>
      </c>
      <c r="D232" s="41">
        <v>2.5221976819514249</v>
      </c>
      <c r="E232" s="41">
        <v>3000</v>
      </c>
      <c r="F232" s="41">
        <v>19400</v>
      </c>
      <c r="G232" s="41"/>
    </row>
    <row r="233" spans="1:7" x14ac:dyDescent="0.3">
      <c r="A233" s="41" t="s">
        <v>2</v>
      </c>
      <c r="B233" s="41" t="s">
        <v>85</v>
      </c>
      <c r="C233" s="41" t="s">
        <v>130</v>
      </c>
      <c r="D233" s="41">
        <v>4.1048550590109798</v>
      </c>
      <c r="E233" s="41">
        <v>3200</v>
      </c>
      <c r="F233" s="41">
        <v>29600</v>
      </c>
      <c r="G233" s="41"/>
    </row>
    <row r="234" spans="1:7" x14ac:dyDescent="0.3">
      <c r="A234" s="41" t="s">
        <v>2</v>
      </c>
      <c r="B234" s="41" t="s">
        <v>85</v>
      </c>
      <c r="C234" s="41" t="s">
        <v>131</v>
      </c>
      <c r="D234" s="41">
        <v>7.7544577701027197</v>
      </c>
      <c r="E234" s="41">
        <v>7900</v>
      </c>
      <c r="F234" s="41">
        <v>22650</v>
      </c>
      <c r="G234" s="41"/>
    </row>
    <row r="235" spans="1:7" x14ac:dyDescent="0.3">
      <c r="A235" s="41" t="s">
        <v>2</v>
      </c>
      <c r="B235" s="41" t="s">
        <v>85</v>
      </c>
      <c r="C235" s="41" t="s">
        <v>132</v>
      </c>
      <c r="D235" s="41">
        <v>1.4615312169039829</v>
      </c>
      <c r="E235" s="41">
        <v>1900</v>
      </c>
      <c r="F235" s="41">
        <v>17750</v>
      </c>
      <c r="G235" s="41"/>
    </row>
    <row r="236" spans="1:7" x14ac:dyDescent="0.3">
      <c r="A236" s="41" t="s">
        <v>2</v>
      </c>
      <c r="B236" s="41" t="s">
        <v>85</v>
      </c>
      <c r="C236" s="41" t="s">
        <v>110</v>
      </c>
      <c r="D236" s="41">
        <v>4.3618418674984696</v>
      </c>
      <c r="E236" s="41">
        <v>1100</v>
      </c>
      <c r="F236" s="41">
        <v>91500</v>
      </c>
      <c r="G236" s="41"/>
    </row>
    <row r="237" spans="1:7" x14ac:dyDescent="0.3">
      <c r="A237" s="41" t="s">
        <v>2</v>
      </c>
      <c r="B237" s="41" t="s">
        <v>85</v>
      </c>
      <c r="C237" s="41" t="s">
        <v>133</v>
      </c>
      <c r="D237" s="41">
        <v>4.1265234239761979</v>
      </c>
      <c r="E237" s="41">
        <v>2300</v>
      </c>
      <c r="F237" s="41">
        <v>41400</v>
      </c>
      <c r="G237" s="41"/>
    </row>
    <row r="238" spans="1:7" x14ac:dyDescent="0.3">
      <c r="A238" s="41" t="s">
        <v>2</v>
      </c>
      <c r="B238" s="41" t="s">
        <v>85</v>
      </c>
      <c r="C238" s="41" t="s">
        <v>134</v>
      </c>
      <c r="D238" s="41">
        <v>3.7135243877391351</v>
      </c>
      <c r="E238" s="41">
        <v>1900</v>
      </c>
      <c r="F238" s="41">
        <v>45100</v>
      </c>
      <c r="G238" s="41"/>
    </row>
    <row r="239" spans="1:7" x14ac:dyDescent="0.3">
      <c r="A239" s="41" t="s">
        <v>2</v>
      </c>
      <c r="B239" s="41" t="s">
        <v>85</v>
      </c>
      <c r="C239" s="41" t="s">
        <v>135</v>
      </c>
      <c r="D239" s="41">
        <v>2.2535099563827168</v>
      </c>
      <c r="E239" s="41">
        <v>500</v>
      </c>
      <c r="F239" s="41">
        <v>104000</v>
      </c>
      <c r="G239" s="41"/>
    </row>
    <row r="240" spans="1:7" x14ac:dyDescent="0.3">
      <c r="A240" s="41" t="s">
        <v>2</v>
      </c>
      <c r="B240" s="41" t="s">
        <v>85</v>
      </c>
      <c r="C240" s="41" t="s">
        <v>136</v>
      </c>
      <c r="D240" s="41">
        <v>4.4593495098419522</v>
      </c>
      <c r="E240" s="41">
        <v>1400</v>
      </c>
      <c r="F240" s="41">
        <v>73500</v>
      </c>
      <c r="G240" s="41"/>
    </row>
    <row r="241" spans="1:7" x14ac:dyDescent="0.3">
      <c r="A241" s="41" t="s">
        <v>2</v>
      </c>
      <c r="B241" s="41" t="s">
        <v>85</v>
      </c>
      <c r="C241" s="41" t="s">
        <v>137</v>
      </c>
      <c r="D241" s="41">
        <v>6.7518625231620621</v>
      </c>
      <c r="E241" s="41">
        <v>8200</v>
      </c>
      <c r="F241" s="41">
        <v>19000</v>
      </c>
      <c r="G241" s="41"/>
    </row>
    <row r="242" spans="1:7" x14ac:dyDescent="0.3">
      <c r="A242" s="41" t="s">
        <v>2</v>
      </c>
      <c r="B242" s="41" t="s">
        <v>85</v>
      </c>
      <c r="C242" s="41" t="s">
        <v>138</v>
      </c>
      <c r="D242" s="41">
        <v>1.390242296168414</v>
      </c>
      <c r="E242" s="41">
        <v>1600</v>
      </c>
      <c r="F242" s="41">
        <v>20050</v>
      </c>
      <c r="G242" s="41"/>
    </row>
    <row r="243" spans="1:7" x14ac:dyDescent="0.3">
      <c r="A243" s="41" t="s">
        <v>25</v>
      </c>
      <c r="B243" s="41" t="s">
        <v>85</v>
      </c>
      <c r="C243" s="41" t="s">
        <v>116</v>
      </c>
      <c r="D243" s="41">
        <v>7.9687222701661058E-3</v>
      </c>
      <c r="E243" s="41">
        <v>100</v>
      </c>
      <c r="F243" s="41">
        <v>70200</v>
      </c>
      <c r="G243" s="41"/>
    </row>
    <row r="244" spans="1:7" x14ac:dyDescent="0.3">
      <c r="A244" s="41" t="s">
        <v>25</v>
      </c>
      <c r="B244" s="41" t="s">
        <v>85</v>
      </c>
      <c r="C244" s="41" t="s">
        <v>117</v>
      </c>
      <c r="D244" s="41">
        <v>1.9779912472598919E-2</v>
      </c>
      <c r="E244" s="41">
        <v>500</v>
      </c>
      <c r="F244" s="41">
        <v>34850</v>
      </c>
      <c r="G244" s="41"/>
    </row>
    <row r="245" spans="1:7" x14ac:dyDescent="0.3">
      <c r="A245" s="41" t="s">
        <v>25</v>
      </c>
      <c r="B245" s="41" t="s">
        <v>85</v>
      </c>
      <c r="C245" s="41" t="s">
        <v>118</v>
      </c>
      <c r="D245" s="41">
        <v>9.0244076991197367E-2</v>
      </c>
      <c r="E245" s="41">
        <v>600</v>
      </c>
      <c r="F245" s="41">
        <v>132500</v>
      </c>
      <c r="G245" s="41"/>
    </row>
    <row r="246" spans="1:7" x14ac:dyDescent="0.3">
      <c r="A246" s="41" t="s">
        <v>25</v>
      </c>
      <c r="B246" s="41" t="s">
        <v>85</v>
      </c>
      <c r="C246" s="41" t="s">
        <v>119</v>
      </c>
      <c r="D246" s="41">
        <v>9.4784659481320505E-3</v>
      </c>
      <c r="E246" s="41">
        <v>100</v>
      </c>
      <c r="F246" s="41">
        <v>83500</v>
      </c>
      <c r="G246" s="41"/>
    </row>
    <row r="247" spans="1:7" x14ac:dyDescent="0.3">
      <c r="A247" s="41" t="s">
        <v>25</v>
      </c>
      <c r="B247" s="41" t="s">
        <v>85</v>
      </c>
      <c r="C247" s="41" t="s">
        <v>120</v>
      </c>
      <c r="D247" s="41">
        <v>3.9673339507450911E-3</v>
      </c>
      <c r="E247" s="41">
        <v>100</v>
      </c>
      <c r="F247" s="41">
        <v>34950</v>
      </c>
      <c r="G247" s="41"/>
    </row>
    <row r="248" spans="1:7" x14ac:dyDescent="0.3">
      <c r="A248" s="41" t="s">
        <v>25</v>
      </c>
      <c r="B248" s="41" t="s">
        <v>85</v>
      </c>
      <c r="C248" s="41" t="s">
        <v>121</v>
      </c>
      <c r="D248" s="41">
        <v>4.3067424918817959E-2</v>
      </c>
      <c r="E248" s="41">
        <v>1400</v>
      </c>
      <c r="F248" s="41">
        <v>27100</v>
      </c>
      <c r="G248" s="41"/>
    </row>
    <row r="249" spans="1:7" x14ac:dyDescent="0.3">
      <c r="A249" s="41" t="s">
        <v>25</v>
      </c>
      <c r="B249" s="41" t="s">
        <v>85</v>
      </c>
      <c r="C249" s="41" t="s">
        <v>122</v>
      </c>
      <c r="D249" s="41">
        <v>6.4305999516368936E-2</v>
      </c>
      <c r="E249" s="41">
        <v>2200</v>
      </c>
      <c r="F249" s="41">
        <v>25750</v>
      </c>
      <c r="G249" s="41"/>
    </row>
    <row r="250" spans="1:7" x14ac:dyDescent="0.3">
      <c r="A250" s="41" t="s">
        <v>25</v>
      </c>
      <c r="B250" s="41" t="s">
        <v>85</v>
      </c>
      <c r="C250" s="41" t="s">
        <v>123</v>
      </c>
      <c r="D250" s="41">
        <v>3.4871673524145698E-2</v>
      </c>
      <c r="E250" s="41">
        <v>400</v>
      </c>
      <c r="F250" s="41">
        <v>76800</v>
      </c>
      <c r="G250" s="41"/>
    </row>
    <row r="251" spans="1:7" x14ac:dyDescent="0.3">
      <c r="A251" s="41" t="s">
        <v>25</v>
      </c>
      <c r="B251" s="41" t="s">
        <v>85</v>
      </c>
      <c r="C251" s="41" t="s">
        <v>124</v>
      </c>
      <c r="D251" s="41">
        <v>5.5463215116854127E-2</v>
      </c>
      <c r="E251" s="41">
        <v>700</v>
      </c>
      <c r="F251" s="41">
        <v>69800</v>
      </c>
      <c r="G251" s="41"/>
    </row>
    <row r="252" spans="1:7" x14ac:dyDescent="0.3">
      <c r="A252" s="41" t="s">
        <v>25</v>
      </c>
      <c r="B252" s="41" t="s">
        <v>85</v>
      </c>
      <c r="C252" s="41" t="s">
        <v>125</v>
      </c>
      <c r="D252" s="41">
        <v>5.5735650066261518E-3</v>
      </c>
      <c r="E252" s="41">
        <v>100</v>
      </c>
      <c r="F252" s="41">
        <v>49100</v>
      </c>
      <c r="G252" s="41"/>
    </row>
    <row r="253" spans="1:7" x14ac:dyDescent="0.3">
      <c r="A253" s="41" t="s">
        <v>25</v>
      </c>
      <c r="B253" s="41" t="s">
        <v>85</v>
      </c>
      <c r="C253" s="41" t="s">
        <v>126</v>
      </c>
      <c r="D253" s="41">
        <v>6.1070834492156206E-3</v>
      </c>
      <c r="E253" s="41">
        <v>400</v>
      </c>
      <c r="F253" s="41">
        <v>13450</v>
      </c>
      <c r="G253" s="41"/>
    </row>
    <row r="254" spans="1:7" x14ac:dyDescent="0.3">
      <c r="A254" s="41" t="s">
        <v>25</v>
      </c>
      <c r="B254" s="41" t="s">
        <v>85</v>
      </c>
      <c r="C254" s="41" t="s">
        <v>127</v>
      </c>
      <c r="D254" s="41">
        <v>6.4703300484254709E-3</v>
      </c>
      <c r="E254" s="41">
        <v>100</v>
      </c>
      <c r="F254" s="41">
        <v>57000</v>
      </c>
      <c r="G254" s="41"/>
    </row>
    <row r="255" spans="1:7" x14ac:dyDescent="0.3">
      <c r="A255" s="41" t="s">
        <v>25</v>
      </c>
      <c r="B255" s="41" t="s">
        <v>85</v>
      </c>
      <c r="C255" s="41" t="s">
        <v>128</v>
      </c>
      <c r="D255" s="41">
        <v>2.4065087197652629E-2</v>
      </c>
      <c r="E255" s="41">
        <v>2000</v>
      </c>
      <c r="F255" s="41">
        <v>10600</v>
      </c>
      <c r="G255" s="41"/>
    </row>
    <row r="256" spans="1:7" x14ac:dyDescent="0.3">
      <c r="A256" s="41" t="s">
        <v>25</v>
      </c>
      <c r="B256" s="41" t="s">
        <v>85</v>
      </c>
      <c r="C256" s="41" t="s">
        <v>129</v>
      </c>
      <c r="D256" s="41">
        <v>2.4224007584806938E-2</v>
      </c>
      <c r="E256" s="41">
        <v>1100</v>
      </c>
      <c r="F256" s="41">
        <v>19400</v>
      </c>
      <c r="G256" s="41"/>
    </row>
    <row r="257" spans="1:7" x14ac:dyDescent="0.3">
      <c r="A257" s="41" t="s">
        <v>25</v>
      </c>
      <c r="B257" s="41" t="s">
        <v>85</v>
      </c>
      <c r="C257" s="41" t="s">
        <v>130</v>
      </c>
      <c r="D257" s="41">
        <v>4.3680403554984586E-2</v>
      </c>
      <c r="E257" s="41">
        <v>1300</v>
      </c>
      <c r="F257" s="41">
        <v>29600</v>
      </c>
      <c r="G257" s="41"/>
    </row>
    <row r="258" spans="1:7" x14ac:dyDescent="0.3">
      <c r="A258" s="41" t="s">
        <v>25</v>
      </c>
      <c r="B258" s="41" t="s">
        <v>85</v>
      </c>
      <c r="C258" s="41" t="s">
        <v>131</v>
      </c>
      <c r="D258" s="41">
        <v>7.4562040215934572E-2</v>
      </c>
      <c r="E258" s="41">
        <v>2900</v>
      </c>
      <c r="F258" s="41">
        <v>22650</v>
      </c>
      <c r="G258" s="41"/>
    </row>
    <row r="259" spans="1:7" x14ac:dyDescent="0.3">
      <c r="A259" s="41" t="s">
        <v>25</v>
      </c>
      <c r="B259" s="41" t="s">
        <v>85</v>
      </c>
      <c r="C259" s="41" t="s">
        <v>132</v>
      </c>
      <c r="D259" s="41">
        <v>1.4104184359944996E-2</v>
      </c>
      <c r="E259" s="41">
        <v>700</v>
      </c>
      <c r="F259" s="41">
        <v>17750</v>
      </c>
      <c r="G259" s="41"/>
    </row>
    <row r="260" spans="1:7" x14ac:dyDescent="0.3">
      <c r="A260" s="41" t="s">
        <v>25</v>
      </c>
      <c r="B260" s="41" t="s">
        <v>85</v>
      </c>
      <c r="C260" s="41" t="s">
        <v>110</v>
      </c>
      <c r="D260" s="41">
        <v>4.1546329784626711E-2</v>
      </c>
      <c r="E260" s="41">
        <v>400</v>
      </c>
      <c r="F260" s="41">
        <v>91500</v>
      </c>
      <c r="G260" s="41"/>
    </row>
    <row r="261" spans="1:7" x14ac:dyDescent="0.3">
      <c r="A261" s="41" t="s">
        <v>25</v>
      </c>
      <c r="B261" s="41" t="s">
        <v>85</v>
      </c>
      <c r="C261" s="41" t="s">
        <v>133</v>
      </c>
      <c r="D261" s="41">
        <v>3.7596023018219578E-2</v>
      </c>
      <c r="E261" s="41">
        <v>800</v>
      </c>
      <c r="F261" s="41">
        <v>41400</v>
      </c>
      <c r="G261" s="41"/>
    </row>
    <row r="262" spans="1:7" x14ac:dyDescent="0.3">
      <c r="A262" s="41" t="s">
        <v>25</v>
      </c>
      <c r="B262" s="41" t="s">
        <v>85</v>
      </c>
      <c r="C262" s="41" t="s">
        <v>134</v>
      </c>
      <c r="D262" s="41">
        <v>3.5836547303296863E-2</v>
      </c>
      <c r="E262" s="41">
        <v>700</v>
      </c>
      <c r="F262" s="41">
        <v>45100</v>
      </c>
      <c r="G262" s="41"/>
    </row>
    <row r="263" spans="1:7" x14ac:dyDescent="0.3">
      <c r="A263" s="41" t="s">
        <v>25</v>
      </c>
      <c r="B263" s="41" t="s">
        <v>85</v>
      </c>
      <c r="C263" s="41" t="s">
        <v>135</v>
      </c>
      <c r="D263" s="41">
        <v>2.3611028948640315E-2</v>
      </c>
      <c r="E263" s="41">
        <v>200</v>
      </c>
      <c r="F263" s="41">
        <v>104000</v>
      </c>
      <c r="G263" s="41"/>
    </row>
    <row r="264" spans="1:7" x14ac:dyDescent="0.3">
      <c r="A264" s="41" t="s">
        <v>25</v>
      </c>
      <c r="B264" s="41" t="s">
        <v>85</v>
      </c>
      <c r="C264" s="41" t="s">
        <v>136</v>
      </c>
      <c r="D264" s="41">
        <v>5.0059921953607596E-2</v>
      </c>
      <c r="E264" s="41">
        <v>600</v>
      </c>
      <c r="F264" s="41">
        <v>73500</v>
      </c>
      <c r="G264" s="41"/>
    </row>
    <row r="265" spans="1:7" x14ac:dyDescent="0.3">
      <c r="A265" s="41" t="s">
        <v>25</v>
      </c>
      <c r="B265" s="41" t="s">
        <v>85</v>
      </c>
      <c r="C265" s="41" t="s">
        <v>137</v>
      </c>
      <c r="D265" s="41">
        <v>6.68600771670632E-2</v>
      </c>
      <c r="E265" s="41">
        <v>3100</v>
      </c>
      <c r="F265" s="41">
        <v>19000</v>
      </c>
      <c r="G265" s="41"/>
    </row>
    <row r="266" spans="1:7" x14ac:dyDescent="0.3">
      <c r="A266" s="41" t="s">
        <v>25</v>
      </c>
      <c r="B266" s="41" t="s">
        <v>85</v>
      </c>
      <c r="C266" s="41" t="s">
        <v>138</v>
      </c>
      <c r="D266" s="41">
        <v>1.3655801839045337E-2</v>
      </c>
      <c r="E266" s="41">
        <v>600</v>
      </c>
      <c r="F266" s="41">
        <v>20050</v>
      </c>
      <c r="G266" s="41"/>
    </row>
    <row r="267" spans="1:7" x14ac:dyDescent="0.3">
      <c r="A267" s="41" t="s">
        <v>69</v>
      </c>
      <c r="B267" s="41" t="s">
        <v>85</v>
      </c>
      <c r="C267" s="41" t="s">
        <v>143</v>
      </c>
      <c r="D267" s="41">
        <v>0.75105117369515273</v>
      </c>
      <c r="E267" s="41">
        <v>100</v>
      </c>
      <c r="F267" s="41">
        <v>104800</v>
      </c>
      <c r="G267" s="41"/>
    </row>
    <row r="268" spans="1:7" x14ac:dyDescent="0.3">
      <c r="A268" s="41" t="s">
        <v>69</v>
      </c>
      <c r="B268" s="41" t="s">
        <v>85</v>
      </c>
      <c r="C268" s="41" t="s">
        <v>117</v>
      </c>
      <c r="D268" s="41">
        <v>1.7482722693027912</v>
      </c>
      <c r="E268" s="41">
        <v>700</v>
      </c>
      <c r="F268" s="41">
        <v>34850</v>
      </c>
      <c r="G268" s="41"/>
    </row>
    <row r="269" spans="1:7" x14ac:dyDescent="0.3">
      <c r="A269" s="41" t="s">
        <v>69</v>
      </c>
      <c r="B269" s="41" t="s">
        <v>85</v>
      </c>
      <c r="C269" s="41" t="s">
        <v>118</v>
      </c>
      <c r="D269" s="41">
        <v>15.19301992589431</v>
      </c>
      <c r="E269" s="41">
        <v>1600</v>
      </c>
      <c r="F269" s="41">
        <v>132500</v>
      </c>
      <c r="G269" s="41"/>
    </row>
    <row r="270" spans="1:7" x14ac:dyDescent="0.3">
      <c r="A270" s="41" t="s">
        <v>69</v>
      </c>
      <c r="B270" s="41" t="s">
        <v>85</v>
      </c>
      <c r="C270" s="41" t="s">
        <v>93</v>
      </c>
      <c r="D270" s="41">
        <v>12.084900708035649</v>
      </c>
      <c r="E270" s="41">
        <v>2100</v>
      </c>
      <c r="F270" s="41">
        <v>80300</v>
      </c>
      <c r="G270" s="41"/>
    </row>
    <row r="271" spans="1:7" x14ac:dyDescent="0.3">
      <c r="A271" s="41" t="s">
        <v>69</v>
      </c>
      <c r="B271" s="41" t="s">
        <v>85</v>
      </c>
      <c r="C271" s="41" t="s">
        <v>121</v>
      </c>
      <c r="D271" s="41">
        <v>4.8553165093365074</v>
      </c>
      <c r="E271" s="41">
        <v>2500</v>
      </c>
      <c r="F271" s="41">
        <v>27100</v>
      </c>
      <c r="G271" s="41"/>
    </row>
    <row r="272" spans="1:7" x14ac:dyDescent="0.3">
      <c r="A272" s="41" t="s">
        <v>69</v>
      </c>
      <c r="B272" s="41" t="s">
        <v>85</v>
      </c>
      <c r="C272" s="41" t="s">
        <v>167</v>
      </c>
      <c r="D272" s="41">
        <v>2.9561890185997188</v>
      </c>
      <c r="E272" s="41">
        <v>1100</v>
      </c>
      <c r="F272" s="41">
        <v>37500</v>
      </c>
      <c r="G272" s="41"/>
    </row>
    <row r="273" spans="1:7" x14ac:dyDescent="0.3">
      <c r="A273" s="41" t="s">
        <v>69</v>
      </c>
      <c r="B273" s="41" t="s">
        <v>85</v>
      </c>
      <c r="C273" s="41" t="s">
        <v>169</v>
      </c>
      <c r="D273" s="41">
        <v>2.2348788980613872</v>
      </c>
      <c r="E273" s="41">
        <v>2100</v>
      </c>
      <c r="F273" s="41">
        <v>14850</v>
      </c>
      <c r="G273" s="41"/>
    </row>
    <row r="274" spans="1:7" x14ac:dyDescent="0.3">
      <c r="A274" s="41" t="s">
        <v>69</v>
      </c>
      <c r="B274" s="41" t="s">
        <v>85</v>
      </c>
      <c r="C274" s="41" t="s">
        <v>104</v>
      </c>
      <c r="D274" s="41">
        <v>3.2084504815202282</v>
      </c>
      <c r="E274" s="41">
        <v>1100</v>
      </c>
      <c r="F274" s="41">
        <v>40700</v>
      </c>
      <c r="G274" s="41"/>
    </row>
    <row r="275" spans="1:7" x14ac:dyDescent="0.3">
      <c r="A275" s="41" t="s">
        <v>69</v>
      </c>
      <c r="B275" s="41" t="s">
        <v>85</v>
      </c>
      <c r="C275" s="41" t="s">
        <v>86</v>
      </c>
      <c r="D275" s="41">
        <v>1.3275976138075101</v>
      </c>
      <c r="E275" s="41">
        <v>1300</v>
      </c>
      <c r="F275" s="41">
        <v>14250</v>
      </c>
      <c r="G275" s="41"/>
    </row>
    <row r="276" spans="1:7" x14ac:dyDescent="0.3">
      <c r="A276" s="41" t="s">
        <v>69</v>
      </c>
      <c r="B276" s="41" t="s">
        <v>85</v>
      </c>
      <c r="C276" s="41" t="s">
        <v>131</v>
      </c>
      <c r="D276" s="41">
        <v>8.6030475330376532</v>
      </c>
      <c r="E276" s="41">
        <v>5300</v>
      </c>
      <c r="F276" s="41">
        <v>22650</v>
      </c>
      <c r="G276" s="41"/>
    </row>
    <row r="277" spans="1:7" x14ac:dyDescent="0.3">
      <c r="A277" s="41" t="s">
        <v>69</v>
      </c>
      <c r="B277" s="41" t="s">
        <v>85</v>
      </c>
      <c r="C277" s="41" t="s">
        <v>132</v>
      </c>
      <c r="D277" s="41">
        <v>1.6536742207076003</v>
      </c>
      <c r="E277" s="41">
        <v>1300</v>
      </c>
      <c r="F277" s="41">
        <v>17750</v>
      </c>
      <c r="G277" s="41"/>
    </row>
    <row r="278" spans="1:7" x14ac:dyDescent="0.3">
      <c r="A278" s="41" t="s">
        <v>69</v>
      </c>
      <c r="B278" s="41" t="s">
        <v>85</v>
      </c>
      <c r="C278" s="41" t="s">
        <v>137</v>
      </c>
      <c r="D278" s="41">
        <v>3.6764241613131041</v>
      </c>
      <c r="E278" s="41">
        <v>2700</v>
      </c>
      <c r="F278" s="41">
        <v>19000</v>
      </c>
      <c r="G278" s="41"/>
    </row>
    <row r="279" spans="1:7" x14ac:dyDescent="0.3">
      <c r="A279" s="41" t="s">
        <v>69</v>
      </c>
      <c r="B279" s="41" t="s">
        <v>85</v>
      </c>
      <c r="C279" s="41" t="s">
        <v>138</v>
      </c>
      <c r="D279" s="41">
        <v>2.5863966468185176</v>
      </c>
      <c r="E279" s="41">
        <v>1800</v>
      </c>
      <c r="F279" s="41">
        <v>20050</v>
      </c>
      <c r="G279" s="41"/>
    </row>
    <row r="280" spans="1:7" x14ac:dyDescent="0.3">
      <c r="A280" s="41" t="s">
        <v>76</v>
      </c>
      <c r="B280" s="41" t="s">
        <v>85</v>
      </c>
      <c r="C280" s="41" t="s">
        <v>117</v>
      </c>
      <c r="D280" s="41">
        <v>1.5800000000000002E-2</v>
      </c>
      <c r="E280" s="41">
        <v>900</v>
      </c>
      <c r="F280" s="41">
        <v>34850</v>
      </c>
      <c r="G280" s="41"/>
    </row>
    <row r="281" spans="1:7" x14ac:dyDescent="0.3">
      <c r="A281" s="41" t="s">
        <v>76</v>
      </c>
      <c r="B281" s="41" t="s">
        <v>85</v>
      </c>
      <c r="C281" s="41" t="s">
        <v>150</v>
      </c>
      <c r="D281" s="41">
        <v>1.9E-3</v>
      </c>
      <c r="E281" s="41">
        <v>100</v>
      </c>
      <c r="F281" s="41">
        <v>37150</v>
      </c>
      <c r="G281" s="41"/>
    </row>
    <row r="282" spans="1:7" x14ac:dyDescent="0.3">
      <c r="A282" s="41" t="s">
        <v>76</v>
      </c>
      <c r="B282" s="41" t="s">
        <v>85</v>
      </c>
      <c r="C282" s="41" t="s">
        <v>151</v>
      </c>
      <c r="D282" s="41">
        <v>1.11E-2</v>
      </c>
      <c r="E282" s="41">
        <v>200</v>
      </c>
      <c r="F282" s="41">
        <v>109600</v>
      </c>
      <c r="G282" s="41"/>
    </row>
    <row r="283" spans="1:7" x14ac:dyDescent="0.3">
      <c r="A283" s="41" t="s">
        <v>76</v>
      </c>
      <c r="B283" s="41" t="s">
        <v>85</v>
      </c>
      <c r="C283" s="41" t="s">
        <v>153</v>
      </c>
      <c r="D283" s="41">
        <v>6.3E-3</v>
      </c>
      <c r="E283" s="41">
        <v>500</v>
      </c>
      <c r="F283" s="41">
        <v>25050</v>
      </c>
      <c r="G283" s="41"/>
    </row>
    <row r="284" spans="1:7" x14ac:dyDescent="0.3">
      <c r="A284" s="41" t="s">
        <v>76</v>
      </c>
      <c r="B284" s="41" t="s">
        <v>85</v>
      </c>
      <c r="C284" s="41" t="s">
        <v>154</v>
      </c>
      <c r="D284" s="41">
        <v>3.5000000000000001E-3</v>
      </c>
      <c r="E284" s="41">
        <v>200</v>
      </c>
      <c r="F284" s="41">
        <v>35000</v>
      </c>
      <c r="G284" s="41"/>
    </row>
    <row r="285" spans="1:7" x14ac:dyDescent="0.3">
      <c r="A285" s="41" t="s">
        <v>76</v>
      </c>
      <c r="B285" s="41" t="s">
        <v>85</v>
      </c>
      <c r="C285" s="41" t="s">
        <v>156</v>
      </c>
      <c r="D285" s="41">
        <v>1.61E-2</v>
      </c>
      <c r="E285" s="41">
        <v>1700</v>
      </c>
      <c r="F285" s="41">
        <v>18750</v>
      </c>
      <c r="G285" s="41"/>
    </row>
    <row r="286" spans="1:7" x14ac:dyDescent="0.3">
      <c r="A286" s="41" t="s">
        <v>76</v>
      </c>
      <c r="B286" s="41" t="s">
        <v>85</v>
      </c>
      <c r="C286" s="41" t="s">
        <v>118</v>
      </c>
      <c r="D286" s="41">
        <v>9.3700000000000006E-2</v>
      </c>
      <c r="E286" s="41">
        <v>1400</v>
      </c>
      <c r="F286" s="41">
        <v>132500</v>
      </c>
      <c r="G286" s="41"/>
    </row>
    <row r="287" spans="1:7" x14ac:dyDescent="0.3">
      <c r="A287" s="41" t="s">
        <v>76</v>
      </c>
      <c r="B287" s="41" t="s">
        <v>85</v>
      </c>
      <c r="C287" s="41" t="s">
        <v>158</v>
      </c>
      <c r="D287" s="41">
        <v>9.1000000000000004E-3</v>
      </c>
      <c r="E287" s="41">
        <v>100</v>
      </c>
      <c r="F287" s="41">
        <v>179200</v>
      </c>
      <c r="G287" s="41"/>
    </row>
    <row r="288" spans="1:7" x14ac:dyDescent="0.3">
      <c r="A288" s="41" t="s">
        <v>76</v>
      </c>
      <c r="B288" s="41" t="s">
        <v>85</v>
      </c>
      <c r="C288" s="41" t="s">
        <v>160</v>
      </c>
      <c r="D288" s="41">
        <v>7.6E-3</v>
      </c>
      <c r="E288" s="41">
        <v>700</v>
      </c>
      <c r="F288" s="41">
        <v>21600</v>
      </c>
      <c r="G288" s="41"/>
    </row>
    <row r="289" spans="1:7" x14ac:dyDescent="0.3">
      <c r="A289" s="41" t="s">
        <v>76</v>
      </c>
      <c r="B289" s="41" t="s">
        <v>85</v>
      </c>
      <c r="C289" s="41" t="s">
        <v>93</v>
      </c>
      <c r="D289" s="41">
        <v>1.2200000000000001E-2</v>
      </c>
      <c r="E289" s="41">
        <v>300</v>
      </c>
      <c r="F289" s="41">
        <v>80300</v>
      </c>
      <c r="G289" s="41"/>
    </row>
    <row r="290" spans="1:7" x14ac:dyDescent="0.3">
      <c r="A290" s="41" t="s">
        <v>76</v>
      </c>
      <c r="B290" s="41" t="s">
        <v>85</v>
      </c>
      <c r="C290" s="41" t="s">
        <v>101</v>
      </c>
      <c r="D290" s="41">
        <v>4.4000000000000003E-3</v>
      </c>
      <c r="E290" s="41">
        <v>300</v>
      </c>
      <c r="F290" s="41">
        <v>29200</v>
      </c>
      <c r="G290" s="41"/>
    </row>
    <row r="291" spans="1:7" x14ac:dyDescent="0.3">
      <c r="A291" s="41" t="s">
        <v>76</v>
      </c>
      <c r="B291" s="41" t="s">
        <v>85</v>
      </c>
      <c r="C291" s="41" t="s">
        <v>121</v>
      </c>
      <c r="D291" s="41">
        <v>3.2899999999999999E-2</v>
      </c>
      <c r="E291" s="41">
        <v>2400</v>
      </c>
      <c r="F291" s="41">
        <v>27100</v>
      </c>
      <c r="G291" s="41"/>
    </row>
    <row r="292" spans="1:7" x14ac:dyDescent="0.3">
      <c r="A292" s="41" t="s">
        <v>76</v>
      </c>
      <c r="B292" s="41" t="s">
        <v>85</v>
      </c>
      <c r="C292" s="41" t="s">
        <v>122</v>
      </c>
      <c r="D292" s="41">
        <v>5.0700000000000002E-2</v>
      </c>
      <c r="E292" s="41">
        <v>3900</v>
      </c>
      <c r="F292" s="41">
        <v>25750</v>
      </c>
      <c r="G292" s="41"/>
    </row>
    <row r="293" spans="1:7" x14ac:dyDescent="0.3">
      <c r="A293" s="41" t="s">
        <v>76</v>
      </c>
      <c r="B293" s="41" t="s">
        <v>85</v>
      </c>
      <c r="C293" s="41" t="s">
        <v>164</v>
      </c>
      <c r="D293" s="41">
        <v>5.3E-3</v>
      </c>
      <c r="E293" s="41">
        <v>500</v>
      </c>
      <c r="F293" s="41">
        <v>20800</v>
      </c>
      <c r="G293" s="41"/>
    </row>
    <row r="294" spans="1:7" x14ac:dyDescent="0.3">
      <c r="A294" s="41" t="s">
        <v>76</v>
      </c>
      <c r="B294" s="41" t="s">
        <v>85</v>
      </c>
      <c r="C294" s="41" t="s">
        <v>198</v>
      </c>
      <c r="D294" s="41">
        <v>3.5000000000000001E-3</v>
      </c>
      <c r="E294" s="41">
        <v>400</v>
      </c>
      <c r="F294" s="41">
        <v>17200</v>
      </c>
      <c r="G294" s="41"/>
    </row>
    <row r="295" spans="1:7" x14ac:dyDescent="0.3">
      <c r="A295" s="41" t="s">
        <v>76</v>
      </c>
      <c r="B295" s="41" t="s">
        <v>85</v>
      </c>
      <c r="C295" s="41" t="s">
        <v>199</v>
      </c>
      <c r="D295" s="41">
        <v>6.1999999999999998E-3</v>
      </c>
      <c r="E295" s="41">
        <v>200</v>
      </c>
      <c r="F295" s="41">
        <v>61000</v>
      </c>
      <c r="G295" s="41"/>
    </row>
    <row r="296" spans="1:7" x14ac:dyDescent="0.3">
      <c r="A296" s="41" t="s">
        <v>76</v>
      </c>
      <c r="B296" s="41" t="s">
        <v>85</v>
      </c>
      <c r="C296" s="41" t="s">
        <v>165</v>
      </c>
      <c r="D296" s="41">
        <v>8.0999999999999996E-3</v>
      </c>
      <c r="E296" s="41">
        <v>600</v>
      </c>
      <c r="F296" s="41">
        <v>26750</v>
      </c>
      <c r="G296" s="41"/>
    </row>
    <row r="297" spans="1:7" x14ac:dyDescent="0.3">
      <c r="A297" s="41" t="s">
        <v>76</v>
      </c>
      <c r="B297" s="41" t="s">
        <v>85</v>
      </c>
      <c r="C297" s="41" t="s">
        <v>166</v>
      </c>
      <c r="D297" s="41">
        <v>2.8E-3</v>
      </c>
      <c r="E297" s="41">
        <v>100</v>
      </c>
      <c r="F297" s="41">
        <v>55300</v>
      </c>
      <c r="G297" s="41"/>
    </row>
    <row r="298" spans="1:7" x14ac:dyDescent="0.3">
      <c r="A298" s="41" t="s">
        <v>76</v>
      </c>
      <c r="B298" s="41" t="s">
        <v>85</v>
      </c>
      <c r="C298" s="41" t="s">
        <v>167</v>
      </c>
      <c r="D298" s="41">
        <v>9.4999999999999998E-3</v>
      </c>
      <c r="E298" s="41">
        <v>500</v>
      </c>
      <c r="F298" s="41">
        <v>37500</v>
      </c>
      <c r="G298" s="41"/>
    </row>
    <row r="299" spans="1:7" x14ac:dyDescent="0.3">
      <c r="A299" s="41" t="s">
        <v>76</v>
      </c>
      <c r="B299" s="41" t="s">
        <v>85</v>
      </c>
      <c r="C299" s="41" t="s">
        <v>168</v>
      </c>
      <c r="D299" s="41">
        <v>4.1099999999999998E-2</v>
      </c>
      <c r="E299" s="41">
        <v>2600</v>
      </c>
      <c r="F299" s="41">
        <v>31300</v>
      </c>
      <c r="G299" s="41"/>
    </row>
    <row r="300" spans="1:7" x14ac:dyDescent="0.3">
      <c r="A300" s="41" t="s">
        <v>76</v>
      </c>
      <c r="B300" s="41" t="s">
        <v>85</v>
      </c>
      <c r="C300" s="41" t="s">
        <v>169</v>
      </c>
      <c r="D300" s="41">
        <v>1.4999999999999999E-2</v>
      </c>
      <c r="E300" s="41">
        <v>2000</v>
      </c>
      <c r="F300" s="41">
        <v>14850</v>
      </c>
      <c r="G300" s="41"/>
    </row>
    <row r="301" spans="1:7" x14ac:dyDescent="0.3">
      <c r="A301" s="41" t="s">
        <v>76</v>
      </c>
      <c r="B301" s="41" t="s">
        <v>85</v>
      </c>
      <c r="C301" s="41" t="s">
        <v>123</v>
      </c>
      <c r="D301" s="41">
        <v>2.7199999999999998E-2</v>
      </c>
      <c r="E301" s="41">
        <v>700</v>
      </c>
      <c r="F301" s="41">
        <v>76800</v>
      </c>
      <c r="G301" s="41"/>
    </row>
    <row r="302" spans="1:7" x14ac:dyDescent="0.3">
      <c r="A302" s="41" t="s">
        <v>76</v>
      </c>
      <c r="B302" s="41" t="s">
        <v>85</v>
      </c>
      <c r="C302" s="41" t="s">
        <v>124</v>
      </c>
      <c r="D302" s="41">
        <v>4.58E-2</v>
      </c>
      <c r="E302" s="41">
        <v>1300</v>
      </c>
      <c r="F302" s="41">
        <v>69800</v>
      </c>
      <c r="G302" s="41"/>
    </row>
    <row r="303" spans="1:7" x14ac:dyDescent="0.3">
      <c r="A303" s="41" t="s">
        <v>76</v>
      </c>
      <c r="B303" s="41" t="s">
        <v>85</v>
      </c>
      <c r="C303" s="41" t="s">
        <v>104</v>
      </c>
      <c r="D303" s="41">
        <v>6.1999999999999998E-3</v>
      </c>
      <c r="E303" s="41">
        <v>300</v>
      </c>
      <c r="F303" s="41">
        <v>40700</v>
      </c>
      <c r="G303" s="41"/>
    </row>
    <row r="304" spans="1:7" x14ac:dyDescent="0.3">
      <c r="A304" s="41" t="s">
        <v>76</v>
      </c>
      <c r="B304" s="41" t="s">
        <v>85</v>
      </c>
      <c r="C304" s="41" t="s">
        <v>172</v>
      </c>
      <c r="D304" s="41">
        <v>9.4000000000000004E-3</v>
      </c>
      <c r="E304" s="41">
        <v>1400</v>
      </c>
      <c r="F304" s="41">
        <v>13300</v>
      </c>
      <c r="G304" s="41"/>
    </row>
    <row r="305" spans="1:7" x14ac:dyDescent="0.3">
      <c r="A305" s="41" t="s">
        <v>76</v>
      </c>
      <c r="B305" s="41" t="s">
        <v>85</v>
      </c>
      <c r="C305" s="41" t="s">
        <v>174</v>
      </c>
      <c r="D305" s="41">
        <v>4.4000000000000003E-3</v>
      </c>
      <c r="E305" s="41">
        <v>400</v>
      </c>
      <c r="F305" s="41">
        <v>21750</v>
      </c>
      <c r="G305" s="41"/>
    </row>
    <row r="306" spans="1:7" x14ac:dyDescent="0.3">
      <c r="A306" s="41" t="s">
        <v>76</v>
      </c>
      <c r="B306" s="41" t="s">
        <v>85</v>
      </c>
      <c r="C306" s="41" t="s">
        <v>126</v>
      </c>
      <c r="D306" s="41">
        <v>4.1000000000000003E-3</v>
      </c>
      <c r="E306" s="41">
        <v>600</v>
      </c>
      <c r="F306" s="41">
        <v>13450</v>
      </c>
      <c r="G306" s="41"/>
    </row>
    <row r="307" spans="1:7" x14ac:dyDescent="0.3">
      <c r="A307" s="41" t="s">
        <v>76</v>
      </c>
      <c r="B307" s="41" t="s">
        <v>85</v>
      </c>
      <c r="C307" s="41" t="s">
        <v>177</v>
      </c>
      <c r="D307" s="41">
        <v>4.1999999999999997E-3</v>
      </c>
      <c r="E307" s="41">
        <v>300</v>
      </c>
      <c r="F307" s="41">
        <v>27400</v>
      </c>
      <c r="G307" s="41"/>
    </row>
    <row r="308" spans="1:7" x14ac:dyDescent="0.3">
      <c r="A308" s="41" t="s">
        <v>76</v>
      </c>
      <c r="B308" s="41" t="s">
        <v>85</v>
      </c>
      <c r="C308" s="41" t="s">
        <v>200</v>
      </c>
      <c r="D308" s="41">
        <v>4.1000000000000003E-3</v>
      </c>
      <c r="E308" s="41">
        <v>200</v>
      </c>
      <c r="F308" s="41">
        <v>40200</v>
      </c>
      <c r="G308" s="41"/>
    </row>
    <row r="309" spans="1:7" x14ac:dyDescent="0.3">
      <c r="A309" s="41" t="s">
        <v>76</v>
      </c>
      <c r="B309" s="41" t="s">
        <v>85</v>
      </c>
      <c r="C309" s="41" t="s">
        <v>128</v>
      </c>
      <c r="D309" s="41">
        <v>1.8700000000000001E-2</v>
      </c>
      <c r="E309" s="41">
        <v>3500</v>
      </c>
      <c r="F309" s="41">
        <v>10600</v>
      </c>
      <c r="G309" s="41"/>
    </row>
    <row r="310" spans="1:7" x14ac:dyDescent="0.3">
      <c r="A310" s="41" t="s">
        <v>76</v>
      </c>
      <c r="B310" s="41" t="s">
        <v>85</v>
      </c>
      <c r="C310" s="41" t="s">
        <v>201</v>
      </c>
      <c r="D310" s="41">
        <v>6.6E-3</v>
      </c>
      <c r="E310" s="41">
        <v>800</v>
      </c>
      <c r="F310" s="41">
        <v>16400</v>
      </c>
      <c r="G310" s="41"/>
    </row>
    <row r="311" spans="1:7" x14ac:dyDescent="0.3">
      <c r="A311" s="41" t="s">
        <v>76</v>
      </c>
      <c r="B311" s="41" t="s">
        <v>85</v>
      </c>
      <c r="C311" s="41" t="s">
        <v>130</v>
      </c>
      <c r="D311" s="41">
        <v>3.1399999999999997E-2</v>
      </c>
      <c r="E311" s="41">
        <v>2100</v>
      </c>
      <c r="F311" s="41">
        <v>29600</v>
      </c>
      <c r="G311" s="41"/>
    </row>
    <row r="312" spans="1:7" x14ac:dyDescent="0.3">
      <c r="A312" s="41" t="s">
        <v>76</v>
      </c>
      <c r="B312" s="41" t="s">
        <v>85</v>
      </c>
      <c r="C312" s="41" t="s">
        <v>131</v>
      </c>
      <c r="D312" s="41">
        <v>5.9499999999999997E-2</v>
      </c>
      <c r="E312" s="41">
        <v>5200</v>
      </c>
      <c r="F312" s="41">
        <v>22650</v>
      </c>
      <c r="G312" s="41"/>
    </row>
    <row r="313" spans="1:7" x14ac:dyDescent="0.3">
      <c r="A313" s="41" t="s">
        <v>76</v>
      </c>
      <c r="B313" s="41" t="s">
        <v>85</v>
      </c>
      <c r="C313" s="41" t="s">
        <v>132</v>
      </c>
      <c r="D313" s="41">
        <v>1.0800000000000001E-2</v>
      </c>
      <c r="E313" s="41">
        <v>1200</v>
      </c>
      <c r="F313" s="41">
        <v>17750</v>
      </c>
      <c r="G313" s="41"/>
    </row>
    <row r="314" spans="1:7" x14ac:dyDescent="0.3">
      <c r="A314" s="41" t="s">
        <v>76</v>
      </c>
      <c r="B314" s="41" t="s">
        <v>85</v>
      </c>
      <c r="C314" s="41" t="s">
        <v>185</v>
      </c>
      <c r="D314" s="41">
        <v>2.8999999999999998E-3</v>
      </c>
      <c r="E314" s="41">
        <v>300</v>
      </c>
      <c r="F314" s="41">
        <v>19150</v>
      </c>
      <c r="G314" s="41"/>
    </row>
    <row r="315" spans="1:7" x14ac:dyDescent="0.3">
      <c r="A315" s="41" t="s">
        <v>76</v>
      </c>
      <c r="B315" s="41" t="s">
        <v>85</v>
      </c>
      <c r="C315" s="41" t="s">
        <v>187</v>
      </c>
      <c r="D315" s="41">
        <v>3.7000000000000002E-3</v>
      </c>
      <c r="E315" s="41">
        <v>100</v>
      </c>
      <c r="F315" s="41">
        <v>73500</v>
      </c>
      <c r="G315" s="41"/>
    </row>
    <row r="316" spans="1:7" x14ac:dyDescent="0.3">
      <c r="A316" s="41" t="s">
        <v>76</v>
      </c>
      <c r="B316" s="41" t="s">
        <v>85</v>
      </c>
      <c r="C316" s="41" t="s">
        <v>133</v>
      </c>
      <c r="D316" s="41">
        <v>2.93E-2</v>
      </c>
      <c r="E316" s="41">
        <v>1400</v>
      </c>
      <c r="F316" s="41">
        <v>41400</v>
      </c>
      <c r="G316" s="41"/>
    </row>
    <row r="317" spans="1:7" x14ac:dyDescent="0.3">
      <c r="A317" s="41" t="s">
        <v>76</v>
      </c>
      <c r="B317" s="41" t="s">
        <v>85</v>
      </c>
      <c r="C317" s="41" t="s">
        <v>134</v>
      </c>
      <c r="D317" s="41">
        <v>2.9600000000000001E-2</v>
      </c>
      <c r="E317" s="41">
        <v>1300</v>
      </c>
      <c r="F317" s="41">
        <v>45100</v>
      </c>
      <c r="G317" s="41"/>
    </row>
    <row r="318" spans="1:7" x14ac:dyDescent="0.3">
      <c r="A318" s="41" t="s">
        <v>76</v>
      </c>
      <c r="B318" s="41" t="s">
        <v>85</v>
      </c>
      <c r="C318" s="41" t="s">
        <v>135</v>
      </c>
      <c r="D318" s="41">
        <v>1.5800000000000002E-2</v>
      </c>
      <c r="E318" s="41">
        <v>300</v>
      </c>
      <c r="F318" s="41">
        <v>104000</v>
      </c>
      <c r="G318" s="41"/>
    </row>
    <row r="319" spans="1:7" x14ac:dyDescent="0.3">
      <c r="A319" s="41" t="s">
        <v>76</v>
      </c>
      <c r="B319" s="41" t="s">
        <v>85</v>
      </c>
      <c r="C319" s="41" t="s">
        <v>189</v>
      </c>
      <c r="D319" s="41">
        <v>9.4000000000000004E-3</v>
      </c>
      <c r="E319" s="41">
        <v>1200</v>
      </c>
      <c r="F319" s="41">
        <v>15450</v>
      </c>
      <c r="G319" s="41"/>
    </row>
    <row r="320" spans="1:7" x14ac:dyDescent="0.3">
      <c r="A320" s="41" t="s">
        <v>76</v>
      </c>
      <c r="B320" s="41" t="s">
        <v>85</v>
      </c>
      <c r="C320" s="41" t="s">
        <v>136</v>
      </c>
      <c r="D320" s="41">
        <v>3.3399999999999999E-2</v>
      </c>
      <c r="E320" s="41">
        <v>900</v>
      </c>
      <c r="F320" s="41">
        <v>73500</v>
      </c>
      <c r="G320" s="41"/>
    </row>
    <row r="321" spans="1:7" x14ac:dyDescent="0.3">
      <c r="A321" s="41" t="s">
        <v>76</v>
      </c>
      <c r="B321" s="41" t="s">
        <v>85</v>
      </c>
      <c r="C321" s="41" t="s">
        <v>137</v>
      </c>
      <c r="D321" s="41">
        <v>5.1799999999999999E-2</v>
      </c>
      <c r="E321" s="41">
        <v>5400</v>
      </c>
      <c r="F321" s="41">
        <v>19000</v>
      </c>
      <c r="G321" s="41"/>
    </row>
    <row r="322" spans="1:7" x14ac:dyDescent="0.3">
      <c r="A322" s="41" t="s">
        <v>76</v>
      </c>
      <c r="B322" s="41" t="s">
        <v>85</v>
      </c>
      <c r="C322" s="41" t="s">
        <v>138</v>
      </c>
      <c r="D322" s="41">
        <v>1.01E-2</v>
      </c>
      <c r="E322" s="41">
        <v>1000</v>
      </c>
      <c r="F322" s="41">
        <v>20050</v>
      </c>
      <c r="G322" s="41"/>
    </row>
    <row r="323" spans="1:7" x14ac:dyDescent="0.3">
      <c r="A323" s="41" t="s">
        <v>0</v>
      </c>
      <c r="B323" s="41" t="s">
        <v>85</v>
      </c>
      <c r="C323" s="41" t="s">
        <v>117</v>
      </c>
      <c r="D323" s="41">
        <v>2.18E-2</v>
      </c>
      <c r="E323" s="41">
        <v>1300</v>
      </c>
      <c r="F323" s="41">
        <v>34850</v>
      </c>
      <c r="G323" s="41"/>
    </row>
    <row r="324" spans="1:7" x14ac:dyDescent="0.3">
      <c r="A324" s="41" t="s">
        <v>0</v>
      </c>
      <c r="B324" s="41" t="s">
        <v>85</v>
      </c>
      <c r="C324" s="41" t="s">
        <v>156</v>
      </c>
      <c r="D324" s="41">
        <v>3.4299999999999997E-2</v>
      </c>
      <c r="E324" s="41">
        <v>3800</v>
      </c>
      <c r="F324" s="41">
        <v>18750</v>
      </c>
      <c r="G324" s="41"/>
    </row>
    <row r="325" spans="1:7" x14ac:dyDescent="0.3">
      <c r="A325" s="41" t="s">
        <v>0</v>
      </c>
      <c r="B325" s="41" t="s">
        <v>85</v>
      </c>
      <c r="C325" s="41" t="s">
        <v>121</v>
      </c>
      <c r="D325" s="41">
        <v>4.0399999999999998E-2</v>
      </c>
      <c r="E325" s="41">
        <v>3100</v>
      </c>
      <c r="F325" s="41">
        <v>27100</v>
      </c>
      <c r="G325" s="41"/>
    </row>
    <row r="326" spans="1:7" x14ac:dyDescent="0.3">
      <c r="A326" s="41" t="s">
        <v>0</v>
      </c>
      <c r="B326" s="41" t="s">
        <v>85</v>
      </c>
      <c r="C326" s="41" t="s">
        <v>168</v>
      </c>
      <c r="D326" s="41">
        <v>5.57E-2</v>
      </c>
      <c r="E326" s="41">
        <v>3700</v>
      </c>
      <c r="F326" s="41">
        <v>31300</v>
      </c>
      <c r="G326" s="41"/>
    </row>
    <row r="327" spans="1:7" x14ac:dyDescent="0.3">
      <c r="A327" s="41" t="s">
        <v>0</v>
      </c>
      <c r="B327" s="41" t="s">
        <v>85</v>
      </c>
      <c r="C327" s="41" t="s">
        <v>169</v>
      </c>
      <c r="D327" s="41">
        <v>1.6400000000000001E-2</v>
      </c>
      <c r="E327" s="41">
        <v>2300</v>
      </c>
      <c r="F327" s="41">
        <v>14850</v>
      </c>
      <c r="G327" s="41"/>
    </row>
    <row r="328" spans="1:7" x14ac:dyDescent="0.3">
      <c r="A328" s="41" t="s">
        <v>0</v>
      </c>
      <c r="B328" s="41" t="s">
        <v>85</v>
      </c>
      <c r="C328" s="41" t="s">
        <v>202</v>
      </c>
      <c r="D328" s="41">
        <v>2.3E-3</v>
      </c>
      <c r="E328" s="41">
        <v>300</v>
      </c>
      <c r="F328" s="41">
        <v>16250</v>
      </c>
      <c r="G328" s="41"/>
    </row>
    <row r="329" spans="1:7" x14ac:dyDescent="0.3">
      <c r="A329" s="41" t="s">
        <v>0</v>
      </c>
      <c r="B329" s="41" t="s">
        <v>85</v>
      </c>
      <c r="C329" s="41" t="s">
        <v>86</v>
      </c>
      <c r="D329" s="41">
        <v>2.0999999999999999E-3</v>
      </c>
      <c r="E329" s="41">
        <v>300</v>
      </c>
      <c r="F329" s="41">
        <v>14250</v>
      </c>
      <c r="G329" s="41"/>
    </row>
    <row r="330" spans="1:7" x14ac:dyDescent="0.3">
      <c r="A330" s="41" t="s">
        <v>0</v>
      </c>
      <c r="B330" s="41" t="s">
        <v>85</v>
      </c>
      <c r="C330" s="41" t="s">
        <v>128</v>
      </c>
      <c r="D330" s="41">
        <v>3.6700000000000003E-2</v>
      </c>
      <c r="E330" s="41">
        <v>7200</v>
      </c>
      <c r="F330" s="41">
        <v>10600</v>
      </c>
      <c r="G330" s="41"/>
    </row>
    <row r="331" spans="1:7" x14ac:dyDescent="0.3">
      <c r="A331" s="41" t="s">
        <v>0</v>
      </c>
      <c r="B331" s="41" t="s">
        <v>85</v>
      </c>
      <c r="C331" s="41" t="s">
        <v>129</v>
      </c>
      <c r="D331" s="41">
        <v>4.7000000000000002E-3</v>
      </c>
      <c r="E331" s="41">
        <v>500</v>
      </c>
      <c r="F331" s="41">
        <v>19400</v>
      </c>
      <c r="G331" s="41"/>
    </row>
    <row r="332" spans="1:7" x14ac:dyDescent="0.3">
      <c r="A332" s="41" t="s">
        <v>0</v>
      </c>
      <c r="B332" s="41" t="s">
        <v>85</v>
      </c>
      <c r="C332" s="41" t="s">
        <v>130</v>
      </c>
      <c r="D332" s="41">
        <v>0.1082</v>
      </c>
      <c r="E332" s="41">
        <v>7600</v>
      </c>
      <c r="F332" s="41">
        <v>29600</v>
      </c>
      <c r="G332" s="41"/>
    </row>
    <row r="333" spans="1:7" x14ac:dyDescent="0.3">
      <c r="A333" s="41" t="s">
        <v>0</v>
      </c>
      <c r="B333" s="41" t="s">
        <v>85</v>
      </c>
      <c r="C333" s="41" t="s">
        <v>131</v>
      </c>
      <c r="D333" s="41">
        <v>0.1351</v>
      </c>
      <c r="E333" s="41">
        <v>12400</v>
      </c>
      <c r="F333" s="41">
        <v>22650</v>
      </c>
      <c r="G333" s="41"/>
    </row>
    <row r="334" spans="1:7" x14ac:dyDescent="0.3">
      <c r="A334" s="41" t="s">
        <v>0</v>
      </c>
      <c r="B334" s="41" t="s">
        <v>85</v>
      </c>
      <c r="C334" s="41" t="s">
        <v>132</v>
      </c>
      <c r="D334" s="41">
        <v>1.11E-2</v>
      </c>
      <c r="E334" s="41">
        <v>1300</v>
      </c>
      <c r="F334" s="41">
        <v>17750</v>
      </c>
      <c r="G334" s="41"/>
    </row>
    <row r="335" spans="1:7" x14ac:dyDescent="0.3">
      <c r="A335" s="41" t="s">
        <v>0</v>
      </c>
      <c r="B335" s="41" t="s">
        <v>85</v>
      </c>
      <c r="C335" s="41" t="s">
        <v>110</v>
      </c>
      <c r="D335" s="41">
        <v>2.64E-2</v>
      </c>
      <c r="E335" s="41">
        <v>600</v>
      </c>
      <c r="F335" s="41">
        <v>91500</v>
      </c>
      <c r="G335" s="41"/>
    </row>
    <row r="336" spans="1:7" x14ac:dyDescent="0.3">
      <c r="A336" s="41" t="s">
        <v>0</v>
      </c>
      <c r="B336" s="41" t="s">
        <v>85</v>
      </c>
      <c r="C336" s="41" t="s">
        <v>188</v>
      </c>
      <c r="D336" s="41">
        <v>2.81E-2</v>
      </c>
      <c r="E336" s="41">
        <v>4900</v>
      </c>
      <c r="F336" s="41">
        <v>11900</v>
      </c>
      <c r="G336" s="41"/>
    </row>
    <row r="337" spans="1:7" x14ac:dyDescent="0.3">
      <c r="A337" s="41" t="s">
        <v>0</v>
      </c>
      <c r="B337" s="41" t="s">
        <v>85</v>
      </c>
      <c r="C337" s="41" t="s">
        <v>189</v>
      </c>
      <c r="D337" s="41">
        <v>3.27E-2</v>
      </c>
      <c r="E337" s="41">
        <v>4400</v>
      </c>
      <c r="F337" s="41">
        <v>15450</v>
      </c>
      <c r="G337" s="41"/>
    </row>
    <row r="338" spans="1:7" x14ac:dyDescent="0.3">
      <c r="A338" s="41" t="s">
        <v>0</v>
      </c>
      <c r="B338" s="41" t="s">
        <v>85</v>
      </c>
      <c r="C338" s="41" t="s">
        <v>137</v>
      </c>
      <c r="D338" s="41">
        <v>0.1225</v>
      </c>
      <c r="E338" s="41">
        <v>13400</v>
      </c>
      <c r="F338" s="41">
        <v>19000</v>
      </c>
      <c r="G338" s="41"/>
    </row>
    <row r="339" spans="1:7" x14ac:dyDescent="0.3">
      <c r="A339" s="41" t="s">
        <v>1</v>
      </c>
      <c r="B339" s="41" t="s">
        <v>85</v>
      </c>
      <c r="C339" s="41" t="s">
        <v>143</v>
      </c>
      <c r="D339" s="41">
        <v>0.31459402775418149</v>
      </c>
      <c r="E339" s="41">
        <v>100</v>
      </c>
      <c r="F339" s="41">
        <v>104800</v>
      </c>
      <c r="G339" s="41"/>
    </row>
    <row r="340" spans="1:7" x14ac:dyDescent="0.3">
      <c r="A340" s="41" t="s">
        <v>1</v>
      </c>
      <c r="B340" s="41" t="s">
        <v>85</v>
      </c>
      <c r="C340" s="41" t="s">
        <v>117</v>
      </c>
      <c r="D340" s="41">
        <v>1.7784468677763821</v>
      </c>
      <c r="E340" s="41">
        <v>1700</v>
      </c>
      <c r="F340" s="41">
        <v>34850</v>
      </c>
      <c r="G340" s="41"/>
    </row>
    <row r="341" spans="1:7" x14ac:dyDescent="0.3">
      <c r="A341" s="41" t="s">
        <v>1</v>
      </c>
      <c r="B341" s="41" t="s">
        <v>85</v>
      </c>
      <c r="C341" s="41" t="s">
        <v>118</v>
      </c>
      <c r="D341" s="41">
        <v>14.716576536878581</v>
      </c>
      <c r="E341" s="41">
        <v>3700</v>
      </c>
      <c r="F341" s="41">
        <v>132500</v>
      </c>
      <c r="G341" s="41"/>
    </row>
    <row r="342" spans="1:7" x14ac:dyDescent="0.3">
      <c r="A342" s="41" t="s">
        <v>1</v>
      </c>
      <c r="B342" s="41" t="s">
        <v>85</v>
      </c>
      <c r="C342" s="41" t="s">
        <v>121</v>
      </c>
      <c r="D342" s="41">
        <v>4.9623605656530296</v>
      </c>
      <c r="E342" s="41">
        <v>6100</v>
      </c>
      <c r="F342" s="41">
        <v>27100</v>
      </c>
      <c r="G342" s="41"/>
    </row>
    <row r="343" spans="1:7" x14ac:dyDescent="0.3">
      <c r="A343" s="41" t="s">
        <v>1</v>
      </c>
      <c r="B343" s="41" t="s">
        <v>85</v>
      </c>
      <c r="C343" s="41" t="s">
        <v>167</v>
      </c>
      <c r="D343" s="41">
        <v>2.589096841011274</v>
      </c>
      <c r="E343" s="41">
        <v>2300</v>
      </c>
      <c r="F343" s="41">
        <v>37500</v>
      </c>
      <c r="G343" s="41"/>
    </row>
    <row r="344" spans="1:7" x14ac:dyDescent="0.3">
      <c r="A344" s="41" t="s">
        <v>1</v>
      </c>
      <c r="B344" s="41" t="s">
        <v>85</v>
      </c>
      <c r="C344" s="41" t="s">
        <v>169</v>
      </c>
      <c r="D344" s="41">
        <v>2.2288746718270982</v>
      </c>
      <c r="E344" s="41">
        <v>5000</v>
      </c>
      <c r="F344" s="41">
        <v>14850</v>
      </c>
      <c r="G344" s="41"/>
    </row>
    <row r="345" spans="1:7" x14ac:dyDescent="0.3">
      <c r="A345" s="41" t="s">
        <v>1</v>
      </c>
      <c r="B345" s="41" t="s">
        <v>85</v>
      </c>
      <c r="C345" s="41" t="s">
        <v>104</v>
      </c>
      <c r="D345" s="41">
        <v>3.1765591619224711</v>
      </c>
      <c r="E345" s="41">
        <v>2600</v>
      </c>
      <c r="F345" s="41">
        <v>40700</v>
      </c>
      <c r="G345" s="41"/>
    </row>
    <row r="346" spans="1:7" x14ac:dyDescent="0.3">
      <c r="A346" s="41" t="s">
        <v>1</v>
      </c>
      <c r="B346" s="41" t="s">
        <v>85</v>
      </c>
      <c r="C346" s="41" t="s">
        <v>131</v>
      </c>
      <c r="D346" s="41">
        <v>8.7029676074897253</v>
      </c>
      <c r="E346" s="41">
        <v>12800</v>
      </c>
      <c r="F346" s="41">
        <v>22650</v>
      </c>
      <c r="G346" s="41"/>
    </row>
    <row r="347" spans="1:7" x14ac:dyDescent="0.3">
      <c r="A347" s="41" t="s">
        <v>1</v>
      </c>
      <c r="B347" s="41" t="s">
        <v>85</v>
      </c>
      <c r="C347" s="41" t="s">
        <v>132</v>
      </c>
      <c r="D347" s="41">
        <v>1.6517687382799471</v>
      </c>
      <c r="E347" s="41">
        <v>3100</v>
      </c>
      <c r="F347" s="41">
        <v>17750</v>
      </c>
      <c r="G347" s="41"/>
    </row>
    <row r="348" spans="1:7" x14ac:dyDescent="0.3">
      <c r="A348" s="41" t="s">
        <v>1</v>
      </c>
      <c r="B348" s="41" t="s">
        <v>85</v>
      </c>
      <c r="C348" s="41" t="s">
        <v>137</v>
      </c>
      <c r="D348" s="41">
        <v>3.7643216679746541</v>
      </c>
      <c r="E348" s="41">
        <v>6600</v>
      </c>
      <c r="F348" s="41">
        <v>19000</v>
      </c>
      <c r="G348" s="41"/>
    </row>
    <row r="349" spans="1:7" x14ac:dyDescent="0.3">
      <c r="A349" s="41" t="s">
        <v>1</v>
      </c>
      <c r="B349" s="41" t="s">
        <v>85</v>
      </c>
      <c r="C349" s="41" t="s">
        <v>138</v>
      </c>
      <c r="D349" s="41">
        <v>2.6482333137856768</v>
      </c>
      <c r="E349" s="41">
        <v>4400</v>
      </c>
      <c r="F349" s="41">
        <v>20050</v>
      </c>
      <c r="G349" s="41"/>
    </row>
    <row r="350" spans="1:7" x14ac:dyDescent="0.3">
      <c r="A350" s="41" t="s">
        <v>7</v>
      </c>
      <c r="B350" s="41" t="s">
        <v>85</v>
      </c>
      <c r="C350" s="41" t="s">
        <v>117</v>
      </c>
      <c r="D350" s="41">
        <v>1.5687</v>
      </c>
      <c r="E350" s="41">
        <v>800</v>
      </c>
      <c r="F350" s="41">
        <v>34850</v>
      </c>
      <c r="G350" s="41"/>
    </row>
    <row r="351" spans="1:7" x14ac:dyDescent="0.3">
      <c r="A351" s="41" t="s">
        <v>7</v>
      </c>
      <c r="B351" s="41" t="s">
        <v>85</v>
      </c>
      <c r="C351" s="41" t="s">
        <v>148</v>
      </c>
      <c r="D351" s="41">
        <v>0.71460000000000001</v>
      </c>
      <c r="E351" s="41">
        <v>100</v>
      </c>
      <c r="F351" s="41">
        <v>127000</v>
      </c>
      <c r="G351" s="41"/>
    </row>
    <row r="352" spans="1:7" x14ac:dyDescent="0.3">
      <c r="A352" s="41" t="s">
        <v>7</v>
      </c>
      <c r="B352" s="41" t="s">
        <v>85</v>
      </c>
      <c r="C352" s="41" t="s">
        <v>149</v>
      </c>
      <c r="D352" s="41">
        <v>0.4743</v>
      </c>
      <c r="E352" s="41">
        <v>300</v>
      </c>
      <c r="F352" s="41">
        <v>28100</v>
      </c>
      <c r="G352" s="41"/>
    </row>
    <row r="353" spans="1:7" x14ac:dyDescent="0.3">
      <c r="A353" s="41" t="s">
        <v>7</v>
      </c>
      <c r="B353" s="41" t="s">
        <v>85</v>
      </c>
      <c r="C353" s="41" t="s">
        <v>150</v>
      </c>
      <c r="D353" s="41">
        <v>0.20899999999999999</v>
      </c>
      <c r="E353" s="41">
        <v>100</v>
      </c>
      <c r="F353" s="41">
        <v>37150</v>
      </c>
      <c r="G353" s="41"/>
    </row>
    <row r="354" spans="1:7" x14ac:dyDescent="0.3">
      <c r="A354" s="41" t="s">
        <v>7</v>
      </c>
      <c r="B354" s="41" t="s">
        <v>85</v>
      </c>
      <c r="C354" s="41" t="s">
        <v>151</v>
      </c>
      <c r="D354" s="41">
        <v>1.2334000000000001</v>
      </c>
      <c r="E354" s="41">
        <v>200</v>
      </c>
      <c r="F354" s="41">
        <v>109600</v>
      </c>
      <c r="G354" s="41"/>
    </row>
    <row r="355" spans="1:7" x14ac:dyDescent="0.3">
      <c r="A355" s="41" t="s">
        <v>7</v>
      </c>
      <c r="B355" s="41" t="s">
        <v>85</v>
      </c>
      <c r="C355" s="41" t="s">
        <v>152</v>
      </c>
      <c r="D355" s="41">
        <v>0.34210000000000002</v>
      </c>
      <c r="E355" s="41">
        <v>100</v>
      </c>
      <c r="F355" s="41">
        <v>60800</v>
      </c>
      <c r="G355" s="41"/>
    </row>
    <row r="356" spans="1:7" x14ac:dyDescent="0.3">
      <c r="A356" s="41" t="s">
        <v>7</v>
      </c>
      <c r="B356" s="41" t="s">
        <v>85</v>
      </c>
      <c r="C356" s="41" t="s">
        <v>153</v>
      </c>
      <c r="D356" s="41">
        <v>0.70469999999999999</v>
      </c>
      <c r="E356" s="41">
        <v>500</v>
      </c>
      <c r="F356" s="41">
        <v>25050</v>
      </c>
      <c r="G356" s="41"/>
    </row>
    <row r="357" spans="1:7" x14ac:dyDescent="0.3">
      <c r="A357" s="41" t="s">
        <v>7</v>
      </c>
      <c r="B357" s="41" t="s">
        <v>85</v>
      </c>
      <c r="C357" s="41" t="s">
        <v>154</v>
      </c>
      <c r="D357" s="41">
        <v>0.39389999999999997</v>
      </c>
      <c r="E357" s="41">
        <v>200</v>
      </c>
      <c r="F357" s="41">
        <v>35000</v>
      </c>
      <c r="G357" s="41"/>
    </row>
    <row r="358" spans="1:7" x14ac:dyDescent="0.3">
      <c r="A358" s="41" t="s">
        <v>7</v>
      </c>
      <c r="B358" s="41" t="s">
        <v>85</v>
      </c>
      <c r="C358" s="41" t="s">
        <v>155</v>
      </c>
      <c r="D358" s="41">
        <v>0.54020000000000001</v>
      </c>
      <c r="E358" s="41">
        <v>600</v>
      </c>
      <c r="F358" s="41">
        <v>16000</v>
      </c>
      <c r="G358" s="41"/>
    </row>
    <row r="359" spans="1:7" x14ac:dyDescent="0.3">
      <c r="A359" s="41" t="s">
        <v>7</v>
      </c>
      <c r="B359" s="41" t="s">
        <v>85</v>
      </c>
      <c r="C359" s="41" t="s">
        <v>156</v>
      </c>
      <c r="D359" s="41">
        <v>1.4770000000000001</v>
      </c>
      <c r="E359" s="41">
        <v>1400</v>
      </c>
      <c r="F359" s="41">
        <v>18750</v>
      </c>
      <c r="G359" s="41"/>
    </row>
    <row r="360" spans="1:7" x14ac:dyDescent="0.3">
      <c r="A360" s="41" t="s">
        <v>7</v>
      </c>
      <c r="B360" s="41" t="s">
        <v>85</v>
      </c>
      <c r="C360" s="41" t="s">
        <v>157</v>
      </c>
      <c r="D360" s="41">
        <v>0.34599999999999997</v>
      </c>
      <c r="E360" s="41">
        <v>500</v>
      </c>
      <c r="F360" s="41">
        <v>12300</v>
      </c>
      <c r="G360" s="41"/>
    </row>
    <row r="361" spans="1:7" x14ac:dyDescent="0.3">
      <c r="A361" s="41" t="s">
        <v>7</v>
      </c>
      <c r="B361" s="41" t="s">
        <v>85</v>
      </c>
      <c r="C361" s="41" t="s">
        <v>118</v>
      </c>
      <c r="D361" s="41">
        <v>8.2007999999999992</v>
      </c>
      <c r="E361" s="41">
        <v>1100</v>
      </c>
      <c r="F361" s="41">
        <v>132500</v>
      </c>
      <c r="G361" s="41"/>
    </row>
    <row r="362" spans="1:7" x14ac:dyDescent="0.3">
      <c r="A362" s="41" t="s">
        <v>7</v>
      </c>
      <c r="B362" s="41" t="s">
        <v>85</v>
      </c>
      <c r="C362" s="41" t="s">
        <v>158</v>
      </c>
      <c r="D362" s="41">
        <v>1.0083</v>
      </c>
      <c r="E362" s="41">
        <v>100</v>
      </c>
      <c r="F362" s="41">
        <v>179200</v>
      </c>
      <c r="G362" s="41"/>
    </row>
    <row r="363" spans="1:7" x14ac:dyDescent="0.3">
      <c r="A363" s="41" t="s">
        <v>7</v>
      </c>
      <c r="B363" s="41" t="s">
        <v>85</v>
      </c>
      <c r="C363" s="41" t="s">
        <v>159</v>
      </c>
      <c r="D363" s="41">
        <v>0.49120000000000003</v>
      </c>
      <c r="E363" s="41">
        <v>200</v>
      </c>
      <c r="F363" s="41">
        <v>43650</v>
      </c>
      <c r="G363" s="41"/>
    </row>
    <row r="364" spans="1:7" x14ac:dyDescent="0.3">
      <c r="A364" s="41" t="s">
        <v>7</v>
      </c>
      <c r="B364" s="41" t="s">
        <v>85</v>
      </c>
      <c r="C364" s="41" t="s">
        <v>119</v>
      </c>
      <c r="D364" s="41">
        <v>0.4698</v>
      </c>
      <c r="E364" s="41">
        <v>100</v>
      </c>
      <c r="F364" s="41">
        <v>83500</v>
      </c>
      <c r="G364" s="41"/>
    </row>
    <row r="365" spans="1:7" x14ac:dyDescent="0.3">
      <c r="A365" s="41" t="s">
        <v>7</v>
      </c>
      <c r="B365" s="41" t="s">
        <v>85</v>
      </c>
      <c r="C365" s="41" t="s">
        <v>160</v>
      </c>
      <c r="D365" s="41">
        <v>0.72919999999999996</v>
      </c>
      <c r="E365" s="41">
        <v>600</v>
      </c>
      <c r="F365" s="41">
        <v>21600</v>
      </c>
      <c r="G365" s="41"/>
    </row>
    <row r="366" spans="1:7" x14ac:dyDescent="0.3">
      <c r="A366" s="41" t="s">
        <v>7</v>
      </c>
      <c r="B366" s="41" t="s">
        <v>85</v>
      </c>
      <c r="C366" s="41" t="s">
        <v>93</v>
      </c>
      <c r="D366" s="41">
        <v>0.90359999999999996</v>
      </c>
      <c r="E366" s="41">
        <v>200</v>
      </c>
      <c r="F366" s="41">
        <v>80300</v>
      </c>
      <c r="G366" s="41"/>
    </row>
    <row r="367" spans="1:7" x14ac:dyDescent="0.3">
      <c r="A367" s="41" t="s">
        <v>7</v>
      </c>
      <c r="B367" s="41" t="s">
        <v>85</v>
      </c>
      <c r="C367" s="41" t="s">
        <v>120</v>
      </c>
      <c r="D367" s="41">
        <v>0.39329999999999998</v>
      </c>
      <c r="E367" s="41">
        <v>200</v>
      </c>
      <c r="F367" s="41">
        <v>34950</v>
      </c>
      <c r="G367" s="41"/>
    </row>
    <row r="368" spans="1:7" x14ac:dyDescent="0.3">
      <c r="A368" s="41" t="s">
        <v>7</v>
      </c>
      <c r="B368" s="41" t="s">
        <v>85</v>
      </c>
      <c r="C368" s="41" t="s">
        <v>203</v>
      </c>
      <c r="D368" s="41">
        <v>0.41360000000000002</v>
      </c>
      <c r="E368" s="41">
        <v>700</v>
      </c>
      <c r="F368" s="41">
        <v>10500</v>
      </c>
      <c r="G368" s="41"/>
    </row>
    <row r="369" spans="1:7" x14ac:dyDescent="0.3">
      <c r="A369" s="41" t="s">
        <v>7</v>
      </c>
      <c r="B369" s="41" t="s">
        <v>85</v>
      </c>
      <c r="C369" s="41" t="s">
        <v>101</v>
      </c>
      <c r="D369" s="41">
        <v>0.4929</v>
      </c>
      <c r="E369" s="41">
        <v>300</v>
      </c>
      <c r="F369" s="41">
        <v>29200</v>
      </c>
      <c r="G369" s="41"/>
    </row>
    <row r="370" spans="1:7" x14ac:dyDescent="0.3">
      <c r="A370" s="41" t="s">
        <v>7</v>
      </c>
      <c r="B370" s="41" t="s">
        <v>85</v>
      </c>
      <c r="C370" s="41" t="s">
        <v>121</v>
      </c>
      <c r="D370" s="41">
        <v>2.8972000000000002</v>
      </c>
      <c r="E370" s="41">
        <v>1900</v>
      </c>
      <c r="F370" s="41">
        <v>27100</v>
      </c>
      <c r="G370" s="41"/>
    </row>
    <row r="371" spans="1:7" x14ac:dyDescent="0.3">
      <c r="A371" s="41" t="s">
        <v>7</v>
      </c>
      <c r="B371" s="41" t="s">
        <v>85</v>
      </c>
      <c r="C371" s="41" t="s">
        <v>162</v>
      </c>
      <c r="D371" s="41">
        <v>0.31790000000000002</v>
      </c>
      <c r="E371" s="41">
        <v>200</v>
      </c>
      <c r="F371" s="41">
        <v>28250</v>
      </c>
      <c r="G371" s="41"/>
    </row>
    <row r="372" spans="1:7" x14ac:dyDescent="0.3">
      <c r="A372" s="41" t="s">
        <v>7</v>
      </c>
      <c r="B372" s="41" t="s">
        <v>85</v>
      </c>
      <c r="C372" s="41" t="s">
        <v>122</v>
      </c>
      <c r="D372" s="41">
        <v>4.4915000000000003</v>
      </c>
      <c r="E372" s="41">
        <v>3100</v>
      </c>
      <c r="F372" s="41">
        <v>25750</v>
      </c>
      <c r="G372" s="41"/>
    </row>
    <row r="373" spans="1:7" x14ac:dyDescent="0.3">
      <c r="A373" s="41" t="s">
        <v>7</v>
      </c>
      <c r="B373" s="41" t="s">
        <v>85</v>
      </c>
      <c r="C373" s="41" t="s">
        <v>164</v>
      </c>
      <c r="D373" s="41">
        <v>0.58520000000000005</v>
      </c>
      <c r="E373" s="41">
        <v>500</v>
      </c>
      <c r="F373" s="41">
        <v>20800</v>
      </c>
      <c r="G373" s="41"/>
    </row>
    <row r="374" spans="1:7" x14ac:dyDescent="0.3">
      <c r="A374" s="41" t="s">
        <v>7</v>
      </c>
      <c r="B374" s="41" t="s">
        <v>85</v>
      </c>
      <c r="C374" s="41" t="s">
        <v>165</v>
      </c>
      <c r="D374" s="41">
        <v>0.90310000000000001</v>
      </c>
      <c r="E374" s="41">
        <v>600</v>
      </c>
      <c r="F374" s="41">
        <v>26750</v>
      </c>
      <c r="G374" s="41"/>
    </row>
    <row r="375" spans="1:7" x14ac:dyDescent="0.3">
      <c r="A375" s="41" t="s">
        <v>7</v>
      </c>
      <c r="B375" s="41" t="s">
        <v>85</v>
      </c>
      <c r="C375" s="41" t="s">
        <v>166</v>
      </c>
      <c r="D375" s="41">
        <v>0.62229999999999996</v>
      </c>
      <c r="E375" s="41">
        <v>200</v>
      </c>
      <c r="F375" s="41">
        <v>55300</v>
      </c>
      <c r="G375" s="41"/>
    </row>
    <row r="376" spans="1:7" x14ac:dyDescent="0.3">
      <c r="A376" s="41" t="s">
        <v>7</v>
      </c>
      <c r="B376" s="41" t="s">
        <v>85</v>
      </c>
      <c r="C376" s="41" t="s">
        <v>167</v>
      </c>
      <c r="D376" s="41">
        <v>1.0549999999999999</v>
      </c>
      <c r="E376" s="41">
        <v>500</v>
      </c>
      <c r="F376" s="41">
        <v>37500</v>
      </c>
      <c r="G376" s="41"/>
    </row>
    <row r="377" spans="1:7" x14ac:dyDescent="0.3">
      <c r="A377" s="41" t="s">
        <v>7</v>
      </c>
      <c r="B377" s="41" t="s">
        <v>85</v>
      </c>
      <c r="C377" s="41" t="s">
        <v>168</v>
      </c>
      <c r="D377" s="41">
        <v>3.6983999999999999</v>
      </c>
      <c r="E377" s="41">
        <v>2100</v>
      </c>
      <c r="F377" s="41">
        <v>31300</v>
      </c>
      <c r="G377" s="41"/>
    </row>
    <row r="378" spans="1:7" x14ac:dyDescent="0.3">
      <c r="A378" s="41" t="s">
        <v>7</v>
      </c>
      <c r="B378" s="41" t="s">
        <v>85</v>
      </c>
      <c r="C378" s="41" t="s">
        <v>169</v>
      </c>
      <c r="D378" s="41">
        <v>1.4204000000000001</v>
      </c>
      <c r="E378" s="41">
        <v>1700</v>
      </c>
      <c r="F378" s="41">
        <v>14850</v>
      </c>
      <c r="G378" s="41"/>
    </row>
    <row r="379" spans="1:7" x14ac:dyDescent="0.3">
      <c r="A379" s="41" t="s">
        <v>7</v>
      </c>
      <c r="B379" s="41" t="s">
        <v>85</v>
      </c>
      <c r="C379" s="41" t="s">
        <v>123</v>
      </c>
      <c r="D379" s="41">
        <v>2.5928</v>
      </c>
      <c r="E379" s="41">
        <v>600</v>
      </c>
      <c r="F379" s="41">
        <v>76800</v>
      </c>
      <c r="G379" s="41"/>
    </row>
    <row r="380" spans="1:7" x14ac:dyDescent="0.3">
      <c r="A380" s="41" t="s">
        <v>7</v>
      </c>
      <c r="B380" s="41" t="s">
        <v>85</v>
      </c>
      <c r="C380" s="41" t="s">
        <v>124</v>
      </c>
      <c r="D380" s="41">
        <v>3.9274</v>
      </c>
      <c r="E380" s="41">
        <v>1000</v>
      </c>
      <c r="F380" s="41">
        <v>69800</v>
      </c>
      <c r="G380" s="41"/>
    </row>
    <row r="381" spans="1:7" x14ac:dyDescent="0.3">
      <c r="A381" s="41" t="s">
        <v>7</v>
      </c>
      <c r="B381" s="41" t="s">
        <v>85</v>
      </c>
      <c r="C381" s="41" t="s">
        <v>170</v>
      </c>
      <c r="D381" s="41">
        <v>0.1227</v>
      </c>
      <c r="E381" s="41">
        <v>100</v>
      </c>
      <c r="F381" s="41">
        <v>21800</v>
      </c>
      <c r="G381" s="41"/>
    </row>
    <row r="382" spans="1:7" x14ac:dyDescent="0.3">
      <c r="A382" s="41" t="s">
        <v>7</v>
      </c>
      <c r="B382" s="41" t="s">
        <v>85</v>
      </c>
      <c r="C382" s="41" t="s">
        <v>104</v>
      </c>
      <c r="D382" s="41">
        <v>0.68700000000000006</v>
      </c>
      <c r="E382" s="41">
        <v>300</v>
      </c>
      <c r="F382" s="41">
        <v>40700</v>
      </c>
      <c r="G382" s="41"/>
    </row>
    <row r="383" spans="1:7" x14ac:dyDescent="0.3">
      <c r="A383" s="41" t="s">
        <v>7</v>
      </c>
      <c r="B383" s="41" t="s">
        <v>85</v>
      </c>
      <c r="C383" s="41" t="s">
        <v>172</v>
      </c>
      <c r="D383" s="41">
        <v>0.89800000000000002</v>
      </c>
      <c r="E383" s="41">
        <v>1200</v>
      </c>
      <c r="F383" s="41">
        <v>13300</v>
      </c>
      <c r="G383" s="41"/>
    </row>
    <row r="384" spans="1:7" x14ac:dyDescent="0.3">
      <c r="A384" s="41" t="s">
        <v>7</v>
      </c>
      <c r="B384" s="41" t="s">
        <v>85</v>
      </c>
      <c r="C384" s="41" t="s">
        <v>86</v>
      </c>
      <c r="D384" s="41">
        <v>0.80179999999999996</v>
      </c>
      <c r="E384" s="41">
        <v>1000</v>
      </c>
      <c r="F384" s="41">
        <v>14250</v>
      </c>
      <c r="G384" s="41"/>
    </row>
    <row r="385" spans="1:7" x14ac:dyDescent="0.3">
      <c r="A385" s="41" t="s">
        <v>7</v>
      </c>
      <c r="B385" s="41" t="s">
        <v>85</v>
      </c>
      <c r="C385" s="41" t="s">
        <v>173</v>
      </c>
      <c r="D385" s="41">
        <v>0.32629999999999998</v>
      </c>
      <c r="E385" s="41">
        <v>200</v>
      </c>
      <c r="F385" s="41">
        <v>29000</v>
      </c>
      <c r="G385" s="41"/>
    </row>
    <row r="386" spans="1:7" x14ac:dyDescent="0.3">
      <c r="A386" s="41" t="s">
        <v>7</v>
      </c>
      <c r="B386" s="41" t="s">
        <v>85</v>
      </c>
      <c r="C386" s="41" t="s">
        <v>174</v>
      </c>
      <c r="D386" s="41">
        <v>0.48949999999999999</v>
      </c>
      <c r="E386" s="41">
        <v>400</v>
      </c>
      <c r="F386" s="41">
        <v>21750</v>
      </c>
      <c r="G386" s="41"/>
    </row>
    <row r="387" spans="1:7" x14ac:dyDescent="0.3">
      <c r="A387" s="41" t="s">
        <v>7</v>
      </c>
      <c r="B387" s="41" t="s">
        <v>85</v>
      </c>
      <c r="C387" s="41" t="s">
        <v>125</v>
      </c>
      <c r="D387" s="41">
        <v>0.27629999999999999</v>
      </c>
      <c r="E387" s="41">
        <v>100</v>
      </c>
      <c r="F387" s="41">
        <v>49100</v>
      </c>
      <c r="G387" s="41"/>
    </row>
    <row r="388" spans="1:7" x14ac:dyDescent="0.3">
      <c r="A388" s="41" t="s">
        <v>7</v>
      </c>
      <c r="B388" s="41" t="s">
        <v>85</v>
      </c>
      <c r="C388" s="41" t="s">
        <v>126</v>
      </c>
      <c r="D388" s="41">
        <v>0.4541</v>
      </c>
      <c r="E388" s="41">
        <v>600</v>
      </c>
      <c r="F388" s="41">
        <v>13450</v>
      </c>
      <c r="G388" s="41"/>
    </row>
    <row r="389" spans="1:7" x14ac:dyDescent="0.3">
      <c r="A389" s="41" t="s">
        <v>7</v>
      </c>
      <c r="B389" s="41" t="s">
        <v>85</v>
      </c>
      <c r="C389" s="41" t="s">
        <v>177</v>
      </c>
      <c r="D389" s="41">
        <v>0.46250000000000002</v>
      </c>
      <c r="E389" s="41">
        <v>300</v>
      </c>
      <c r="F389" s="41">
        <v>27400</v>
      </c>
      <c r="G389" s="41"/>
    </row>
    <row r="390" spans="1:7" x14ac:dyDescent="0.3">
      <c r="A390" s="41" t="s">
        <v>7</v>
      </c>
      <c r="B390" s="41" t="s">
        <v>85</v>
      </c>
      <c r="C390" s="41" t="s">
        <v>178</v>
      </c>
      <c r="D390" s="41">
        <v>0.32350000000000001</v>
      </c>
      <c r="E390" s="41">
        <v>200</v>
      </c>
      <c r="F390" s="41">
        <v>28750</v>
      </c>
      <c r="G390" s="41"/>
    </row>
    <row r="391" spans="1:7" x14ac:dyDescent="0.3">
      <c r="A391" s="41" t="s">
        <v>7</v>
      </c>
      <c r="B391" s="41" t="s">
        <v>85</v>
      </c>
      <c r="C391" s="41" t="s">
        <v>127</v>
      </c>
      <c r="D391" s="41">
        <v>0.32069999999999999</v>
      </c>
      <c r="E391" s="41">
        <v>100</v>
      </c>
      <c r="F391" s="41">
        <v>57000</v>
      </c>
      <c r="G391" s="41"/>
    </row>
    <row r="392" spans="1:7" x14ac:dyDescent="0.3">
      <c r="A392" s="41" t="s">
        <v>7</v>
      </c>
      <c r="B392" s="41" t="s">
        <v>85</v>
      </c>
      <c r="C392" s="41" t="s">
        <v>179</v>
      </c>
      <c r="D392" s="41">
        <v>0.2858</v>
      </c>
      <c r="E392" s="41">
        <v>400</v>
      </c>
      <c r="F392" s="41">
        <v>12700</v>
      </c>
      <c r="G392" s="41"/>
    </row>
    <row r="393" spans="1:7" x14ac:dyDescent="0.3">
      <c r="A393" s="41" t="s">
        <v>7</v>
      </c>
      <c r="B393" s="41" t="s">
        <v>85</v>
      </c>
      <c r="C393" s="41" t="s">
        <v>128</v>
      </c>
      <c r="D393" s="41">
        <v>1.67</v>
      </c>
      <c r="E393" s="41">
        <v>2800</v>
      </c>
      <c r="F393" s="41">
        <v>10600</v>
      </c>
      <c r="G393" s="41"/>
    </row>
    <row r="394" spans="1:7" x14ac:dyDescent="0.3">
      <c r="A394" s="41" t="s">
        <v>7</v>
      </c>
      <c r="B394" s="41" t="s">
        <v>85</v>
      </c>
      <c r="C394" s="41" t="s">
        <v>181</v>
      </c>
      <c r="D394" s="41">
        <v>0.42759999999999998</v>
      </c>
      <c r="E394" s="41">
        <v>100</v>
      </c>
      <c r="F394" s="41">
        <v>76000</v>
      </c>
      <c r="G394" s="41"/>
    </row>
    <row r="395" spans="1:7" x14ac:dyDescent="0.3">
      <c r="A395" s="41" t="s">
        <v>7</v>
      </c>
      <c r="B395" s="41" t="s">
        <v>85</v>
      </c>
      <c r="C395" s="41" t="s">
        <v>129</v>
      </c>
      <c r="D395" s="41">
        <v>1.6374</v>
      </c>
      <c r="E395" s="41">
        <v>1500</v>
      </c>
      <c r="F395" s="41">
        <v>19400</v>
      </c>
      <c r="G395" s="41"/>
    </row>
    <row r="396" spans="1:7" x14ac:dyDescent="0.3">
      <c r="A396" s="41" t="s">
        <v>7</v>
      </c>
      <c r="B396" s="41" t="s">
        <v>85</v>
      </c>
      <c r="C396" s="41" t="s">
        <v>108</v>
      </c>
      <c r="D396" s="41">
        <v>1.8793</v>
      </c>
      <c r="E396" s="41">
        <v>1000</v>
      </c>
      <c r="F396" s="41">
        <v>33400</v>
      </c>
      <c r="G396" s="41"/>
    </row>
    <row r="397" spans="1:7" x14ac:dyDescent="0.3">
      <c r="A397" s="41" t="s">
        <v>7</v>
      </c>
      <c r="B397" s="41" t="s">
        <v>85</v>
      </c>
      <c r="C397" s="41" t="s">
        <v>130</v>
      </c>
      <c r="D397" s="41">
        <v>2.8313000000000001</v>
      </c>
      <c r="E397" s="41">
        <v>1700</v>
      </c>
      <c r="F397" s="41">
        <v>29600</v>
      </c>
      <c r="G397" s="41"/>
    </row>
    <row r="398" spans="1:7" x14ac:dyDescent="0.3">
      <c r="A398" s="41" t="s">
        <v>7</v>
      </c>
      <c r="B398" s="41" t="s">
        <v>85</v>
      </c>
      <c r="C398" s="41" t="s">
        <v>131</v>
      </c>
      <c r="D398" s="41">
        <v>5.2252000000000001</v>
      </c>
      <c r="E398" s="41">
        <v>4100</v>
      </c>
      <c r="F398" s="41">
        <v>22650</v>
      </c>
      <c r="G398" s="41"/>
    </row>
    <row r="399" spans="1:7" x14ac:dyDescent="0.3">
      <c r="A399" s="41" t="s">
        <v>7</v>
      </c>
      <c r="B399" s="41" t="s">
        <v>85</v>
      </c>
      <c r="C399" s="41" t="s">
        <v>184</v>
      </c>
      <c r="D399" s="41">
        <v>0.42199999999999999</v>
      </c>
      <c r="E399" s="41">
        <v>400</v>
      </c>
      <c r="F399" s="41">
        <v>18750</v>
      </c>
      <c r="G399" s="41"/>
    </row>
    <row r="400" spans="1:7" x14ac:dyDescent="0.3">
      <c r="A400" s="41" t="s">
        <v>7</v>
      </c>
      <c r="B400" s="41" t="s">
        <v>85</v>
      </c>
      <c r="C400" s="41" t="s">
        <v>132</v>
      </c>
      <c r="D400" s="41">
        <v>0.99870000000000003</v>
      </c>
      <c r="E400" s="41">
        <v>1000</v>
      </c>
      <c r="F400" s="41">
        <v>17750</v>
      </c>
      <c r="G400" s="41"/>
    </row>
    <row r="401" spans="1:7" x14ac:dyDescent="0.3">
      <c r="A401" s="41" t="s">
        <v>7</v>
      </c>
      <c r="B401" s="41" t="s">
        <v>85</v>
      </c>
      <c r="C401" s="41" t="s">
        <v>110</v>
      </c>
      <c r="D401" s="41">
        <v>3.089</v>
      </c>
      <c r="E401" s="41">
        <v>600</v>
      </c>
      <c r="F401" s="41">
        <v>91500</v>
      </c>
      <c r="G401" s="41"/>
    </row>
    <row r="402" spans="1:7" x14ac:dyDescent="0.3">
      <c r="A402" s="41" t="s">
        <v>7</v>
      </c>
      <c r="B402" s="41" t="s">
        <v>85</v>
      </c>
      <c r="C402" s="41" t="s">
        <v>185</v>
      </c>
      <c r="D402" s="41">
        <v>0.43099999999999999</v>
      </c>
      <c r="E402" s="41">
        <v>400</v>
      </c>
      <c r="F402" s="41">
        <v>19150</v>
      </c>
      <c r="G402" s="41"/>
    </row>
    <row r="403" spans="1:7" x14ac:dyDescent="0.3">
      <c r="A403" s="41" t="s">
        <v>7</v>
      </c>
      <c r="B403" s="41" t="s">
        <v>85</v>
      </c>
      <c r="C403" s="41" t="s">
        <v>187</v>
      </c>
      <c r="D403" s="41">
        <v>0.41360000000000002</v>
      </c>
      <c r="E403" s="41">
        <v>100</v>
      </c>
      <c r="F403" s="41">
        <v>73500</v>
      </c>
      <c r="G403" s="41"/>
    </row>
    <row r="404" spans="1:7" x14ac:dyDescent="0.3">
      <c r="A404" s="41" t="s">
        <v>7</v>
      </c>
      <c r="B404" s="41" t="s">
        <v>85</v>
      </c>
      <c r="C404" s="41" t="s">
        <v>133</v>
      </c>
      <c r="D404" s="41">
        <v>2.7953000000000001</v>
      </c>
      <c r="E404" s="41">
        <v>1200</v>
      </c>
      <c r="F404" s="41">
        <v>41400</v>
      </c>
      <c r="G404" s="41"/>
    </row>
    <row r="405" spans="1:7" x14ac:dyDescent="0.3">
      <c r="A405" s="41" t="s">
        <v>7</v>
      </c>
      <c r="B405" s="41" t="s">
        <v>85</v>
      </c>
      <c r="C405" s="41" t="s">
        <v>134</v>
      </c>
      <c r="D405" s="41">
        <v>2.5375999999999999</v>
      </c>
      <c r="E405" s="41">
        <v>1000</v>
      </c>
      <c r="F405" s="41">
        <v>45100</v>
      </c>
      <c r="G405" s="41"/>
    </row>
    <row r="406" spans="1:7" x14ac:dyDescent="0.3">
      <c r="A406" s="41" t="s">
        <v>7</v>
      </c>
      <c r="B406" s="41" t="s">
        <v>85</v>
      </c>
      <c r="C406" s="41" t="s">
        <v>188</v>
      </c>
      <c r="D406" s="41">
        <v>0.80349999999999999</v>
      </c>
      <c r="E406" s="41">
        <v>1200</v>
      </c>
      <c r="F406" s="41">
        <v>11900</v>
      </c>
      <c r="G406" s="41"/>
    </row>
    <row r="407" spans="1:7" x14ac:dyDescent="0.3">
      <c r="A407" s="41" t="s">
        <v>7</v>
      </c>
      <c r="B407" s="41" t="s">
        <v>85</v>
      </c>
      <c r="C407" s="41" t="s">
        <v>135</v>
      </c>
      <c r="D407" s="41">
        <v>1.7555000000000001</v>
      </c>
      <c r="E407" s="41">
        <v>300</v>
      </c>
      <c r="F407" s="41">
        <v>104000</v>
      </c>
      <c r="G407" s="41"/>
    </row>
    <row r="408" spans="1:7" x14ac:dyDescent="0.3">
      <c r="A408" s="41" t="s">
        <v>7</v>
      </c>
      <c r="B408" s="41" t="s">
        <v>85</v>
      </c>
      <c r="C408" s="41" t="s">
        <v>189</v>
      </c>
      <c r="D408" s="41">
        <v>0.95620000000000005</v>
      </c>
      <c r="E408" s="41">
        <v>1100</v>
      </c>
      <c r="F408" s="41">
        <v>15450</v>
      </c>
      <c r="G408" s="41"/>
    </row>
    <row r="409" spans="1:7" x14ac:dyDescent="0.3">
      <c r="A409" s="41" t="s">
        <v>7</v>
      </c>
      <c r="B409" s="41" t="s">
        <v>85</v>
      </c>
      <c r="C409" s="41" t="s">
        <v>136</v>
      </c>
      <c r="D409" s="41">
        <v>3.3085</v>
      </c>
      <c r="E409" s="41">
        <v>800</v>
      </c>
      <c r="F409" s="41">
        <v>73500</v>
      </c>
      <c r="G409" s="41"/>
    </row>
    <row r="410" spans="1:7" x14ac:dyDescent="0.3">
      <c r="A410" s="41" t="s">
        <v>7</v>
      </c>
      <c r="B410" s="41" t="s">
        <v>85</v>
      </c>
      <c r="C410" s="41" t="s">
        <v>137</v>
      </c>
      <c r="D410" s="41">
        <v>4.5970000000000004</v>
      </c>
      <c r="E410" s="41">
        <v>4300</v>
      </c>
      <c r="F410" s="41">
        <v>19000</v>
      </c>
      <c r="G410" s="41"/>
    </row>
    <row r="411" spans="1:7" x14ac:dyDescent="0.3">
      <c r="A411" s="41" t="s">
        <v>7</v>
      </c>
      <c r="B411" s="41" t="s">
        <v>85</v>
      </c>
      <c r="C411" s="41" t="s">
        <v>190</v>
      </c>
      <c r="D411" s="41">
        <v>0.32179999999999997</v>
      </c>
      <c r="E411" s="41">
        <v>100</v>
      </c>
      <c r="F411" s="41">
        <v>57200</v>
      </c>
      <c r="G411" s="41"/>
    </row>
    <row r="412" spans="1:7" x14ac:dyDescent="0.3">
      <c r="A412" s="41" t="s">
        <v>7</v>
      </c>
      <c r="B412" s="41" t="s">
        <v>85</v>
      </c>
      <c r="C412" s="41" t="s">
        <v>138</v>
      </c>
      <c r="D412" s="41">
        <v>1.0153000000000001</v>
      </c>
      <c r="E412" s="41">
        <v>900</v>
      </c>
      <c r="F412" s="41">
        <v>20050</v>
      </c>
      <c r="G412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4.4" x14ac:dyDescent="0.3"/>
  <cols>
    <col min="1" max="1" width="20.21875" style="33" bestFit="1" customWidth="1"/>
    <col min="2" max="2" width="8" style="33" bestFit="1" customWidth="1"/>
    <col min="3" max="3" width="14.5546875" style="33" bestFit="1" customWidth="1"/>
    <col min="4" max="4" width="9.44140625" style="33" hidden="1" customWidth="1"/>
    <col min="5" max="5" width="8.6640625" style="33" hidden="1" customWidth="1"/>
    <col min="6" max="6" width="29.33203125" style="33" bestFit="1" customWidth="1"/>
    <col min="7" max="7" width="9.33203125" style="33" bestFit="1" customWidth="1"/>
    <col min="8" max="8" width="8.77734375" style="33" hidden="1" customWidth="1"/>
    <col min="9" max="9" width="11.5546875" style="33" hidden="1" customWidth="1"/>
    <col min="10" max="10" width="4.5546875" style="33" hidden="1" customWidth="1"/>
    <col min="11" max="11" width="6" style="33" bestFit="1" customWidth="1"/>
    <col min="12" max="12" width="12" style="33" bestFit="1" customWidth="1"/>
    <col min="13" max="13" width="10.77734375" style="33" bestFit="1" customWidth="1"/>
    <col min="14" max="14" width="10.5546875" style="33" hidden="1" customWidth="1"/>
    <col min="15" max="15" width="6.21875" style="33" hidden="1" customWidth="1"/>
    <col min="16" max="16" width="14.5546875" style="33" hidden="1" customWidth="1"/>
    <col min="17" max="17" width="16.21875" style="33" hidden="1" customWidth="1"/>
    <col min="18" max="18" width="6.44140625" style="33" hidden="1" customWidth="1"/>
    <col min="19" max="19" width="7.77734375" style="33" hidden="1" customWidth="1"/>
    <col min="20" max="20" width="12" style="33" hidden="1" customWidth="1"/>
    <col min="21" max="21" width="15.88671875" style="33" bestFit="1" customWidth="1"/>
    <col min="22" max="27" width="0" style="33" hidden="1" customWidth="1"/>
    <col min="28" max="28" width="28.77734375" bestFit="1" customWidth="1"/>
    <col min="29" max="29" width="27" bestFit="1" customWidth="1"/>
    <col min="30" max="30" width="31.5546875" bestFit="1" customWidth="1"/>
    <col min="31" max="31" width="29.21875" bestFit="1" customWidth="1"/>
    <col min="32" max="32" width="27.44140625" bestFit="1" customWidth="1"/>
    <col min="33" max="33" width="32" bestFit="1" customWidth="1"/>
    <col min="34" max="34" width="28.21875" bestFit="1" customWidth="1"/>
    <col min="35" max="35" width="26.44140625" bestFit="1" customWidth="1"/>
    <col min="36" max="36" width="31" bestFit="1" customWidth="1"/>
    <col min="37" max="37" width="29" bestFit="1" customWidth="1"/>
    <col min="38" max="38" width="27.21875" bestFit="1" customWidth="1"/>
    <col min="39" max="39" width="31.77734375" bestFit="1" customWidth="1"/>
    <col min="40" max="40" width="29.33203125" bestFit="1" customWidth="1"/>
    <col min="41" max="41" width="27.5546875" bestFit="1" customWidth="1"/>
    <col min="42" max="42" width="32.109375" bestFit="1" customWidth="1"/>
    <col min="43" max="43" width="28" bestFit="1" customWidth="1"/>
    <col min="44" max="44" width="26.21875" bestFit="1" customWidth="1"/>
    <col min="45" max="45" width="30.77734375" bestFit="1" customWidth="1"/>
    <col min="46" max="46" width="30.109375" bestFit="1" customWidth="1"/>
    <col min="47" max="47" width="28.21875" bestFit="1" customWidth="1"/>
    <col min="48" max="48" width="30.77734375" bestFit="1" customWidth="1"/>
  </cols>
  <sheetData>
    <row r="1" spans="1:48" x14ac:dyDescent="0.3">
      <c r="A1" t="str" cm="1">
        <f t="array" ref="A1:U128">_xlfn._xlws.FILTER([2]Sheet1!$A:$U,[2]Sheet1!$A:$A&lt;&gt;"","")</f>
        <v>Stock (INSTRUMENTID)</v>
      </c>
      <c r="B1" s="33" t="str">
        <v>totalVol</v>
      </c>
      <c r="C1" s="33" t="str">
        <v>Usable (USABLE)</v>
      </c>
      <c r="D1" s="33" t="str">
        <v>holdToSell</v>
      </c>
      <c r="E1" s="33" t="str">
        <v>boughtT0</v>
      </c>
      <c r="F1" s="33" t="str">
        <v>Pend. T+1 Buy (TT1UNSETTLEBUY)</v>
      </c>
      <c r="G1" s="33" t="str">
        <v>Due (DUE)</v>
      </c>
      <c r="H1" s="33" t="str">
        <v>mortgage</v>
      </c>
      <c r="I1" s="33" t="str">
        <v>awaitTrading</v>
      </c>
      <c r="J1" s="33" t="str">
        <v>hold</v>
      </c>
      <c r="K1" s="33" t="str">
        <v>right</v>
      </c>
      <c r="L1" s="33" t="str">
        <v>value</v>
      </c>
      <c r="M1" s="33" t="str">
        <v>marketPrice</v>
      </c>
      <c r="N1" s="33" t="str">
        <v>lendingRate</v>
      </c>
      <c r="O1" s="33" t="str">
        <v>others</v>
      </c>
      <c r="P1" s="33" t="str">
        <v>dayChangeValue</v>
      </c>
      <c r="Q1" s="33" t="str">
        <v>dayChangePercent</v>
      </c>
      <c r="R1" s="33" t="str">
        <v>weight</v>
      </c>
      <c r="S1" s="33" t="str">
        <v>avgPrice</v>
      </c>
      <c r="T1" s="33" t="str">
        <v>marketValue</v>
      </c>
      <c r="U1" s="33" t="str">
        <v>unrealizedPLValue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65</v>
      </c>
      <c r="AR1" t="s">
        <v>66</v>
      </c>
      <c r="AS1" t="s">
        <v>67</v>
      </c>
      <c r="AT1" t="s">
        <v>70</v>
      </c>
      <c r="AU1" t="s">
        <v>71</v>
      </c>
      <c r="AV1" t="s">
        <v>67</v>
      </c>
    </row>
    <row r="2" spans="1:48" x14ac:dyDescent="0.3">
      <c r="A2" s="33" t="str">
        <v>AAA</v>
      </c>
      <c r="B2" s="33">
        <v>23200</v>
      </c>
      <c r="C2" s="33">
        <v>23200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267764144</v>
      </c>
      <c r="M2" s="33">
        <v>10200</v>
      </c>
      <c r="N2" s="33">
        <v>0</v>
      </c>
      <c r="O2" s="33">
        <v>0</v>
      </c>
      <c r="P2" s="33" t="str">
        <v>XXX</v>
      </c>
      <c r="Q2" s="33" t="str">
        <v>XXX</v>
      </c>
      <c r="R2" s="33" t="str">
        <v>XXX</v>
      </c>
      <c r="S2" s="33">
        <v>11541</v>
      </c>
      <c r="T2" s="33">
        <v>236640000</v>
      </c>
      <c r="U2" s="33">
        <v>-31124144</v>
      </c>
      <c r="AB2">
        <f>VLOOKUP($A2,updated_plusgrid!$A$1:$AF$500,MATCH("Usable (USABLE)",updated_plusgrid!$A$1:$AF$1,0),0)-IFERROR(VLOOKUP($A2,'E1 basket NFOL Morning'!$A$1:$M$500,MATCH("For 1 basket",'E1 basket NFOL Morning'!$A$1:$M$1,0),0),0)*MIN('E1 basket NFOL Morning'!$G$2:$G$500)</f>
        <v>23200</v>
      </c>
      <c r="AC2">
        <f>VLOOKUP($A2,updated_plusgrid!$A$1:$AF$500,MATCH("Due (DUE)",updated_plusgrid!$A$1:$AF$1,0),0)-IFERROR(VLOOKUP($A2,'E1 basket NFOL Morning'!$A$1:$M$500,MATCH("For 1 basket",'E1 basket NFOL Morning'!$A$1:$M$1,0),0),0)*MIN('E1 basket NFOL Morning'!$I$2:$I$500)</f>
        <v>0</v>
      </c>
      <c r="AD2">
        <f>VLOOKUP($A2,updated_plusgrid!$A$1:$AF$500,MATCH("Pend. T+1 Buy (TT1UNSETTLEBUY)",updated_plusgrid!$A$1:$AF$1,0),0)-IFERROR(VLOOKUP($A2,'E1 basket NFOL Morning'!$A$1:$M$500,MATCH("For 1 basket",'E1 basket NFOL Morning'!$A$1:$M$1,0),0),0)*MIN('E1 basket NFOL Morning'!$K$2:$K$500)</f>
        <v>0</v>
      </c>
      <c r="AE2">
        <f>AB2-IFERROR(VLOOKUP($A2,Diamond!$A:$B,2,0),0)*MIN(Diamond!$G:$G)</f>
        <v>23200</v>
      </c>
      <c r="AF2">
        <f>AC2-IFERROR(VLOOKUP($A2,Diamond!$A:$B,2,0),0)*MIN(Diamond!$I:$I)</f>
        <v>0</v>
      </c>
      <c r="AG2">
        <f>AD2-IFERROR(VLOOKUP($A2,Diamond!$A:$B,2,0),0)*MIN(Diamond!$K:$K)</f>
        <v>0</v>
      </c>
      <c r="AH2">
        <f>AE2-IFERROR(VLOOKUP($A2,FL!$A:$B,2,0),0)*MIN(FL!$G:$G)</f>
        <v>23200</v>
      </c>
      <c r="AI2">
        <f>AF2-IFERROR(VLOOKUP($A2,FL!$A:$B,2,0),0)*MIN(FL!$I:$I)</f>
        <v>0</v>
      </c>
      <c r="AJ2">
        <f>AG2-IFERROR(VLOOKUP($A2,FL!$A:$B,2,0),0)*MIN(FL!$K:$K)</f>
        <v>0</v>
      </c>
      <c r="AK2">
        <f>AH2-IFERROR(VLOOKUP($A2,'VN100'!$A:$B,2,0),0)*MIN('VN100'!$G:$G)</f>
        <v>23200</v>
      </c>
      <c r="AL2">
        <f>AI2-IFERROR(VLOOKUP($A2,'VN100'!$A:$B,2,0),0)*MIN('VN100'!$I:$I)</f>
        <v>0</v>
      </c>
      <c r="AM2">
        <f>AJ2-IFERROR(VLOOKUP($A2,'VN100'!$A:$B,2,0),0)*MIN('VN100'!$K:$K)</f>
        <v>0</v>
      </c>
      <c r="AN2">
        <f>AK2-IFERROR(VLOOKUP($A2,MIDCAP!$A:$B,2,0),0)*MIN(MIDCAP!$G:$G)</f>
        <v>11600</v>
      </c>
      <c r="AO2">
        <f>AL2-IFERROR(VLOOKUP($A2,MIDCAP!$A:$B,2,0),0)*MIN(MIDCAP!$I:$I)</f>
        <v>0</v>
      </c>
      <c r="AP2">
        <f>AM2-IFERROR(VLOOKUP($A2,MIDCAP!$A:$B,2,0),0)*MIN(MIDCAP!$K:$K)</f>
        <v>0</v>
      </c>
      <c r="AQ2">
        <f>AN2-IFERROR(VLOOKUP($A2,VFS!$A:$B,2,0),0)*MIN(VFS!$G:$G)</f>
        <v>11600</v>
      </c>
      <c r="AR2">
        <f>AO2-IFERROR(VLOOKUP($A2,VFS!$A:$B,2,0),0)*MIN(VFS!$I:$I)</f>
        <v>0</v>
      </c>
      <c r="AS2">
        <f>AP2-IFERROR(VLOOKUP($A2,VFS!$A:$B,2,0),0)*MIN(VFS!$K:$K)</f>
        <v>0</v>
      </c>
      <c r="AT2">
        <f>AQ2-IFERROR(VLOOKUP($A2,FUEMAVND!$A:$B,2,0),0)*MIN(FUEMAVND!$G:$G)</f>
        <v>11600</v>
      </c>
      <c r="AU2">
        <f>AR2-IFERROR(VLOOKUP($A2,FUEMAVND!$A:$B,2,0),0)*MIN(FUEMAVND!$I:$I)</f>
        <v>0</v>
      </c>
      <c r="AV2">
        <f>AS2-IFERROR(VLOOKUP($A2,FUEMAVND!$A:$B,2,0),0)*MIN(FUEMAVND!$K:$K)</f>
        <v>0</v>
      </c>
    </row>
    <row r="3" spans="1:48" x14ac:dyDescent="0.3">
      <c r="A3" s="33" t="str">
        <v>ACB</v>
      </c>
      <c r="B3" s="33">
        <v>575</v>
      </c>
      <c r="C3" s="33">
        <v>575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2544300</v>
      </c>
      <c r="M3" s="33">
        <v>24450</v>
      </c>
      <c r="N3" s="33">
        <v>0</v>
      </c>
      <c r="O3" s="33">
        <v>0</v>
      </c>
      <c r="P3" s="33" t="str">
        <v>XXX</v>
      </c>
      <c r="Q3" s="33" t="str">
        <v>XXX</v>
      </c>
      <c r="R3" s="33" t="str">
        <v>XXX</v>
      </c>
      <c r="S3" s="33">
        <v>4424</v>
      </c>
      <c r="T3" s="33">
        <v>14058750</v>
      </c>
      <c r="U3" s="33">
        <v>11514450</v>
      </c>
      <c r="AB3">
        <f>VLOOKUP($A3,updated_plusgrid!$A$1:$AF$500,MATCH("Usable (USABLE)",updated_plusgrid!$A$1:$AF$1,0),0)-IFERROR(VLOOKUP($A3,'E1 basket NFOL Morning'!$A$1:$M$500,MATCH("For 1 basket",'E1 basket NFOL Morning'!$A$1:$M$1,0),0),0)*MIN('E1 basket NFOL Morning'!$G$2:$G$500)</f>
        <v>575</v>
      </c>
      <c r="AC3">
        <f>VLOOKUP($A3,updated_plusgrid!$A$1:$AF$500,MATCH("Due (DUE)",updated_plusgrid!$A$1:$AF$1,0),0)-IFERROR(VLOOKUP($A3,'E1 basket NFOL Morning'!$A$1:$M$500,MATCH("For 1 basket",'E1 basket NFOL Morning'!$A$1:$M$1,0),0),0)*MIN('E1 basket NFOL Morning'!$I$2:$I$500)</f>
        <v>0</v>
      </c>
      <c r="AD3">
        <f>VLOOKUP($A3,updated_plusgrid!$A$1:$AF$500,MATCH("Pend. T+1 Buy (TT1UNSETTLEBUY)",updated_plusgrid!$A$1:$AF$1,0),0)-IFERROR(VLOOKUP($A3,'E1 basket NFOL Morning'!$A$1:$M$500,MATCH("For 1 basket",'E1 basket NFOL Morning'!$A$1:$M$1,0),0),0)*MIN('E1 basket NFOL Morning'!$K$2:$K$500)</f>
        <v>0</v>
      </c>
      <c r="AE3">
        <f>AB3-IFERROR(VLOOKUP($A3,Diamond!$A:$B,2,0),0)*MIN(Diamond!$G:$G)</f>
        <v>575</v>
      </c>
      <c r="AF3">
        <f>AC3-IFERROR(VLOOKUP($A3,Diamond!$A:$B,2,0),0)*MIN(Diamond!$I:$I)</f>
        <v>0</v>
      </c>
      <c r="AG3">
        <f>AD3-IFERROR(VLOOKUP($A3,Diamond!$A:$B,2,0),0)*MIN(Diamond!$K:$K)</f>
        <v>0</v>
      </c>
      <c r="AH3">
        <f>AE3-IFERROR(VLOOKUP($A3,FL!$A:$B,2,0),0)*MIN(FL!$G:$G)</f>
        <v>575</v>
      </c>
      <c r="AI3">
        <f>AF3-IFERROR(VLOOKUP($A3,FL!$A:$B,2,0),0)*MIN(FL!$I:$I)</f>
        <v>0</v>
      </c>
      <c r="AJ3">
        <f>AG3-IFERROR(VLOOKUP($A3,FL!$A:$B,2,0),0)*MIN(FL!$K:$K)</f>
        <v>0</v>
      </c>
      <c r="AK3">
        <f>AH3-IFERROR(VLOOKUP($A3,'VN100'!$A:$B,2,0),0)*MIN('VN100'!$G:$G)</f>
        <v>575</v>
      </c>
      <c r="AL3">
        <f>AI3-IFERROR(VLOOKUP($A3,'VN100'!$A:$B,2,0),0)*MIN('VN100'!$I:$I)</f>
        <v>0</v>
      </c>
      <c r="AM3">
        <f>AJ3-IFERROR(VLOOKUP($A3,'VN100'!$A:$B,2,0),0)*MIN('VN100'!$K:$K)</f>
        <v>0</v>
      </c>
      <c r="AN3">
        <f>AK3-IFERROR(VLOOKUP($A3,MIDCAP!$A:$B,2,0),0)*MIN(MIDCAP!$G:$G)</f>
        <v>575</v>
      </c>
      <c r="AO3">
        <f>AL3-IFERROR(VLOOKUP($A3,MIDCAP!$A:$B,2,0),0)*MIN(MIDCAP!$I:$I)</f>
        <v>0</v>
      </c>
      <c r="AP3">
        <f>AM3-IFERROR(VLOOKUP($A3,MIDCAP!$A:$B,2,0),0)*MIN(MIDCAP!$K:$K)</f>
        <v>0</v>
      </c>
      <c r="AQ3">
        <f>AN3-IFERROR(VLOOKUP($A3,VFS!$A:$B,2,0),0)*MIN(VFS!$G:$G)</f>
        <v>575</v>
      </c>
      <c r="AR3">
        <f>AO3-IFERROR(VLOOKUP($A3,VFS!$A:$B,2,0),0)*MIN(VFS!$I:$I)</f>
        <v>0</v>
      </c>
      <c r="AS3">
        <f>AP3-IFERROR(VLOOKUP($A3,VFS!$A:$B,2,0),0)*MIN(VFS!$K:$K)</f>
        <v>0</v>
      </c>
      <c r="AT3">
        <f>AQ3-IFERROR(VLOOKUP($A3,FUEMAVND!$A:$B,2,0),0)*MIN(FUEMAVND!$G:$G)</f>
        <v>575</v>
      </c>
      <c r="AU3">
        <f>AR3-IFERROR(VLOOKUP($A3,FUEMAVND!$A:$B,2,0),0)*MIN(FUEMAVND!$I:$I)</f>
        <v>0</v>
      </c>
      <c r="AV3">
        <f>AS3-IFERROR(VLOOKUP($A3,FUEMAVND!$A:$B,2,0),0)*MIN(FUEMAVND!$K:$K)</f>
        <v>0</v>
      </c>
    </row>
    <row r="4" spans="1:48" x14ac:dyDescent="0.3">
      <c r="A4" s="33" t="str">
        <v>AGG</v>
      </c>
      <c r="B4" s="33">
        <v>8900</v>
      </c>
      <c r="C4" s="33">
        <v>6800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2100</v>
      </c>
      <c r="L4" s="33">
        <v>166369130</v>
      </c>
      <c r="M4" s="33">
        <v>17850</v>
      </c>
      <c r="N4" s="33">
        <v>0</v>
      </c>
      <c r="O4" s="33">
        <v>0</v>
      </c>
      <c r="P4" s="33" t="str">
        <v>XXX</v>
      </c>
      <c r="Q4" s="33" t="str">
        <v>XXX</v>
      </c>
      <c r="R4" s="33" t="str">
        <v>XXX</v>
      </c>
      <c r="S4" s="33">
        <v>18693</v>
      </c>
      <c r="T4" s="33">
        <v>121380000</v>
      </c>
      <c r="U4" s="33">
        <v>-7504130</v>
      </c>
      <c r="AB4">
        <f>VLOOKUP($A4,updated_plusgrid!$A$1:$AF$500,MATCH("Usable (USABLE)",updated_plusgrid!$A$1:$AF$1,0),0)-IFERROR(VLOOKUP($A4,'E1 basket NFOL Morning'!$A$1:$M$500,MATCH("For 1 basket",'E1 basket NFOL Morning'!$A$1:$M$1,0),0),0)*MIN('E1 basket NFOL Morning'!$G$2:$G$500)</f>
        <v>6800</v>
      </c>
      <c r="AC4">
        <f>VLOOKUP($A4,updated_plusgrid!$A$1:$AF$500,MATCH("Due (DUE)",updated_plusgrid!$A$1:$AF$1,0),0)-IFERROR(VLOOKUP($A4,'E1 basket NFOL Morning'!$A$1:$M$500,MATCH("For 1 basket",'E1 basket NFOL Morning'!$A$1:$M$1,0),0),0)*MIN('E1 basket NFOL Morning'!$I$2:$I$500)</f>
        <v>0</v>
      </c>
      <c r="AD4">
        <f>VLOOKUP($A4,updated_plusgrid!$A$1:$AF$500,MATCH("Pend. T+1 Buy (TT1UNSETTLEBUY)",updated_plusgrid!$A$1:$AF$1,0),0)-IFERROR(VLOOKUP($A4,'E1 basket NFOL Morning'!$A$1:$M$500,MATCH("For 1 basket",'E1 basket NFOL Morning'!$A$1:$M$1,0),0),0)*MIN('E1 basket NFOL Morning'!$K$2:$K$500)</f>
        <v>0</v>
      </c>
      <c r="AE4">
        <f>AB4-IFERROR(VLOOKUP($A4,Diamond!$A:$B,2,0),0)*MIN(Diamond!$G:$G)</f>
        <v>6800</v>
      </c>
      <c r="AF4">
        <f>AC4-IFERROR(VLOOKUP($A4,Diamond!$A:$B,2,0),0)*MIN(Diamond!$I:$I)</f>
        <v>0</v>
      </c>
      <c r="AG4">
        <f>AD4-IFERROR(VLOOKUP($A4,Diamond!$A:$B,2,0),0)*MIN(Diamond!$K:$K)</f>
        <v>0</v>
      </c>
      <c r="AH4">
        <f>AE4-IFERROR(VLOOKUP($A4,FL!$A:$B,2,0),0)*MIN(FL!$G:$G)</f>
        <v>6800</v>
      </c>
      <c r="AI4">
        <f>AF4-IFERROR(VLOOKUP($A4,FL!$A:$B,2,0),0)*MIN(FL!$I:$I)</f>
        <v>0</v>
      </c>
      <c r="AJ4">
        <f>AG4-IFERROR(VLOOKUP($A4,FL!$A:$B,2,0),0)*MIN(FL!$K:$K)</f>
        <v>0</v>
      </c>
      <c r="AK4">
        <f>AH4-IFERROR(VLOOKUP($A4,'VN100'!$A:$B,2,0),0)*MIN('VN100'!$G:$G)</f>
        <v>6800</v>
      </c>
      <c r="AL4">
        <f>AI4-IFERROR(VLOOKUP($A4,'VN100'!$A:$B,2,0),0)*MIN('VN100'!$I:$I)</f>
        <v>0</v>
      </c>
      <c r="AM4">
        <f>AJ4-IFERROR(VLOOKUP($A4,'VN100'!$A:$B,2,0),0)*MIN('VN100'!$K:$K)</f>
        <v>0</v>
      </c>
      <c r="AN4">
        <f>AK4-IFERROR(VLOOKUP($A4,MIDCAP!$A:$B,2,0),0)*MIN(MIDCAP!$G:$G)</f>
        <v>6800</v>
      </c>
      <c r="AO4">
        <f>AL4-IFERROR(VLOOKUP($A4,MIDCAP!$A:$B,2,0),0)*MIN(MIDCAP!$I:$I)</f>
        <v>0</v>
      </c>
      <c r="AP4">
        <f>AM4-IFERROR(VLOOKUP($A4,MIDCAP!$A:$B,2,0),0)*MIN(MIDCAP!$K:$K)</f>
        <v>0</v>
      </c>
      <c r="AQ4">
        <f>AN4-IFERROR(VLOOKUP($A4,VFS!$A:$B,2,0),0)*MIN(VFS!$G:$G)</f>
        <v>6800</v>
      </c>
      <c r="AR4">
        <f>AO4-IFERROR(VLOOKUP($A4,VFS!$A:$B,2,0),0)*MIN(VFS!$I:$I)</f>
        <v>0</v>
      </c>
      <c r="AS4">
        <f>AP4-IFERROR(VLOOKUP($A4,VFS!$A:$B,2,0),0)*MIN(VFS!$K:$K)</f>
        <v>0</v>
      </c>
      <c r="AT4">
        <f>AQ4-IFERROR(VLOOKUP($A4,FUEMAVND!$A:$B,2,0),0)*MIN(FUEMAVND!$G:$G)</f>
        <v>6800</v>
      </c>
      <c r="AU4">
        <f>AR4-IFERROR(VLOOKUP($A4,FUEMAVND!$A:$B,2,0),0)*MIN(FUEMAVND!$I:$I)</f>
        <v>0</v>
      </c>
      <c r="AV4">
        <f>AS4-IFERROR(VLOOKUP($A4,FUEMAVND!$A:$B,2,0),0)*MIN(FUEMAVND!$K:$K)</f>
        <v>0</v>
      </c>
    </row>
    <row r="5" spans="1:48" x14ac:dyDescent="0.3">
      <c r="A5" s="33" t="str">
        <v>AGR</v>
      </c>
      <c r="B5" s="33">
        <v>3400</v>
      </c>
      <c r="C5" s="33">
        <v>3400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64756315</v>
      </c>
      <c r="M5" s="33">
        <v>18450</v>
      </c>
      <c r="N5" s="33">
        <v>0</v>
      </c>
      <c r="O5" s="33">
        <v>0</v>
      </c>
      <c r="P5" s="33" t="str">
        <v>XXX</v>
      </c>
      <c r="Q5" s="33" t="str">
        <v>XXX</v>
      </c>
      <c r="R5" s="33" t="str">
        <v>XXX</v>
      </c>
      <c r="S5" s="33">
        <v>19045</v>
      </c>
      <c r="T5" s="33">
        <v>62730000</v>
      </c>
      <c r="U5" s="33">
        <v>-2026315</v>
      </c>
      <c r="AB5">
        <f>VLOOKUP($A5,updated_plusgrid!$A$1:$AF$500,MATCH("Usable (USABLE)",updated_plusgrid!$A$1:$AF$1,0),0)-IFERROR(VLOOKUP($A5,'E1 basket NFOL Morning'!$A$1:$M$500,MATCH("For 1 basket",'E1 basket NFOL Morning'!$A$1:$M$1,0),0),0)*MIN('E1 basket NFOL Morning'!$G$2:$G$500)</f>
        <v>3400</v>
      </c>
      <c r="AC5">
        <f>VLOOKUP($A5,updated_plusgrid!$A$1:$AF$500,MATCH("Due (DUE)",updated_plusgrid!$A$1:$AF$1,0),0)-IFERROR(VLOOKUP($A5,'E1 basket NFOL Morning'!$A$1:$M$500,MATCH("For 1 basket",'E1 basket NFOL Morning'!$A$1:$M$1,0),0),0)*MIN('E1 basket NFOL Morning'!$I$2:$I$500)</f>
        <v>0</v>
      </c>
      <c r="AD5">
        <f>VLOOKUP($A5,updated_plusgrid!$A$1:$AF$500,MATCH("Pend. T+1 Buy (TT1UNSETTLEBUY)",updated_plusgrid!$A$1:$AF$1,0),0)-IFERROR(VLOOKUP($A5,'E1 basket NFOL Morning'!$A$1:$M$500,MATCH("For 1 basket",'E1 basket NFOL Morning'!$A$1:$M$1,0),0),0)*MIN('E1 basket NFOL Morning'!$K$2:$K$500)</f>
        <v>0</v>
      </c>
      <c r="AE5">
        <f>AB5-IFERROR(VLOOKUP($A5,Diamond!$A:$B,2,0),0)*MIN(Diamond!$G:$G)</f>
        <v>3400</v>
      </c>
      <c r="AF5">
        <f>AC5-IFERROR(VLOOKUP($A5,Diamond!$A:$B,2,0),0)*MIN(Diamond!$I:$I)</f>
        <v>0</v>
      </c>
      <c r="AG5">
        <f>AD5-IFERROR(VLOOKUP($A5,Diamond!$A:$B,2,0),0)*MIN(Diamond!$K:$K)</f>
        <v>0</v>
      </c>
      <c r="AH5">
        <f>AE5-IFERROR(VLOOKUP($A5,FL!$A:$B,2,0),0)*MIN(FL!$G:$G)</f>
        <v>3400</v>
      </c>
      <c r="AI5">
        <f>AF5-IFERROR(VLOOKUP($A5,FL!$A:$B,2,0),0)*MIN(FL!$I:$I)</f>
        <v>0</v>
      </c>
      <c r="AJ5">
        <f>AG5-IFERROR(VLOOKUP($A5,FL!$A:$B,2,0),0)*MIN(FL!$K:$K)</f>
        <v>0</v>
      </c>
      <c r="AK5">
        <f>AH5-IFERROR(VLOOKUP($A5,'VN100'!$A:$B,2,0),0)*MIN('VN100'!$G:$G)</f>
        <v>3400</v>
      </c>
      <c r="AL5">
        <f>AI5-IFERROR(VLOOKUP($A5,'VN100'!$A:$B,2,0),0)*MIN('VN100'!$I:$I)</f>
        <v>0</v>
      </c>
      <c r="AM5">
        <f>AJ5-IFERROR(VLOOKUP($A5,'VN100'!$A:$B,2,0),0)*MIN('VN100'!$K:$K)</f>
        <v>0</v>
      </c>
      <c r="AN5">
        <f>AK5-IFERROR(VLOOKUP($A5,MIDCAP!$A:$B,2,0),0)*MIN(MIDCAP!$G:$G)</f>
        <v>3400</v>
      </c>
      <c r="AO5">
        <f>AL5-IFERROR(VLOOKUP($A5,MIDCAP!$A:$B,2,0),0)*MIN(MIDCAP!$I:$I)</f>
        <v>0</v>
      </c>
      <c r="AP5">
        <f>AM5-IFERROR(VLOOKUP($A5,MIDCAP!$A:$B,2,0),0)*MIN(MIDCAP!$K:$K)</f>
        <v>0</v>
      </c>
      <c r="AQ5">
        <f>AN5-IFERROR(VLOOKUP($A5,VFS!$A:$B,2,0),0)*MIN(VFS!$G:$G)</f>
        <v>3400</v>
      </c>
      <c r="AR5">
        <f>AO5-IFERROR(VLOOKUP($A5,VFS!$A:$B,2,0),0)*MIN(VFS!$I:$I)</f>
        <v>0</v>
      </c>
      <c r="AS5">
        <f>AP5-IFERROR(VLOOKUP($A5,VFS!$A:$B,2,0),0)*MIN(VFS!$K:$K)</f>
        <v>0</v>
      </c>
      <c r="AT5">
        <f>AQ5-IFERROR(VLOOKUP($A5,FUEMAVND!$A:$B,2,0),0)*MIN(FUEMAVND!$G:$G)</f>
        <v>3400</v>
      </c>
      <c r="AU5">
        <f>AR5-IFERROR(VLOOKUP($A5,FUEMAVND!$A:$B,2,0),0)*MIN(FUEMAVND!$I:$I)</f>
        <v>0</v>
      </c>
      <c r="AV5">
        <f>AS5-IFERROR(VLOOKUP($A5,FUEMAVND!$A:$B,2,0),0)*MIN(FUEMAVND!$K:$K)</f>
        <v>0</v>
      </c>
    </row>
    <row r="6" spans="1:48" x14ac:dyDescent="0.3">
      <c r="A6" s="33" t="str">
        <v>ANV</v>
      </c>
      <c r="B6" s="33">
        <v>3500</v>
      </c>
      <c r="C6" s="33">
        <v>3500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110983384</v>
      </c>
      <c r="M6" s="33">
        <v>32150</v>
      </c>
      <c r="N6" s="33">
        <v>0</v>
      </c>
      <c r="O6" s="33">
        <v>0</v>
      </c>
      <c r="P6" s="33" t="str">
        <v>XXX</v>
      </c>
      <c r="Q6" s="33" t="str">
        <v>XXX</v>
      </c>
      <c r="R6" s="33" t="str">
        <v>XXX</v>
      </c>
      <c r="S6" s="33">
        <v>31709</v>
      </c>
      <c r="T6" s="33">
        <v>112525000</v>
      </c>
      <c r="U6" s="33">
        <v>1541615</v>
      </c>
      <c r="AB6">
        <f>VLOOKUP($A6,updated_plusgrid!$A$1:$AF$500,MATCH("Usable (USABLE)",updated_plusgrid!$A$1:$AF$1,0),0)-IFERROR(VLOOKUP($A6,'E1 basket NFOL Morning'!$A$1:$M$500,MATCH("For 1 basket",'E1 basket NFOL Morning'!$A$1:$M$1,0),0),0)*MIN('E1 basket NFOL Morning'!$G$2:$G$500)</f>
        <v>3500</v>
      </c>
      <c r="AC6">
        <f>VLOOKUP($A6,updated_plusgrid!$A$1:$AF$500,MATCH("Due (DUE)",updated_plusgrid!$A$1:$AF$1,0),0)-IFERROR(VLOOKUP($A6,'E1 basket NFOL Morning'!$A$1:$M$500,MATCH("For 1 basket",'E1 basket NFOL Morning'!$A$1:$M$1,0),0),0)*MIN('E1 basket NFOL Morning'!$I$2:$I$500)</f>
        <v>0</v>
      </c>
      <c r="AD6">
        <f>VLOOKUP($A6,updated_plusgrid!$A$1:$AF$500,MATCH("Pend. T+1 Buy (TT1UNSETTLEBUY)",updated_plusgrid!$A$1:$AF$1,0),0)-IFERROR(VLOOKUP($A6,'E1 basket NFOL Morning'!$A$1:$M$500,MATCH("For 1 basket",'E1 basket NFOL Morning'!$A$1:$M$1,0),0),0)*MIN('E1 basket NFOL Morning'!$K$2:$K$500)</f>
        <v>0</v>
      </c>
      <c r="AE6">
        <f>AB6-IFERROR(VLOOKUP($A6,Diamond!$A:$B,2,0),0)*MIN(Diamond!$G:$G)</f>
        <v>3500</v>
      </c>
      <c r="AF6">
        <f>AC6-IFERROR(VLOOKUP($A6,Diamond!$A:$B,2,0),0)*MIN(Diamond!$I:$I)</f>
        <v>0</v>
      </c>
      <c r="AG6">
        <f>AD6-IFERROR(VLOOKUP($A6,Diamond!$A:$B,2,0),0)*MIN(Diamond!$K:$K)</f>
        <v>0</v>
      </c>
      <c r="AH6">
        <f>AE6-IFERROR(VLOOKUP($A6,FL!$A:$B,2,0),0)*MIN(FL!$G:$G)</f>
        <v>3500</v>
      </c>
      <c r="AI6">
        <f>AF6-IFERROR(VLOOKUP($A6,FL!$A:$B,2,0),0)*MIN(FL!$I:$I)</f>
        <v>0</v>
      </c>
      <c r="AJ6">
        <f>AG6-IFERROR(VLOOKUP($A6,FL!$A:$B,2,0),0)*MIN(FL!$K:$K)</f>
        <v>0</v>
      </c>
      <c r="AK6">
        <f>AH6-IFERROR(VLOOKUP($A6,'VN100'!$A:$B,2,0),0)*MIN('VN100'!$G:$G)</f>
        <v>3500</v>
      </c>
      <c r="AL6">
        <f>AI6-IFERROR(VLOOKUP($A6,'VN100'!$A:$B,2,0),0)*MIN('VN100'!$I:$I)</f>
        <v>0</v>
      </c>
      <c r="AM6">
        <f>AJ6-IFERROR(VLOOKUP($A6,'VN100'!$A:$B,2,0),0)*MIN('VN100'!$K:$K)</f>
        <v>0</v>
      </c>
      <c r="AN6">
        <f>AK6-IFERROR(VLOOKUP($A6,MIDCAP!$A:$B,2,0),0)*MIN(MIDCAP!$G:$G)</f>
        <v>600</v>
      </c>
      <c r="AO6">
        <f>AL6-IFERROR(VLOOKUP($A6,MIDCAP!$A:$B,2,0),0)*MIN(MIDCAP!$I:$I)</f>
        <v>0</v>
      </c>
      <c r="AP6">
        <f>AM6-IFERROR(VLOOKUP($A6,MIDCAP!$A:$B,2,0),0)*MIN(MIDCAP!$K:$K)</f>
        <v>0</v>
      </c>
      <c r="AQ6">
        <f>AN6-IFERROR(VLOOKUP($A6,VFS!$A:$B,2,0),0)*MIN(VFS!$G:$G)</f>
        <v>600</v>
      </c>
      <c r="AR6">
        <f>AO6-IFERROR(VLOOKUP($A6,VFS!$A:$B,2,0),0)*MIN(VFS!$I:$I)</f>
        <v>0</v>
      </c>
      <c r="AS6">
        <f>AP6-IFERROR(VLOOKUP($A6,VFS!$A:$B,2,0),0)*MIN(VFS!$K:$K)</f>
        <v>0</v>
      </c>
      <c r="AT6">
        <f>AQ6-IFERROR(VLOOKUP($A6,FUEMAVND!$A:$B,2,0),0)*MIN(FUEMAVND!$G:$G)</f>
        <v>600</v>
      </c>
      <c r="AU6">
        <f>AR6-IFERROR(VLOOKUP($A6,FUEMAVND!$A:$B,2,0),0)*MIN(FUEMAVND!$I:$I)</f>
        <v>0</v>
      </c>
      <c r="AV6">
        <f>AS6-IFERROR(VLOOKUP($A6,FUEMAVND!$A:$B,2,0),0)*MIN(FUEMAVND!$K:$K)</f>
        <v>0</v>
      </c>
    </row>
    <row r="7" spans="1:48" x14ac:dyDescent="0.3">
      <c r="A7" s="33" t="str">
        <v>ASM</v>
      </c>
      <c r="B7" s="33">
        <v>23300</v>
      </c>
      <c r="C7" s="33">
        <v>23300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226731299</v>
      </c>
      <c r="M7" s="33">
        <v>9470</v>
      </c>
      <c r="N7" s="33">
        <v>0</v>
      </c>
      <c r="O7" s="33">
        <v>0</v>
      </c>
      <c r="P7" s="33" t="str">
        <v>XXX</v>
      </c>
      <c r="Q7" s="33" t="str">
        <v>XXX</v>
      </c>
      <c r="R7" s="33" t="str">
        <v>XXX</v>
      </c>
      <c r="S7" s="33">
        <v>9730</v>
      </c>
      <c r="T7" s="33">
        <v>220651000</v>
      </c>
      <c r="U7" s="33">
        <v>-6080299</v>
      </c>
      <c r="AB7">
        <f>VLOOKUP($A7,updated_plusgrid!$A$1:$AF$500,MATCH("Usable (USABLE)",updated_plusgrid!$A$1:$AF$1,0),0)-IFERROR(VLOOKUP($A7,'E1 basket NFOL Morning'!$A$1:$M$500,MATCH("For 1 basket",'E1 basket NFOL Morning'!$A$1:$M$1,0),0),0)*MIN('E1 basket NFOL Morning'!$G$2:$G$500)</f>
        <v>23300</v>
      </c>
      <c r="AC7">
        <f>VLOOKUP($A7,updated_plusgrid!$A$1:$AF$500,MATCH("Due (DUE)",updated_plusgrid!$A$1:$AF$1,0),0)-IFERROR(VLOOKUP($A7,'E1 basket NFOL Morning'!$A$1:$M$500,MATCH("For 1 basket",'E1 basket NFOL Morning'!$A$1:$M$1,0),0),0)*MIN('E1 basket NFOL Morning'!$I$2:$I$500)</f>
        <v>0</v>
      </c>
      <c r="AD7">
        <f>VLOOKUP($A7,updated_plusgrid!$A$1:$AF$500,MATCH("Pend. T+1 Buy (TT1UNSETTLEBUY)",updated_plusgrid!$A$1:$AF$1,0),0)-IFERROR(VLOOKUP($A7,'E1 basket NFOL Morning'!$A$1:$M$500,MATCH("For 1 basket",'E1 basket NFOL Morning'!$A$1:$M$1,0),0),0)*MIN('E1 basket NFOL Morning'!$K$2:$K$500)</f>
        <v>0</v>
      </c>
      <c r="AE7">
        <f>AB7-IFERROR(VLOOKUP($A7,Diamond!$A:$B,2,0),0)*MIN(Diamond!$G:$G)</f>
        <v>23300</v>
      </c>
      <c r="AF7">
        <f>AC7-IFERROR(VLOOKUP($A7,Diamond!$A:$B,2,0),0)*MIN(Diamond!$I:$I)</f>
        <v>0</v>
      </c>
      <c r="AG7">
        <f>AD7-IFERROR(VLOOKUP($A7,Diamond!$A:$B,2,0),0)*MIN(Diamond!$K:$K)</f>
        <v>0</v>
      </c>
      <c r="AH7">
        <f>AE7-IFERROR(VLOOKUP($A7,FL!$A:$B,2,0),0)*MIN(FL!$G:$G)</f>
        <v>23300</v>
      </c>
      <c r="AI7">
        <f>AF7-IFERROR(VLOOKUP($A7,FL!$A:$B,2,0),0)*MIN(FL!$I:$I)</f>
        <v>0</v>
      </c>
      <c r="AJ7">
        <f>AG7-IFERROR(VLOOKUP($A7,FL!$A:$B,2,0),0)*MIN(FL!$K:$K)</f>
        <v>0</v>
      </c>
      <c r="AK7">
        <f>AH7-IFERROR(VLOOKUP($A7,'VN100'!$A:$B,2,0),0)*MIN('VN100'!$G:$G)</f>
        <v>23300</v>
      </c>
      <c r="AL7">
        <f>AI7-IFERROR(VLOOKUP($A7,'VN100'!$A:$B,2,0),0)*MIN('VN100'!$I:$I)</f>
        <v>0</v>
      </c>
      <c r="AM7">
        <f>AJ7-IFERROR(VLOOKUP($A7,'VN100'!$A:$B,2,0),0)*MIN('VN100'!$K:$K)</f>
        <v>0</v>
      </c>
      <c r="AN7">
        <f>AK7-IFERROR(VLOOKUP($A7,MIDCAP!$A:$B,2,0),0)*MIN(MIDCAP!$G:$G)</f>
        <v>11700</v>
      </c>
      <c r="AO7">
        <f>AL7-IFERROR(VLOOKUP($A7,MIDCAP!$A:$B,2,0),0)*MIN(MIDCAP!$I:$I)</f>
        <v>0</v>
      </c>
      <c r="AP7">
        <f>AM7-IFERROR(VLOOKUP($A7,MIDCAP!$A:$B,2,0),0)*MIN(MIDCAP!$K:$K)</f>
        <v>0</v>
      </c>
      <c r="AQ7">
        <f>AN7-IFERROR(VLOOKUP($A7,VFS!$A:$B,2,0),0)*MIN(VFS!$G:$G)</f>
        <v>11700</v>
      </c>
      <c r="AR7">
        <f>AO7-IFERROR(VLOOKUP($A7,VFS!$A:$B,2,0),0)*MIN(VFS!$I:$I)</f>
        <v>0</v>
      </c>
      <c r="AS7">
        <f>AP7-IFERROR(VLOOKUP($A7,VFS!$A:$B,2,0),0)*MIN(VFS!$K:$K)</f>
        <v>0</v>
      </c>
      <c r="AT7">
        <f>AQ7-IFERROR(VLOOKUP($A7,FUEMAVND!$A:$B,2,0),0)*MIN(FUEMAVND!$G:$G)</f>
        <v>11700</v>
      </c>
      <c r="AU7">
        <f>AR7-IFERROR(VLOOKUP($A7,FUEMAVND!$A:$B,2,0),0)*MIN(FUEMAVND!$I:$I)</f>
        <v>0</v>
      </c>
      <c r="AV7">
        <f>AS7-IFERROR(VLOOKUP($A7,FUEMAVND!$A:$B,2,0),0)*MIN(FUEMAVND!$K:$K)</f>
        <v>0</v>
      </c>
    </row>
    <row r="8" spans="1:48" x14ac:dyDescent="0.3">
      <c r="A8" s="33" t="str">
        <v>BCG</v>
      </c>
      <c r="B8" s="33">
        <v>62400</v>
      </c>
      <c r="C8" s="33">
        <v>53400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9000</v>
      </c>
      <c r="J8" s="33">
        <v>0</v>
      </c>
      <c r="K8" s="33">
        <v>0</v>
      </c>
      <c r="L8" s="33">
        <v>446134645</v>
      </c>
      <c r="M8" s="33">
        <v>6790</v>
      </c>
      <c r="N8" s="33">
        <v>0</v>
      </c>
      <c r="O8" s="33">
        <v>0</v>
      </c>
      <c r="P8" s="33" t="str">
        <v>XXX</v>
      </c>
      <c r="Q8" s="33" t="str">
        <v>XXX</v>
      </c>
      <c r="R8" s="33" t="str">
        <v>XXX</v>
      </c>
      <c r="S8" s="33">
        <v>7149</v>
      </c>
      <c r="T8" s="33">
        <v>423696000</v>
      </c>
      <c r="U8" s="33">
        <v>-22438645</v>
      </c>
      <c r="AB8">
        <f>VLOOKUP($A8,updated_plusgrid!$A$1:$AF$500,MATCH("Usable (USABLE)",updated_plusgrid!$A$1:$AF$1,0),0)-IFERROR(VLOOKUP($A8,'E1 basket NFOL Morning'!$A$1:$M$500,MATCH("For 1 basket",'E1 basket NFOL Morning'!$A$1:$M$1,0),0),0)*MIN('E1 basket NFOL Morning'!$G$2:$G$500)</f>
        <v>53400</v>
      </c>
      <c r="AC8">
        <f>VLOOKUP($A8,updated_plusgrid!$A$1:$AF$500,MATCH("Due (DUE)",updated_plusgrid!$A$1:$AF$1,0),0)-IFERROR(VLOOKUP($A8,'E1 basket NFOL Morning'!$A$1:$M$500,MATCH("For 1 basket",'E1 basket NFOL Morning'!$A$1:$M$1,0),0),0)*MIN('E1 basket NFOL Morning'!$I$2:$I$500)</f>
        <v>0</v>
      </c>
      <c r="AD8">
        <f>VLOOKUP($A8,updated_plusgrid!$A$1:$AF$500,MATCH("Pend. T+1 Buy (TT1UNSETTLEBUY)",updated_plusgrid!$A$1:$AF$1,0),0)-IFERROR(VLOOKUP($A8,'E1 basket NFOL Morning'!$A$1:$M$500,MATCH("For 1 basket",'E1 basket NFOL Morning'!$A$1:$M$1,0),0),0)*MIN('E1 basket NFOL Morning'!$K$2:$K$500)</f>
        <v>0</v>
      </c>
      <c r="AE8">
        <f>AB8-IFERROR(VLOOKUP($A8,Diamond!$A:$B,2,0),0)*MIN(Diamond!$G:$G)</f>
        <v>53400</v>
      </c>
      <c r="AF8">
        <f>AC8-IFERROR(VLOOKUP($A8,Diamond!$A:$B,2,0),0)*MIN(Diamond!$I:$I)</f>
        <v>0</v>
      </c>
      <c r="AG8">
        <f>AD8-IFERROR(VLOOKUP($A8,Diamond!$A:$B,2,0),0)*MIN(Diamond!$K:$K)</f>
        <v>0</v>
      </c>
      <c r="AH8">
        <f>AE8-IFERROR(VLOOKUP($A8,FL!$A:$B,2,0),0)*MIN(FL!$G:$G)</f>
        <v>53400</v>
      </c>
      <c r="AI8">
        <f>AF8-IFERROR(VLOOKUP($A8,FL!$A:$B,2,0),0)*MIN(FL!$I:$I)</f>
        <v>0</v>
      </c>
      <c r="AJ8">
        <f>AG8-IFERROR(VLOOKUP($A8,FL!$A:$B,2,0),0)*MIN(FL!$K:$K)</f>
        <v>0</v>
      </c>
      <c r="AK8">
        <f>AH8-IFERROR(VLOOKUP($A8,'VN100'!$A:$B,2,0),0)*MIN('VN100'!$G:$G)</f>
        <v>53400</v>
      </c>
      <c r="AL8">
        <f>AI8-IFERROR(VLOOKUP($A8,'VN100'!$A:$B,2,0),0)*MIN('VN100'!$I:$I)</f>
        <v>0</v>
      </c>
      <c r="AM8">
        <f>AJ8-IFERROR(VLOOKUP($A8,'VN100'!$A:$B,2,0),0)*MIN('VN100'!$K:$K)</f>
        <v>0</v>
      </c>
      <c r="AN8">
        <f>AK8-IFERROR(VLOOKUP($A8,MIDCAP!$A:$B,2,0),0)*MIN(MIDCAP!$G:$G)</f>
        <v>18600</v>
      </c>
      <c r="AO8">
        <f>AL8-IFERROR(VLOOKUP($A8,MIDCAP!$A:$B,2,0),0)*MIN(MIDCAP!$I:$I)</f>
        <v>0</v>
      </c>
      <c r="AP8">
        <f>AM8-IFERROR(VLOOKUP($A8,MIDCAP!$A:$B,2,0),0)*MIN(MIDCAP!$K:$K)</f>
        <v>0</v>
      </c>
      <c r="AQ8">
        <f>AN8-IFERROR(VLOOKUP($A8,VFS!$A:$B,2,0),0)*MIN(VFS!$G:$G)</f>
        <v>18600</v>
      </c>
      <c r="AR8">
        <f>AO8-IFERROR(VLOOKUP($A8,VFS!$A:$B,2,0),0)*MIN(VFS!$I:$I)</f>
        <v>0</v>
      </c>
      <c r="AS8">
        <f>AP8-IFERROR(VLOOKUP($A8,VFS!$A:$B,2,0),0)*MIN(VFS!$K:$K)</f>
        <v>0</v>
      </c>
      <c r="AT8">
        <f>AQ8-IFERROR(VLOOKUP($A8,FUEMAVND!$A:$B,2,0),0)*MIN(FUEMAVND!$G:$G)</f>
        <v>18600</v>
      </c>
      <c r="AU8">
        <f>AR8-IFERROR(VLOOKUP($A8,FUEMAVND!$A:$B,2,0),0)*MIN(FUEMAVND!$I:$I)</f>
        <v>0</v>
      </c>
      <c r="AV8">
        <f>AS8-IFERROR(VLOOKUP($A8,FUEMAVND!$A:$B,2,0),0)*MIN(FUEMAVND!$K:$K)</f>
        <v>0</v>
      </c>
    </row>
    <row r="9" spans="1:48" x14ac:dyDescent="0.3">
      <c r="A9" s="33" t="str">
        <v>BCM</v>
      </c>
      <c r="B9" s="33">
        <v>10000</v>
      </c>
      <c r="C9" s="33">
        <v>6000</v>
      </c>
      <c r="D9" s="33">
        <v>0</v>
      </c>
      <c r="E9" s="33">
        <v>1000</v>
      </c>
      <c r="F9" s="33">
        <v>600</v>
      </c>
      <c r="G9" s="33">
        <v>2400</v>
      </c>
      <c r="H9" s="33">
        <v>0</v>
      </c>
      <c r="I9" s="33">
        <v>0</v>
      </c>
      <c r="J9" s="33">
        <v>0</v>
      </c>
      <c r="K9" s="33">
        <v>0</v>
      </c>
      <c r="L9" s="33">
        <v>717072664</v>
      </c>
      <c r="M9" s="33">
        <v>69700</v>
      </c>
      <c r="N9" s="33">
        <v>0</v>
      </c>
      <c r="O9" s="33">
        <v>0</v>
      </c>
      <c r="P9" s="33" t="str">
        <v>XXX</v>
      </c>
      <c r="Q9" s="33" t="str">
        <v>XXX</v>
      </c>
      <c r="R9" s="33" t="str">
        <v>XXX</v>
      </c>
      <c r="S9" s="33">
        <v>71707</v>
      </c>
      <c r="T9" s="33">
        <v>697000000</v>
      </c>
      <c r="U9" s="33">
        <v>-20072664</v>
      </c>
      <c r="AB9">
        <f>VLOOKUP($A9,updated_plusgrid!$A$1:$AF$500,MATCH("Usable (USABLE)",updated_plusgrid!$A$1:$AF$1,0),0)-IFERROR(VLOOKUP($A9,'E1 basket NFOL Morning'!$A$1:$M$500,MATCH("For 1 basket",'E1 basket NFOL Morning'!$A$1:$M$1,0),0),0)*MIN('E1 basket NFOL Morning'!$G$2:$G$500)</f>
        <v>1200</v>
      </c>
      <c r="AC9">
        <f>VLOOKUP($A9,updated_plusgrid!$A$1:$AF$500,MATCH("Due (DUE)",updated_plusgrid!$A$1:$AF$1,0),0)-IFERROR(VLOOKUP($A9,'E1 basket NFOL Morning'!$A$1:$M$500,MATCH("For 1 basket",'E1 basket NFOL Morning'!$A$1:$M$1,0),0),0)*MIN('E1 basket NFOL Morning'!$I$2:$I$500)</f>
        <v>100</v>
      </c>
      <c r="AD9">
        <f>VLOOKUP($A9,updated_plusgrid!$A$1:$AF$500,MATCH("Pend. T+1 Buy (TT1UNSETTLEBUY)",updated_plusgrid!$A$1:$AF$1,0),0)-IFERROR(VLOOKUP($A9,'E1 basket NFOL Morning'!$A$1:$M$500,MATCH("For 1 basket",'E1 basket NFOL Morning'!$A$1:$M$1,0),0),0)*MIN('E1 basket NFOL Morning'!$K$2:$K$500)</f>
        <v>0</v>
      </c>
      <c r="AE9">
        <f>AB9-IFERROR(VLOOKUP($A9,Diamond!$A:$B,2,0),0)*MIN(Diamond!$G:$G)</f>
        <v>1200</v>
      </c>
      <c r="AF9">
        <f>AC9-IFERROR(VLOOKUP($A9,Diamond!$A:$B,2,0),0)*MIN(Diamond!$I:$I)</f>
        <v>100</v>
      </c>
      <c r="AG9">
        <f>AD9-IFERROR(VLOOKUP($A9,Diamond!$A:$B,2,0),0)*MIN(Diamond!$K:$K)</f>
        <v>0</v>
      </c>
      <c r="AH9">
        <f>AE9-IFERROR(VLOOKUP($A9,FL!$A:$B,2,0),0)*MIN(FL!$G:$G)</f>
        <v>1200</v>
      </c>
      <c r="AI9">
        <f>AF9-IFERROR(VLOOKUP($A9,FL!$A:$B,2,0),0)*MIN(FL!$I:$I)</f>
        <v>100</v>
      </c>
      <c r="AJ9">
        <f>AG9-IFERROR(VLOOKUP($A9,FL!$A:$B,2,0),0)*MIN(FL!$K:$K)</f>
        <v>0</v>
      </c>
      <c r="AK9">
        <f>AH9-IFERROR(VLOOKUP($A9,'VN100'!$A:$B,2,0),0)*MIN('VN100'!$G:$G)</f>
        <v>1200</v>
      </c>
      <c r="AL9">
        <f>AI9-IFERROR(VLOOKUP($A9,'VN100'!$A:$B,2,0),0)*MIN('VN100'!$I:$I)</f>
        <v>100</v>
      </c>
      <c r="AM9">
        <f>AJ9-IFERROR(VLOOKUP($A9,'VN100'!$A:$B,2,0),0)*MIN('VN100'!$K:$K)</f>
        <v>0</v>
      </c>
      <c r="AN9">
        <f>AK9-IFERROR(VLOOKUP($A9,MIDCAP!$A:$B,2,0),0)*MIN(MIDCAP!$G:$G)</f>
        <v>1200</v>
      </c>
      <c r="AO9">
        <f>AL9-IFERROR(VLOOKUP($A9,MIDCAP!$A:$B,2,0),0)*MIN(MIDCAP!$I:$I)</f>
        <v>100</v>
      </c>
      <c r="AP9">
        <f>AM9-IFERROR(VLOOKUP($A9,MIDCAP!$A:$B,2,0),0)*MIN(MIDCAP!$K:$K)</f>
        <v>0</v>
      </c>
      <c r="AQ9">
        <f>AN9-IFERROR(VLOOKUP($A9,VFS!$A:$B,2,0),0)*MIN(VFS!$G:$G)</f>
        <v>1200</v>
      </c>
      <c r="AR9">
        <f>AO9-IFERROR(VLOOKUP($A9,VFS!$A:$B,2,0),0)*MIN(VFS!$I:$I)</f>
        <v>100</v>
      </c>
      <c r="AS9">
        <f>AP9-IFERROR(VLOOKUP($A9,VFS!$A:$B,2,0),0)*MIN(VFS!$K:$K)</f>
        <v>0</v>
      </c>
      <c r="AT9">
        <f>AQ9-IFERROR(VLOOKUP($A9,FUEMAVND!$A:$B,2,0),0)*MIN(FUEMAVND!$G:$G)</f>
        <v>1200</v>
      </c>
      <c r="AU9">
        <f>AR9-IFERROR(VLOOKUP($A9,FUEMAVND!$A:$B,2,0),0)*MIN(FUEMAVND!$I:$I)</f>
        <v>100</v>
      </c>
      <c r="AV9">
        <f>AS9-IFERROR(VLOOKUP($A9,FUEMAVND!$A:$B,2,0),0)*MIN(FUEMAVND!$K:$K)</f>
        <v>0</v>
      </c>
    </row>
    <row r="10" spans="1:48" x14ac:dyDescent="0.3">
      <c r="A10" s="33" t="str">
        <v>BIC</v>
      </c>
      <c r="B10" s="33">
        <v>4500</v>
      </c>
      <c r="C10" s="33">
        <v>4500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151500000</v>
      </c>
      <c r="M10" s="33">
        <v>35800</v>
      </c>
      <c r="N10" s="33">
        <v>0</v>
      </c>
      <c r="O10" s="33">
        <v>0</v>
      </c>
      <c r="P10" s="33" t="str">
        <v>XXX</v>
      </c>
      <c r="Q10" s="33" t="str">
        <v>XXX</v>
      </c>
      <c r="R10" s="33" t="str">
        <v>XXX</v>
      </c>
      <c r="S10" s="33">
        <v>33666</v>
      </c>
      <c r="T10" s="33">
        <v>161100000</v>
      </c>
      <c r="U10" s="33">
        <v>9599999</v>
      </c>
      <c r="AB10">
        <f>VLOOKUP($A10,updated_plusgrid!$A$1:$AF$500,MATCH("Usable (USABLE)",updated_plusgrid!$A$1:$AF$1,0),0)-IFERROR(VLOOKUP($A10,'E1 basket NFOL Morning'!$A$1:$M$500,MATCH("For 1 basket",'E1 basket NFOL Morning'!$A$1:$M$1,0),0),0)*MIN('E1 basket NFOL Morning'!$G$2:$G$500)</f>
        <v>4500</v>
      </c>
      <c r="AC10">
        <f>VLOOKUP($A10,updated_plusgrid!$A$1:$AF$500,MATCH("Due (DUE)",updated_plusgrid!$A$1:$AF$1,0),0)-IFERROR(VLOOKUP($A10,'E1 basket NFOL Morning'!$A$1:$M$500,MATCH("For 1 basket",'E1 basket NFOL Morning'!$A$1:$M$1,0),0),0)*MIN('E1 basket NFOL Morning'!$I$2:$I$500)</f>
        <v>0</v>
      </c>
      <c r="AD10">
        <f>VLOOKUP($A10,updated_plusgrid!$A$1:$AF$500,MATCH("Pend. T+1 Buy (TT1UNSETTLEBUY)",updated_plusgrid!$A$1:$AF$1,0),0)-IFERROR(VLOOKUP($A10,'E1 basket NFOL Morning'!$A$1:$M$500,MATCH("For 1 basket",'E1 basket NFOL Morning'!$A$1:$M$1,0),0),0)*MIN('E1 basket NFOL Morning'!$K$2:$K$500)</f>
        <v>0</v>
      </c>
      <c r="AE10">
        <f>AB10-IFERROR(VLOOKUP($A10,Diamond!$A:$B,2,0),0)*MIN(Diamond!$G:$G)</f>
        <v>4500</v>
      </c>
      <c r="AF10">
        <f>AC10-IFERROR(VLOOKUP($A10,Diamond!$A:$B,2,0),0)*MIN(Diamond!$I:$I)</f>
        <v>0</v>
      </c>
      <c r="AG10">
        <f>AD10-IFERROR(VLOOKUP($A10,Diamond!$A:$B,2,0),0)*MIN(Diamond!$K:$K)</f>
        <v>0</v>
      </c>
      <c r="AH10">
        <f>AE10-IFERROR(VLOOKUP($A10,FL!$A:$B,2,0),0)*MIN(FL!$G:$G)</f>
        <v>4500</v>
      </c>
      <c r="AI10">
        <f>AF10-IFERROR(VLOOKUP($A10,FL!$A:$B,2,0),0)*MIN(FL!$I:$I)</f>
        <v>0</v>
      </c>
      <c r="AJ10">
        <f>AG10-IFERROR(VLOOKUP($A10,FL!$A:$B,2,0),0)*MIN(FL!$K:$K)</f>
        <v>0</v>
      </c>
      <c r="AK10">
        <f>AH10-IFERROR(VLOOKUP($A10,'VN100'!$A:$B,2,0),0)*MIN('VN100'!$G:$G)</f>
        <v>4500</v>
      </c>
      <c r="AL10">
        <f>AI10-IFERROR(VLOOKUP($A10,'VN100'!$A:$B,2,0),0)*MIN('VN100'!$I:$I)</f>
        <v>0</v>
      </c>
      <c r="AM10">
        <f>AJ10-IFERROR(VLOOKUP($A10,'VN100'!$A:$B,2,0),0)*MIN('VN100'!$K:$K)</f>
        <v>0</v>
      </c>
      <c r="AN10">
        <f>AK10-IFERROR(VLOOKUP($A10,MIDCAP!$A:$B,2,0),0)*MIN(MIDCAP!$G:$G)</f>
        <v>4500</v>
      </c>
      <c r="AO10">
        <f>AL10-IFERROR(VLOOKUP($A10,MIDCAP!$A:$B,2,0),0)*MIN(MIDCAP!$I:$I)</f>
        <v>0</v>
      </c>
      <c r="AP10">
        <f>AM10-IFERROR(VLOOKUP($A10,MIDCAP!$A:$B,2,0),0)*MIN(MIDCAP!$K:$K)</f>
        <v>0</v>
      </c>
      <c r="AQ10">
        <f>AN10-IFERROR(VLOOKUP($A10,VFS!$A:$B,2,0),0)*MIN(VFS!$G:$G)</f>
        <v>4500</v>
      </c>
      <c r="AR10">
        <f>AO10-IFERROR(VLOOKUP($A10,VFS!$A:$B,2,0),0)*MIN(VFS!$I:$I)</f>
        <v>0</v>
      </c>
      <c r="AS10">
        <f>AP10-IFERROR(VLOOKUP($A10,VFS!$A:$B,2,0),0)*MIN(VFS!$K:$K)</f>
        <v>0</v>
      </c>
      <c r="AT10">
        <f>AQ10-IFERROR(VLOOKUP($A10,FUEMAVND!$A:$B,2,0),0)*MIN(FUEMAVND!$G:$G)</f>
        <v>4500</v>
      </c>
      <c r="AU10">
        <f>AR10-IFERROR(VLOOKUP($A10,FUEMAVND!$A:$B,2,0),0)*MIN(FUEMAVND!$I:$I)</f>
        <v>0</v>
      </c>
      <c r="AV10">
        <f>AS10-IFERROR(VLOOKUP($A10,FUEMAVND!$A:$B,2,0),0)*MIN(FUEMAVND!$K:$K)</f>
        <v>0</v>
      </c>
    </row>
    <row r="11" spans="1:48" x14ac:dyDescent="0.3">
      <c r="A11" s="33" t="str">
        <v>BID</v>
      </c>
      <c r="B11" s="33">
        <v>38205</v>
      </c>
      <c r="C11" s="33">
        <v>21805</v>
      </c>
      <c r="D11" s="33">
        <v>0</v>
      </c>
      <c r="E11" s="33">
        <v>4000</v>
      </c>
      <c r="F11" s="33">
        <v>2800</v>
      </c>
      <c r="G11" s="33">
        <v>9600</v>
      </c>
      <c r="H11" s="33">
        <v>0</v>
      </c>
      <c r="I11" s="33">
        <v>0</v>
      </c>
      <c r="J11" s="33">
        <v>0</v>
      </c>
      <c r="K11" s="33">
        <v>0</v>
      </c>
      <c r="L11" s="33">
        <v>1901615181</v>
      </c>
      <c r="M11" s="33">
        <v>49700</v>
      </c>
      <c r="N11" s="33">
        <v>0</v>
      </c>
      <c r="O11" s="33">
        <v>0</v>
      </c>
      <c r="P11" s="33" t="str">
        <v>XXX</v>
      </c>
      <c r="Q11" s="33" t="str">
        <v>XXX</v>
      </c>
      <c r="R11" s="33" t="str">
        <v>XXX</v>
      </c>
      <c r="S11" s="33">
        <v>49773</v>
      </c>
      <c r="T11" s="33">
        <v>1898788500</v>
      </c>
      <c r="U11" s="33">
        <v>-2826681</v>
      </c>
      <c r="AB11">
        <f>VLOOKUP($A11,updated_plusgrid!$A$1:$AF$500,MATCH("Usable (USABLE)",updated_plusgrid!$A$1:$AF$1,0),0)-IFERROR(VLOOKUP($A11,'E1 basket NFOL Morning'!$A$1:$M$500,MATCH("For 1 basket",'E1 basket NFOL Morning'!$A$1:$M$1,0),0),0)*MIN('E1 basket NFOL Morning'!$G$2:$G$500)</f>
        <v>2605</v>
      </c>
      <c r="AC11">
        <f>VLOOKUP($A11,updated_plusgrid!$A$1:$AF$500,MATCH("Due (DUE)",updated_plusgrid!$A$1:$AF$1,0),0)-IFERROR(VLOOKUP($A11,'E1 basket NFOL Morning'!$A$1:$M$500,MATCH("For 1 basket",'E1 basket NFOL Morning'!$A$1:$M$1,0),0),0)*MIN('E1 basket NFOL Morning'!$I$2:$I$500)</f>
        <v>400</v>
      </c>
      <c r="AD11">
        <f>VLOOKUP($A11,updated_plusgrid!$A$1:$AF$500,MATCH("Pend. T+1 Buy (TT1UNSETTLEBUY)",updated_plusgrid!$A$1:$AF$1,0),0)-IFERROR(VLOOKUP($A11,'E1 basket NFOL Morning'!$A$1:$M$500,MATCH("For 1 basket",'E1 basket NFOL Morning'!$A$1:$M$1,0),0),0)*MIN('E1 basket NFOL Morning'!$K$2:$K$500)</f>
        <v>400</v>
      </c>
      <c r="AE11">
        <f>AB11-IFERROR(VLOOKUP($A11,Diamond!$A:$B,2,0),0)*MIN(Diamond!$G:$G)</f>
        <v>2605</v>
      </c>
      <c r="AF11">
        <f>AC11-IFERROR(VLOOKUP($A11,Diamond!$A:$B,2,0),0)*MIN(Diamond!$I:$I)</f>
        <v>400</v>
      </c>
      <c r="AG11">
        <f>AD11-IFERROR(VLOOKUP($A11,Diamond!$A:$B,2,0),0)*MIN(Diamond!$K:$K)</f>
        <v>400</v>
      </c>
      <c r="AH11">
        <f>AE11-IFERROR(VLOOKUP($A11,FL!$A:$B,2,0),0)*MIN(FL!$G:$G)</f>
        <v>1805</v>
      </c>
      <c r="AI11">
        <f>AF11-IFERROR(VLOOKUP($A11,FL!$A:$B,2,0),0)*MIN(FL!$I:$I)</f>
        <v>400</v>
      </c>
      <c r="AJ11">
        <f>AG11-IFERROR(VLOOKUP($A11,FL!$A:$B,2,0),0)*MIN(FL!$K:$K)</f>
        <v>400</v>
      </c>
      <c r="AK11">
        <f>AH11-IFERROR(VLOOKUP($A11,'VN100'!$A:$B,2,0),0)*MIN('VN100'!$G:$G)</f>
        <v>1805</v>
      </c>
      <c r="AL11">
        <f>AI11-IFERROR(VLOOKUP($A11,'VN100'!$A:$B,2,0),0)*MIN('VN100'!$I:$I)</f>
        <v>400</v>
      </c>
      <c r="AM11">
        <f>AJ11-IFERROR(VLOOKUP($A11,'VN100'!$A:$B,2,0),0)*MIN('VN100'!$K:$K)</f>
        <v>400</v>
      </c>
      <c r="AN11">
        <f>AK11-IFERROR(VLOOKUP($A11,MIDCAP!$A:$B,2,0),0)*MIN(MIDCAP!$G:$G)</f>
        <v>1805</v>
      </c>
      <c r="AO11">
        <f>AL11-IFERROR(VLOOKUP($A11,MIDCAP!$A:$B,2,0),0)*MIN(MIDCAP!$I:$I)</f>
        <v>400</v>
      </c>
      <c r="AP11">
        <f>AM11-IFERROR(VLOOKUP($A11,MIDCAP!$A:$B,2,0),0)*MIN(MIDCAP!$K:$K)</f>
        <v>400</v>
      </c>
      <c r="AQ11">
        <f>AN11-IFERROR(VLOOKUP($A11,VFS!$A:$B,2,0),0)*MIN(VFS!$G:$G)</f>
        <v>1805</v>
      </c>
      <c r="AR11">
        <f>AO11-IFERROR(VLOOKUP($A11,VFS!$A:$B,2,0),0)*MIN(VFS!$I:$I)</f>
        <v>400</v>
      </c>
      <c r="AS11">
        <f>AP11-IFERROR(VLOOKUP($A11,VFS!$A:$B,2,0),0)*MIN(VFS!$K:$K)</f>
        <v>400</v>
      </c>
      <c r="AT11">
        <f>AQ11-IFERROR(VLOOKUP($A11,FUEMAVND!$A:$B,2,0),0)*MIN(FUEMAVND!$G:$G)</f>
        <v>1805</v>
      </c>
      <c r="AU11">
        <f>AR11-IFERROR(VLOOKUP($A11,FUEMAVND!$A:$B,2,0),0)*MIN(FUEMAVND!$I:$I)</f>
        <v>400</v>
      </c>
      <c r="AV11">
        <f>AS11-IFERROR(VLOOKUP($A11,FUEMAVND!$A:$B,2,0),0)*MIN(FUEMAVND!$K:$K)</f>
        <v>400</v>
      </c>
    </row>
    <row r="12" spans="1:48" x14ac:dyDescent="0.3">
      <c r="A12" s="33" t="str">
        <v>BMI</v>
      </c>
      <c r="B12" s="33">
        <v>3500</v>
      </c>
      <c r="C12" s="33">
        <v>3500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88862727</v>
      </c>
      <c r="M12" s="33">
        <v>24550</v>
      </c>
      <c r="N12" s="33">
        <v>0</v>
      </c>
      <c r="O12" s="33">
        <v>0</v>
      </c>
      <c r="P12" s="33" t="str">
        <v>XXX</v>
      </c>
      <c r="Q12" s="33" t="str">
        <v>XXX</v>
      </c>
      <c r="R12" s="33" t="str">
        <v>XXX</v>
      </c>
      <c r="S12" s="33">
        <v>25389</v>
      </c>
      <c r="T12" s="33">
        <v>85925000</v>
      </c>
      <c r="U12" s="33">
        <v>-2937727</v>
      </c>
      <c r="AB12">
        <f>VLOOKUP($A12,updated_plusgrid!$A$1:$AF$500,MATCH("Usable (USABLE)",updated_plusgrid!$A$1:$AF$1,0),0)-IFERROR(VLOOKUP($A12,'E1 basket NFOL Morning'!$A$1:$M$500,MATCH("For 1 basket",'E1 basket NFOL Morning'!$A$1:$M$1,0),0),0)*MIN('E1 basket NFOL Morning'!$G$2:$G$500)</f>
        <v>3500</v>
      </c>
      <c r="AC12">
        <f>VLOOKUP($A12,updated_plusgrid!$A$1:$AF$500,MATCH("Due (DUE)",updated_plusgrid!$A$1:$AF$1,0),0)-IFERROR(VLOOKUP($A12,'E1 basket NFOL Morning'!$A$1:$M$500,MATCH("For 1 basket",'E1 basket NFOL Morning'!$A$1:$M$1,0),0),0)*MIN('E1 basket NFOL Morning'!$I$2:$I$500)</f>
        <v>0</v>
      </c>
      <c r="AD12">
        <f>VLOOKUP($A12,updated_plusgrid!$A$1:$AF$500,MATCH("Pend. T+1 Buy (TT1UNSETTLEBUY)",updated_plusgrid!$A$1:$AF$1,0),0)-IFERROR(VLOOKUP($A12,'E1 basket NFOL Morning'!$A$1:$M$500,MATCH("For 1 basket",'E1 basket NFOL Morning'!$A$1:$M$1,0),0),0)*MIN('E1 basket NFOL Morning'!$K$2:$K$500)</f>
        <v>0</v>
      </c>
      <c r="AE12">
        <f>AB12-IFERROR(VLOOKUP($A12,Diamond!$A:$B,2,0),0)*MIN(Diamond!$G:$G)</f>
        <v>3500</v>
      </c>
      <c r="AF12">
        <f>AC12-IFERROR(VLOOKUP($A12,Diamond!$A:$B,2,0),0)*MIN(Diamond!$I:$I)</f>
        <v>0</v>
      </c>
      <c r="AG12">
        <f>AD12-IFERROR(VLOOKUP($A12,Diamond!$A:$B,2,0),0)*MIN(Diamond!$K:$K)</f>
        <v>0</v>
      </c>
      <c r="AH12">
        <f>AE12-IFERROR(VLOOKUP($A12,FL!$A:$B,2,0),0)*MIN(FL!$G:$G)</f>
        <v>3500</v>
      </c>
      <c r="AI12">
        <f>AF12-IFERROR(VLOOKUP($A12,FL!$A:$B,2,0),0)*MIN(FL!$I:$I)</f>
        <v>0</v>
      </c>
      <c r="AJ12">
        <f>AG12-IFERROR(VLOOKUP($A12,FL!$A:$B,2,0),0)*MIN(FL!$K:$K)</f>
        <v>0</v>
      </c>
      <c r="AK12">
        <f>AH12-IFERROR(VLOOKUP($A12,'VN100'!$A:$B,2,0),0)*MIN('VN100'!$G:$G)</f>
        <v>3500</v>
      </c>
      <c r="AL12">
        <f>AI12-IFERROR(VLOOKUP($A12,'VN100'!$A:$B,2,0),0)*MIN('VN100'!$I:$I)</f>
        <v>0</v>
      </c>
      <c r="AM12">
        <f>AJ12-IFERROR(VLOOKUP($A12,'VN100'!$A:$B,2,0),0)*MIN('VN100'!$K:$K)</f>
        <v>0</v>
      </c>
      <c r="AN12">
        <f>AK12-IFERROR(VLOOKUP($A12,MIDCAP!$A:$B,2,0),0)*MIN(MIDCAP!$G:$G)</f>
        <v>3500</v>
      </c>
      <c r="AO12">
        <f>AL12-IFERROR(VLOOKUP($A12,MIDCAP!$A:$B,2,0),0)*MIN(MIDCAP!$I:$I)</f>
        <v>0</v>
      </c>
      <c r="AP12">
        <f>AM12-IFERROR(VLOOKUP($A12,MIDCAP!$A:$B,2,0),0)*MIN(MIDCAP!$K:$K)</f>
        <v>0</v>
      </c>
      <c r="AQ12">
        <f>AN12-IFERROR(VLOOKUP($A12,VFS!$A:$B,2,0),0)*MIN(VFS!$G:$G)</f>
        <v>3500</v>
      </c>
      <c r="AR12">
        <f>AO12-IFERROR(VLOOKUP($A12,VFS!$A:$B,2,0),0)*MIN(VFS!$I:$I)</f>
        <v>0</v>
      </c>
      <c r="AS12">
        <f>AP12-IFERROR(VLOOKUP($A12,VFS!$A:$B,2,0),0)*MIN(VFS!$K:$K)</f>
        <v>0</v>
      </c>
      <c r="AT12">
        <f>AQ12-IFERROR(VLOOKUP($A12,FUEMAVND!$A:$B,2,0),0)*MIN(FUEMAVND!$G:$G)</f>
        <v>3500</v>
      </c>
      <c r="AU12">
        <f>AR12-IFERROR(VLOOKUP($A12,FUEMAVND!$A:$B,2,0),0)*MIN(FUEMAVND!$I:$I)</f>
        <v>0</v>
      </c>
      <c r="AV12">
        <f>AS12-IFERROR(VLOOKUP($A12,FUEMAVND!$A:$B,2,0),0)*MIN(FUEMAVND!$K:$K)</f>
        <v>0</v>
      </c>
    </row>
    <row r="13" spans="1:48" x14ac:dyDescent="0.3">
      <c r="A13" s="33" t="str">
        <v>BMP</v>
      </c>
      <c r="B13" s="33">
        <v>3100</v>
      </c>
      <c r="C13" s="33">
        <v>3000</v>
      </c>
      <c r="D13" s="33">
        <v>0</v>
      </c>
      <c r="E13" s="33">
        <v>0</v>
      </c>
      <c r="F13" s="33">
        <v>100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302304156</v>
      </c>
      <c r="M13" s="33">
        <v>104500</v>
      </c>
      <c r="N13" s="33">
        <v>0</v>
      </c>
      <c r="O13" s="33">
        <v>0</v>
      </c>
      <c r="P13" s="33" t="str">
        <v>XXX</v>
      </c>
      <c r="Q13" s="33" t="str">
        <v>XXX</v>
      </c>
      <c r="R13" s="33" t="str">
        <v>XXX</v>
      </c>
      <c r="S13" s="33">
        <v>97517</v>
      </c>
      <c r="T13" s="33">
        <v>323950000</v>
      </c>
      <c r="U13" s="33">
        <v>21645843</v>
      </c>
      <c r="AB13">
        <f>VLOOKUP($A13,updated_plusgrid!$A$1:$AF$500,MATCH("Usable (USABLE)",updated_plusgrid!$A$1:$AF$1,0),0)-IFERROR(VLOOKUP($A13,'E1 basket NFOL Morning'!$A$1:$M$500,MATCH("For 1 basket",'E1 basket NFOL Morning'!$A$1:$M$1,0),0),0)*MIN('E1 basket NFOL Morning'!$G$2:$G$500)</f>
        <v>3000</v>
      </c>
      <c r="AC13">
        <f>VLOOKUP($A13,updated_plusgrid!$A$1:$AF$500,MATCH("Due (DUE)",updated_plusgrid!$A$1:$AF$1,0),0)-IFERROR(VLOOKUP($A13,'E1 basket NFOL Morning'!$A$1:$M$500,MATCH("For 1 basket",'E1 basket NFOL Morning'!$A$1:$M$1,0),0),0)*MIN('E1 basket NFOL Morning'!$I$2:$I$500)</f>
        <v>0</v>
      </c>
      <c r="AD13">
        <f>VLOOKUP($A13,updated_plusgrid!$A$1:$AF$500,MATCH("Pend. T+1 Buy (TT1UNSETTLEBUY)",updated_plusgrid!$A$1:$AF$1,0),0)-IFERROR(VLOOKUP($A13,'E1 basket NFOL Morning'!$A$1:$M$500,MATCH("For 1 basket",'E1 basket NFOL Morning'!$A$1:$M$1,0),0),0)*MIN('E1 basket NFOL Morning'!$K$2:$K$500)</f>
        <v>100</v>
      </c>
      <c r="AE13">
        <f>AB13-IFERROR(VLOOKUP($A13,Diamond!$A:$B,2,0),0)*MIN(Diamond!$G:$G)</f>
        <v>2900</v>
      </c>
      <c r="AF13">
        <f>AC13-IFERROR(VLOOKUP($A13,Diamond!$A:$B,2,0),0)*MIN(Diamond!$I:$I)</f>
        <v>0</v>
      </c>
      <c r="AG13">
        <f>AD13-IFERROR(VLOOKUP($A13,Diamond!$A:$B,2,0),0)*MIN(Diamond!$K:$K)</f>
        <v>100</v>
      </c>
      <c r="AH13">
        <f>AE13-IFERROR(VLOOKUP($A13,FL!$A:$B,2,0),0)*MIN(FL!$G:$G)</f>
        <v>2900</v>
      </c>
      <c r="AI13">
        <f>AF13-IFERROR(VLOOKUP($A13,FL!$A:$B,2,0),0)*MIN(FL!$I:$I)</f>
        <v>0</v>
      </c>
      <c r="AJ13">
        <f>AG13-IFERROR(VLOOKUP($A13,FL!$A:$B,2,0),0)*MIN(FL!$K:$K)</f>
        <v>100</v>
      </c>
      <c r="AK13">
        <f>AH13-IFERROR(VLOOKUP($A13,'VN100'!$A:$B,2,0),0)*MIN('VN100'!$G:$G)</f>
        <v>2900</v>
      </c>
      <c r="AL13">
        <f>AI13-IFERROR(VLOOKUP($A13,'VN100'!$A:$B,2,0),0)*MIN('VN100'!$I:$I)</f>
        <v>0</v>
      </c>
      <c r="AM13">
        <f>AJ13-IFERROR(VLOOKUP($A13,'VN100'!$A:$B,2,0),0)*MIN('VN100'!$K:$K)</f>
        <v>100</v>
      </c>
      <c r="AN13">
        <f>AK13-IFERROR(VLOOKUP($A13,MIDCAP!$A:$B,2,0),0)*MIN(MIDCAP!$G:$G)</f>
        <v>0</v>
      </c>
      <c r="AO13">
        <f>AL13-IFERROR(VLOOKUP($A13,MIDCAP!$A:$B,2,0),0)*MIN(MIDCAP!$I:$I)</f>
        <v>0</v>
      </c>
      <c r="AP13">
        <f>AM13-IFERROR(VLOOKUP($A13,MIDCAP!$A:$B,2,0),0)*MIN(MIDCAP!$K:$K)</f>
        <v>100</v>
      </c>
      <c r="AQ13">
        <f>AN13-IFERROR(VLOOKUP($A13,VFS!$A:$B,2,0),0)*MIN(VFS!$G:$G)</f>
        <v>0</v>
      </c>
      <c r="AR13">
        <f>AO13-IFERROR(VLOOKUP($A13,VFS!$A:$B,2,0),0)*MIN(VFS!$I:$I)</f>
        <v>0</v>
      </c>
      <c r="AS13">
        <f>AP13-IFERROR(VLOOKUP($A13,VFS!$A:$B,2,0),0)*MIN(VFS!$K:$K)</f>
        <v>100</v>
      </c>
      <c r="AT13">
        <f>AQ13-IFERROR(VLOOKUP($A13,FUEMAVND!$A:$B,2,0),0)*MIN(FUEMAVND!$G:$G)</f>
        <v>0</v>
      </c>
      <c r="AU13">
        <f>AR13-IFERROR(VLOOKUP($A13,FUEMAVND!$A:$B,2,0),0)*MIN(FUEMAVND!$I:$I)</f>
        <v>0</v>
      </c>
      <c r="AV13">
        <f>AS13-IFERROR(VLOOKUP($A13,FUEMAVND!$A:$B,2,0),0)*MIN(FUEMAVND!$K:$K)</f>
        <v>100</v>
      </c>
    </row>
    <row r="14" spans="1:48" x14ac:dyDescent="0.3">
      <c r="A14" s="33" t="str">
        <v>BSI</v>
      </c>
      <c r="B14" s="33">
        <v>3700</v>
      </c>
      <c r="C14" s="33">
        <v>3700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175200000</v>
      </c>
      <c r="M14" s="33">
        <v>49500</v>
      </c>
      <c r="N14" s="33">
        <v>0</v>
      </c>
      <c r="O14" s="33">
        <v>0</v>
      </c>
      <c r="P14" s="33" t="str">
        <v>XXX</v>
      </c>
      <c r="Q14" s="33" t="str">
        <v>XXX</v>
      </c>
      <c r="R14" s="33" t="str">
        <v>XXX</v>
      </c>
      <c r="S14" s="33">
        <v>47351</v>
      </c>
      <c r="T14" s="33">
        <v>183150000</v>
      </c>
      <c r="U14" s="33">
        <v>7950000</v>
      </c>
      <c r="AB14">
        <f>VLOOKUP($A14,updated_plusgrid!$A$1:$AF$500,MATCH("Usable (USABLE)",updated_plusgrid!$A$1:$AF$1,0),0)-IFERROR(VLOOKUP($A14,'E1 basket NFOL Morning'!$A$1:$M$500,MATCH("For 1 basket",'E1 basket NFOL Morning'!$A$1:$M$1,0),0),0)*MIN('E1 basket NFOL Morning'!$G$2:$G$500)</f>
        <v>3700</v>
      </c>
      <c r="AC14">
        <f>VLOOKUP($A14,updated_plusgrid!$A$1:$AF$500,MATCH("Due (DUE)",updated_plusgrid!$A$1:$AF$1,0),0)-IFERROR(VLOOKUP($A14,'E1 basket NFOL Morning'!$A$1:$M$500,MATCH("For 1 basket",'E1 basket NFOL Morning'!$A$1:$M$1,0),0),0)*MIN('E1 basket NFOL Morning'!$I$2:$I$500)</f>
        <v>0</v>
      </c>
      <c r="AD14">
        <f>VLOOKUP($A14,updated_plusgrid!$A$1:$AF$500,MATCH("Pend. T+1 Buy (TT1UNSETTLEBUY)",updated_plusgrid!$A$1:$AF$1,0),0)-IFERROR(VLOOKUP($A14,'E1 basket NFOL Morning'!$A$1:$M$500,MATCH("For 1 basket",'E1 basket NFOL Morning'!$A$1:$M$1,0),0),0)*MIN('E1 basket NFOL Morning'!$K$2:$K$500)</f>
        <v>0</v>
      </c>
      <c r="AE14">
        <f>AB14-IFERROR(VLOOKUP($A14,Diamond!$A:$B,2,0),0)*MIN(Diamond!$G:$G)</f>
        <v>3700</v>
      </c>
      <c r="AF14">
        <f>AC14-IFERROR(VLOOKUP($A14,Diamond!$A:$B,2,0),0)*MIN(Diamond!$I:$I)</f>
        <v>0</v>
      </c>
      <c r="AG14">
        <f>AD14-IFERROR(VLOOKUP($A14,Diamond!$A:$B,2,0),0)*MIN(Diamond!$K:$K)</f>
        <v>0</v>
      </c>
      <c r="AH14">
        <f>AE14-IFERROR(VLOOKUP($A14,FL!$A:$B,2,0),0)*MIN(FL!$G:$G)</f>
        <v>3700</v>
      </c>
      <c r="AI14">
        <f>AF14-IFERROR(VLOOKUP($A14,FL!$A:$B,2,0),0)*MIN(FL!$I:$I)</f>
        <v>0</v>
      </c>
      <c r="AJ14">
        <f>AG14-IFERROR(VLOOKUP($A14,FL!$A:$B,2,0),0)*MIN(FL!$K:$K)</f>
        <v>0</v>
      </c>
      <c r="AK14">
        <f>AH14-IFERROR(VLOOKUP($A14,'VN100'!$A:$B,2,0),0)*MIN('VN100'!$G:$G)</f>
        <v>3700</v>
      </c>
      <c r="AL14">
        <f>AI14-IFERROR(VLOOKUP($A14,'VN100'!$A:$B,2,0),0)*MIN('VN100'!$I:$I)</f>
        <v>0</v>
      </c>
      <c r="AM14">
        <f>AJ14-IFERROR(VLOOKUP($A14,'VN100'!$A:$B,2,0),0)*MIN('VN100'!$K:$K)</f>
        <v>0</v>
      </c>
      <c r="AN14">
        <f>AK14-IFERROR(VLOOKUP($A14,MIDCAP!$A:$B,2,0),0)*MIN(MIDCAP!$G:$G)</f>
        <v>3700</v>
      </c>
      <c r="AO14">
        <f>AL14-IFERROR(VLOOKUP($A14,MIDCAP!$A:$B,2,0),0)*MIN(MIDCAP!$I:$I)</f>
        <v>0</v>
      </c>
      <c r="AP14">
        <f>AM14-IFERROR(VLOOKUP($A14,MIDCAP!$A:$B,2,0),0)*MIN(MIDCAP!$K:$K)</f>
        <v>0</v>
      </c>
      <c r="AQ14">
        <f>AN14-IFERROR(VLOOKUP($A14,VFS!$A:$B,2,0),0)*MIN(VFS!$G:$G)</f>
        <v>3700</v>
      </c>
      <c r="AR14">
        <f>AO14-IFERROR(VLOOKUP($A14,VFS!$A:$B,2,0),0)*MIN(VFS!$I:$I)</f>
        <v>0</v>
      </c>
      <c r="AS14">
        <f>AP14-IFERROR(VLOOKUP($A14,VFS!$A:$B,2,0),0)*MIN(VFS!$K:$K)</f>
        <v>0</v>
      </c>
      <c r="AT14">
        <f>AQ14-IFERROR(VLOOKUP($A14,FUEMAVND!$A:$B,2,0),0)*MIN(FUEMAVND!$G:$G)</f>
        <v>3700</v>
      </c>
      <c r="AU14">
        <f>AR14-IFERROR(VLOOKUP($A14,FUEMAVND!$A:$B,2,0),0)*MIN(FUEMAVND!$I:$I)</f>
        <v>0</v>
      </c>
      <c r="AV14">
        <f>AS14-IFERROR(VLOOKUP($A14,FUEMAVND!$A:$B,2,0),0)*MIN(FUEMAVND!$K:$K)</f>
        <v>0</v>
      </c>
    </row>
    <row r="15" spans="1:48" x14ac:dyDescent="0.3">
      <c r="A15" s="33" t="str">
        <v>BVH</v>
      </c>
      <c r="B15" s="33">
        <v>12900</v>
      </c>
      <c r="C15" s="33">
        <v>8800</v>
      </c>
      <c r="D15" s="33">
        <v>0</v>
      </c>
      <c r="E15" s="33">
        <v>1000</v>
      </c>
      <c r="F15" s="33">
        <v>700</v>
      </c>
      <c r="G15" s="33">
        <v>2400</v>
      </c>
      <c r="H15" s="33">
        <v>0</v>
      </c>
      <c r="I15" s="33">
        <v>0</v>
      </c>
      <c r="J15" s="33">
        <v>0</v>
      </c>
      <c r="K15" s="33">
        <v>0</v>
      </c>
      <c r="L15" s="33">
        <v>578303223</v>
      </c>
      <c r="M15" s="33">
        <v>45350</v>
      </c>
      <c r="N15" s="33">
        <v>0</v>
      </c>
      <c r="O15" s="33">
        <v>0</v>
      </c>
      <c r="P15" s="33" t="str">
        <v>XXX</v>
      </c>
      <c r="Q15" s="33" t="str">
        <v>XXX</v>
      </c>
      <c r="R15" s="33" t="str">
        <v>XXX</v>
      </c>
      <c r="S15" s="33">
        <v>44829</v>
      </c>
      <c r="T15" s="33">
        <v>585015000</v>
      </c>
      <c r="U15" s="33">
        <v>6711776</v>
      </c>
      <c r="AB15">
        <f>VLOOKUP($A15,updated_plusgrid!$A$1:$AF$500,MATCH("Usable (USABLE)",updated_plusgrid!$A$1:$AF$1,0),0)-IFERROR(VLOOKUP($A15,'E1 basket NFOL Morning'!$A$1:$M$500,MATCH("For 1 basket",'E1 basket NFOL Morning'!$A$1:$M$1,0),0),0)*MIN('E1 basket NFOL Morning'!$G$2:$G$500)</f>
        <v>4000</v>
      </c>
      <c r="AC15">
        <f>VLOOKUP($A15,updated_plusgrid!$A$1:$AF$500,MATCH("Due (DUE)",updated_plusgrid!$A$1:$AF$1,0),0)-IFERROR(VLOOKUP($A15,'E1 basket NFOL Morning'!$A$1:$M$500,MATCH("For 1 basket",'E1 basket NFOL Morning'!$A$1:$M$1,0),0),0)*MIN('E1 basket NFOL Morning'!$I$2:$I$500)</f>
        <v>100</v>
      </c>
      <c r="AD15">
        <f>VLOOKUP($A15,updated_plusgrid!$A$1:$AF$500,MATCH("Pend. T+1 Buy (TT1UNSETTLEBUY)",updated_plusgrid!$A$1:$AF$1,0),0)-IFERROR(VLOOKUP($A15,'E1 basket NFOL Morning'!$A$1:$M$500,MATCH("For 1 basket",'E1 basket NFOL Morning'!$A$1:$M$1,0),0),0)*MIN('E1 basket NFOL Morning'!$K$2:$K$500)</f>
        <v>100</v>
      </c>
      <c r="AE15">
        <f>AB15-IFERROR(VLOOKUP($A15,Diamond!$A:$B,2,0),0)*MIN(Diamond!$G:$G)</f>
        <v>4000</v>
      </c>
      <c r="AF15">
        <f>AC15-IFERROR(VLOOKUP($A15,Diamond!$A:$B,2,0),0)*MIN(Diamond!$I:$I)</f>
        <v>100</v>
      </c>
      <c r="AG15">
        <f>AD15-IFERROR(VLOOKUP($A15,Diamond!$A:$B,2,0),0)*MIN(Diamond!$K:$K)</f>
        <v>100</v>
      </c>
      <c r="AH15">
        <f>AE15-IFERROR(VLOOKUP($A15,FL!$A:$B,2,0),0)*MIN(FL!$G:$G)</f>
        <v>4000</v>
      </c>
      <c r="AI15">
        <f>AF15-IFERROR(VLOOKUP($A15,FL!$A:$B,2,0),0)*MIN(FL!$I:$I)</f>
        <v>100</v>
      </c>
      <c r="AJ15">
        <f>AG15-IFERROR(VLOOKUP($A15,FL!$A:$B,2,0),0)*MIN(FL!$K:$K)</f>
        <v>100</v>
      </c>
      <c r="AK15">
        <f>AH15-IFERROR(VLOOKUP($A15,'VN100'!$A:$B,2,0),0)*MIN('VN100'!$G:$G)</f>
        <v>4000</v>
      </c>
      <c r="AL15">
        <f>AI15-IFERROR(VLOOKUP($A15,'VN100'!$A:$B,2,0),0)*MIN('VN100'!$I:$I)</f>
        <v>100</v>
      </c>
      <c r="AM15">
        <f>AJ15-IFERROR(VLOOKUP($A15,'VN100'!$A:$B,2,0),0)*MIN('VN100'!$K:$K)</f>
        <v>100</v>
      </c>
      <c r="AN15">
        <f>AK15-IFERROR(VLOOKUP($A15,MIDCAP!$A:$B,2,0),0)*MIN(MIDCAP!$G:$G)</f>
        <v>4000</v>
      </c>
      <c r="AO15">
        <f>AL15-IFERROR(VLOOKUP($A15,MIDCAP!$A:$B,2,0),0)*MIN(MIDCAP!$I:$I)</f>
        <v>100</v>
      </c>
      <c r="AP15">
        <f>AM15-IFERROR(VLOOKUP($A15,MIDCAP!$A:$B,2,0),0)*MIN(MIDCAP!$K:$K)</f>
        <v>100</v>
      </c>
      <c r="AQ15">
        <f>AN15-IFERROR(VLOOKUP($A15,VFS!$A:$B,2,0),0)*MIN(VFS!$G:$G)</f>
        <v>4000</v>
      </c>
      <c r="AR15">
        <f>AO15-IFERROR(VLOOKUP($A15,VFS!$A:$B,2,0),0)*MIN(VFS!$I:$I)</f>
        <v>100</v>
      </c>
      <c r="AS15">
        <f>AP15-IFERROR(VLOOKUP($A15,VFS!$A:$B,2,0),0)*MIN(VFS!$K:$K)</f>
        <v>100</v>
      </c>
      <c r="AT15">
        <f>AQ15-IFERROR(VLOOKUP($A15,FUEMAVND!$A:$B,2,0),0)*MIN(FUEMAVND!$G:$G)</f>
        <v>4000</v>
      </c>
      <c r="AU15">
        <f>AR15-IFERROR(VLOOKUP($A15,FUEMAVND!$A:$B,2,0),0)*MIN(FUEMAVND!$I:$I)</f>
        <v>100</v>
      </c>
      <c r="AV15">
        <f>AS15-IFERROR(VLOOKUP($A15,FUEMAVND!$A:$B,2,0),0)*MIN(FUEMAVND!$K:$K)</f>
        <v>100</v>
      </c>
    </row>
    <row r="16" spans="1:48" x14ac:dyDescent="0.3">
      <c r="A16" s="33" t="str">
        <v>BWE</v>
      </c>
      <c r="B16" s="33">
        <v>7300</v>
      </c>
      <c r="C16" s="33">
        <v>7300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312875583</v>
      </c>
      <c r="M16" s="33">
        <v>44400</v>
      </c>
      <c r="N16" s="33">
        <v>0</v>
      </c>
      <c r="O16" s="33">
        <v>0</v>
      </c>
      <c r="P16" s="33" t="str">
        <v>XXX</v>
      </c>
      <c r="Q16" s="33" t="str">
        <v>XXX</v>
      </c>
      <c r="R16" s="33" t="str">
        <v>XXX</v>
      </c>
      <c r="S16" s="33">
        <v>42859</v>
      </c>
      <c r="T16" s="33">
        <v>324120000</v>
      </c>
      <c r="U16" s="33">
        <v>11244416</v>
      </c>
      <c r="AB16">
        <f>VLOOKUP($A16,updated_plusgrid!$A$1:$AF$500,MATCH("Usable (USABLE)",updated_plusgrid!$A$1:$AF$1,0),0)-IFERROR(VLOOKUP($A16,'E1 basket NFOL Morning'!$A$1:$M$500,MATCH("For 1 basket",'E1 basket NFOL Morning'!$A$1:$M$1,0),0),0)*MIN('E1 basket NFOL Morning'!$G$2:$G$500)</f>
        <v>7300</v>
      </c>
      <c r="AC16">
        <f>VLOOKUP($A16,updated_plusgrid!$A$1:$AF$500,MATCH("Due (DUE)",updated_plusgrid!$A$1:$AF$1,0),0)-IFERROR(VLOOKUP($A16,'E1 basket NFOL Morning'!$A$1:$M$500,MATCH("For 1 basket",'E1 basket NFOL Morning'!$A$1:$M$1,0),0),0)*MIN('E1 basket NFOL Morning'!$I$2:$I$500)</f>
        <v>0</v>
      </c>
      <c r="AD16">
        <f>VLOOKUP($A16,updated_plusgrid!$A$1:$AF$500,MATCH("Pend. T+1 Buy (TT1UNSETTLEBUY)",updated_plusgrid!$A$1:$AF$1,0),0)-IFERROR(VLOOKUP($A16,'E1 basket NFOL Morning'!$A$1:$M$500,MATCH("For 1 basket",'E1 basket NFOL Morning'!$A$1:$M$1,0),0),0)*MIN('E1 basket NFOL Morning'!$K$2:$K$500)</f>
        <v>0</v>
      </c>
      <c r="AE16">
        <f>AB16-IFERROR(VLOOKUP($A16,Diamond!$A:$B,2,0),0)*MIN(Diamond!$G:$G)</f>
        <v>7300</v>
      </c>
      <c r="AF16">
        <f>AC16-IFERROR(VLOOKUP($A16,Diamond!$A:$B,2,0),0)*MIN(Diamond!$I:$I)</f>
        <v>0</v>
      </c>
      <c r="AG16">
        <f>AD16-IFERROR(VLOOKUP($A16,Diamond!$A:$B,2,0),0)*MIN(Diamond!$K:$K)</f>
        <v>0</v>
      </c>
      <c r="AH16">
        <f>AE16-IFERROR(VLOOKUP($A16,FL!$A:$B,2,0),0)*MIN(FL!$G:$G)</f>
        <v>7300</v>
      </c>
      <c r="AI16">
        <f>AF16-IFERROR(VLOOKUP($A16,FL!$A:$B,2,0),0)*MIN(FL!$I:$I)</f>
        <v>0</v>
      </c>
      <c r="AJ16">
        <f>AG16-IFERROR(VLOOKUP($A16,FL!$A:$B,2,0),0)*MIN(FL!$K:$K)</f>
        <v>0</v>
      </c>
      <c r="AK16">
        <f>AH16-IFERROR(VLOOKUP($A16,'VN100'!$A:$B,2,0),0)*MIN('VN100'!$G:$G)</f>
        <v>7300</v>
      </c>
      <c r="AL16">
        <f>AI16-IFERROR(VLOOKUP($A16,'VN100'!$A:$B,2,0),0)*MIN('VN100'!$I:$I)</f>
        <v>0</v>
      </c>
      <c r="AM16">
        <f>AJ16-IFERROR(VLOOKUP($A16,'VN100'!$A:$B,2,0),0)*MIN('VN100'!$K:$K)</f>
        <v>0</v>
      </c>
      <c r="AN16">
        <f>AK16-IFERROR(VLOOKUP($A16,MIDCAP!$A:$B,2,0),0)*MIN(MIDCAP!$G:$G)</f>
        <v>1500</v>
      </c>
      <c r="AO16">
        <f>AL16-IFERROR(VLOOKUP($A16,MIDCAP!$A:$B,2,0),0)*MIN(MIDCAP!$I:$I)</f>
        <v>0</v>
      </c>
      <c r="AP16">
        <f>AM16-IFERROR(VLOOKUP($A16,MIDCAP!$A:$B,2,0),0)*MIN(MIDCAP!$K:$K)</f>
        <v>0</v>
      </c>
      <c r="AQ16">
        <f>AN16-IFERROR(VLOOKUP($A16,VFS!$A:$B,2,0),0)*MIN(VFS!$G:$G)</f>
        <v>1500</v>
      </c>
      <c r="AR16">
        <f>AO16-IFERROR(VLOOKUP($A16,VFS!$A:$B,2,0),0)*MIN(VFS!$I:$I)</f>
        <v>0</v>
      </c>
      <c r="AS16">
        <f>AP16-IFERROR(VLOOKUP($A16,VFS!$A:$B,2,0),0)*MIN(VFS!$K:$K)</f>
        <v>0</v>
      </c>
      <c r="AT16">
        <f>AQ16-IFERROR(VLOOKUP($A16,FUEMAVND!$A:$B,2,0),0)*MIN(FUEMAVND!$G:$G)</f>
        <v>1500</v>
      </c>
      <c r="AU16">
        <f>AR16-IFERROR(VLOOKUP($A16,FUEMAVND!$A:$B,2,0),0)*MIN(FUEMAVND!$I:$I)</f>
        <v>0</v>
      </c>
      <c r="AV16">
        <f>AS16-IFERROR(VLOOKUP($A16,FUEMAVND!$A:$B,2,0),0)*MIN(FUEMAVND!$K:$K)</f>
        <v>0</v>
      </c>
    </row>
    <row r="17" spans="1:48" x14ac:dyDescent="0.3">
      <c r="A17" s="33" t="str">
        <v>CII</v>
      </c>
      <c r="B17" s="33">
        <v>33000</v>
      </c>
      <c r="C17" s="33">
        <v>33000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514905547</v>
      </c>
      <c r="M17" s="33">
        <v>15700</v>
      </c>
      <c r="N17" s="33">
        <v>0</v>
      </c>
      <c r="O17" s="33">
        <v>0</v>
      </c>
      <c r="P17" s="33" t="str">
        <v>XXX</v>
      </c>
      <c r="Q17" s="33" t="str">
        <v>XXX</v>
      </c>
      <c r="R17" s="33" t="str">
        <v>XXX</v>
      </c>
      <c r="S17" s="33">
        <v>15603</v>
      </c>
      <c r="T17" s="33">
        <v>518100000</v>
      </c>
      <c r="U17" s="33">
        <v>3194452</v>
      </c>
      <c r="AB17">
        <f>VLOOKUP($A17,updated_plusgrid!$A$1:$AF$500,MATCH("Usable (USABLE)",updated_plusgrid!$A$1:$AF$1,0),0)-IFERROR(VLOOKUP($A17,'E1 basket NFOL Morning'!$A$1:$M$500,MATCH("For 1 basket",'E1 basket NFOL Morning'!$A$1:$M$1,0),0),0)*MIN('E1 basket NFOL Morning'!$G$2:$G$500)</f>
        <v>33000</v>
      </c>
      <c r="AC17">
        <f>VLOOKUP($A17,updated_plusgrid!$A$1:$AF$500,MATCH("Due (DUE)",updated_plusgrid!$A$1:$AF$1,0),0)-IFERROR(VLOOKUP($A17,'E1 basket NFOL Morning'!$A$1:$M$500,MATCH("For 1 basket",'E1 basket NFOL Morning'!$A$1:$M$1,0),0),0)*MIN('E1 basket NFOL Morning'!$I$2:$I$500)</f>
        <v>0</v>
      </c>
      <c r="AD17">
        <f>VLOOKUP($A17,updated_plusgrid!$A$1:$AF$500,MATCH("Pend. T+1 Buy (TT1UNSETTLEBUY)",updated_plusgrid!$A$1:$AF$1,0),0)-IFERROR(VLOOKUP($A17,'E1 basket NFOL Morning'!$A$1:$M$500,MATCH("For 1 basket",'E1 basket NFOL Morning'!$A$1:$M$1,0),0),0)*MIN('E1 basket NFOL Morning'!$K$2:$K$500)</f>
        <v>0</v>
      </c>
      <c r="AE17">
        <f>AB17-IFERROR(VLOOKUP($A17,Diamond!$A:$B,2,0),0)*MIN(Diamond!$G:$G)</f>
        <v>33000</v>
      </c>
      <c r="AF17">
        <f>AC17-IFERROR(VLOOKUP($A17,Diamond!$A:$B,2,0),0)*MIN(Diamond!$I:$I)</f>
        <v>0</v>
      </c>
      <c r="AG17">
        <f>AD17-IFERROR(VLOOKUP($A17,Diamond!$A:$B,2,0),0)*MIN(Diamond!$K:$K)</f>
        <v>0</v>
      </c>
      <c r="AH17">
        <f>AE17-IFERROR(VLOOKUP($A17,FL!$A:$B,2,0),0)*MIN(FL!$G:$G)</f>
        <v>33000</v>
      </c>
      <c r="AI17">
        <f>AF17-IFERROR(VLOOKUP($A17,FL!$A:$B,2,0),0)*MIN(FL!$I:$I)</f>
        <v>0</v>
      </c>
      <c r="AJ17">
        <f>AG17-IFERROR(VLOOKUP($A17,FL!$A:$B,2,0),0)*MIN(FL!$K:$K)</f>
        <v>0</v>
      </c>
      <c r="AK17">
        <f>AH17-IFERROR(VLOOKUP($A17,'VN100'!$A:$B,2,0),0)*MIN('VN100'!$G:$G)</f>
        <v>33000</v>
      </c>
      <c r="AL17">
        <f>AI17-IFERROR(VLOOKUP($A17,'VN100'!$A:$B,2,0),0)*MIN('VN100'!$I:$I)</f>
        <v>0</v>
      </c>
      <c r="AM17">
        <f>AJ17-IFERROR(VLOOKUP($A17,'VN100'!$A:$B,2,0),0)*MIN('VN100'!$K:$K)</f>
        <v>0</v>
      </c>
      <c r="AN17">
        <f>AK17-IFERROR(VLOOKUP($A17,MIDCAP!$A:$B,2,0),0)*MIN(MIDCAP!$G:$G)</f>
        <v>15600</v>
      </c>
      <c r="AO17">
        <f>AL17-IFERROR(VLOOKUP($A17,MIDCAP!$A:$B,2,0),0)*MIN(MIDCAP!$I:$I)</f>
        <v>0</v>
      </c>
      <c r="AP17">
        <f>AM17-IFERROR(VLOOKUP($A17,MIDCAP!$A:$B,2,0),0)*MIN(MIDCAP!$K:$K)</f>
        <v>0</v>
      </c>
      <c r="AQ17">
        <f>AN17-IFERROR(VLOOKUP($A17,VFS!$A:$B,2,0),0)*MIN(VFS!$G:$G)</f>
        <v>15600</v>
      </c>
      <c r="AR17">
        <f>AO17-IFERROR(VLOOKUP($A17,VFS!$A:$B,2,0),0)*MIN(VFS!$I:$I)</f>
        <v>0</v>
      </c>
      <c r="AS17">
        <f>AP17-IFERROR(VLOOKUP($A17,VFS!$A:$B,2,0),0)*MIN(VFS!$K:$K)</f>
        <v>0</v>
      </c>
      <c r="AT17">
        <f>AQ17-IFERROR(VLOOKUP($A17,FUEMAVND!$A:$B,2,0),0)*MIN(FUEMAVND!$G:$G)</f>
        <v>15600</v>
      </c>
      <c r="AU17">
        <f>AR17-IFERROR(VLOOKUP($A17,FUEMAVND!$A:$B,2,0),0)*MIN(FUEMAVND!$I:$I)</f>
        <v>0</v>
      </c>
      <c r="AV17">
        <f>AS17-IFERROR(VLOOKUP($A17,FUEMAVND!$A:$B,2,0),0)*MIN(FUEMAVND!$K:$K)</f>
        <v>0</v>
      </c>
    </row>
    <row r="18" spans="1:48" x14ac:dyDescent="0.3">
      <c r="A18" s="33" t="str">
        <v>CII42301</v>
      </c>
      <c r="B18" s="33">
        <v>1620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1620</v>
      </c>
      <c r="L18" s="33">
        <v>162000000</v>
      </c>
      <c r="M18" s="33">
        <v>100000</v>
      </c>
      <c r="N18" s="33">
        <v>0</v>
      </c>
      <c r="O18" s="33">
        <v>0</v>
      </c>
      <c r="P18" s="33" t="str">
        <v>XXX</v>
      </c>
      <c r="Q18" s="33" t="str">
        <v>XXX</v>
      </c>
      <c r="R18" s="33" t="str">
        <v>XXX</v>
      </c>
      <c r="S18" s="33">
        <v>100000</v>
      </c>
      <c r="T18" s="33">
        <v>0</v>
      </c>
      <c r="U18" s="33">
        <v>0</v>
      </c>
      <c r="AB18">
        <f>VLOOKUP($A18,updated_plusgrid!$A$1:$AF$500,MATCH("Usable (USABLE)",updated_plusgrid!$A$1:$AF$1,0),0)-IFERROR(VLOOKUP($A18,'E1 basket NFOL Morning'!$A$1:$M$500,MATCH("For 1 basket",'E1 basket NFOL Morning'!$A$1:$M$1,0),0),0)*MIN('E1 basket NFOL Morning'!$G$2:$G$500)</f>
        <v>0</v>
      </c>
      <c r="AC18">
        <f>VLOOKUP($A18,updated_plusgrid!$A$1:$AF$500,MATCH("Due (DUE)",updated_plusgrid!$A$1:$AF$1,0),0)-IFERROR(VLOOKUP($A18,'E1 basket NFOL Morning'!$A$1:$M$500,MATCH("For 1 basket",'E1 basket NFOL Morning'!$A$1:$M$1,0),0),0)*MIN('E1 basket NFOL Morning'!$I$2:$I$500)</f>
        <v>0</v>
      </c>
      <c r="AD18">
        <f>VLOOKUP($A18,updated_plusgrid!$A$1:$AF$500,MATCH("Pend. T+1 Buy (TT1UNSETTLEBUY)",updated_plusgrid!$A$1:$AF$1,0),0)-IFERROR(VLOOKUP($A18,'E1 basket NFOL Morning'!$A$1:$M$500,MATCH("For 1 basket",'E1 basket NFOL Morning'!$A$1:$M$1,0),0),0)*MIN('E1 basket NFOL Morning'!$K$2:$K$500)</f>
        <v>0</v>
      </c>
      <c r="AE18">
        <f>AB18-IFERROR(VLOOKUP($A18,Diamond!$A:$B,2,0),0)*MIN(Diamond!$G:$G)</f>
        <v>0</v>
      </c>
      <c r="AF18">
        <f>AC18-IFERROR(VLOOKUP($A18,Diamond!$A:$B,2,0),0)*MIN(Diamond!$I:$I)</f>
        <v>0</v>
      </c>
      <c r="AG18">
        <f>AD18-IFERROR(VLOOKUP($A18,Diamond!$A:$B,2,0),0)*MIN(Diamond!$K:$K)</f>
        <v>0</v>
      </c>
      <c r="AH18">
        <f>AE18-IFERROR(VLOOKUP($A18,FL!$A:$B,2,0),0)*MIN(FL!$G:$G)</f>
        <v>0</v>
      </c>
      <c r="AI18">
        <f>AF18-IFERROR(VLOOKUP($A18,FL!$A:$B,2,0),0)*MIN(FL!$I:$I)</f>
        <v>0</v>
      </c>
      <c r="AJ18">
        <f>AG18-IFERROR(VLOOKUP($A18,FL!$A:$B,2,0),0)*MIN(FL!$K:$K)</f>
        <v>0</v>
      </c>
      <c r="AK18">
        <f>AH18-IFERROR(VLOOKUP($A18,'VN100'!$A:$B,2,0),0)*MIN('VN100'!$G:$G)</f>
        <v>0</v>
      </c>
      <c r="AL18">
        <f>AI18-IFERROR(VLOOKUP($A18,'VN100'!$A:$B,2,0),0)*MIN('VN100'!$I:$I)</f>
        <v>0</v>
      </c>
      <c r="AM18">
        <f>AJ18-IFERROR(VLOOKUP($A18,'VN100'!$A:$B,2,0),0)*MIN('VN100'!$K:$K)</f>
        <v>0</v>
      </c>
      <c r="AN18">
        <f>AK18-IFERROR(VLOOKUP($A18,MIDCAP!$A:$B,2,0),0)*MIN(MIDCAP!$G:$G)</f>
        <v>0</v>
      </c>
      <c r="AO18">
        <f>AL18-IFERROR(VLOOKUP($A18,MIDCAP!$A:$B,2,0),0)*MIN(MIDCAP!$I:$I)</f>
        <v>0</v>
      </c>
      <c r="AP18">
        <f>AM18-IFERROR(VLOOKUP($A18,MIDCAP!$A:$B,2,0),0)*MIN(MIDCAP!$K:$K)</f>
        <v>0</v>
      </c>
      <c r="AQ18">
        <f>AN18-IFERROR(VLOOKUP($A18,VFS!$A:$B,2,0),0)*MIN(VFS!$G:$G)</f>
        <v>0</v>
      </c>
      <c r="AR18">
        <f>AO18-IFERROR(VLOOKUP($A18,VFS!$A:$B,2,0),0)*MIN(VFS!$I:$I)</f>
        <v>0</v>
      </c>
      <c r="AS18">
        <f>AP18-IFERROR(VLOOKUP($A18,VFS!$A:$B,2,0),0)*MIN(VFS!$K:$K)</f>
        <v>0</v>
      </c>
      <c r="AT18">
        <f>AQ18-IFERROR(VLOOKUP($A18,FUEMAVND!$A:$B,2,0),0)*MIN(FUEMAVND!$G:$G)</f>
        <v>0</v>
      </c>
      <c r="AU18">
        <f>AR18-IFERROR(VLOOKUP($A18,FUEMAVND!$A:$B,2,0),0)*MIN(FUEMAVND!$I:$I)</f>
        <v>0</v>
      </c>
      <c r="AV18">
        <f>AS18-IFERROR(VLOOKUP($A18,FUEMAVND!$A:$B,2,0),0)*MIN(FUEMAVND!$K:$K)</f>
        <v>0</v>
      </c>
    </row>
    <row r="19" spans="1:48" x14ac:dyDescent="0.3">
      <c r="A19" s="33" t="str">
        <v>CMG</v>
      </c>
      <c r="B19" s="33">
        <v>13500</v>
      </c>
      <c r="C19" s="33">
        <v>13500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758904089</v>
      </c>
      <c r="M19" s="33">
        <v>52700</v>
      </c>
      <c r="N19" s="33">
        <v>0</v>
      </c>
      <c r="O19" s="33">
        <v>0</v>
      </c>
      <c r="P19" s="33" t="str">
        <v>XXX</v>
      </c>
      <c r="Q19" s="33" t="str">
        <v>XXX</v>
      </c>
      <c r="R19" s="33" t="str">
        <v>XXX</v>
      </c>
      <c r="S19" s="33">
        <v>56215</v>
      </c>
      <c r="T19" s="33">
        <v>711450000</v>
      </c>
      <c r="U19" s="33">
        <v>-47454089</v>
      </c>
      <c r="AB19">
        <f>VLOOKUP($A19,updated_plusgrid!$A$1:$AF$500,MATCH("Usable (USABLE)",updated_plusgrid!$A$1:$AF$1,0),0)-IFERROR(VLOOKUP($A19,'E1 basket NFOL Morning'!$A$1:$M$500,MATCH("For 1 basket",'E1 basket NFOL Morning'!$A$1:$M$1,0),0),0)*MIN('E1 basket NFOL Morning'!$G$2:$G$500)</f>
        <v>13500</v>
      </c>
      <c r="AC19">
        <f>VLOOKUP($A19,updated_plusgrid!$A$1:$AF$500,MATCH("Due (DUE)",updated_plusgrid!$A$1:$AF$1,0),0)-IFERROR(VLOOKUP($A19,'E1 basket NFOL Morning'!$A$1:$M$500,MATCH("For 1 basket",'E1 basket NFOL Morning'!$A$1:$M$1,0),0),0)*MIN('E1 basket NFOL Morning'!$I$2:$I$500)</f>
        <v>0</v>
      </c>
      <c r="AD19">
        <f>VLOOKUP($A19,updated_plusgrid!$A$1:$AF$500,MATCH("Pend. T+1 Buy (TT1UNSETTLEBUY)",updated_plusgrid!$A$1:$AF$1,0),0)-IFERROR(VLOOKUP($A19,'E1 basket NFOL Morning'!$A$1:$M$500,MATCH("For 1 basket",'E1 basket NFOL Morning'!$A$1:$M$1,0),0),0)*MIN('E1 basket NFOL Morning'!$K$2:$K$500)</f>
        <v>0</v>
      </c>
      <c r="AE19">
        <f>AB19-IFERROR(VLOOKUP($A19,Diamond!$A:$B,2,0),0)*MIN(Diamond!$G:$G)</f>
        <v>13500</v>
      </c>
      <c r="AF19">
        <f>AC19-IFERROR(VLOOKUP($A19,Diamond!$A:$B,2,0),0)*MIN(Diamond!$I:$I)</f>
        <v>0</v>
      </c>
      <c r="AG19">
        <f>AD19-IFERROR(VLOOKUP($A19,Diamond!$A:$B,2,0),0)*MIN(Diamond!$K:$K)</f>
        <v>0</v>
      </c>
      <c r="AH19">
        <f>AE19-IFERROR(VLOOKUP($A19,FL!$A:$B,2,0),0)*MIN(FL!$G:$G)</f>
        <v>13500</v>
      </c>
      <c r="AI19">
        <f>AF19-IFERROR(VLOOKUP($A19,FL!$A:$B,2,0),0)*MIN(FL!$I:$I)</f>
        <v>0</v>
      </c>
      <c r="AJ19">
        <f>AG19-IFERROR(VLOOKUP($A19,FL!$A:$B,2,0),0)*MIN(FL!$K:$K)</f>
        <v>0</v>
      </c>
      <c r="AK19">
        <f>AH19-IFERROR(VLOOKUP($A19,'VN100'!$A:$B,2,0),0)*MIN('VN100'!$G:$G)</f>
        <v>13500</v>
      </c>
      <c r="AL19">
        <f>AI19-IFERROR(VLOOKUP($A19,'VN100'!$A:$B,2,0),0)*MIN('VN100'!$I:$I)</f>
        <v>0</v>
      </c>
      <c r="AM19">
        <f>AJ19-IFERROR(VLOOKUP($A19,'VN100'!$A:$B,2,0),0)*MIN('VN100'!$K:$K)</f>
        <v>0</v>
      </c>
      <c r="AN19">
        <f>AK19-IFERROR(VLOOKUP($A19,MIDCAP!$A:$B,2,0),0)*MIN(MIDCAP!$G:$G)</f>
        <v>7700</v>
      </c>
      <c r="AO19">
        <f>AL19-IFERROR(VLOOKUP($A19,MIDCAP!$A:$B,2,0),0)*MIN(MIDCAP!$I:$I)</f>
        <v>0</v>
      </c>
      <c r="AP19">
        <f>AM19-IFERROR(VLOOKUP($A19,MIDCAP!$A:$B,2,0),0)*MIN(MIDCAP!$K:$K)</f>
        <v>0</v>
      </c>
      <c r="AQ19">
        <f>AN19-IFERROR(VLOOKUP($A19,VFS!$A:$B,2,0),0)*MIN(VFS!$G:$G)</f>
        <v>7700</v>
      </c>
      <c r="AR19">
        <f>AO19-IFERROR(VLOOKUP($A19,VFS!$A:$B,2,0),0)*MIN(VFS!$I:$I)</f>
        <v>0</v>
      </c>
      <c r="AS19">
        <f>AP19-IFERROR(VLOOKUP($A19,VFS!$A:$B,2,0),0)*MIN(VFS!$K:$K)</f>
        <v>0</v>
      </c>
      <c r="AT19">
        <f>AQ19-IFERROR(VLOOKUP($A19,FUEMAVND!$A:$B,2,0),0)*MIN(FUEMAVND!$G:$G)</f>
        <v>7700</v>
      </c>
      <c r="AU19">
        <f>AR19-IFERROR(VLOOKUP($A19,FUEMAVND!$A:$B,2,0),0)*MIN(FUEMAVND!$I:$I)</f>
        <v>0</v>
      </c>
      <c r="AV19">
        <f>AS19-IFERROR(VLOOKUP($A19,FUEMAVND!$A:$B,2,0),0)*MIN(FUEMAVND!$K:$K)</f>
        <v>0</v>
      </c>
    </row>
    <row r="20" spans="1:48" x14ac:dyDescent="0.3">
      <c r="A20" s="33" t="str">
        <v>CTD</v>
      </c>
      <c r="B20" s="33">
        <v>6600</v>
      </c>
      <c r="C20" s="33">
        <v>6600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449195571</v>
      </c>
      <c r="M20" s="33">
        <v>64100</v>
      </c>
      <c r="N20" s="33">
        <v>0</v>
      </c>
      <c r="O20" s="33">
        <v>0</v>
      </c>
      <c r="P20" s="33" t="str">
        <v>XXX</v>
      </c>
      <c r="Q20" s="33" t="str">
        <v>XXX</v>
      </c>
      <c r="R20" s="33" t="str">
        <v>XXX</v>
      </c>
      <c r="S20" s="33">
        <v>68059</v>
      </c>
      <c r="T20" s="33">
        <v>423060000</v>
      </c>
      <c r="U20" s="33">
        <v>-26135571</v>
      </c>
      <c r="AB20">
        <f>VLOOKUP($A20,updated_plusgrid!$A$1:$AF$500,MATCH("Usable (USABLE)",updated_plusgrid!$A$1:$AF$1,0),0)-IFERROR(VLOOKUP($A20,'E1 basket NFOL Morning'!$A$1:$M$500,MATCH("For 1 basket",'E1 basket NFOL Morning'!$A$1:$M$1,0),0),0)*MIN('E1 basket NFOL Morning'!$G$2:$G$500)</f>
        <v>6600</v>
      </c>
      <c r="AC20">
        <f>VLOOKUP($A20,updated_plusgrid!$A$1:$AF$500,MATCH("Due (DUE)",updated_plusgrid!$A$1:$AF$1,0),0)-IFERROR(VLOOKUP($A20,'E1 basket NFOL Morning'!$A$1:$M$500,MATCH("For 1 basket",'E1 basket NFOL Morning'!$A$1:$M$1,0),0),0)*MIN('E1 basket NFOL Morning'!$I$2:$I$500)</f>
        <v>0</v>
      </c>
      <c r="AD20">
        <f>VLOOKUP($A20,updated_plusgrid!$A$1:$AF$500,MATCH("Pend. T+1 Buy (TT1UNSETTLEBUY)",updated_plusgrid!$A$1:$AF$1,0),0)-IFERROR(VLOOKUP($A20,'E1 basket NFOL Morning'!$A$1:$M$500,MATCH("For 1 basket",'E1 basket NFOL Morning'!$A$1:$M$1,0),0),0)*MIN('E1 basket NFOL Morning'!$K$2:$K$500)</f>
        <v>0</v>
      </c>
      <c r="AE20">
        <f>AB20-IFERROR(VLOOKUP($A20,Diamond!$A:$B,2,0),0)*MIN(Diamond!$G:$G)</f>
        <v>6600</v>
      </c>
      <c r="AF20">
        <f>AC20-IFERROR(VLOOKUP($A20,Diamond!$A:$B,2,0),0)*MIN(Diamond!$I:$I)</f>
        <v>0</v>
      </c>
      <c r="AG20">
        <f>AD20-IFERROR(VLOOKUP($A20,Diamond!$A:$B,2,0),0)*MIN(Diamond!$K:$K)</f>
        <v>0</v>
      </c>
      <c r="AH20">
        <f>AE20-IFERROR(VLOOKUP($A20,FL!$A:$B,2,0),0)*MIN(FL!$G:$G)</f>
        <v>6600</v>
      </c>
      <c r="AI20">
        <f>AF20-IFERROR(VLOOKUP($A20,FL!$A:$B,2,0),0)*MIN(FL!$I:$I)</f>
        <v>0</v>
      </c>
      <c r="AJ20">
        <f>AG20-IFERROR(VLOOKUP($A20,FL!$A:$B,2,0),0)*MIN(FL!$K:$K)</f>
        <v>0</v>
      </c>
      <c r="AK20">
        <f>AH20-IFERROR(VLOOKUP($A20,'VN100'!$A:$B,2,0),0)*MIN('VN100'!$G:$G)</f>
        <v>6600</v>
      </c>
      <c r="AL20">
        <f>AI20-IFERROR(VLOOKUP($A20,'VN100'!$A:$B,2,0),0)*MIN('VN100'!$I:$I)</f>
        <v>0</v>
      </c>
      <c r="AM20">
        <f>AJ20-IFERROR(VLOOKUP($A20,'VN100'!$A:$B,2,0),0)*MIN('VN100'!$K:$K)</f>
        <v>0</v>
      </c>
      <c r="AN20">
        <f>AK20-IFERROR(VLOOKUP($A20,MIDCAP!$A:$B,2,0),0)*MIN(MIDCAP!$G:$G)</f>
        <v>3700</v>
      </c>
      <c r="AO20">
        <f>AL20-IFERROR(VLOOKUP($A20,MIDCAP!$A:$B,2,0),0)*MIN(MIDCAP!$I:$I)</f>
        <v>0</v>
      </c>
      <c r="AP20">
        <f>AM20-IFERROR(VLOOKUP($A20,MIDCAP!$A:$B,2,0),0)*MIN(MIDCAP!$K:$K)</f>
        <v>0</v>
      </c>
      <c r="AQ20">
        <f>AN20-IFERROR(VLOOKUP($A20,VFS!$A:$B,2,0),0)*MIN(VFS!$G:$G)</f>
        <v>3700</v>
      </c>
      <c r="AR20">
        <f>AO20-IFERROR(VLOOKUP($A20,VFS!$A:$B,2,0),0)*MIN(VFS!$I:$I)</f>
        <v>0</v>
      </c>
      <c r="AS20">
        <f>AP20-IFERROR(VLOOKUP($A20,VFS!$A:$B,2,0),0)*MIN(VFS!$K:$K)</f>
        <v>0</v>
      </c>
      <c r="AT20">
        <f>AQ20-IFERROR(VLOOKUP($A20,FUEMAVND!$A:$B,2,0),0)*MIN(FUEMAVND!$G:$G)</f>
        <v>3700</v>
      </c>
      <c r="AU20">
        <f>AR20-IFERROR(VLOOKUP($A20,FUEMAVND!$A:$B,2,0),0)*MIN(FUEMAVND!$I:$I)</f>
        <v>0</v>
      </c>
      <c r="AV20">
        <f>AS20-IFERROR(VLOOKUP($A20,FUEMAVND!$A:$B,2,0),0)*MIN(FUEMAVND!$K:$K)</f>
        <v>0</v>
      </c>
    </row>
    <row r="21" spans="1:48" x14ac:dyDescent="0.3">
      <c r="A21" s="33" t="str">
        <v>CTG</v>
      </c>
      <c r="B21" s="33">
        <v>142606</v>
      </c>
      <c r="C21" s="33">
        <v>93606</v>
      </c>
      <c r="D21" s="33">
        <v>0</v>
      </c>
      <c r="E21" s="33">
        <v>5600</v>
      </c>
      <c r="F21" s="33">
        <v>9800</v>
      </c>
      <c r="G21" s="33">
        <v>33600</v>
      </c>
      <c r="H21" s="33">
        <v>0</v>
      </c>
      <c r="I21" s="33">
        <v>0</v>
      </c>
      <c r="J21" s="33">
        <v>0</v>
      </c>
      <c r="K21" s="33">
        <v>0</v>
      </c>
      <c r="L21" s="33">
        <v>4842087179</v>
      </c>
      <c r="M21" s="33">
        <v>34700</v>
      </c>
      <c r="N21" s="33">
        <v>0</v>
      </c>
      <c r="O21" s="33">
        <v>0</v>
      </c>
      <c r="P21" s="33" t="str">
        <v>XXX</v>
      </c>
      <c r="Q21" s="33" t="str">
        <v>XXX</v>
      </c>
      <c r="R21" s="33" t="str">
        <v>XXX</v>
      </c>
      <c r="S21" s="33">
        <v>33954</v>
      </c>
      <c r="T21" s="33">
        <v>4948428200</v>
      </c>
      <c r="U21" s="33">
        <v>106341020</v>
      </c>
      <c r="AB21">
        <f>VLOOKUP($A21,updated_plusgrid!$A$1:$AF$500,MATCH("Usable (USABLE)",updated_plusgrid!$A$1:$AF$1,0),0)-IFERROR(VLOOKUP($A21,'E1 basket NFOL Morning'!$A$1:$M$500,MATCH("For 1 basket",'E1 basket NFOL Morning'!$A$1:$M$1,0),0),0)*MIN('E1 basket NFOL Morning'!$G$2:$G$500)</f>
        <v>26406</v>
      </c>
      <c r="AC21">
        <f>VLOOKUP($A21,updated_plusgrid!$A$1:$AF$500,MATCH("Due (DUE)",updated_plusgrid!$A$1:$AF$1,0),0)-IFERROR(VLOOKUP($A21,'E1 basket NFOL Morning'!$A$1:$M$500,MATCH("For 1 basket",'E1 basket NFOL Morning'!$A$1:$M$1,0),0),0)*MIN('E1 basket NFOL Morning'!$I$2:$I$500)</f>
        <v>1400</v>
      </c>
      <c r="AD21">
        <f>VLOOKUP($A21,updated_plusgrid!$A$1:$AF$500,MATCH("Pend. T+1 Buy (TT1UNSETTLEBUY)",updated_plusgrid!$A$1:$AF$1,0),0)-IFERROR(VLOOKUP($A21,'E1 basket NFOL Morning'!$A$1:$M$500,MATCH("For 1 basket",'E1 basket NFOL Morning'!$A$1:$M$1,0),0),0)*MIN('E1 basket NFOL Morning'!$K$2:$K$500)</f>
        <v>1400</v>
      </c>
      <c r="AE21">
        <f>AB21-IFERROR(VLOOKUP($A21,Diamond!$A:$B,2,0),0)*MIN(Diamond!$G:$G)</f>
        <v>24706</v>
      </c>
      <c r="AF21">
        <f>AC21-IFERROR(VLOOKUP($A21,Diamond!$A:$B,2,0),0)*MIN(Diamond!$I:$I)</f>
        <v>1400</v>
      </c>
      <c r="AG21">
        <f>AD21-IFERROR(VLOOKUP($A21,Diamond!$A:$B,2,0),0)*MIN(Diamond!$K:$K)</f>
        <v>1400</v>
      </c>
      <c r="AH21">
        <f>AE21-IFERROR(VLOOKUP($A21,FL!$A:$B,2,0),0)*MIN(FL!$G:$G)</f>
        <v>14306</v>
      </c>
      <c r="AI21">
        <f>AF21-IFERROR(VLOOKUP($A21,FL!$A:$B,2,0),0)*MIN(FL!$I:$I)</f>
        <v>1400</v>
      </c>
      <c r="AJ21">
        <f>AG21-IFERROR(VLOOKUP($A21,FL!$A:$B,2,0),0)*MIN(FL!$K:$K)</f>
        <v>1400</v>
      </c>
      <c r="AK21">
        <f>AH21-IFERROR(VLOOKUP($A21,'VN100'!$A:$B,2,0),0)*MIN('VN100'!$G:$G)</f>
        <v>14306</v>
      </c>
      <c r="AL21">
        <f>AI21-IFERROR(VLOOKUP($A21,'VN100'!$A:$B,2,0),0)*MIN('VN100'!$I:$I)</f>
        <v>1400</v>
      </c>
      <c r="AM21">
        <f>AJ21-IFERROR(VLOOKUP($A21,'VN100'!$A:$B,2,0),0)*MIN('VN100'!$K:$K)</f>
        <v>1400</v>
      </c>
      <c r="AN21">
        <f>AK21-IFERROR(VLOOKUP($A21,MIDCAP!$A:$B,2,0),0)*MIN(MIDCAP!$G:$G)</f>
        <v>14306</v>
      </c>
      <c r="AO21">
        <f>AL21-IFERROR(VLOOKUP($A21,MIDCAP!$A:$B,2,0),0)*MIN(MIDCAP!$I:$I)</f>
        <v>1400</v>
      </c>
      <c r="AP21">
        <f>AM21-IFERROR(VLOOKUP($A21,MIDCAP!$A:$B,2,0),0)*MIN(MIDCAP!$K:$K)</f>
        <v>1400</v>
      </c>
      <c r="AQ21">
        <f>AN21-IFERROR(VLOOKUP($A21,VFS!$A:$B,2,0),0)*MIN(VFS!$G:$G)</f>
        <v>14306</v>
      </c>
      <c r="AR21">
        <f>AO21-IFERROR(VLOOKUP($A21,VFS!$A:$B,2,0),0)*MIN(VFS!$I:$I)</f>
        <v>1400</v>
      </c>
      <c r="AS21">
        <f>AP21-IFERROR(VLOOKUP($A21,VFS!$A:$B,2,0),0)*MIN(VFS!$K:$K)</f>
        <v>1400</v>
      </c>
      <c r="AT21">
        <f>AQ21-IFERROR(VLOOKUP($A21,FUEMAVND!$A:$B,2,0),0)*MIN(FUEMAVND!$G:$G)</f>
        <v>14306</v>
      </c>
      <c r="AU21">
        <f>AR21-IFERROR(VLOOKUP($A21,FUEMAVND!$A:$B,2,0),0)*MIN(FUEMAVND!$I:$I)</f>
        <v>1400</v>
      </c>
      <c r="AV21">
        <f>AS21-IFERROR(VLOOKUP($A21,FUEMAVND!$A:$B,2,0),0)*MIN(FUEMAVND!$K:$K)</f>
        <v>1400</v>
      </c>
    </row>
    <row r="22" spans="1:48" x14ac:dyDescent="0.3">
      <c r="A22" s="33" t="str">
        <v>CTR</v>
      </c>
      <c r="B22" s="33">
        <v>3500</v>
      </c>
      <c r="C22" s="33">
        <v>3500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467918647</v>
      </c>
      <c r="M22" s="33">
        <v>127300</v>
      </c>
      <c r="N22" s="33">
        <v>0</v>
      </c>
      <c r="O22" s="33">
        <v>0</v>
      </c>
      <c r="P22" s="33" t="str">
        <v>XXX</v>
      </c>
      <c r="Q22" s="33" t="str">
        <v>XXX</v>
      </c>
      <c r="R22" s="33" t="str">
        <v>XXX</v>
      </c>
      <c r="S22" s="33">
        <v>133691</v>
      </c>
      <c r="T22" s="33">
        <v>445550000</v>
      </c>
      <c r="U22" s="33">
        <v>-22368647</v>
      </c>
      <c r="AB22">
        <f>VLOOKUP($A22,updated_plusgrid!$A$1:$AF$500,MATCH("Usable (USABLE)",updated_plusgrid!$A$1:$AF$1,0),0)-IFERROR(VLOOKUP($A22,'E1 basket NFOL Morning'!$A$1:$M$500,MATCH("For 1 basket",'E1 basket NFOL Morning'!$A$1:$M$1,0),0),0)*MIN('E1 basket NFOL Morning'!$G$2:$G$500)</f>
        <v>3500</v>
      </c>
      <c r="AC22">
        <f>VLOOKUP($A22,updated_plusgrid!$A$1:$AF$500,MATCH("Due (DUE)",updated_plusgrid!$A$1:$AF$1,0),0)-IFERROR(VLOOKUP($A22,'E1 basket NFOL Morning'!$A$1:$M$500,MATCH("For 1 basket",'E1 basket NFOL Morning'!$A$1:$M$1,0),0),0)*MIN('E1 basket NFOL Morning'!$I$2:$I$500)</f>
        <v>0</v>
      </c>
      <c r="AD22">
        <f>VLOOKUP($A22,updated_plusgrid!$A$1:$AF$500,MATCH("Pend. T+1 Buy (TT1UNSETTLEBUY)",updated_plusgrid!$A$1:$AF$1,0),0)-IFERROR(VLOOKUP($A22,'E1 basket NFOL Morning'!$A$1:$M$500,MATCH("For 1 basket",'E1 basket NFOL Morning'!$A$1:$M$1,0),0),0)*MIN('E1 basket NFOL Morning'!$K$2:$K$500)</f>
        <v>0</v>
      </c>
      <c r="AE22">
        <f>AB22-IFERROR(VLOOKUP($A22,Diamond!$A:$B,2,0),0)*MIN(Diamond!$G:$G)</f>
        <v>3500</v>
      </c>
      <c r="AF22">
        <f>AC22-IFERROR(VLOOKUP($A22,Diamond!$A:$B,2,0),0)*MIN(Diamond!$I:$I)</f>
        <v>0</v>
      </c>
      <c r="AG22">
        <f>AD22-IFERROR(VLOOKUP($A22,Diamond!$A:$B,2,0),0)*MIN(Diamond!$K:$K)</f>
        <v>0</v>
      </c>
      <c r="AH22">
        <f>AE22-IFERROR(VLOOKUP($A22,FL!$A:$B,2,0),0)*MIN(FL!$G:$G)</f>
        <v>3500</v>
      </c>
      <c r="AI22">
        <f>AF22-IFERROR(VLOOKUP($A22,FL!$A:$B,2,0),0)*MIN(FL!$I:$I)</f>
        <v>0</v>
      </c>
      <c r="AJ22">
        <f>AG22-IFERROR(VLOOKUP($A22,FL!$A:$B,2,0),0)*MIN(FL!$K:$K)</f>
        <v>0</v>
      </c>
      <c r="AK22">
        <f>AH22-IFERROR(VLOOKUP($A22,'VN100'!$A:$B,2,0),0)*MIN('VN100'!$G:$G)</f>
        <v>3500</v>
      </c>
      <c r="AL22">
        <f>AI22-IFERROR(VLOOKUP($A22,'VN100'!$A:$B,2,0),0)*MIN('VN100'!$I:$I)</f>
        <v>0</v>
      </c>
      <c r="AM22">
        <f>AJ22-IFERROR(VLOOKUP($A22,'VN100'!$A:$B,2,0),0)*MIN('VN100'!$K:$K)</f>
        <v>0</v>
      </c>
      <c r="AN22">
        <f>AK22-IFERROR(VLOOKUP($A22,MIDCAP!$A:$B,2,0),0)*MIN(MIDCAP!$G:$G)</f>
        <v>600</v>
      </c>
      <c r="AO22">
        <f>AL22-IFERROR(VLOOKUP($A22,MIDCAP!$A:$B,2,0),0)*MIN(MIDCAP!$I:$I)</f>
        <v>0</v>
      </c>
      <c r="AP22">
        <f>AM22-IFERROR(VLOOKUP($A22,MIDCAP!$A:$B,2,0),0)*MIN(MIDCAP!$K:$K)</f>
        <v>0</v>
      </c>
      <c r="AQ22">
        <f>AN22-IFERROR(VLOOKUP($A22,VFS!$A:$B,2,0),0)*MIN(VFS!$G:$G)</f>
        <v>600</v>
      </c>
      <c r="AR22">
        <f>AO22-IFERROR(VLOOKUP($A22,VFS!$A:$B,2,0),0)*MIN(VFS!$I:$I)</f>
        <v>0</v>
      </c>
      <c r="AS22">
        <f>AP22-IFERROR(VLOOKUP($A22,VFS!$A:$B,2,0),0)*MIN(VFS!$K:$K)</f>
        <v>0</v>
      </c>
      <c r="AT22">
        <f>AQ22-IFERROR(VLOOKUP($A22,FUEMAVND!$A:$B,2,0),0)*MIN(FUEMAVND!$G:$G)</f>
        <v>600</v>
      </c>
      <c r="AU22">
        <f>AR22-IFERROR(VLOOKUP($A22,FUEMAVND!$A:$B,2,0),0)*MIN(FUEMAVND!$I:$I)</f>
        <v>0</v>
      </c>
      <c r="AV22">
        <f>AS22-IFERROR(VLOOKUP($A22,FUEMAVND!$A:$B,2,0),0)*MIN(FUEMAVND!$K:$K)</f>
        <v>0</v>
      </c>
    </row>
    <row r="23" spans="1:48" x14ac:dyDescent="0.3">
      <c r="A23" s="33" t="str">
        <v>CTS</v>
      </c>
      <c r="B23" s="33">
        <v>3500</v>
      </c>
      <c r="C23" s="33">
        <v>3500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134737631</v>
      </c>
      <c r="M23" s="33">
        <v>39050</v>
      </c>
      <c r="N23" s="33">
        <v>0</v>
      </c>
      <c r="O23" s="33">
        <v>0</v>
      </c>
      <c r="P23" s="33" t="str">
        <v>XXX</v>
      </c>
      <c r="Q23" s="33" t="str">
        <v>XXX</v>
      </c>
      <c r="R23" s="33" t="str">
        <v>XXX</v>
      </c>
      <c r="S23" s="33">
        <v>38496</v>
      </c>
      <c r="T23" s="33">
        <v>136675000</v>
      </c>
      <c r="U23" s="33">
        <v>1937368</v>
      </c>
      <c r="AB23">
        <f>VLOOKUP($A23,updated_plusgrid!$A$1:$AF$500,MATCH("Usable (USABLE)",updated_plusgrid!$A$1:$AF$1,0),0)-IFERROR(VLOOKUP($A23,'E1 basket NFOL Morning'!$A$1:$M$500,MATCH("For 1 basket",'E1 basket NFOL Morning'!$A$1:$M$1,0),0),0)*MIN('E1 basket NFOL Morning'!$G$2:$G$500)</f>
        <v>3500</v>
      </c>
      <c r="AC23">
        <f>VLOOKUP($A23,updated_plusgrid!$A$1:$AF$500,MATCH("Due (DUE)",updated_plusgrid!$A$1:$AF$1,0),0)-IFERROR(VLOOKUP($A23,'E1 basket NFOL Morning'!$A$1:$M$500,MATCH("For 1 basket",'E1 basket NFOL Morning'!$A$1:$M$1,0),0),0)*MIN('E1 basket NFOL Morning'!$I$2:$I$500)</f>
        <v>0</v>
      </c>
      <c r="AD23">
        <f>VLOOKUP($A23,updated_plusgrid!$A$1:$AF$500,MATCH("Pend. T+1 Buy (TT1UNSETTLEBUY)",updated_plusgrid!$A$1:$AF$1,0),0)-IFERROR(VLOOKUP($A23,'E1 basket NFOL Morning'!$A$1:$M$500,MATCH("For 1 basket",'E1 basket NFOL Morning'!$A$1:$M$1,0),0),0)*MIN('E1 basket NFOL Morning'!$K$2:$K$500)</f>
        <v>0</v>
      </c>
      <c r="AE23">
        <f>AB23-IFERROR(VLOOKUP($A23,Diamond!$A:$B,2,0),0)*MIN(Diamond!$G:$G)</f>
        <v>3500</v>
      </c>
      <c r="AF23">
        <f>AC23-IFERROR(VLOOKUP($A23,Diamond!$A:$B,2,0),0)*MIN(Diamond!$I:$I)</f>
        <v>0</v>
      </c>
      <c r="AG23">
        <f>AD23-IFERROR(VLOOKUP($A23,Diamond!$A:$B,2,0),0)*MIN(Diamond!$K:$K)</f>
        <v>0</v>
      </c>
      <c r="AH23">
        <f>AE23-IFERROR(VLOOKUP($A23,FL!$A:$B,2,0),0)*MIN(FL!$G:$G)</f>
        <v>3500</v>
      </c>
      <c r="AI23">
        <f>AF23-IFERROR(VLOOKUP($A23,FL!$A:$B,2,0),0)*MIN(FL!$I:$I)</f>
        <v>0</v>
      </c>
      <c r="AJ23">
        <f>AG23-IFERROR(VLOOKUP($A23,FL!$A:$B,2,0),0)*MIN(FL!$K:$K)</f>
        <v>0</v>
      </c>
      <c r="AK23">
        <f>AH23-IFERROR(VLOOKUP($A23,'VN100'!$A:$B,2,0),0)*MIN('VN100'!$G:$G)</f>
        <v>3500</v>
      </c>
      <c r="AL23">
        <f>AI23-IFERROR(VLOOKUP($A23,'VN100'!$A:$B,2,0),0)*MIN('VN100'!$I:$I)</f>
        <v>0</v>
      </c>
      <c r="AM23">
        <f>AJ23-IFERROR(VLOOKUP($A23,'VN100'!$A:$B,2,0),0)*MIN('VN100'!$K:$K)</f>
        <v>0</v>
      </c>
      <c r="AN23">
        <f>AK23-IFERROR(VLOOKUP($A23,MIDCAP!$A:$B,2,0),0)*MIN(MIDCAP!$G:$G)</f>
        <v>3500</v>
      </c>
      <c r="AO23">
        <f>AL23-IFERROR(VLOOKUP($A23,MIDCAP!$A:$B,2,0),0)*MIN(MIDCAP!$I:$I)</f>
        <v>0</v>
      </c>
      <c r="AP23">
        <f>AM23-IFERROR(VLOOKUP($A23,MIDCAP!$A:$B,2,0),0)*MIN(MIDCAP!$K:$K)</f>
        <v>0</v>
      </c>
      <c r="AQ23">
        <f>AN23-IFERROR(VLOOKUP($A23,VFS!$A:$B,2,0),0)*MIN(VFS!$G:$G)</f>
        <v>3500</v>
      </c>
      <c r="AR23">
        <f>AO23-IFERROR(VLOOKUP($A23,VFS!$A:$B,2,0),0)*MIN(VFS!$I:$I)</f>
        <v>0</v>
      </c>
      <c r="AS23">
        <f>AP23-IFERROR(VLOOKUP($A23,VFS!$A:$B,2,0),0)*MIN(VFS!$K:$K)</f>
        <v>0</v>
      </c>
      <c r="AT23">
        <f>AQ23-IFERROR(VLOOKUP($A23,FUEMAVND!$A:$B,2,0),0)*MIN(FUEMAVND!$G:$G)</f>
        <v>3500</v>
      </c>
      <c r="AU23">
        <f>AR23-IFERROR(VLOOKUP($A23,FUEMAVND!$A:$B,2,0),0)*MIN(FUEMAVND!$I:$I)</f>
        <v>0</v>
      </c>
      <c r="AV23">
        <f>AS23-IFERROR(VLOOKUP($A23,FUEMAVND!$A:$B,2,0),0)*MIN(FUEMAVND!$K:$K)</f>
        <v>0</v>
      </c>
    </row>
    <row r="24" spans="1:48" x14ac:dyDescent="0.3">
      <c r="A24" s="33" t="str">
        <v>DBC</v>
      </c>
      <c r="B24" s="33">
        <v>19800</v>
      </c>
      <c r="C24" s="33">
        <v>17900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1900</v>
      </c>
      <c r="L24" s="33">
        <v>550220774</v>
      </c>
      <c r="M24" s="33">
        <v>28400</v>
      </c>
      <c r="N24" s="33">
        <v>0</v>
      </c>
      <c r="O24" s="33">
        <v>0</v>
      </c>
      <c r="P24" s="33" t="str">
        <v>XXX</v>
      </c>
      <c r="Q24" s="33" t="str">
        <v>XXX</v>
      </c>
      <c r="R24" s="33" t="str">
        <v>XXX</v>
      </c>
      <c r="S24" s="33">
        <v>27788</v>
      </c>
      <c r="T24" s="33">
        <v>508360000</v>
      </c>
      <c r="U24" s="33">
        <v>12099225</v>
      </c>
      <c r="AB24">
        <f>VLOOKUP($A24,updated_plusgrid!$A$1:$AF$500,MATCH("Usable (USABLE)",updated_plusgrid!$A$1:$AF$1,0),0)-IFERROR(VLOOKUP($A24,'E1 basket NFOL Morning'!$A$1:$M$500,MATCH("For 1 basket",'E1 basket NFOL Morning'!$A$1:$M$1,0),0),0)*MIN('E1 basket NFOL Morning'!$G$2:$G$500)</f>
        <v>17900</v>
      </c>
      <c r="AC24">
        <f>VLOOKUP($A24,updated_plusgrid!$A$1:$AF$500,MATCH("Due (DUE)",updated_plusgrid!$A$1:$AF$1,0),0)-IFERROR(VLOOKUP($A24,'E1 basket NFOL Morning'!$A$1:$M$500,MATCH("For 1 basket",'E1 basket NFOL Morning'!$A$1:$M$1,0),0),0)*MIN('E1 basket NFOL Morning'!$I$2:$I$500)</f>
        <v>0</v>
      </c>
      <c r="AD24">
        <f>VLOOKUP($A24,updated_plusgrid!$A$1:$AF$500,MATCH("Pend. T+1 Buy (TT1UNSETTLEBUY)",updated_plusgrid!$A$1:$AF$1,0),0)-IFERROR(VLOOKUP($A24,'E1 basket NFOL Morning'!$A$1:$M$500,MATCH("For 1 basket",'E1 basket NFOL Morning'!$A$1:$M$1,0),0),0)*MIN('E1 basket NFOL Morning'!$K$2:$K$500)</f>
        <v>0</v>
      </c>
      <c r="AE24">
        <f>AB24-IFERROR(VLOOKUP($A24,Diamond!$A:$B,2,0),0)*MIN(Diamond!$G:$G)</f>
        <v>17900</v>
      </c>
      <c r="AF24">
        <f>AC24-IFERROR(VLOOKUP($A24,Diamond!$A:$B,2,0),0)*MIN(Diamond!$I:$I)</f>
        <v>0</v>
      </c>
      <c r="AG24">
        <f>AD24-IFERROR(VLOOKUP($A24,Diamond!$A:$B,2,0),0)*MIN(Diamond!$K:$K)</f>
        <v>0</v>
      </c>
      <c r="AH24">
        <f>AE24-IFERROR(VLOOKUP($A24,FL!$A:$B,2,0),0)*MIN(FL!$G:$G)</f>
        <v>17900</v>
      </c>
      <c r="AI24">
        <f>AF24-IFERROR(VLOOKUP($A24,FL!$A:$B,2,0),0)*MIN(FL!$I:$I)</f>
        <v>0</v>
      </c>
      <c r="AJ24">
        <f>AG24-IFERROR(VLOOKUP($A24,FL!$A:$B,2,0),0)*MIN(FL!$K:$K)</f>
        <v>0</v>
      </c>
      <c r="AK24">
        <f>AH24-IFERROR(VLOOKUP($A24,'VN100'!$A:$B,2,0),0)*MIN('VN100'!$G:$G)</f>
        <v>17900</v>
      </c>
      <c r="AL24">
        <f>AI24-IFERROR(VLOOKUP($A24,'VN100'!$A:$B,2,0),0)*MIN('VN100'!$I:$I)</f>
        <v>0</v>
      </c>
      <c r="AM24">
        <f>AJ24-IFERROR(VLOOKUP($A24,'VN100'!$A:$B,2,0),0)*MIN('VN100'!$K:$K)</f>
        <v>0</v>
      </c>
      <c r="AN24">
        <f>AK24-IFERROR(VLOOKUP($A24,MIDCAP!$A:$B,2,0),0)*MIN(MIDCAP!$G:$G)</f>
        <v>3400</v>
      </c>
      <c r="AO24">
        <f>AL24-IFERROR(VLOOKUP($A24,MIDCAP!$A:$B,2,0),0)*MIN(MIDCAP!$I:$I)</f>
        <v>0</v>
      </c>
      <c r="AP24">
        <f>AM24-IFERROR(VLOOKUP($A24,MIDCAP!$A:$B,2,0),0)*MIN(MIDCAP!$K:$K)</f>
        <v>0</v>
      </c>
      <c r="AQ24">
        <f>AN24-IFERROR(VLOOKUP($A24,VFS!$A:$B,2,0),0)*MIN(VFS!$G:$G)</f>
        <v>3400</v>
      </c>
      <c r="AR24">
        <f>AO24-IFERROR(VLOOKUP($A24,VFS!$A:$B,2,0),0)*MIN(VFS!$I:$I)</f>
        <v>0</v>
      </c>
      <c r="AS24">
        <f>AP24-IFERROR(VLOOKUP($A24,VFS!$A:$B,2,0),0)*MIN(VFS!$K:$K)</f>
        <v>0</v>
      </c>
      <c r="AT24">
        <f>AQ24-IFERROR(VLOOKUP($A24,FUEMAVND!$A:$B,2,0),0)*MIN(FUEMAVND!$G:$G)</f>
        <v>3400</v>
      </c>
      <c r="AU24">
        <f>AR24-IFERROR(VLOOKUP($A24,FUEMAVND!$A:$B,2,0),0)*MIN(FUEMAVND!$I:$I)</f>
        <v>0</v>
      </c>
      <c r="AV24">
        <f>AS24-IFERROR(VLOOKUP($A24,FUEMAVND!$A:$B,2,0),0)*MIN(FUEMAVND!$K:$K)</f>
        <v>0</v>
      </c>
    </row>
    <row r="25" spans="1:48" x14ac:dyDescent="0.3">
      <c r="A25" s="33" t="str">
        <v>DCM</v>
      </c>
      <c r="B25" s="33">
        <v>10900</v>
      </c>
      <c r="C25" s="33">
        <v>10900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405263241</v>
      </c>
      <c r="M25" s="33">
        <v>37100</v>
      </c>
      <c r="N25" s="33">
        <v>0</v>
      </c>
      <c r="O25" s="33">
        <v>0</v>
      </c>
      <c r="P25" s="33" t="str">
        <v>XXX</v>
      </c>
      <c r="Q25" s="33" t="str">
        <v>XXX</v>
      </c>
      <c r="R25" s="33" t="str">
        <v>XXX</v>
      </c>
      <c r="S25" s="33">
        <v>37180</v>
      </c>
      <c r="T25" s="33">
        <v>404390000</v>
      </c>
      <c r="U25" s="33">
        <v>-873241</v>
      </c>
      <c r="AB25">
        <f>VLOOKUP($A25,updated_plusgrid!$A$1:$AF$500,MATCH("Usable (USABLE)",updated_plusgrid!$A$1:$AF$1,0),0)-IFERROR(VLOOKUP($A25,'E1 basket NFOL Morning'!$A$1:$M$500,MATCH("For 1 basket",'E1 basket NFOL Morning'!$A$1:$M$1,0),0),0)*MIN('E1 basket NFOL Morning'!$G$2:$G$500)</f>
        <v>10900</v>
      </c>
      <c r="AC25">
        <f>VLOOKUP($A25,updated_plusgrid!$A$1:$AF$500,MATCH("Due (DUE)",updated_plusgrid!$A$1:$AF$1,0),0)-IFERROR(VLOOKUP($A25,'E1 basket NFOL Morning'!$A$1:$M$500,MATCH("For 1 basket",'E1 basket NFOL Morning'!$A$1:$M$1,0),0),0)*MIN('E1 basket NFOL Morning'!$I$2:$I$500)</f>
        <v>0</v>
      </c>
      <c r="AD25">
        <f>VLOOKUP($A25,updated_plusgrid!$A$1:$AF$500,MATCH("Pend. T+1 Buy (TT1UNSETTLEBUY)",updated_plusgrid!$A$1:$AF$1,0),0)-IFERROR(VLOOKUP($A25,'E1 basket NFOL Morning'!$A$1:$M$500,MATCH("For 1 basket",'E1 basket NFOL Morning'!$A$1:$M$1,0),0),0)*MIN('E1 basket NFOL Morning'!$K$2:$K$500)</f>
        <v>0</v>
      </c>
      <c r="AE25">
        <f>AB25-IFERROR(VLOOKUP($A25,Diamond!$A:$B,2,0),0)*MIN(Diamond!$G:$G)</f>
        <v>10900</v>
      </c>
      <c r="AF25">
        <f>AC25-IFERROR(VLOOKUP($A25,Diamond!$A:$B,2,0),0)*MIN(Diamond!$I:$I)</f>
        <v>0</v>
      </c>
      <c r="AG25">
        <f>AD25-IFERROR(VLOOKUP($A25,Diamond!$A:$B,2,0),0)*MIN(Diamond!$K:$K)</f>
        <v>0</v>
      </c>
      <c r="AH25">
        <f>AE25-IFERROR(VLOOKUP($A25,FL!$A:$B,2,0),0)*MIN(FL!$G:$G)</f>
        <v>10900</v>
      </c>
      <c r="AI25">
        <f>AF25-IFERROR(VLOOKUP($A25,FL!$A:$B,2,0),0)*MIN(FL!$I:$I)</f>
        <v>0</v>
      </c>
      <c r="AJ25">
        <f>AG25-IFERROR(VLOOKUP($A25,FL!$A:$B,2,0),0)*MIN(FL!$K:$K)</f>
        <v>0</v>
      </c>
      <c r="AK25">
        <f>AH25-IFERROR(VLOOKUP($A25,'VN100'!$A:$B,2,0),0)*MIN('VN100'!$G:$G)</f>
        <v>10900</v>
      </c>
      <c r="AL25">
        <f>AI25-IFERROR(VLOOKUP($A25,'VN100'!$A:$B,2,0),0)*MIN('VN100'!$I:$I)</f>
        <v>0</v>
      </c>
      <c r="AM25">
        <f>AJ25-IFERROR(VLOOKUP($A25,'VN100'!$A:$B,2,0),0)*MIN('VN100'!$K:$K)</f>
        <v>0</v>
      </c>
      <c r="AN25">
        <f>AK25-IFERROR(VLOOKUP($A25,MIDCAP!$A:$B,2,0),0)*MIN(MIDCAP!$G:$G)</f>
        <v>2200</v>
      </c>
      <c r="AO25">
        <f>AL25-IFERROR(VLOOKUP($A25,MIDCAP!$A:$B,2,0),0)*MIN(MIDCAP!$I:$I)</f>
        <v>0</v>
      </c>
      <c r="AP25">
        <f>AM25-IFERROR(VLOOKUP($A25,MIDCAP!$A:$B,2,0),0)*MIN(MIDCAP!$K:$K)</f>
        <v>0</v>
      </c>
      <c r="AQ25">
        <f>AN25-IFERROR(VLOOKUP($A25,VFS!$A:$B,2,0),0)*MIN(VFS!$G:$G)</f>
        <v>2200</v>
      </c>
      <c r="AR25">
        <f>AO25-IFERROR(VLOOKUP($A25,VFS!$A:$B,2,0),0)*MIN(VFS!$I:$I)</f>
        <v>0</v>
      </c>
      <c r="AS25">
        <f>AP25-IFERROR(VLOOKUP($A25,VFS!$A:$B,2,0),0)*MIN(VFS!$K:$K)</f>
        <v>0</v>
      </c>
      <c r="AT25">
        <f>AQ25-IFERROR(VLOOKUP($A25,FUEMAVND!$A:$B,2,0),0)*MIN(FUEMAVND!$G:$G)</f>
        <v>2200</v>
      </c>
      <c r="AU25">
        <f>AR25-IFERROR(VLOOKUP($A25,FUEMAVND!$A:$B,2,0),0)*MIN(FUEMAVND!$I:$I)</f>
        <v>0</v>
      </c>
      <c r="AV25">
        <f>AS25-IFERROR(VLOOKUP($A25,FUEMAVND!$A:$B,2,0),0)*MIN(FUEMAVND!$K:$K)</f>
        <v>0</v>
      </c>
    </row>
    <row r="26" spans="1:48" x14ac:dyDescent="0.3">
      <c r="A26" s="33" t="str">
        <v>DGC</v>
      </c>
      <c r="B26" s="33">
        <v>29000</v>
      </c>
      <c r="C26" s="33">
        <v>29000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55930238389</v>
      </c>
      <c r="M26" s="33">
        <v>109000</v>
      </c>
      <c r="N26" s="33">
        <v>0</v>
      </c>
      <c r="O26" s="33">
        <v>0</v>
      </c>
      <c r="P26" s="33" t="str">
        <v>XXX</v>
      </c>
      <c r="Q26" s="33" t="str">
        <v>XXX</v>
      </c>
      <c r="R26" s="33" t="str">
        <v>XXX</v>
      </c>
      <c r="S26" s="33">
        <v>130373</v>
      </c>
      <c r="T26" s="33">
        <v>3161000000</v>
      </c>
      <c r="U26" s="33">
        <v>-619831965</v>
      </c>
      <c r="AB26">
        <f>VLOOKUP($A26,updated_plusgrid!$A$1:$AF$500,MATCH("Usable (USABLE)",updated_plusgrid!$A$1:$AF$1,0),0)-IFERROR(VLOOKUP($A26,'E1 basket NFOL Morning'!$A$1:$M$500,MATCH("For 1 basket",'E1 basket NFOL Morning'!$A$1:$M$1,0),0),0)*MIN('E1 basket NFOL Morning'!$G$2:$G$500)</f>
        <v>29000</v>
      </c>
      <c r="AC26">
        <f>VLOOKUP($A26,updated_plusgrid!$A$1:$AF$500,MATCH("Due (DUE)",updated_plusgrid!$A$1:$AF$1,0),0)-IFERROR(VLOOKUP($A26,'E1 basket NFOL Morning'!$A$1:$M$500,MATCH("For 1 basket",'E1 basket NFOL Morning'!$A$1:$M$1,0),0),0)*MIN('E1 basket NFOL Morning'!$I$2:$I$500)</f>
        <v>0</v>
      </c>
      <c r="AD26">
        <f>VLOOKUP($A26,updated_plusgrid!$A$1:$AF$500,MATCH("Pend. T+1 Buy (TT1UNSETTLEBUY)",updated_plusgrid!$A$1:$AF$1,0),0)-IFERROR(VLOOKUP($A26,'E1 basket NFOL Morning'!$A$1:$M$500,MATCH("For 1 basket",'E1 basket NFOL Morning'!$A$1:$M$1,0),0),0)*MIN('E1 basket NFOL Morning'!$K$2:$K$500)</f>
        <v>0</v>
      </c>
      <c r="AE26">
        <f>AB26-IFERROR(VLOOKUP($A26,Diamond!$A:$B,2,0),0)*MIN(Diamond!$G:$G)</f>
        <v>29000</v>
      </c>
      <c r="AF26">
        <f>AC26-IFERROR(VLOOKUP($A26,Diamond!$A:$B,2,0),0)*MIN(Diamond!$I:$I)</f>
        <v>0</v>
      </c>
      <c r="AG26">
        <f>AD26-IFERROR(VLOOKUP($A26,Diamond!$A:$B,2,0),0)*MIN(Diamond!$K:$K)</f>
        <v>0</v>
      </c>
      <c r="AH26">
        <f>AE26-IFERROR(VLOOKUP($A26,FL!$A:$B,2,0),0)*MIN(FL!$G:$G)</f>
        <v>29000</v>
      </c>
      <c r="AI26">
        <f>AF26-IFERROR(VLOOKUP($A26,FL!$A:$B,2,0),0)*MIN(FL!$I:$I)</f>
        <v>0</v>
      </c>
      <c r="AJ26">
        <f>AG26-IFERROR(VLOOKUP($A26,FL!$A:$B,2,0),0)*MIN(FL!$K:$K)</f>
        <v>0</v>
      </c>
      <c r="AK26">
        <f>AH26-IFERROR(VLOOKUP($A26,'VN100'!$A:$B,2,0),0)*MIN('VN100'!$G:$G)</f>
        <v>29000</v>
      </c>
      <c r="AL26">
        <f>AI26-IFERROR(VLOOKUP($A26,'VN100'!$A:$B,2,0),0)*MIN('VN100'!$I:$I)</f>
        <v>0</v>
      </c>
      <c r="AM26">
        <f>AJ26-IFERROR(VLOOKUP($A26,'VN100'!$A:$B,2,0),0)*MIN('VN100'!$K:$K)</f>
        <v>0</v>
      </c>
      <c r="AN26">
        <f>AK26-IFERROR(VLOOKUP($A26,MIDCAP!$A:$B,2,0),0)*MIN(MIDCAP!$G:$G)</f>
        <v>14500</v>
      </c>
      <c r="AO26">
        <f>AL26-IFERROR(VLOOKUP($A26,MIDCAP!$A:$B,2,0),0)*MIN(MIDCAP!$I:$I)</f>
        <v>0</v>
      </c>
      <c r="AP26">
        <f>AM26-IFERROR(VLOOKUP($A26,MIDCAP!$A:$B,2,0),0)*MIN(MIDCAP!$K:$K)</f>
        <v>0</v>
      </c>
      <c r="AQ26">
        <f>AN26-IFERROR(VLOOKUP($A26,VFS!$A:$B,2,0),0)*MIN(VFS!$G:$G)</f>
        <v>14500</v>
      </c>
      <c r="AR26">
        <f>AO26-IFERROR(VLOOKUP($A26,VFS!$A:$B,2,0),0)*MIN(VFS!$I:$I)</f>
        <v>0</v>
      </c>
      <c r="AS26">
        <f>AP26-IFERROR(VLOOKUP($A26,VFS!$A:$B,2,0),0)*MIN(VFS!$K:$K)</f>
        <v>0</v>
      </c>
      <c r="AT26">
        <f>AQ26-IFERROR(VLOOKUP($A26,FUEMAVND!$A:$B,2,0),0)*MIN(FUEMAVND!$G:$G)</f>
        <v>14500</v>
      </c>
      <c r="AU26">
        <f>AR26-IFERROR(VLOOKUP($A26,FUEMAVND!$A:$B,2,0),0)*MIN(FUEMAVND!$I:$I)</f>
        <v>0</v>
      </c>
      <c r="AV26">
        <f>AS26-IFERROR(VLOOKUP($A26,FUEMAVND!$A:$B,2,0),0)*MIN(FUEMAVND!$K:$K)</f>
        <v>0</v>
      </c>
    </row>
    <row r="27" spans="1:48" x14ac:dyDescent="0.3">
      <c r="A27" s="33" t="str">
        <v>DGW</v>
      </c>
      <c r="B27" s="33">
        <v>10600</v>
      </c>
      <c r="C27" s="33">
        <v>10600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657874480</v>
      </c>
      <c r="M27" s="33">
        <v>60700</v>
      </c>
      <c r="N27" s="33">
        <v>0</v>
      </c>
      <c r="O27" s="33">
        <v>0</v>
      </c>
      <c r="P27" s="33" t="str">
        <v>XXX</v>
      </c>
      <c r="Q27" s="33" t="str">
        <v>XXX</v>
      </c>
      <c r="R27" s="33" t="str">
        <v>XXX</v>
      </c>
      <c r="S27" s="33">
        <v>62063</v>
      </c>
      <c r="T27" s="33">
        <v>643420000</v>
      </c>
      <c r="U27" s="33">
        <v>-14454480</v>
      </c>
      <c r="AB27">
        <f>VLOOKUP($A27,updated_plusgrid!$A$1:$AF$500,MATCH("Usable (USABLE)",updated_plusgrid!$A$1:$AF$1,0),0)-IFERROR(VLOOKUP($A27,'E1 basket NFOL Morning'!$A$1:$M$500,MATCH("For 1 basket",'E1 basket NFOL Morning'!$A$1:$M$1,0),0),0)*MIN('E1 basket NFOL Morning'!$G$2:$G$500)</f>
        <v>10600</v>
      </c>
      <c r="AC27">
        <f>VLOOKUP($A27,updated_plusgrid!$A$1:$AF$500,MATCH("Due (DUE)",updated_plusgrid!$A$1:$AF$1,0),0)-IFERROR(VLOOKUP($A27,'E1 basket NFOL Morning'!$A$1:$M$500,MATCH("For 1 basket",'E1 basket NFOL Morning'!$A$1:$M$1,0),0),0)*MIN('E1 basket NFOL Morning'!$I$2:$I$500)</f>
        <v>0</v>
      </c>
      <c r="AD27">
        <f>VLOOKUP($A27,updated_plusgrid!$A$1:$AF$500,MATCH("Pend. T+1 Buy (TT1UNSETTLEBUY)",updated_plusgrid!$A$1:$AF$1,0),0)-IFERROR(VLOOKUP($A27,'E1 basket NFOL Morning'!$A$1:$M$500,MATCH("For 1 basket",'E1 basket NFOL Morning'!$A$1:$M$1,0),0),0)*MIN('E1 basket NFOL Morning'!$K$2:$K$500)</f>
        <v>0</v>
      </c>
      <c r="AE27">
        <f>AB27-IFERROR(VLOOKUP($A27,Diamond!$A:$B,2,0),0)*MIN(Diamond!$G:$G)</f>
        <v>10600</v>
      </c>
      <c r="AF27">
        <f>AC27-IFERROR(VLOOKUP($A27,Diamond!$A:$B,2,0),0)*MIN(Diamond!$I:$I)</f>
        <v>0</v>
      </c>
      <c r="AG27">
        <f>AD27-IFERROR(VLOOKUP($A27,Diamond!$A:$B,2,0),0)*MIN(Diamond!$K:$K)</f>
        <v>0</v>
      </c>
      <c r="AH27">
        <f>AE27-IFERROR(VLOOKUP($A27,FL!$A:$B,2,0),0)*MIN(FL!$G:$G)</f>
        <v>10600</v>
      </c>
      <c r="AI27">
        <f>AF27-IFERROR(VLOOKUP($A27,FL!$A:$B,2,0),0)*MIN(FL!$I:$I)</f>
        <v>0</v>
      </c>
      <c r="AJ27">
        <f>AG27-IFERROR(VLOOKUP($A27,FL!$A:$B,2,0),0)*MIN(FL!$K:$K)</f>
        <v>0</v>
      </c>
      <c r="AK27">
        <f>AH27-IFERROR(VLOOKUP($A27,'VN100'!$A:$B,2,0),0)*MIN('VN100'!$G:$G)</f>
        <v>10600</v>
      </c>
      <c r="AL27">
        <f>AI27-IFERROR(VLOOKUP($A27,'VN100'!$A:$B,2,0),0)*MIN('VN100'!$I:$I)</f>
        <v>0</v>
      </c>
      <c r="AM27">
        <f>AJ27-IFERROR(VLOOKUP($A27,'VN100'!$A:$B,2,0),0)*MIN('VN100'!$K:$K)</f>
        <v>0</v>
      </c>
      <c r="AN27">
        <f>AK27-IFERROR(VLOOKUP($A27,MIDCAP!$A:$B,2,0),0)*MIN(MIDCAP!$G:$G)</f>
        <v>4800</v>
      </c>
      <c r="AO27">
        <f>AL27-IFERROR(VLOOKUP($A27,MIDCAP!$A:$B,2,0),0)*MIN(MIDCAP!$I:$I)</f>
        <v>0</v>
      </c>
      <c r="AP27">
        <f>AM27-IFERROR(VLOOKUP($A27,MIDCAP!$A:$B,2,0),0)*MIN(MIDCAP!$K:$K)</f>
        <v>0</v>
      </c>
      <c r="AQ27">
        <f>AN27-IFERROR(VLOOKUP($A27,VFS!$A:$B,2,0),0)*MIN(VFS!$G:$G)</f>
        <v>4800</v>
      </c>
      <c r="AR27">
        <f>AO27-IFERROR(VLOOKUP($A27,VFS!$A:$B,2,0),0)*MIN(VFS!$I:$I)</f>
        <v>0</v>
      </c>
      <c r="AS27">
        <f>AP27-IFERROR(VLOOKUP($A27,VFS!$A:$B,2,0),0)*MIN(VFS!$K:$K)</f>
        <v>0</v>
      </c>
      <c r="AT27">
        <f>AQ27-IFERROR(VLOOKUP($A27,FUEMAVND!$A:$B,2,0),0)*MIN(FUEMAVND!$G:$G)</f>
        <v>4800</v>
      </c>
      <c r="AU27">
        <f>AR27-IFERROR(VLOOKUP($A27,FUEMAVND!$A:$B,2,0),0)*MIN(FUEMAVND!$I:$I)</f>
        <v>0</v>
      </c>
      <c r="AV27">
        <f>AS27-IFERROR(VLOOKUP($A27,FUEMAVND!$A:$B,2,0),0)*MIN(FUEMAVND!$K:$K)</f>
        <v>0</v>
      </c>
    </row>
    <row r="28" spans="1:48" x14ac:dyDescent="0.3">
      <c r="A28" s="33" t="str">
        <v>DHC</v>
      </c>
      <c r="B28" s="33">
        <v>10700</v>
      </c>
      <c r="C28" s="33">
        <v>10700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422042961</v>
      </c>
      <c r="M28" s="33">
        <v>38100</v>
      </c>
      <c r="N28" s="33">
        <v>0</v>
      </c>
      <c r="O28" s="33">
        <v>0</v>
      </c>
      <c r="P28" s="33" t="str">
        <v>XXX</v>
      </c>
      <c r="Q28" s="33" t="str">
        <v>XXX</v>
      </c>
      <c r="R28" s="33" t="str">
        <v>XXX</v>
      </c>
      <c r="S28" s="33">
        <v>39443</v>
      </c>
      <c r="T28" s="33">
        <v>407670000</v>
      </c>
      <c r="U28" s="33">
        <v>-14372961</v>
      </c>
      <c r="AB28">
        <f>VLOOKUP($A28,updated_plusgrid!$A$1:$AF$500,MATCH("Usable (USABLE)",updated_plusgrid!$A$1:$AF$1,0),0)-IFERROR(VLOOKUP($A28,'E1 basket NFOL Morning'!$A$1:$M$500,MATCH("For 1 basket",'E1 basket NFOL Morning'!$A$1:$M$1,0),0),0)*MIN('E1 basket NFOL Morning'!$G$2:$G$500)</f>
        <v>10700</v>
      </c>
      <c r="AC28">
        <f>VLOOKUP($A28,updated_plusgrid!$A$1:$AF$500,MATCH("Due (DUE)",updated_plusgrid!$A$1:$AF$1,0),0)-IFERROR(VLOOKUP($A28,'E1 basket NFOL Morning'!$A$1:$M$500,MATCH("For 1 basket",'E1 basket NFOL Morning'!$A$1:$M$1,0),0),0)*MIN('E1 basket NFOL Morning'!$I$2:$I$500)</f>
        <v>0</v>
      </c>
      <c r="AD28">
        <f>VLOOKUP($A28,updated_plusgrid!$A$1:$AF$500,MATCH("Pend. T+1 Buy (TT1UNSETTLEBUY)",updated_plusgrid!$A$1:$AF$1,0),0)-IFERROR(VLOOKUP($A28,'E1 basket NFOL Morning'!$A$1:$M$500,MATCH("For 1 basket",'E1 basket NFOL Morning'!$A$1:$M$1,0),0),0)*MIN('E1 basket NFOL Morning'!$K$2:$K$500)</f>
        <v>0</v>
      </c>
      <c r="AE28">
        <f>AB28-IFERROR(VLOOKUP($A28,Diamond!$A:$B,2,0),0)*MIN(Diamond!$G:$G)</f>
        <v>10700</v>
      </c>
      <c r="AF28">
        <f>AC28-IFERROR(VLOOKUP($A28,Diamond!$A:$B,2,0),0)*MIN(Diamond!$I:$I)</f>
        <v>0</v>
      </c>
      <c r="AG28">
        <f>AD28-IFERROR(VLOOKUP($A28,Diamond!$A:$B,2,0),0)*MIN(Diamond!$K:$K)</f>
        <v>0</v>
      </c>
      <c r="AH28">
        <f>AE28-IFERROR(VLOOKUP($A28,FL!$A:$B,2,0),0)*MIN(FL!$G:$G)</f>
        <v>10700</v>
      </c>
      <c r="AI28">
        <f>AF28-IFERROR(VLOOKUP($A28,FL!$A:$B,2,0),0)*MIN(FL!$I:$I)</f>
        <v>0</v>
      </c>
      <c r="AJ28">
        <f>AG28-IFERROR(VLOOKUP($A28,FL!$A:$B,2,0),0)*MIN(FL!$K:$K)</f>
        <v>0</v>
      </c>
      <c r="AK28">
        <f>AH28-IFERROR(VLOOKUP($A28,'VN100'!$A:$B,2,0),0)*MIN('VN100'!$G:$G)</f>
        <v>10700</v>
      </c>
      <c r="AL28">
        <f>AI28-IFERROR(VLOOKUP($A28,'VN100'!$A:$B,2,0),0)*MIN('VN100'!$I:$I)</f>
        <v>0</v>
      </c>
      <c r="AM28">
        <f>AJ28-IFERROR(VLOOKUP($A28,'VN100'!$A:$B,2,0),0)*MIN('VN100'!$K:$K)</f>
        <v>0</v>
      </c>
      <c r="AN28">
        <f>AK28-IFERROR(VLOOKUP($A28,MIDCAP!$A:$B,2,0),0)*MIN(MIDCAP!$G:$G)</f>
        <v>10700</v>
      </c>
      <c r="AO28">
        <f>AL28-IFERROR(VLOOKUP($A28,MIDCAP!$A:$B,2,0),0)*MIN(MIDCAP!$I:$I)</f>
        <v>0</v>
      </c>
      <c r="AP28">
        <f>AM28-IFERROR(VLOOKUP($A28,MIDCAP!$A:$B,2,0),0)*MIN(MIDCAP!$K:$K)</f>
        <v>0</v>
      </c>
      <c r="AQ28">
        <f>AN28-IFERROR(VLOOKUP($A28,VFS!$A:$B,2,0),0)*MIN(VFS!$G:$G)</f>
        <v>10700</v>
      </c>
      <c r="AR28">
        <f>AO28-IFERROR(VLOOKUP($A28,VFS!$A:$B,2,0),0)*MIN(VFS!$I:$I)</f>
        <v>0</v>
      </c>
      <c r="AS28">
        <f>AP28-IFERROR(VLOOKUP($A28,VFS!$A:$B,2,0),0)*MIN(VFS!$K:$K)</f>
        <v>0</v>
      </c>
      <c r="AT28">
        <f>AQ28-IFERROR(VLOOKUP($A28,FUEMAVND!$A:$B,2,0),0)*MIN(FUEMAVND!$G:$G)</f>
        <v>10700</v>
      </c>
      <c r="AU28">
        <f>AR28-IFERROR(VLOOKUP($A28,FUEMAVND!$A:$B,2,0),0)*MIN(FUEMAVND!$I:$I)</f>
        <v>0</v>
      </c>
      <c r="AV28">
        <f>AS28-IFERROR(VLOOKUP($A28,FUEMAVND!$A:$B,2,0),0)*MIN(FUEMAVND!$K:$K)</f>
        <v>0</v>
      </c>
    </row>
    <row r="29" spans="1:48" x14ac:dyDescent="0.3">
      <c r="A29" s="33" t="str">
        <v>DIG</v>
      </c>
      <c r="B29" s="33">
        <v>53090</v>
      </c>
      <c r="C29" s="33">
        <v>53090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1302621475</v>
      </c>
      <c r="M29" s="33">
        <v>25150</v>
      </c>
      <c r="N29" s="33">
        <v>0</v>
      </c>
      <c r="O29" s="33">
        <v>0</v>
      </c>
      <c r="P29" s="33" t="str">
        <v>XXX</v>
      </c>
      <c r="Q29" s="33" t="str">
        <v>XXX</v>
      </c>
      <c r="R29" s="33" t="str">
        <v>XXX</v>
      </c>
      <c r="S29" s="33">
        <v>24536</v>
      </c>
      <c r="T29" s="33">
        <v>1335213500</v>
      </c>
      <c r="U29" s="33">
        <v>32592024</v>
      </c>
      <c r="AB29">
        <f>VLOOKUP($A29,updated_plusgrid!$A$1:$AF$500,MATCH("Usable (USABLE)",updated_plusgrid!$A$1:$AF$1,0),0)-IFERROR(VLOOKUP($A29,'E1 basket NFOL Morning'!$A$1:$M$500,MATCH("For 1 basket",'E1 basket NFOL Morning'!$A$1:$M$1,0),0),0)*MIN('E1 basket NFOL Morning'!$G$2:$G$500)</f>
        <v>53090</v>
      </c>
      <c r="AC29">
        <f>VLOOKUP($A29,updated_plusgrid!$A$1:$AF$500,MATCH("Due (DUE)",updated_plusgrid!$A$1:$AF$1,0),0)-IFERROR(VLOOKUP($A29,'E1 basket NFOL Morning'!$A$1:$M$500,MATCH("For 1 basket",'E1 basket NFOL Morning'!$A$1:$M$1,0),0),0)*MIN('E1 basket NFOL Morning'!$I$2:$I$500)</f>
        <v>0</v>
      </c>
      <c r="AD29">
        <f>VLOOKUP($A29,updated_plusgrid!$A$1:$AF$500,MATCH("Pend. T+1 Buy (TT1UNSETTLEBUY)",updated_plusgrid!$A$1:$AF$1,0),0)-IFERROR(VLOOKUP($A29,'E1 basket NFOL Morning'!$A$1:$M$500,MATCH("For 1 basket",'E1 basket NFOL Morning'!$A$1:$M$1,0),0),0)*MIN('E1 basket NFOL Morning'!$K$2:$K$500)</f>
        <v>0</v>
      </c>
      <c r="AE29">
        <f>AB29-IFERROR(VLOOKUP($A29,Diamond!$A:$B,2,0),0)*MIN(Diamond!$G:$G)</f>
        <v>53090</v>
      </c>
      <c r="AF29">
        <f>AC29-IFERROR(VLOOKUP($A29,Diamond!$A:$B,2,0),0)*MIN(Diamond!$I:$I)</f>
        <v>0</v>
      </c>
      <c r="AG29">
        <f>AD29-IFERROR(VLOOKUP($A29,Diamond!$A:$B,2,0),0)*MIN(Diamond!$K:$K)</f>
        <v>0</v>
      </c>
      <c r="AH29">
        <f>AE29-IFERROR(VLOOKUP($A29,FL!$A:$B,2,0),0)*MIN(FL!$G:$G)</f>
        <v>53090</v>
      </c>
      <c r="AI29">
        <f>AF29-IFERROR(VLOOKUP($A29,FL!$A:$B,2,0),0)*MIN(FL!$I:$I)</f>
        <v>0</v>
      </c>
      <c r="AJ29">
        <f>AG29-IFERROR(VLOOKUP($A29,FL!$A:$B,2,0),0)*MIN(FL!$K:$K)</f>
        <v>0</v>
      </c>
      <c r="AK29">
        <f>AH29-IFERROR(VLOOKUP($A29,'VN100'!$A:$B,2,0),0)*MIN('VN100'!$G:$G)</f>
        <v>53090</v>
      </c>
      <c r="AL29">
        <f>AI29-IFERROR(VLOOKUP($A29,'VN100'!$A:$B,2,0),0)*MIN('VN100'!$I:$I)</f>
        <v>0</v>
      </c>
      <c r="AM29">
        <f>AJ29-IFERROR(VLOOKUP($A29,'VN100'!$A:$B,2,0),0)*MIN('VN100'!$K:$K)</f>
        <v>0</v>
      </c>
      <c r="AN29">
        <f>AK29-IFERROR(VLOOKUP($A29,MIDCAP!$A:$B,2,0),0)*MIN(MIDCAP!$G:$G)</f>
        <v>24090</v>
      </c>
      <c r="AO29">
        <f>AL29-IFERROR(VLOOKUP($A29,MIDCAP!$A:$B,2,0),0)*MIN(MIDCAP!$I:$I)</f>
        <v>0</v>
      </c>
      <c r="AP29">
        <f>AM29-IFERROR(VLOOKUP($A29,MIDCAP!$A:$B,2,0),0)*MIN(MIDCAP!$K:$K)</f>
        <v>0</v>
      </c>
      <c r="AQ29">
        <f>AN29-IFERROR(VLOOKUP($A29,VFS!$A:$B,2,0),0)*MIN(VFS!$G:$G)</f>
        <v>24090</v>
      </c>
      <c r="AR29">
        <f>AO29-IFERROR(VLOOKUP($A29,VFS!$A:$B,2,0),0)*MIN(VFS!$I:$I)</f>
        <v>0</v>
      </c>
      <c r="AS29">
        <f>AP29-IFERROR(VLOOKUP($A29,VFS!$A:$B,2,0),0)*MIN(VFS!$K:$K)</f>
        <v>0</v>
      </c>
      <c r="AT29">
        <f>AQ29-IFERROR(VLOOKUP($A29,FUEMAVND!$A:$B,2,0),0)*MIN(FUEMAVND!$G:$G)</f>
        <v>24090</v>
      </c>
      <c r="AU29">
        <f>AR29-IFERROR(VLOOKUP($A29,FUEMAVND!$A:$B,2,0),0)*MIN(FUEMAVND!$I:$I)</f>
        <v>0</v>
      </c>
      <c r="AV29">
        <f>AS29-IFERROR(VLOOKUP($A29,FUEMAVND!$A:$B,2,0),0)*MIN(FUEMAVND!$K:$K)</f>
        <v>0</v>
      </c>
    </row>
    <row r="30" spans="1:48" x14ac:dyDescent="0.3">
      <c r="A30" s="33" t="str">
        <v>DPM</v>
      </c>
      <c r="B30" s="33">
        <v>18200</v>
      </c>
      <c r="C30" s="33">
        <v>18200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617322059</v>
      </c>
      <c r="M30" s="33">
        <v>34950</v>
      </c>
      <c r="N30" s="33">
        <v>0</v>
      </c>
      <c r="O30" s="33">
        <v>0</v>
      </c>
      <c r="P30" s="33" t="str">
        <v>XXX</v>
      </c>
      <c r="Q30" s="33" t="str">
        <v>XXX</v>
      </c>
      <c r="R30" s="33" t="str">
        <v>XXX</v>
      </c>
      <c r="S30" s="33">
        <v>33918</v>
      </c>
      <c r="T30" s="33">
        <v>636090000</v>
      </c>
      <c r="U30" s="33">
        <v>18767940</v>
      </c>
      <c r="AB30">
        <f>VLOOKUP($A30,updated_plusgrid!$A$1:$AF$500,MATCH("Usable (USABLE)",updated_plusgrid!$A$1:$AF$1,0),0)-IFERROR(VLOOKUP($A30,'E1 basket NFOL Morning'!$A$1:$M$500,MATCH("For 1 basket",'E1 basket NFOL Morning'!$A$1:$M$1,0),0),0)*MIN('E1 basket NFOL Morning'!$G$2:$G$500)</f>
        <v>18200</v>
      </c>
      <c r="AC30">
        <f>VLOOKUP($A30,updated_plusgrid!$A$1:$AF$500,MATCH("Due (DUE)",updated_plusgrid!$A$1:$AF$1,0),0)-IFERROR(VLOOKUP($A30,'E1 basket NFOL Morning'!$A$1:$M$500,MATCH("For 1 basket",'E1 basket NFOL Morning'!$A$1:$M$1,0),0),0)*MIN('E1 basket NFOL Morning'!$I$2:$I$500)</f>
        <v>0</v>
      </c>
      <c r="AD30">
        <f>VLOOKUP($A30,updated_plusgrid!$A$1:$AF$500,MATCH("Pend. T+1 Buy (TT1UNSETTLEBUY)",updated_plusgrid!$A$1:$AF$1,0),0)-IFERROR(VLOOKUP($A30,'E1 basket NFOL Morning'!$A$1:$M$500,MATCH("For 1 basket",'E1 basket NFOL Morning'!$A$1:$M$1,0),0),0)*MIN('E1 basket NFOL Morning'!$K$2:$K$500)</f>
        <v>0</v>
      </c>
      <c r="AE30">
        <f>AB30-IFERROR(VLOOKUP($A30,Diamond!$A:$B,2,0),0)*MIN(Diamond!$G:$G)</f>
        <v>18200</v>
      </c>
      <c r="AF30">
        <f>AC30-IFERROR(VLOOKUP($A30,Diamond!$A:$B,2,0),0)*MIN(Diamond!$I:$I)</f>
        <v>0</v>
      </c>
      <c r="AG30">
        <f>AD30-IFERROR(VLOOKUP($A30,Diamond!$A:$B,2,0),0)*MIN(Diamond!$K:$K)</f>
        <v>0</v>
      </c>
      <c r="AH30">
        <f>AE30-IFERROR(VLOOKUP($A30,FL!$A:$B,2,0),0)*MIN(FL!$G:$G)</f>
        <v>18200</v>
      </c>
      <c r="AI30">
        <f>AF30-IFERROR(VLOOKUP($A30,FL!$A:$B,2,0),0)*MIN(FL!$I:$I)</f>
        <v>0</v>
      </c>
      <c r="AJ30">
        <f>AG30-IFERROR(VLOOKUP($A30,FL!$A:$B,2,0),0)*MIN(FL!$K:$K)</f>
        <v>0</v>
      </c>
      <c r="AK30">
        <f>AH30-IFERROR(VLOOKUP($A30,'VN100'!$A:$B,2,0),0)*MIN('VN100'!$G:$G)</f>
        <v>18200</v>
      </c>
      <c r="AL30">
        <f>AI30-IFERROR(VLOOKUP($A30,'VN100'!$A:$B,2,0),0)*MIN('VN100'!$I:$I)</f>
        <v>0</v>
      </c>
      <c r="AM30">
        <f>AJ30-IFERROR(VLOOKUP($A30,'VN100'!$A:$B,2,0),0)*MIN('VN100'!$K:$K)</f>
        <v>0</v>
      </c>
      <c r="AN30">
        <f>AK30-IFERROR(VLOOKUP($A30,MIDCAP!$A:$B,2,0),0)*MIN(MIDCAP!$G:$G)</f>
        <v>9500</v>
      </c>
      <c r="AO30">
        <f>AL30-IFERROR(VLOOKUP($A30,MIDCAP!$A:$B,2,0),0)*MIN(MIDCAP!$I:$I)</f>
        <v>0</v>
      </c>
      <c r="AP30">
        <f>AM30-IFERROR(VLOOKUP($A30,MIDCAP!$A:$B,2,0),0)*MIN(MIDCAP!$K:$K)</f>
        <v>0</v>
      </c>
      <c r="AQ30">
        <f>AN30-IFERROR(VLOOKUP($A30,VFS!$A:$B,2,0),0)*MIN(VFS!$G:$G)</f>
        <v>9500</v>
      </c>
      <c r="AR30">
        <f>AO30-IFERROR(VLOOKUP($A30,VFS!$A:$B,2,0),0)*MIN(VFS!$I:$I)</f>
        <v>0</v>
      </c>
      <c r="AS30">
        <f>AP30-IFERROR(VLOOKUP($A30,VFS!$A:$B,2,0),0)*MIN(VFS!$K:$K)</f>
        <v>0</v>
      </c>
      <c r="AT30">
        <f>AQ30-IFERROR(VLOOKUP($A30,FUEMAVND!$A:$B,2,0),0)*MIN(FUEMAVND!$G:$G)</f>
        <v>9500</v>
      </c>
      <c r="AU30">
        <f>AR30-IFERROR(VLOOKUP($A30,FUEMAVND!$A:$B,2,0),0)*MIN(FUEMAVND!$I:$I)</f>
        <v>0</v>
      </c>
      <c r="AV30">
        <f>AS30-IFERROR(VLOOKUP($A30,FUEMAVND!$A:$B,2,0),0)*MIN(FUEMAVND!$K:$K)</f>
        <v>0</v>
      </c>
    </row>
    <row r="31" spans="1:48" x14ac:dyDescent="0.3">
      <c r="A31" s="33" t="str">
        <v>DXG</v>
      </c>
      <c r="B31" s="33">
        <v>68483</v>
      </c>
      <c r="C31" s="33">
        <v>68483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948373497</v>
      </c>
      <c r="M31" s="33">
        <v>15900</v>
      </c>
      <c r="N31" s="33">
        <v>0</v>
      </c>
      <c r="O31" s="33">
        <v>0</v>
      </c>
      <c r="P31" s="33" t="str">
        <v>XXX</v>
      </c>
      <c r="Q31" s="33" t="str">
        <v>XXX</v>
      </c>
      <c r="R31" s="33" t="str">
        <v>XXX</v>
      </c>
      <c r="S31" s="33">
        <v>13848</v>
      </c>
      <c r="T31" s="33">
        <v>1088879700</v>
      </c>
      <c r="U31" s="33">
        <v>140506202</v>
      </c>
      <c r="AB31">
        <f>VLOOKUP($A31,updated_plusgrid!$A$1:$AF$500,MATCH("Usable (USABLE)",updated_plusgrid!$A$1:$AF$1,0),0)-IFERROR(VLOOKUP($A31,'E1 basket NFOL Morning'!$A$1:$M$500,MATCH("For 1 basket",'E1 basket NFOL Morning'!$A$1:$M$1,0),0),0)*MIN('E1 basket NFOL Morning'!$G$2:$G$500)</f>
        <v>68483</v>
      </c>
      <c r="AC31">
        <f>VLOOKUP($A31,updated_plusgrid!$A$1:$AF$500,MATCH("Due (DUE)",updated_plusgrid!$A$1:$AF$1,0),0)-IFERROR(VLOOKUP($A31,'E1 basket NFOL Morning'!$A$1:$M$500,MATCH("For 1 basket",'E1 basket NFOL Morning'!$A$1:$M$1,0),0),0)*MIN('E1 basket NFOL Morning'!$I$2:$I$500)</f>
        <v>0</v>
      </c>
      <c r="AD31">
        <f>VLOOKUP($A31,updated_plusgrid!$A$1:$AF$500,MATCH("Pend. T+1 Buy (TT1UNSETTLEBUY)",updated_plusgrid!$A$1:$AF$1,0),0)-IFERROR(VLOOKUP($A31,'E1 basket NFOL Morning'!$A$1:$M$500,MATCH("For 1 basket",'E1 basket NFOL Morning'!$A$1:$M$1,0),0),0)*MIN('E1 basket NFOL Morning'!$K$2:$K$500)</f>
        <v>0</v>
      </c>
      <c r="AE31">
        <f>AB31-IFERROR(VLOOKUP($A31,Diamond!$A:$B,2,0),0)*MIN(Diamond!$G:$G)</f>
        <v>68483</v>
      </c>
      <c r="AF31">
        <f>AC31-IFERROR(VLOOKUP($A31,Diamond!$A:$B,2,0),0)*MIN(Diamond!$I:$I)</f>
        <v>0</v>
      </c>
      <c r="AG31">
        <f>AD31-IFERROR(VLOOKUP($A31,Diamond!$A:$B,2,0),0)*MIN(Diamond!$K:$K)</f>
        <v>0</v>
      </c>
      <c r="AH31">
        <f>AE31-IFERROR(VLOOKUP($A31,FL!$A:$B,2,0),0)*MIN(FL!$G:$G)</f>
        <v>68483</v>
      </c>
      <c r="AI31">
        <f>AF31-IFERROR(VLOOKUP($A31,FL!$A:$B,2,0),0)*MIN(FL!$I:$I)</f>
        <v>0</v>
      </c>
      <c r="AJ31">
        <f>AG31-IFERROR(VLOOKUP($A31,FL!$A:$B,2,0),0)*MIN(FL!$K:$K)</f>
        <v>0</v>
      </c>
      <c r="AK31">
        <f>AH31-IFERROR(VLOOKUP($A31,'VN100'!$A:$B,2,0),0)*MIN('VN100'!$G:$G)</f>
        <v>68483</v>
      </c>
      <c r="AL31">
        <f>AI31-IFERROR(VLOOKUP($A31,'VN100'!$A:$B,2,0),0)*MIN('VN100'!$I:$I)</f>
        <v>0</v>
      </c>
      <c r="AM31">
        <f>AJ31-IFERROR(VLOOKUP($A31,'VN100'!$A:$B,2,0),0)*MIN('VN100'!$K:$K)</f>
        <v>0</v>
      </c>
      <c r="AN31">
        <f>AK31-IFERROR(VLOOKUP($A31,MIDCAP!$A:$B,2,0),0)*MIN(MIDCAP!$G:$G)</f>
        <v>36583</v>
      </c>
      <c r="AO31">
        <f>AL31-IFERROR(VLOOKUP($A31,MIDCAP!$A:$B,2,0),0)*MIN(MIDCAP!$I:$I)</f>
        <v>0</v>
      </c>
      <c r="AP31">
        <f>AM31-IFERROR(VLOOKUP($A31,MIDCAP!$A:$B,2,0),0)*MIN(MIDCAP!$K:$K)</f>
        <v>0</v>
      </c>
      <c r="AQ31">
        <f>AN31-IFERROR(VLOOKUP($A31,VFS!$A:$B,2,0),0)*MIN(VFS!$G:$G)</f>
        <v>36583</v>
      </c>
      <c r="AR31">
        <f>AO31-IFERROR(VLOOKUP($A31,VFS!$A:$B,2,0),0)*MIN(VFS!$I:$I)</f>
        <v>0</v>
      </c>
      <c r="AS31">
        <f>AP31-IFERROR(VLOOKUP($A31,VFS!$A:$B,2,0),0)*MIN(VFS!$K:$K)</f>
        <v>0</v>
      </c>
      <c r="AT31">
        <f>AQ31-IFERROR(VLOOKUP($A31,FUEMAVND!$A:$B,2,0),0)*MIN(FUEMAVND!$G:$G)</f>
        <v>36583</v>
      </c>
      <c r="AU31">
        <f>AR31-IFERROR(VLOOKUP($A31,FUEMAVND!$A:$B,2,0),0)*MIN(FUEMAVND!$I:$I)</f>
        <v>0</v>
      </c>
      <c r="AV31">
        <f>AS31-IFERROR(VLOOKUP($A31,FUEMAVND!$A:$B,2,0),0)*MIN(FUEMAVND!$K:$K)</f>
        <v>0</v>
      </c>
    </row>
    <row r="32" spans="1:48" x14ac:dyDescent="0.3">
      <c r="A32" s="33" t="str">
        <v>DXS</v>
      </c>
      <c r="B32" s="33">
        <v>59</v>
      </c>
      <c r="C32" s="33">
        <v>59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295269</v>
      </c>
      <c r="M32" s="33">
        <v>6150</v>
      </c>
      <c r="N32" s="33">
        <v>0</v>
      </c>
      <c r="O32" s="33">
        <v>0</v>
      </c>
      <c r="P32" s="33" t="str">
        <v>XXX</v>
      </c>
      <c r="Q32" s="33" t="str">
        <v>XXX</v>
      </c>
      <c r="R32" s="33" t="str">
        <v>XXX</v>
      </c>
      <c r="S32" s="33">
        <v>5004</v>
      </c>
      <c r="T32" s="33">
        <v>362850</v>
      </c>
      <c r="U32" s="33">
        <v>67580</v>
      </c>
      <c r="AB32">
        <f>VLOOKUP($A32,updated_plusgrid!$A$1:$AF$500,MATCH("Usable (USABLE)",updated_plusgrid!$A$1:$AF$1,0),0)-IFERROR(VLOOKUP($A32,'E1 basket NFOL Morning'!$A$1:$M$500,MATCH("For 1 basket",'E1 basket NFOL Morning'!$A$1:$M$1,0),0),0)*MIN('E1 basket NFOL Morning'!$G$2:$G$500)</f>
        <v>59</v>
      </c>
      <c r="AC32">
        <f>VLOOKUP($A32,updated_plusgrid!$A$1:$AF$500,MATCH("Due (DUE)",updated_plusgrid!$A$1:$AF$1,0),0)-IFERROR(VLOOKUP($A32,'E1 basket NFOL Morning'!$A$1:$M$500,MATCH("For 1 basket",'E1 basket NFOL Morning'!$A$1:$M$1,0),0),0)*MIN('E1 basket NFOL Morning'!$I$2:$I$500)</f>
        <v>0</v>
      </c>
      <c r="AD32">
        <f>VLOOKUP($A32,updated_plusgrid!$A$1:$AF$500,MATCH("Pend. T+1 Buy (TT1UNSETTLEBUY)",updated_plusgrid!$A$1:$AF$1,0),0)-IFERROR(VLOOKUP($A32,'E1 basket NFOL Morning'!$A$1:$M$500,MATCH("For 1 basket",'E1 basket NFOL Morning'!$A$1:$M$1,0),0),0)*MIN('E1 basket NFOL Morning'!$K$2:$K$500)</f>
        <v>0</v>
      </c>
      <c r="AE32">
        <f>AB32-IFERROR(VLOOKUP($A32,Diamond!$A:$B,2,0),0)*MIN(Diamond!$G:$G)</f>
        <v>59</v>
      </c>
      <c r="AF32">
        <f>AC32-IFERROR(VLOOKUP($A32,Diamond!$A:$B,2,0),0)*MIN(Diamond!$I:$I)</f>
        <v>0</v>
      </c>
      <c r="AG32">
        <f>AD32-IFERROR(VLOOKUP($A32,Diamond!$A:$B,2,0),0)*MIN(Diamond!$K:$K)</f>
        <v>0</v>
      </c>
      <c r="AH32">
        <f>AE32-IFERROR(VLOOKUP($A32,FL!$A:$B,2,0),0)*MIN(FL!$G:$G)</f>
        <v>59</v>
      </c>
      <c r="AI32">
        <f>AF32-IFERROR(VLOOKUP($A32,FL!$A:$B,2,0),0)*MIN(FL!$I:$I)</f>
        <v>0</v>
      </c>
      <c r="AJ32">
        <f>AG32-IFERROR(VLOOKUP($A32,FL!$A:$B,2,0),0)*MIN(FL!$K:$K)</f>
        <v>0</v>
      </c>
      <c r="AK32">
        <f>AH32-IFERROR(VLOOKUP($A32,'VN100'!$A:$B,2,0),0)*MIN('VN100'!$G:$G)</f>
        <v>59</v>
      </c>
      <c r="AL32">
        <f>AI32-IFERROR(VLOOKUP($A32,'VN100'!$A:$B,2,0),0)*MIN('VN100'!$I:$I)</f>
        <v>0</v>
      </c>
      <c r="AM32">
        <f>AJ32-IFERROR(VLOOKUP($A32,'VN100'!$A:$B,2,0),0)*MIN('VN100'!$K:$K)</f>
        <v>0</v>
      </c>
      <c r="AN32">
        <f>AK32-IFERROR(VLOOKUP($A32,MIDCAP!$A:$B,2,0),0)*MIN(MIDCAP!$G:$G)</f>
        <v>59</v>
      </c>
      <c r="AO32">
        <f>AL32-IFERROR(VLOOKUP($A32,MIDCAP!$A:$B,2,0),0)*MIN(MIDCAP!$I:$I)</f>
        <v>0</v>
      </c>
      <c r="AP32">
        <f>AM32-IFERROR(VLOOKUP($A32,MIDCAP!$A:$B,2,0),0)*MIN(MIDCAP!$K:$K)</f>
        <v>0</v>
      </c>
      <c r="AQ32">
        <f>AN32-IFERROR(VLOOKUP($A32,VFS!$A:$B,2,0),0)*MIN(VFS!$G:$G)</f>
        <v>59</v>
      </c>
      <c r="AR32">
        <f>AO32-IFERROR(VLOOKUP($A32,VFS!$A:$B,2,0),0)*MIN(VFS!$I:$I)</f>
        <v>0</v>
      </c>
      <c r="AS32">
        <f>AP32-IFERROR(VLOOKUP($A32,VFS!$A:$B,2,0),0)*MIN(VFS!$K:$K)</f>
        <v>0</v>
      </c>
      <c r="AT32">
        <f>AQ32-IFERROR(VLOOKUP($A32,FUEMAVND!$A:$B,2,0),0)*MIN(FUEMAVND!$G:$G)</f>
        <v>59</v>
      </c>
      <c r="AU32">
        <f>AR32-IFERROR(VLOOKUP($A32,FUEMAVND!$A:$B,2,0),0)*MIN(FUEMAVND!$I:$I)</f>
        <v>0</v>
      </c>
      <c r="AV32">
        <f>AS32-IFERROR(VLOOKUP($A32,FUEMAVND!$A:$B,2,0),0)*MIN(FUEMAVND!$K:$K)</f>
        <v>0</v>
      </c>
    </row>
    <row r="33" spans="1:48" x14ac:dyDescent="0.3">
      <c r="A33" s="33" t="str">
        <v>E1VFVN30</v>
      </c>
      <c r="B33" s="33">
        <v>2602700</v>
      </c>
      <c r="C33" s="33">
        <v>2367000</v>
      </c>
      <c r="D33" s="33">
        <v>0</v>
      </c>
      <c r="E33" s="33">
        <v>0</v>
      </c>
      <c r="F33" s="33">
        <v>211400</v>
      </c>
      <c r="G33" s="33">
        <v>24300</v>
      </c>
      <c r="H33" s="33">
        <v>0</v>
      </c>
      <c r="I33" s="33">
        <v>0</v>
      </c>
      <c r="J33" s="33">
        <v>0</v>
      </c>
      <c r="K33" s="33">
        <v>0</v>
      </c>
      <c r="L33" s="33">
        <v>55497312296</v>
      </c>
      <c r="M33" s="33">
        <v>23100</v>
      </c>
      <c r="N33" s="33">
        <v>0</v>
      </c>
      <c r="O33" s="33">
        <v>100000</v>
      </c>
      <c r="P33" s="33" t="str">
        <v>XXX</v>
      </c>
      <c r="Q33" s="33" t="str">
        <v>XXX</v>
      </c>
      <c r="R33" s="33" t="str">
        <v>XXX</v>
      </c>
      <c r="S33" s="33">
        <v>21322</v>
      </c>
      <c r="T33" s="33">
        <v>60122370000</v>
      </c>
      <c r="U33" s="33">
        <v>4625057704</v>
      </c>
      <c r="AB33">
        <f>VLOOKUP($A33,updated_plusgrid!$A$1:$AF$500,MATCH("Usable (USABLE)",updated_plusgrid!$A$1:$AF$1,0),0)-IFERROR(VLOOKUP($A33,'E1 basket NFOL Morning'!$A$1:$M$500,MATCH("For 1 basket",'E1 basket NFOL Morning'!$A$1:$M$1,0),0),0)*MIN('E1 basket NFOL Morning'!$G$2:$G$500)</f>
        <v>2367000</v>
      </c>
      <c r="AC33">
        <f>VLOOKUP($A33,updated_plusgrid!$A$1:$AF$500,MATCH("Due (DUE)",updated_plusgrid!$A$1:$AF$1,0),0)-IFERROR(VLOOKUP($A33,'E1 basket NFOL Morning'!$A$1:$M$500,MATCH("For 1 basket",'E1 basket NFOL Morning'!$A$1:$M$1,0),0),0)*MIN('E1 basket NFOL Morning'!$I$2:$I$500)</f>
        <v>24300</v>
      </c>
      <c r="AD33">
        <f>VLOOKUP($A33,updated_plusgrid!$A$1:$AF$500,MATCH("Pend. T+1 Buy (TT1UNSETTLEBUY)",updated_plusgrid!$A$1:$AF$1,0),0)-IFERROR(VLOOKUP($A33,'E1 basket NFOL Morning'!$A$1:$M$500,MATCH("For 1 basket",'E1 basket NFOL Morning'!$A$1:$M$1,0),0),0)*MIN('E1 basket NFOL Morning'!$K$2:$K$500)</f>
        <v>211400</v>
      </c>
      <c r="AE33">
        <f>AB33-IFERROR(VLOOKUP($A33,Diamond!$A:$B,2,0),0)*MIN(Diamond!$G:$G)</f>
        <v>2367000</v>
      </c>
      <c r="AF33">
        <f>AC33-IFERROR(VLOOKUP($A33,Diamond!$A:$B,2,0),0)*MIN(Diamond!$I:$I)</f>
        <v>24300</v>
      </c>
      <c r="AG33">
        <f>AD33-IFERROR(VLOOKUP($A33,Diamond!$A:$B,2,0),0)*MIN(Diamond!$K:$K)</f>
        <v>211400</v>
      </c>
      <c r="AH33">
        <f>AE33-IFERROR(VLOOKUP($A33,FL!$A:$B,2,0),0)*MIN(FL!$G:$G)</f>
        <v>2367000</v>
      </c>
      <c r="AI33">
        <f>AF33-IFERROR(VLOOKUP($A33,FL!$A:$B,2,0),0)*MIN(FL!$I:$I)</f>
        <v>24300</v>
      </c>
      <c r="AJ33">
        <f>AG33-IFERROR(VLOOKUP($A33,FL!$A:$B,2,0),0)*MIN(FL!$K:$K)</f>
        <v>211400</v>
      </c>
      <c r="AK33">
        <f>AH33-IFERROR(VLOOKUP($A33,'VN100'!$A:$B,2,0),0)*MIN('VN100'!$G:$G)</f>
        <v>2367000</v>
      </c>
      <c r="AL33">
        <f>AI33-IFERROR(VLOOKUP($A33,'VN100'!$A:$B,2,0),0)*MIN('VN100'!$I:$I)</f>
        <v>24300</v>
      </c>
      <c r="AM33">
        <f>AJ33-IFERROR(VLOOKUP($A33,'VN100'!$A:$B,2,0),0)*MIN('VN100'!$K:$K)</f>
        <v>211400</v>
      </c>
      <c r="AN33">
        <f>AK33-IFERROR(VLOOKUP($A33,MIDCAP!$A:$B,2,0),0)*MIN(MIDCAP!$G:$G)</f>
        <v>2367000</v>
      </c>
      <c r="AO33">
        <f>AL33-IFERROR(VLOOKUP($A33,MIDCAP!$A:$B,2,0),0)*MIN(MIDCAP!$I:$I)</f>
        <v>24300</v>
      </c>
      <c r="AP33">
        <f>AM33-IFERROR(VLOOKUP($A33,MIDCAP!$A:$B,2,0),0)*MIN(MIDCAP!$K:$K)</f>
        <v>211400</v>
      </c>
      <c r="AQ33">
        <f>AN33-IFERROR(VLOOKUP($A33,VFS!$A:$B,2,0),0)*MIN(VFS!$G:$G)</f>
        <v>2367000</v>
      </c>
      <c r="AR33">
        <f>AO33-IFERROR(VLOOKUP($A33,VFS!$A:$B,2,0),0)*MIN(VFS!$I:$I)</f>
        <v>24300</v>
      </c>
      <c r="AS33">
        <f>AP33-IFERROR(VLOOKUP($A33,VFS!$A:$B,2,0),0)*MIN(VFS!$K:$K)</f>
        <v>211400</v>
      </c>
      <c r="AT33">
        <f>AQ33-IFERROR(VLOOKUP($A33,FUEMAVND!$A:$B,2,0),0)*MIN(FUEMAVND!$G:$G)</f>
        <v>2367000</v>
      </c>
      <c r="AU33">
        <f>AR33-IFERROR(VLOOKUP($A33,FUEMAVND!$A:$B,2,0),0)*MIN(FUEMAVND!$I:$I)</f>
        <v>24300</v>
      </c>
      <c r="AV33">
        <f>AS33-IFERROR(VLOOKUP($A33,FUEMAVND!$A:$B,2,0),0)*MIN(FUEMAVND!$K:$K)</f>
        <v>211400</v>
      </c>
    </row>
    <row r="34" spans="1:48" x14ac:dyDescent="0.3">
      <c r="A34" s="33" t="str">
        <v>EIB</v>
      </c>
      <c r="B34" s="33">
        <v>262727</v>
      </c>
      <c r="C34" s="33">
        <v>262727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4911548439</v>
      </c>
      <c r="M34" s="33">
        <v>18750</v>
      </c>
      <c r="N34" s="33">
        <v>0</v>
      </c>
      <c r="O34" s="33">
        <v>0</v>
      </c>
      <c r="P34" s="33" t="str">
        <v>XXX</v>
      </c>
      <c r="Q34" s="33" t="str">
        <v>XXX</v>
      </c>
      <c r="R34" s="33" t="str">
        <v>XXX</v>
      </c>
      <c r="S34" s="33">
        <v>18694</v>
      </c>
      <c r="T34" s="33">
        <v>4926131250</v>
      </c>
      <c r="U34" s="33">
        <v>14582810</v>
      </c>
      <c r="AB34">
        <f>VLOOKUP($A34,updated_plusgrid!$A$1:$AF$500,MATCH("Usable (USABLE)",updated_plusgrid!$A$1:$AF$1,0),0)-IFERROR(VLOOKUP($A34,'E1 basket NFOL Morning'!$A$1:$M$500,MATCH("For 1 basket",'E1 basket NFOL Morning'!$A$1:$M$1,0),0),0)*MIN('E1 basket NFOL Morning'!$G$2:$G$500)</f>
        <v>262727</v>
      </c>
      <c r="AC34">
        <f>VLOOKUP($A34,updated_plusgrid!$A$1:$AF$500,MATCH("Due (DUE)",updated_plusgrid!$A$1:$AF$1,0),0)-IFERROR(VLOOKUP($A34,'E1 basket NFOL Morning'!$A$1:$M$500,MATCH("For 1 basket",'E1 basket NFOL Morning'!$A$1:$M$1,0),0),0)*MIN('E1 basket NFOL Morning'!$I$2:$I$500)</f>
        <v>0</v>
      </c>
      <c r="AD34">
        <f>VLOOKUP($A34,updated_plusgrid!$A$1:$AF$500,MATCH("Pend. T+1 Buy (TT1UNSETTLEBUY)",updated_plusgrid!$A$1:$AF$1,0),0)-IFERROR(VLOOKUP($A34,'E1 basket NFOL Morning'!$A$1:$M$500,MATCH("For 1 basket",'E1 basket NFOL Morning'!$A$1:$M$1,0),0),0)*MIN('E1 basket NFOL Morning'!$K$2:$K$500)</f>
        <v>0</v>
      </c>
      <c r="AE34">
        <f>AB34-IFERROR(VLOOKUP($A34,Diamond!$A:$B,2,0),0)*MIN(Diamond!$G:$G)</f>
        <v>262727</v>
      </c>
      <c r="AF34">
        <f>AC34-IFERROR(VLOOKUP($A34,Diamond!$A:$B,2,0),0)*MIN(Diamond!$I:$I)</f>
        <v>0</v>
      </c>
      <c r="AG34">
        <f>AD34-IFERROR(VLOOKUP($A34,Diamond!$A:$B,2,0),0)*MIN(Diamond!$K:$K)</f>
        <v>0</v>
      </c>
      <c r="AH34">
        <f>AE34-IFERROR(VLOOKUP($A34,FL!$A:$B,2,0),0)*MIN(FL!$G:$G)</f>
        <v>232327</v>
      </c>
      <c r="AI34">
        <f>AF34-IFERROR(VLOOKUP($A34,FL!$A:$B,2,0),0)*MIN(FL!$I:$I)</f>
        <v>0</v>
      </c>
      <c r="AJ34">
        <f>AG34-IFERROR(VLOOKUP($A34,FL!$A:$B,2,0),0)*MIN(FL!$K:$K)</f>
        <v>0</v>
      </c>
      <c r="AK34">
        <f>AH34-IFERROR(VLOOKUP($A34,'VN100'!$A:$B,2,0),0)*MIN('VN100'!$G:$G)</f>
        <v>232327</v>
      </c>
      <c r="AL34">
        <f>AI34-IFERROR(VLOOKUP($A34,'VN100'!$A:$B,2,0),0)*MIN('VN100'!$I:$I)</f>
        <v>0</v>
      </c>
      <c r="AM34">
        <f>AJ34-IFERROR(VLOOKUP($A34,'VN100'!$A:$B,2,0),0)*MIN('VN100'!$K:$K)</f>
        <v>0</v>
      </c>
      <c r="AN34">
        <f>AK34-IFERROR(VLOOKUP($A34,MIDCAP!$A:$B,2,0),0)*MIN(MIDCAP!$G:$G)</f>
        <v>142427</v>
      </c>
      <c r="AO34">
        <f>AL34-IFERROR(VLOOKUP($A34,MIDCAP!$A:$B,2,0),0)*MIN(MIDCAP!$I:$I)</f>
        <v>0</v>
      </c>
      <c r="AP34">
        <f>AM34-IFERROR(VLOOKUP($A34,MIDCAP!$A:$B,2,0),0)*MIN(MIDCAP!$K:$K)</f>
        <v>0</v>
      </c>
      <c r="AQ34">
        <f>AN34-IFERROR(VLOOKUP($A34,VFS!$A:$B,2,0),0)*MIN(VFS!$G:$G)</f>
        <v>142427</v>
      </c>
      <c r="AR34">
        <f>AO34-IFERROR(VLOOKUP($A34,VFS!$A:$B,2,0),0)*MIN(VFS!$I:$I)</f>
        <v>0</v>
      </c>
      <c r="AS34">
        <f>AP34-IFERROR(VLOOKUP($A34,VFS!$A:$B,2,0),0)*MIN(VFS!$K:$K)</f>
        <v>0</v>
      </c>
      <c r="AT34">
        <f>AQ34-IFERROR(VLOOKUP($A34,FUEMAVND!$A:$B,2,0),0)*MIN(FUEMAVND!$G:$G)</f>
        <v>142427</v>
      </c>
      <c r="AU34">
        <f>AR34-IFERROR(VLOOKUP($A34,FUEMAVND!$A:$B,2,0),0)*MIN(FUEMAVND!$I:$I)</f>
        <v>0</v>
      </c>
      <c r="AV34">
        <f>AS34-IFERROR(VLOOKUP($A34,FUEMAVND!$A:$B,2,0),0)*MIN(FUEMAVND!$K:$K)</f>
        <v>0</v>
      </c>
    </row>
    <row r="35" spans="1:48" x14ac:dyDescent="0.3">
      <c r="A35" s="33" t="str">
        <v>EVF</v>
      </c>
      <c r="B35" s="33">
        <v>53600</v>
      </c>
      <c r="C35" s="33">
        <v>53600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710984452</v>
      </c>
      <c r="M35" s="33">
        <v>12250</v>
      </c>
      <c r="N35" s="33">
        <v>0</v>
      </c>
      <c r="O35" s="33">
        <v>0</v>
      </c>
      <c r="P35" s="33" t="str">
        <v>XXX</v>
      </c>
      <c r="Q35" s="33" t="str">
        <v>XXX</v>
      </c>
      <c r="R35" s="33" t="str">
        <v>XXX</v>
      </c>
      <c r="S35" s="33">
        <v>13264</v>
      </c>
      <c r="T35" s="33">
        <v>656600000</v>
      </c>
      <c r="U35" s="33">
        <v>-54384452</v>
      </c>
      <c r="AB35">
        <f>VLOOKUP($A35,updated_plusgrid!$A$1:$AF$500,MATCH("Usable (USABLE)",updated_plusgrid!$A$1:$AF$1,0),0)-IFERROR(VLOOKUP($A35,'E1 basket NFOL Morning'!$A$1:$M$500,MATCH("For 1 basket",'E1 basket NFOL Morning'!$A$1:$M$1,0),0),0)*MIN('E1 basket NFOL Morning'!$G$2:$G$500)</f>
        <v>53600</v>
      </c>
      <c r="AC35">
        <f>VLOOKUP($A35,updated_plusgrid!$A$1:$AF$500,MATCH("Due (DUE)",updated_plusgrid!$A$1:$AF$1,0),0)-IFERROR(VLOOKUP($A35,'E1 basket NFOL Morning'!$A$1:$M$500,MATCH("For 1 basket",'E1 basket NFOL Morning'!$A$1:$M$1,0),0),0)*MIN('E1 basket NFOL Morning'!$I$2:$I$500)</f>
        <v>0</v>
      </c>
      <c r="AD35">
        <f>VLOOKUP($A35,updated_plusgrid!$A$1:$AF$500,MATCH("Pend. T+1 Buy (TT1UNSETTLEBUY)",updated_plusgrid!$A$1:$AF$1,0),0)-IFERROR(VLOOKUP($A35,'E1 basket NFOL Morning'!$A$1:$M$500,MATCH("For 1 basket",'E1 basket NFOL Morning'!$A$1:$M$1,0),0),0)*MIN('E1 basket NFOL Morning'!$K$2:$K$500)</f>
        <v>0</v>
      </c>
      <c r="AE35">
        <f>AB35-IFERROR(VLOOKUP($A35,Diamond!$A:$B,2,0),0)*MIN(Diamond!$G:$G)</f>
        <v>53600</v>
      </c>
      <c r="AF35">
        <f>AC35-IFERROR(VLOOKUP($A35,Diamond!$A:$B,2,0),0)*MIN(Diamond!$I:$I)</f>
        <v>0</v>
      </c>
      <c r="AG35">
        <f>AD35-IFERROR(VLOOKUP($A35,Diamond!$A:$B,2,0),0)*MIN(Diamond!$K:$K)</f>
        <v>0</v>
      </c>
      <c r="AH35">
        <f>AE35-IFERROR(VLOOKUP($A35,FL!$A:$B,2,0),0)*MIN(FL!$G:$G)</f>
        <v>53600</v>
      </c>
      <c r="AI35">
        <f>AF35-IFERROR(VLOOKUP($A35,FL!$A:$B,2,0),0)*MIN(FL!$I:$I)</f>
        <v>0</v>
      </c>
      <c r="AJ35">
        <f>AG35-IFERROR(VLOOKUP($A35,FL!$A:$B,2,0),0)*MIN(FL!$K:$K)</f>
        <v>0</v>
      </c>
      <c r="AK35">
        <f>AH35-IFERROR(VLOOKUP($A35,'VN100'!$A:$B,2,0),0)*MIN('VN100'!$G:$G)</f>
        <v>53600</v>
      </c>
      <c r="AL35">
        <f>AI35-IFERROR(VLOOKUP($A35,'VN100'!$A:$B,2,0),0)*MIN('VN100'!$I:$I)</f>
        <v>0</v>
      </c>
      <c r="AM35">
        <f>AJ35-IFERROR(VLOOKUP($A35,'VN100'!$A:$B,2,0),0)*MIN('VN100'!$K:$K)</f>
        <v>0</v>
      </c>
      <c r="AN35">
        <f>AK35-IFERROR(VLOOKUP($A35,MIDCAP!$A:$B,2,0),0)*MIN(MIDCAP!$G:$G)</f>
        <v>24600</v>
      </c>
      <c r="AO35">
        <f>AL35-IFERROR(VLOOKUP($A35,MIDCAP!$A:$B,2,0),0)*MIN(MIDCAP!$I:$I)</f>
        <v>0</v>
      </c>
      <c r="AP35">
        <f>AM35-IFERROR(VLOOKUP($A35,MIDCAP!$A:$B,2,0),0)*MIN(MIDCAP!$K:$K)</f>
        <v>0</v>
      </c>
      <c r="AQ35">
        <f>AN35-IFERROR(VLOOKUP($A35,VFS!$A:$B,2,0),0)*MIN(VFS!$G:$G)</f>
        <v>24600</v>
      </c>
      <c r="AR35">
        <f>AO35-IFERROR(VLOOKUP($A35,VFS!$A:$B,2,0),0)*MIN(VFS!$I:$I)</f>
        <v>0</v>
      </c>
      <c r="AS35">
        <f>AP35-IFERROR(VLOOKUP($A35,VFS!$A:$B,2,0),0)*MIN(VFS!$K:$K)</f>
        <v>0</v>
      </c>
      <c r="AT35">
        <f>AQ35-IFERROR(VLOOKUP($A35,FUEMAVND!$A:$B,2,0),0)*MIN(FUEMAVND!$G:$G)</f>
        <v>24600</v>
      </c>
      <c r="AU35">
        <f>AR35-IFERROR(VLOOKUP($A35,FUEMAVND!$A:$B,2,0),0)*MIN(FUEMAVND!$I:$I)</f>
        <v>0</v>
      </c>
      <c r="AV35">
        <f>AS35-IFERROR(VLOOKUP($A35,FUEMAVND!$A:$B,2,0),0)*MIN(FUEMAVND!$K:$K)</f>
        <v>0</v>
      </c>
    </row>
    <row r="36" spans="1:48" x14ac:dyDescent="0.3">
      <c r="A36" s="33" t="str">
        <v>FPT</v>
      </c>
      <c r="B36" s="33">
        <v>212736</v>
      </c>
      <c r="C36" s="33">
        <v>144736</v>
      </c>
      <c r="D36" s="33">
        <v>0</v>
      </c>
      <c r="E36" s="33">
        <v>15300</v>
      </c>
      <c r="F36" s="33">
        <v>11900</v>
      </c>
      <c r="G36" s="33">
        <v>40800</v>
      </c>
      <c r="H36" s="33">
        <v>0</v>
      </c>
      <c r="I36" s="33">
        <v>0</v>
      </c>
      <c r="J36" s="33">
        <v>0</v>
      </c>
      <c r="K36" s="33">
        <v>0</v>
      </c>
      <c r="L36" s="33">
        <v>28040086424</v>
      </c>
      <c r="M36" s="33">
        <v>134000</v>
      </c>
      <c r="N36" s="33">
        <v>0</v>
      </c>
      <c r="O36" s="33">
        <v>0</v>
      </c>
      <c r="P36" s="33" t="str">
        <v>XXX</v>
      </c>
      <c r="Q36" s="33" t="str">
        <v>XXX</v>
      </c>
      <c r="R36" s="33" t="str">
        <v>XXX</v>
      </c>
      <c r="S36" s="33">
        <v>131806</v>
      </c>
      <c r="T36" s="33">
        <v>28506624000</v>
      </c>
      <c r="U36" s="33">
        <v>466537575</v>
      </c>
      <c r="AB36">
        <f>VLOOKUP($A36,updated_plusgrid!$A$1:$AF$500,MATCH("Usable (USABLE)",updated_plusgrid!$A$1:$AF$1,0),0)-IFERROR(VLOOKUP($A36,'E1 basket NFOL Morning'!$A$1:$M$500,MATCH("For 1 basket",'E1 basket NFOL Morning'!$A$1:$M$1,0),0),0)*MIN('E1 basket NFOL Morning'!$G$2:$G$500)</f>
        <v>63136</v>
      </c>
      <c r="AC36">
        <f>VLOOKUP($A36,updated_plusgrid!$A$1:$AF$500,MATCH("Due (DUE)",updated_plusgrid!$A$1:$AF$1,0),0)-IFERROR(VLOOKUP($A36,'E1 basket NFOL Morning'!$A$1:$M$500,MATCH("For 1 basket",'E1 basket NFOL Morning'!$A$1:$M$1,0),0),0)*MIN('E1 basket NFOL Morning'!$I$2:$I$500)</f>
        <v>1700</v>
      </c>
      <c r="AD36">
        <f>VLOOKUP($A36,updated_plusgrid!$A$1:$AF$500,MATCH("Pend. T+1 Buy (TT1UNSETTLEBUY)",updated_plusgrid!$A$1:$AF$1,0),0)-IFERROR(VLOOKUP($A36,'E1 basket NFOL Morning'!$A$1:$M$500,MATCH("For 1 basket",'E1 basket NFOL Morning'!$A$1:$M$1,0),0),0)*MIN('E1 basket NFOL Morning'!$K$2:$K$500)</f>
        <v>1700</v>
      </c>
      <c r="AE36">
        <f>AB36-IFERROR(VLOOKUP($A36,Diamond!$A:$B,2,0),0)*MIN(Diamond!$G:$G)</f>
        <v>59436</v>
      </c>
      <c r="AF36">
        <f>AC36-IFERROR(VLOOKUP($A36,Diamond!$A:$B,2,0),0)*MIN(Diamond!$I:$I)</f>
        <v>1700</v>
      </c>
      <c r="AG36">
        <f>AD36-IFERROR(VLOOKUP($A36,Diamond!$A:$B,2,0),0)*MIN(Diamond!$K:$K)</f>
        <v>1700</v>
      </c>
      <c r="AH36">
        <f>AE36-IFERROR(VLOOKUP($A36,FL!$A:$B,2,0),0)*MIN(FL!$G:$G)</f>
        <v>59436</v>
      </c>
      <c r="AI36">
        <f>AF36-IFERROR(VLOOKUP($A36,FL!$A:$B,2,0),0)*MIN(FL!$I:$I)</f>
        <v>1700</v>
      </c>
      <c r="AJ36">
        <f>AG36-IFERROR(VLOOKUP($A36,FL!$A:$B,2,0),0)*MIN(FL!$K:$K)</f>
        <v>1700</v>
      </c>
      <c r="AK36">
        <f>AH36-IFERROR(VLOOKUP($A36,'VN100'!$A:$B,2,0),0)*MIN('VN100'!$G:$G)</f>
        <v>59436</v>
      </c>
      <c r="AL36">
        <f>AI36-IFERROR(VLOOKUP($A36,'VN100'!$A:$B,2,0),0)*MIN('VN100'!$I:$I)</f>
        <v>1700</v>
      </c>
      <c r="AM36">
        <f>AJ36-IFERROR(VLOOKUP($A36,'VN100'!$A:$B,2,0),0)*MIN('VN100'!$K:$K)</f>
        <v>1700</v>
      </c>
      <c r="AN36">
        <f>AK36-IFERROR(VLOOKUP($A36,MIDCAP!$A:$B,2,0),0)*MIN(MIDCAP!$G:$G)</f>
        <v>59436</v>
      </c>
      <c r="AO36">
        <f>AL36-IFERROR(VLOOKUP($A36,MIDCAP!$A:$B,2,0),0)*MIN(MIDCAP!$I:$I)</f>
        <v>1700</v>
      </c>
      <c r="AP36">
        <f>AM36-IFERROR(VLOOKUP($A36,MIDCAP!$A:$B,2,0),0)*MIN(MIDCAP!$K:$K)</f>
        <v>1700</v>
      </c>
      <c r="AQ36">
        <f>AN36-IFERROR(VLOOKUP($A36,VFS!$A:$B,2,0),0)*MIN(VFS!$G:$G)</f>
        <v>59436</v>
      </c>
      <c r="AR36">
        <f>AO36-IFERROR(VLOOKUP($A36,VFS!$A:$B,2,0),0)*MIN(VFS!$I:$I)</f>
        <v>1700</v>
      </c>
      <c r="AS36">
        <f>AP36-IFERROR(VLOOKUP($A36,VFS!$A:$B,2,0),0)*MIN(VFS!$K:$K)</f>
        <v>1700</v>
      </c>
      <c r="AT36">
        <f>AQ36-IFERROR(VLOOKUP($A36,FUEMAVND!$A:$B,2,0),0)*MIN(FUEMAVND!$G:$G)</f>
        <v>59436</v>
      </c>
      <c r="AU36">
        <f>AR36-IFERROR(VLOOKUP($A36,FUEMAVND!$A:$B,2,0),0)*MIN(FUEMAVND!$I:$I)</f>
        <v>1700</v>
      </c>
      <c r="AV36">
        <f>AS36-IFERROR(VLOOKUP($A36,FUEMAVND!$A:$B,2,0),0)*MIN(FUEMAVND!$K:$K)</f>
        <v>1700</v>
      </c>
    </row>
    <row r="37" spans="1:48" x14ac:dyDescent="0.3">
      <c r="A37" s="33" t="str">
        <v>FRT</v>
      </c>
      <c r="B37" s="33">
        <v>10400</v>
      </c>
      <c r="C37" s="33">
        <v>10400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1797423466</v>
      </c>
      <c r="M37" s="33">
        <v>176900</v>
      </c>
      <c r="N37" s="33">
        <v>0</v>
      </c>
      <c r="O37" s="33">
        <v>0</v>
      </c>
      <c r="P37" s="33" t="str">
        <v>XXX</v>
      </c>
      <c r="Q37" s="33" t="str">
        <v>XXX</v>
      </c>
      <c r="R37" s="33" t="str">
        <v>XXX</v>
      </c>
      <c r="S37" s="33">
        <v>172829</v>
      </c>
      <c r="T37" s="33">
        <v>1839760000</v>
      </c>
      <c r="U37" s="33">
        <v>42336533</v>
      </c>
      <c r="AB37">
        <f>VLOOKUP($A37,updated_plusgrid!$A$1:$AF$500,MATCH("Usable (USABLE)",updated_plusgrid!$A$1:$AF$1,0),0)-IFERROR(VLOOKUP($A37,'E1 basket NFOL Morning'!$A$1:$M$500,MATCH("For 1 basket",'E1 basket NFOL Morning'!$A$1:$M$1,0),0),0)*MIN('E1 basket NFOL Morning'!$G$2:$G$500)</f>
        <v>10400</v>
      </c>
      <c r="AC37">
        <f>VLOOKUP($A37,updated_plusgrid!$A$1:$AF$500,MATCH("Due (DUE)",updated_plusgrid!$A$1:$AF$1,0),0)-IFERROR(VLOOKUP($A37,'E1 basket NFOL Morning'!$A$1:$M$500,MATCH("For 1 basket",'E1 basket NFOL Morning'!$A$1:$M$1,0),0),0)*MIN('E1 basket NFOL Morning'!$I$2:$I$500)</f>
        <v>0</v>
      </c>
      <c r="AD37">
        <f>VLOOKUP($A37,updated_plusgrid!$A$1:$AF$500,MATCH("Pend. T+1 Buy (TT1UNSETTLEBUY)",updated_plusgrid!$A$1:$AF$1,0),0)-IFERROR(VLOOKUP($A37,'E1 basket NFOL Morning'!$A$1:$M$500,MATCH("For 1 basket",'E1 basket NFOL Morning'!$A$1:$M$1,0),0),0)*MIN('E1 basket NFOL Morning'!$K$2:$K$500)</f>
        <v>0</v>
      </c>
      <c r="AE37">
        <f>AB37-IFERROR(VLOOKUP($A37,Diamond!$A:$B,2,0),0)*MIN(Diamond!$G:$G)</f>
        <v>10400</v>
      </c>
      <c r="AF37">
        <f>AC37-IFERROR(VLOOKUP($A37,Diamond!$A:$B,2,0),0)*MIN(Diamond!$I:$I)</f>
        <v>0</v>
      </c>
      <c r="AG37">
        <f>AD37-IFERROR(VLOOKUP($A37,Diamond!$A:$B,2,0),0)*MIN(Diamond!$K:$K)</f>
        <v>0</v>
      </c>
      <c r="AH37">
        <f>AE37-IFERROR(VLOOKUP($A37,FL!$A:$B,2,0),0)*MIN(FL!$G:$G)</f>
        <v>10400</v>
      </c>
      <c r="AI37">
        <f>AF37-IFERROR(VLOOKUP($A37,FL!$A:$B,2,0),0)*MIN(FL!$I:$I)</f>
        <v>0</v>
      </c>
      <c r="AJ37">
        <f>AG37-IFERROR(VLOOKUP($A37,FL!$A:$B,2,0),0)*MIN(FL!$K:$K)</f>
        <v>0</v>
      </c>
      <c r="AK37">
        <f>AH37-IFERROR(VLOOKUP($A37,'VN100'!$A:$B,2,0),0)*MIN('VN100'!$G:$G)</f>
        <v>10400</v>
      </c>
      <c r="AL37">
        <f>AI37-IFERROR(VLOOKUP($A37,'VN100'!$A:$B,2,0),0)*MIN('VN100'!$I:$I)</f>
        <v>0</v>
      </c>
      <c r="AM37">
        <f>AJ37-IFERROR(VLOOKUP($A37,'VN100'!$A:$B,2,0),0)*MIN('VN100'!$K:$K)</f>
        <v>0</v>
      </c>
      <c r="AN37">
        <f>AK37-IFERROR(VLOOKUP($A37,MIDCAP!$A:$B,2,0),0)*MIN(MIDCAP!$G:$G)</f>
        <v>7500</v>
      </c>
      <c r="AO37">
        <f>AL37-IFERROR(VLOOKUP($A37,MIDCAP!$A:$B,2,0),0)*MIN(MIDCAP!$I:$I)</f>
        <v>0</v>
      </c>
      <c r="AP37">
        <f>AM37-IFERROR(VLOOKUP($A37,MIDCAP!$A:$B,2,0),0)*MIN(MIDCAP!$K:$K)</f>
        <v>0</v>
      </c>
      <c r="AQ37">
        <f>AN37-IFERROR(VLOOKUP($A37,VFS!$A:$B,2,0),0)*MIN(VFS!$G:$G)</f>
        <v>7500</v>
      </c>
      <c r="AR37">
        <f>AO37-IFERROR(VLOOKUP($A37,VFS!$A:$B,2,0),0)*MIN(VFS!$I:$I)</f>
        <v>0</v>
      </c>
      <c r="AS37">
        <f>AP37-IFERROR(VLOOKUP($A37,VFS!$A:$B,2,0),0)*MIN(VFS!$K:$K)</f>
        <v>0</v>
      </c>
      <c r="AT37">
        <f>AQ37-IFERROR(VLOOKUP($A37,FUEMAVND!$A:$B,2,0),0)*MIN(FUEMAVND!$G:$G)</f>
        <v>7500</v>
      </c>
      <c r="AU37">
        <f>AR37-IFERROR(VLOOKUP($A37,FUEMAVND!$A:$B,2,0),0)*MIN(FUEMAVND!$I:$I)</f>
        <v>0</v>
      </c>
      <c r="AV37">
        <f>AS37-IFERROR(VLOOKUP($A37,FUEMAVND!$A:$B,2,0),0)*MIN(FUEMAVND!$K:$K)</f>
        <v>0</v>
      </c>
    </row>
    <row r="38" spans="1:48" x14ac:dyDescent="0.3">
      <c r="A38" s="33" t="str">
        <v>FTS</v>
      </c>
      <c r="B38" s="33">
        <v>10500</v>
      </c>
      <c r="C38" s="33">
        <v>10500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425238191</v>
      </c>
      <c r="M38" s="33">
        <v>43400</v>
      </c>
      <c r="N38" s="33">
        <v>0</v>
      </c>
      <c r="O38" s="33">
        <v>0</v>
      </c>
      <c r="P38" s="33" t="str">
        <v>XXX</v>
      </c>
      <c r="Q38" s="33" t="str">
        <v>XXX</v>
      </c>
      <c r="R38" s="33" t="str">
        <v>XXX</v>
      </c>
      <c r="S38" s="33">
        <v>40498</v>
      </c>
      <c r="T38" s="33">
        <v>455700000</v>
      </c>
      <c r="U38" s="33">
        <v>30461808</v>
      </c>
      <c r="AB38">
        <f>VLOOKUP($A38,updated_plusgrid!$A$1:$AF$500,MATCH("Usable (USABLE)",updated_plusgrid!$A$1:$AF$1,0),0)-IFERROR(VLOOKUP($A38,'E1 basket NFOL Morning'!$A$1:$M$500,MATCH("For 1 basket",'E1 basket NFOL Morning'!$A$1:$M$1,0),0),0)*MIN('E1 basket NFOL Morning'!$G$2:$G$500)</f>
        <v>10500</v>
      </c>
      <c r="AC38">
        <f>VLOOKUP($A38,updated_plusgrid!$A$1:$AF$500,MATCH("Due (DUE)",updated_plusgrid!$A$1:$AF$1,0),0)-IFERROR(VLOOKUP($A38,'E1 basket NFOL Morning'!$A$1:$M$500,MATCH("For 1 basket",'E1 basket NFOL Morning'!$A$1:$M$1,0),0),0)*MIN('E1 basket NFOL Morning'!$I$2:$I$500)</f>
        <v>0</v>
      </c>
      <c r="AD38">
        <f>VLOOKUP($A38,updated_plusgrid!$A$1:$AF$500,MATCH("Pend. T+1 Buy (TT1UNSETTLEBUY)",updated_plusgrid!$A$1:$AF$1,0),0)-IFERROR(VLOOKUP($A38,'E1 basket NFOL Morning'!$A$1:$M$500,MATCH("For 1 basket",'E1 basket NFOL Morning'!$A$1:$M$1,0),0),0)*MIN('E1 basket NFOL Morning'!$K$2:$K$500)</f>
        <v>0</v>
      </c>
      <c r="AE38">
        <f>AB38-IFERROR(VLOOKUP($A38,Diamond!$A:$B,2,0),0)*MIN(Diamond!$G:$G)</f>
        <v>10500</v>
      </c>
      <c r="AF38">
        <f>AC38-IFERROR(VLOOKUP($A38,Diamond!$A:$B,2,0),0)*MIN(Diamond!$I:$I)</f>
        <v>0</v>
      </c>
      <c r="AG38">
        <f>AD38-IFERROR(VLOOKUP($A38,Diamond!$A:$B,2,0),0)*MIN(Diamond!$K:$K)</f>
        <v>0</v>
      </c>
      <c r="AH38">
        <f>AE38-IFERROR(VLOOKUP($A38,FL!$A:$B,2,0),0)*MIN(FL!$G:$G)</f>
        <v>10500</v>
      </c>
      <c r="AI38">
        <f>AF38-IFERROR(VLOOKUP($A38,FL!$A:$B,2,0),0)*MIN(FL!$I:$I)</f>
        <v>0</v>
      </c>
      <c r="AJ38">
        <f>AG38-IFERROR(VLOOKUP($A38,FL!$A:$B,2,0),0)*MIN(FL!$K:$K)</f>
        <v>0</v>
      </c>
      <c r="AK38">
        <f>AH38-IFERROR(VLOOKUP($A38,'VN100'!$A:$B,2,0),0)*MIN('VN100'!$G:$G)</f>
        <v>10500</v>
      </c>
      <c r="AL38">
        <f>AI38-IFERROR(VLOOKUP($A38,'VN100'!$A:$B,2,0),0)*MIN('VN100'!$I:$I)</f>
        <v>0</v>
      </c>
      <c r="AM38">
        <f>AJ38-IFERROR(VLOOKUP($A38,'VN100'!$A:$B,2,0),0)*MIN('VN100'!$K:$K)</f>
        <v>0</v>
      </c>
      <c r="AN38">
        <f>AK38-IFERROR(VLOOKUP($A38,MIDCAP!$A:$B,2,0),0)*MIN(MIDCAP!$G:$G)</f>
        <v>1800</v>
      </c>
      <c r="AO38">
        <f>AL38-IFERROR(VLOOKUP($A38,MIDCAP!$A:$B,2,0),0)*MIN(MIDCAP!$I:$I)</f>
        <v>0</v>
      </c>
      <c r="AP38">
        <f>AM38-IFERROR(VLOOKUP($A38,MIDCAP!$A:$B,2,0),0)*MIN(MIDCAP!$K:$K)</f>
        <v>0</v>
      </c>
      <c r="AQ38">
        <f>AN38-IFERROR(VLOOKUP($A38,VFS!$A:$B,2,0),0)*MIN(VFS!$G:$G)</f>
        <v>1800</v>
      </c>
      <c r="AR38">
        <f>AO38-IFERROR(VLOOKUP($A38,VFS!$A:$B,2,0),0)*MIN(VFS!$I:$I)</f>
        <v>0</v>
      </c>
      <c r="AS38">
        <f>AP38-IFERROR(VLOOKUP($A38,VFS!$A:$B,2,0),0)*MIN(VFS!$K:$K)</f>
        <v>0</v>
      </c>
      <c r="AT38">
        <f>AQ38-IFERROR(VLOOKUP($A38,FUEMAVND!$A:$B,2,0),0)*MIN(FUEMAVND!$G:$G)</f>
        <v>1800</v>
      </c>
      <c r="AU38">
        <f>AR38-IFERROR(VLOOKUP($A38,FUEMAVND!$A:$B,2,0),0)*MIN(FUEMAVND!$I:$I)</f>
        <v>0</v>
      </c>
      <c r="AV38">
        <f>AS38-IFERROR(VLOOKUP($A38,FUEMAVND!$A:$B,2,0),0)*MIN(FUEMAVND!$K:$K)</f>
        <v>0</v>
      </c>
    </row>
    <row r="39" spans="1:48" x14ac:dyDescent="0.3">
      <c r="A39" s="33" t="str">
        <v>FUEDCMID</v>
      </c>
      <c r="B39" s="33">
        <v>1559700</v>
      </c>
      <c r="C39" s="33">
        <v>1299000</v>
      </c>
      <c r="D39" s="33">
        <v>254300</v>
      </c>
      <c r="E39" s="33">
        <v>0</v>
      </c>
      <c r="F39" s="33">
        <v>4000</v>
      </c>
      <c r="G39" s="33">
        <v>2400</v>
      </c>
      <c r="H39" s="33">
        <v>0</v>
      </c>
      <c r="I39" s="33">
        <v>0</v>
      </c>
      <c r="J39" s="33">
        <v>0</v>
      </c>
      <c r="K39" s="33">
        <v>0</v>
      </c>
      <c r="L39" s="33">
        <v>18038339842</v>
      </c>
      <c r="M39" s="33">
        <v>12050</v>
      </c>
      <c r="N39" s="33">
        <v>0</v>
      </c>
      <c r="O39" s="33">
        <v>108000</v>
      </c>
      <c r="P39" s="33" t="str">
        <v>XXX</v>
      </c>
      <c r="Q39" s="33" t="str">
        <v>XXX</v>
      </c>
      <c r="R39" s="33" t="str">
        <v>XXX</v>
      </c>
      <c r="S39" s="33">
        <v>11565</v>
      </c>
      <c r="T39" s="33">
        <v>18794385000</v>
      </c>
      <c r="U39" s="33">
        <v>756045156</v>
      </c>
      <c r="AB39">
        <f>VLOOKUP($A39,updated_plusgrid!$A$1:$AF$500,MATCH("Usable (USABLE)",updated_plusgrid!$A$1:$AF$1,0),0)-IFERROR(VLOOKUP($A39,'E1 basket NFOL Morning'!$A$1:$M$500,MATCH("For 1 basket",'E1 basket NFOL Morning'!$A$1:$M$1,0),0),0)*MIN('E1 basket NFOL Morning'!$G$2:$G$500)</f>
        <v>1299000</v>
      </c>
      <c r="AC39">
        <f>VLOOKUP($A39,updated_plusgrid!$A$1:$AF$500,MATCH("Due (DUE)",updated_plusgrid!$A$1:$AF$1,0),0)-IFERROR(VLOOKUP($A39,'E1 basket NFOL Morning'!$A$1:$M$500,MATCH("For 1 basket",'E1 basket NFOL Morning'!$A$1:$M$1,0),0),0)*MIN('E1 basket NFOL Morning'!$I$2:$I$500)</f>
        <v>2400</v>
      </c>
      <c r="AD39">
        <f>VLOOKUP($A39,updated_plusgrid!$A$1:$AF$500,MATCH("Pend. T+1 Buy (TT1UNSETTLEBUY)",updated_plusgrid!$A$1:$AF$1,0),0)-IFERROR(VLOOKUP($A39,'E1 basket NFOL Morning'!$A$1:$M$500,MATCH("For 1 basket",'E1 basket NFOL Morning'!$A$1:$M$1,0),0),0)*MIN('E1 basket NFOL Morning'!$K$2:$K$500)</f>
        <v>4000</v>
      </c>
      <c r="AE39">
        <f>AB39-IFERROR(VLOOKUP($A39,Diamond!$A:$B,2,0),0)*MIN(Diamond!$G:$G)</f>
        <v>1299000</v>
      </c>
      <c r="AF39">
        <f>AC39-IFERROR(VLOOKUP($A39,Diamond!$A:$B,2,0),0)*MIN(Diamond!$I:$I)</f>
        <v>2400</v>
      </c>
      <c r="AG39">
        <f>AD39-IFERROR(VLOOKUP($A39,Diamond!$A:$B,2,0),0)*MIN(Diamond!$K:$K)</f>
        <v>4000</v>
      </c>
      <c r="AH39">
        <f>AE39-IFERROR(VLOOKUP($A39,FL!$A:$B,2,0),0)*MIN(FL!$G:$G)</f>
        <v>1299000</v>
      </c>
      <c r="AI39">
        <f>AF39-IFERROR(VLOOKUP($A39,FL!$A:$B,2,0),0)*MIN(FL!$I:$I)</f>
        <v>2400</v>
      </c>
      <c r="AJ39">
        <f>AG39-IFERROR(VLOOKUP($A39,FL!$A:$B,2,0),0)*MIN(FL!$K:$K)</f>
        <v>4000</v>
      </c>
      <c r="AK39">
        <f>AH39-IFERROR(VLOOKUP($A39,'VN100'!$A:$B,2,0),0)*MIN('VN100'!$G:$G)</f>
        <v>1299000</v>
      </c>
      <c r="AL39">
        <f>AI39-IFERROR(VLOOKUP($A39,'VN100'!$A:$B,2,0),0)*MIN('VN100'!$I:$I)</f>
        <v>2400</v>
      </c>
      <c r="AM39">
        <f>AJ39-IFERROR(VLOOKUP($A39,'VN100'!$A:$B,2,0),0)*MIN('VN100'!$K:$K)</f>
        <v>4000</v>
      </c>
      <c r="AN39">
        <f>AK39-IFERROR(VLOOKUP($A39,MIDCAP!$A:$B,2,0),0)*MIN(MIDCAP!$G:$G)</f>
        <v>1299000</v>
      </c>
      <c r="AO39">
        <f>AL39-IFERROR(VLOOKUP($A39,MIDCAP!$A:$B,2,0),0)*MIN(MIDCAP!$I:$I)</f>
        <v>2400</v>
      </c>
      <c r="AP39">
        <f>AM39-IFERROR(VLOOKUP($A39,MIDCAP!$A:$B,2,0),0)*MIN(MIDCAP!$K:$K)</f>
        <v>4000</v>
      </c>
      <c r="AQ39">
        <f>AN39-IFERROR(VLOOKUP($A39,VFS!$A:$B,2,0),0)*MIN(VFS!$G:$G)</f>
        <v>1299000</v>
      </c>
      <c r="AR39">
        <f>AO39-IFERROR(VLOOKUP($A39,VFS!$A:$B,2,0),0)*MIN(VFS!$I:$I)</f>
        <v>2400</v>
      </c>
      <c r="AS39">
        <f>AP39-IFERROR(VLOOKUP($A39,VFS!$A:$B,2,0),0)*MIN(VFS!$K:$K)</f>
        <v>4000</v>
      </c>
      <c r="AT39">
        <f>AQ39-IFERROR(VLOOKUP($A39,FUEMAVND!$A:$B,2,0),0)*MIN(FUEMAVND!$G:$G)</f>
        <v>1299000</v>
      </c>
      <c r="AU39">
        <f>AR39-IFERROR(VLOOKUP($A39,FUEMAVND!$A:$B,2,0),0)*MIN(FUEMAVND!$I:$I)</f>
        <v>2400</v>
      </c>
      <c r="AV39">
        <f>AS39-IFERROR(VLOOKUP($A39,FUEMAVND!$A:$B,2,0),0)*MIN(FUEMAVND!$K:$K)</f>
        <v>4000</v>
      </c>
    </row>
    <row r="40" spans="1:48" x14ac:dyDescent="0.3">
      <c r="A40" s="33" t="str">
        <v>FUEKIV30</v>
      </c>
      <c r="B40" s="33">
        <v>1154700</v>
      </c>
      <c r="C40" s="33">
        <v>692400</v>
      </c>
      <c r="D40" s="33">
        <v>198700</v>
      </c>
      <c r="E40" s="33">
        <v>8200</v>
      </c>
      <c r="F40" s="33">
        <v>249100</v>
      </c>
      <c r="G40" s="33">
        <v>6300</v>
      </c>
      <c r="H40" s="33">
        <v>0</v>
      </c>
      <c r="I40" s="33">
        <v>0</v>
      </c>
      <c r="J40" s="33">
        <v>0</v>
      </c>
      <c r="K40" s="33">
        <v>0</v>
      </c>
      <c r="L40" s="33">
        <v>9998592465</v>
      </c>
      <c r="M40" s="33">
        <v>8820</v>
      </c>
      <c r="N40" s="33">
        <v>0</v>
      </c>
      <c r="O40" s="33">
        <v>189900</v>
      </c>
      <c r="P40" s="33" t="str">
        <v>XXX</v>
      </c>
      <c r="Q40" s="33" t="str">
        <v>XXX</v>
      </c>
      <c r="R40" s="33" t="str">
        <v>XXX</v>
      </c>
      <c r="S40" s="33">
        <v>8659</v>
      </c>
      <c r="T40" s="33">
        <v>10184454000</v>
      </c>
      <c r="U40" s="33">
        <v>185861535</v>
      </c>
      <c r="AB40">
        <f>VLOOKUP($A40,updated_plusgrid!$A$1:$AF$500,MATCH("Usable (USABLE)",updated_plusgrid!$A$1:$AF$1,0),0)-IFERROR(VLOOKUP($A40,'E1 basket NFOL Morning'!$A$1:$M$500,MATCH("For 1 basket",'E1 basket NFOL Morning'!$A$1:$M$1,0),0),0)*MIN('E1 basket NFOL Morning'!$G$2:$G$500)</f>
        <v>692400</v>
      </c>
      <c r="AC40">
        <f>VLOOKUP($A40,updated_plusgrid!$A$1:$AF$500,MATCH("Due (DUE)",updated_plusgrid!$A$1:$AF$1,0),0)-IFERROR(VLOOKUP($A40,'E1 basket NFOL Morning'!$A$1:$M$500,MATCH("For 1 basket",'E1 basket NFOL Morning'!$A$1:$M$1,0),0),0)*MIN('E1 basket NFOL Morning'!$I$2:$I$500)</f>
        <v>6300</v>
      </c>
      <c r="AD40">
        <f>VLOOKUP($A40,updated_plusgrid!$A$1:$AF$500,MATCH("Pend. T+1 Buy (TT1UNSETTLEBUY)",updated_plusgrid!$A$1:$AF$1,0),0)-IFERROR(VLOOKUP($A40,'E1 basket NFOL Morning'!$A$1:$M$500,MATCH("For 1 basket",'E1 basket NFOL Morning'!$A$1:$M$1,0),0),0)*MIN('E1 basket NFOL Morning'!$K$2:$K$500)</f>
        <v>249100</v>
      </c>
      <c r="AE40">
        <f>AB40-IFERROR(VLOOKUP($A40,Diamond!$A:$B,2,0),0)*MIN(Diamond!$G:$G)</f>
        <v>692400</v>
      </c>
      <c r="AF40">
        <f>AC40-IFERROR(VLOOKUP($A40,Diamond!$A:$B,2,0),0)*MIN(Diamond!$I:$I)</f>
        <v>6300</v>
      </c>
      <c r="AG40">
        <f>AD40-IFERROR(VLOOKUP($A40,Diamond!$A:$B,2,0),0)*MIN(Diamond!$K:$K)</f>
        <v>249100</v>
      </c>
      <c r="AH40">
        <f>AE40-IFERROR(VLOOKUP($A40,FL!$A:$B,2,0),0)*MIN(FL!$G:$G)</f>
        <v>692400</v>
      </c>
      <c r="AI40">
        <f>AF40-IFERROR(VLOOKUP($A40,FL!$A:$B,2,0),0)*MIN(FL!$I:$I)</f>
        <v>6300</v>
      </c>
      <c r="AJ40">
        <f>AG40-IFERROR(VLOOKUP($A40,FL!$A:$B,2,0),0)*MIN(FL!$K:$K)</f>
        <v>249100</v>
      </c>
      <c r="AK40">
        <f>AH40-IFERROR(VLOOKUP($A40,'VN100'!$A:$B,2,0),0)*MIN('VN100'!$G:$G)</f>
        <v>692400</v>
      </c>
      <c r="AL40">
        <f>AI40-IFERROR(VLOOKUP($A40,'VN100'!$A:$B,2,0),0)*MIN('VN100'!$I:$I)</f>
        <v>6300</v>
      </c>
      <c r="AM40">
        <f>AJ40-IFERROR(VLOOKUP($A40,'VN100'!$A:$B,2,0),0)*MIN('VN100'!$K:$K)</f>
        <v>249100</v>
      </c>
      <c r="AN40">
        <f>AK40-IFERROR(VLOOKUP($A40,MIDCAP!$A:$B,2,0),0)*MIN(MIDCAP!$G:$G)</f>
        <v>692400</v>
      </c>
      <c r="AO40">
        <f>AL40-IFERROR(VLOOKUP($A40,MIDCAP!$A:$B,2,0),0)*MIN(MIDCAP!$I:$I)</f>
        <v>6300</v>
      </c>
      <c r="AP40">
        <f>AM40-IFERROR(VLOOKUP($A40,MIDCAP!$A:$B,2,0),0)*MIN(MIDCAP!$K:$K)</f>
        <v>249100</v>
      </c>
      <c r="AQ40">
        <f>AN40-IFERROR(VLOOKUP($A40,VFS!$A:$B,2,0),0)*MIN(VFS!$G:$G)</f>
        <v>692400</v>
      </c>
      <c r="AR40">
        <f>AO40-IFERROR(VLOOKUP($A40,VFS!$A:$B,2,0),0)*MIN(VFS!$I:$I)</f>
        <v>6300</v>
      </c>
      <c r="AS40">
        <f>AP40-IFERROR(VLOOKUP($A40,VFS!$A:$B,2,0),0)*MIN(VFS!$K:$K)</f>
        <v>249100</v>
      </c>
      <c r="AT40">
        <f>AQ40-IFERROR(VLOOKUP($A40,FUEMAVND!$A:$B,2,0),0)*MIN(FUEMAVND!$G:$G)</f>
        <v>692400</v>
      </c>
      <c r="AU40">
        <f>AR40-IFERROR(VLOOKUP($A40,FUEMAVND!$A:$B,2,0),0)*MIN(FUEMAVND!$I:$I)</f>
        <v>6300</v>
      </c>
      <c r="AV40">
        <f>AS40-IFERROR(VLOOKUP($A40,FUEMAVND!$A:$B,2,0),0)*MIN(FUEMAVND!$K:$K)</f>
        <v>249100</v>
      </c>
    </row>
    <row r="41" spans="1:48" x14ac:dyDescent="0.3">
      <c r="A41" s="33" t="str">
        <v>FUEKIVFS</v>
      </c>
      <c r="B41" s="33">
        <v>2321000</v>
      </c>
      <c r="C41" s="33">
        <v>2021000</v>
      </c>
      <c r="D41" s="33">
        <v>300000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24867381256</v>
      </c>
      <c r="M41" s="33">
        <v>12500</v>
      </c>
      <c r="N41" s="33">
        <v>0</v>
      </c>
      <c r="O41" s="33">
        <v>300000</v>
      </c>
      <c r="P41" s="33" t="str">
        <v>XXX</v>
      </c>
      <c r="Q41" s="33" t="str">
        <v>XXX</v>
      </c>
      <c r="R41" s="33" t="str">
        <v>XXX</v>
      </c>
      <c r="S41" s="33">
        <v>10714</v>
      </c>
      <c r="T41" s="33">
        <v>29012500000</v>
      </c>
      <c r="U41" s="33">
        <v>4145118744</v>
      </c>
      <c r="AB41">
        <f>VLOOKUP($A41,updated_plusgrid!$A$1:$AF$500,MATCH("Usable (USABLE)",updated_plusgrid!$A$1:$AF$1,0),0)-IFERROR(VLOOKUP($A41,'E1 basket NFOL Morning'!$A$1:$M$500,MATCH("For 1 basket",'E1 basket NFOL Morning'!$A$1:$M$1,0),0),0)*MIN('E1 basket NFOL Morning'!$G$2:$G$500)</f>
        <v>2021000</v>
      </c>
      <c r="AC41">
        <f>VLOOKUP($A41,updated_plusgrid!$A$1:$AF$500,MATCH("Due (DUE)",updated_plusgrid!$A$1:$AF$1,0),0)-IFERROR(VLOOKUP($A41,'E1 basket NFOL Morning'!$A$1:$M$500,MATCH("For 1 basket",'E1 basket NFOL Morning'!$A$1:$M$1,0),0),0)*MIN('E1 basket NFOL Morning'!$I$2:$I$500)</f>
        <v>0</v>
      </c>
      <c r="AD41">
        <f>VLOOKUP($A41,updated_plusgrid!$A$1:$AF$500,MATCH("Pend. T+1 Buy (TT1UNSETTLEBUY)",updated_plusgrid!$A$1:$AF$1,0),0)-IFERROR(VLOOKUP($A41,'E1 basket NFOL Morning'!$A$1:$M$500,MATCH("For 1 basket",'E1 basket NFOL Morning'!$A$1:$M$1,0),0),0)*MIN('E1 basket NFOL Morning'!$K$2:$K$500)</f>
        <v>0</v>
      </c>
      <c r="AE41">
        <f>AB41-IFERROR(VLOOKUP($A41,Diamond!$A:$B,2,0),0)*MIN(Diamond!$G:$G)</f>
        <v>2021000</v>
      </c>
      <c r="AF41">
        <f>AC41-IFERROR(VLOOKUP($A41,Diamond!$A:$B,2,0),0)*MIN(Diamond!$I:$I)</f>
        <v>0</v>
      </c>
      <c r="AG41">
        <f>AD41-IFERROR(VLOOKUP($A41,Diamond!$A:$B,2,0),0)*MIN(Diamond!$K:$K)</f>
        <v>0</v>
      </c>
      <c r="AH41">
        <f>AE41-IFERROR(VLOOKUP($A41,FL!$A:$B,2,0),0)*MIN(FL!$G:$G)</f>
        <v>2021000</v>
      </c>
      <c r="AI41">
        <f>AF41-IFERROR(VLOOKUP($A41,FL!$A:$B,2,0),0)*MIN(FL!$I:$I)</f>
        <v>0</v>
      </c>
      <c r="AJ41">
        <f>AG41-IFERROR(VLOOKUP($A41,FL!$A:$B,2,0),0)*MIN(FL!$K:$K)</f>
        <v>0</v>
      </c>
      <c r="AK41">
        <f>AH41-IFERROR(VLOOKUP($A41,'VN100'!$A:$B,2,0),0)*MIN('VN100'!$G:$G)</f>
        <v>2021000</v>
      </c>
      <c r="AL41">
        <f>AI41-IFERROR(VLOOKUP($A41,'VN100'!$A:$B,2,0),0)*MIN('VN100'!$I:$I)</f>
        <v>0</v>
      </c>
      <c r="AM41">
        <f>AJ41-IFERROR(VLOOKUP($A41,'VN100'!$A:$B,2,0),0)*MIN('VN100'!$K:$K)</f>
        <v>0</v>
      </c>
      <c r="AN41">
        <f>AK41-IFERROR(VLOOKUP($A41,MIDCAP!$A:$B,2,0),0)*MIN(MIDCAP!$G:$G)</f>
        <v>2021000</v>
      </c>
      <c r="AO41">
        <f>AL41-IFERROR(VLOOKUP($A41,MIDCAP!$A:$B,2,0),0)*MIN(MIDCAP!$I:$I)</f>
        <v>0</v>
      </c>
      <c r="AP41">
        <f>AM41-IFERROR(VLOOKUP($A41,MIDCAP!$A:$B,2,0),0)*MIN(MIDCAP!$K:$K)</f>
        <v>0</v>
      </c>
      <c r="AQ41">
        <f>AN41-IFERROR(VLOOKUP($A41,VFS!$A:$B,2,0),0)*MIN(VFS!$G:$G)</f>
        <v>2021000</v>
      </c>
      <c r="AR41">
        <f>AO41-IFERROR(VLOOKUP($A41,VFS!$A:$B,2,0),0)*MIN(VFS!$I:$I)</f>
        <v>0</v>
      </c>
      <c r="AS41">
        <f>AP41-IFERROR(VLOOKUP($A41,VFS!$A:$B,2,0),0)*MIN(VFS!$K:$K)</f>
        <v>0</v>
      </c>
      <c r="AT41">
        <f>AQ41-IFERROR(VLOOKUP($A41,FUEMAVND!$A:$B,2,0),0)*MIN(FUEMAVND!$G:$G)</f>
        <v>2021000</v>
      </c>
      <c r="AU41">
        <f>AR41-IFERROR(VLOOKUP($A41,FUEMAVND!$A:$B,2,0),0)*MIN(FUEMAVND!$I:$I)</f>
        <v>0</v>
      </c>
      <c r="AV41">
        <f>AS41-IFERROR(VLOOKUP($A41,FUEMAVND!$A:$B,2,0),0)*MIN(FUEMAVND!$K:$K)</f>
        <v>0</v>
      </c>
    </row>
    <row r="42" spans="1:48" x14ac:dyDescent="0.3">
      <c r="A42" s="33" t="str">
        <v>FUEKIVND</v>
      </c>
      <c r="B42" s="33">
        <v>1019200</v>
      </c>
      <c r="C42" s="33">
        <v>871800</v>
      </c>
      <c r="D42" s="33">
        <v>54400</v>
      </c>
      <c r="E42" s="33">
        <v>0</v>
      </c>
      <c r="F42" s="33">
        <v>34700</v>
      </c>
      <c r="G42" s="33">
        <v>58300</v>
      </c>
      <c r="H42" s="33">
        <v>0</v>
      </c>
      <c r="I42" s="33">
        <v>0</v>
      </c>
      <c r="J42" s="33">
        <v>0</v>
      </c>
      <c r="K42" s="33">
        <v>0</v>
      </c>
      <c r="L42" s="33">
        <v>7669980951</v>
      </c>
      <c r="M42" s="33">
        <v>12570</v>
      </c>
      <c r="N42" s="33">
        <v>0</v>
      </c>
      <c r="O42" s="33">
        <v>52100</v>
      </c>
      <c r="P42" s="33" t="str">
        <v>XXX</v>
      </c>
      <c r="Q42" s="33" t="str">
        <v>XXX</v>
      </c>
      <c r="R42" s="33" t="str">
        <v>XXX</v>
      </c>
      <c r="S42" s="33">
        <v>7525</v>
      </c>
      <c r="T42" s="33">
        <v>12811344000</v>
      </c>
      <c r="U42" s="33">
        <v>5141363047</v>
      </c>
      <c r="AB42">
        <f>VLOOKUP($A42,updated_plusgrid!$A$1:$AF$500,MATCH("Usable (USABLE)",updated_plusgrid!$A$1:$AF$1,0),0)-IFERROR(VLOOKUP($A42,'E1 basket NFOL Morning'!$A$1:$M$500,MATCH("For 1 basket",'E1 basket NFOL Morning'!$A$1:$M$1,0),0),0)*MIN('E1 basket NFOL Morning'!$G$2:$G$500)</f>
        <v>871800</v>
      </c>
      <c r="AC42">
        <f>VLOOKUP($A42,updated_plusgrid!$A$1:$AF$500,MATCH("Due (DUE)",updated_plusgrid!$A$1:$AF$1,0),0)-IFERROR(VLOOKUP($A42,'E1 basket NFOL Morning'!$A$1:$M$500,MATCH("For 1 basket",'E1 basket NFOL Morning'!$A$1:$M$1,0),0),0)*MIN('E1 basket NFOL Morning'!$I$2:$I$500)</f>
        <v>58300</v>
      </c>
      <c r="AD42">
        <f>VLOOKUP($A42,updated_plusgrid!$A$1:$AF$500,MATCH("Pend. T+1 Buy (TT1UNSETTLEBUY)",updated_plusgrid!$A$1:$AF$1,0),0)-IFERROR(VLOOKUP($A42,'E1 basket NFOL Morning'!$A$1:$M$500,MATCH("For 1 basket",'E1 basket NFOL Morning'!$A$1:$M$1,0),0),0)*MIN('E1 basket NFOL Morning'!$K$2:$K$500)</f>
        <v>34700</v>
      </c>
      <c r="AE42">
        <f>AB42-IFERROR(VLOOKUP($A42,Diamond!$A:$B,2,0),0)*MIN(Diamond!$G:$G)</f>
        <v>871800</v>
      </c>
      <c r="AF42">
        <f>AC42-IFERROR(VLOOKUP($A42,Diamond!$A:$B,2,0),0)*MIN(Diamond!$I:$I)</f>
        <v>58300</v>
      </c>
      <c r="AG42">
        <f>AD42-IFERROR(VLOOKUP($A42,Diamond!$A:$B,2,0),0)*MIN(Diamond!$K:$K)</f>
        <v>34700</v>
      </c>
      <c r="AH42">
        <f>AE42-IFERROR(VLOOKUP($A42,FL!$A:$B,2,0),0)*MIN(FL!$G:$G)</f>
        <v>871800</v>
      </c>
      <c r="AI42">
        <f>AF42-IFERROR(VLOOKUP($A42,FL!$A:$B,2,0),0)*MIN(FL!$I:$I)</f>
        <v>58300</v>
      </c>
      <c r="AJ42">
        <f>AG42-IFERROR(VLOOKUP($A42,FL!$A:$B,2,0),0)*MIN(FL!$K:$K)</f>
        <v>34700</v>
      </c>
      <c r="AK42">
        <f>AH42-IFERROR(VLOOKUP($A42,'VN100'!$A:$B,2,0),0)*MIN('VN100'!$G:$G)</f>
        <v>871800</v>
      </c>
      <c r="AL42">
        <f>AI42-IFERROR(VLOOKUP($A42,'VN100'!$A:$B,2,0),0)*MIN('VN100'!$I:$I)</f>
        <v>58300</v>
      </c>
      <c r="AM42">
        <f>AJ42-IFERROR(VLOOKUP($A42,'VN100'!$A:$B,2,0),0)*MIN('VN100'!$K:$K)</f>
        <v>34700</v>
      </c>
      <c r="AN42">
        <f>AK42-IFERROR(VLOOKUP($A42,MIDCAP!$A:$B,2,0),0)*MIN(MIDCAP!$G:$G)</f>
        <v>871800</v>
      </c>
      <c r="AO42">
        <f>AL42-IFERROR(VLOOKUP($A42,MIDCAP!$A:$B,2,0),0)*MIN(MIDCAP!$I:$I)</f>
        <v>58300</v>
      </c>
      <c r="AP42">
        <f>AM42-IFERROR(VLOOKUP($A42,MIDCAP!$A:$B,2,0),0)*MIN(MIDCAP!$K:$K)</f>
        <v>34700</v>
      </c>
      <c r="AQ42">
        <f>AN42-IFERROR(VLOOKUP($A42,VFS!$A:$B,2,0),0)*MIN(VFS!$G:$G)</f>
        <v>871800</v>
      </c>
      <c r="AR42">
        <f>AO42-IFERROR(VLOOKUP($A42,VFS!$A:$B,2,0),0)*MIN(VFS!$I:$I)</f>
        <v>58300</v>
      </c>
      <c r="AS42">
        <f>AP42-IFERROR(VLOOKUP($A42,VFS!$A:$B,2,0),0)*MIN(VFS!$K:$K)</f>
        <v>34700</v>
      </c>
      <c r="AT42">
        <f>AQ42-IFERROR(VLOOKUP($A42,FUEMAVND!$A:$B,2,0),0)*MIN(FUEMAVND!$G:$G)</f>
        <v>871800</v>
      </c>
      <c r="AU42">
        <f>AR42-IFERROR(VLOOKUP($A42,FUEMAVND!$A:$B,2,0),0)*MIN(FUEMAVND!$I:$I)</f>
        <v>58300</v>
      </c>
      <c r="AV42">
        <f>AS42-IFERROR(VLOOKUP($A42,FUEMAVND!$A:$B,2,0),0)*MIN(FUEMAVND!$K:$K)</f>
        <v>34700</v>
      </c>
    </row>
    <row r="43" spans="1:48" x14ac:dyDescent="0.3">
      <c r="A43" s="33" t="str">
        <v>FUEMAV30</v>
      </c>
      <c r="B43" s="33">
        <v>589300</v>
      </c>
      <c r="C43" s="33">
        <v>589300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8870601346</v>
      </c>
      <c r="M43" s="33">
        <v>15930</v>
      </c>
      <c r="N43" s="33">
        <v>0</v>
      </c>
      <c r="O43" s="33">
        <v>0</v>
      </c>
      <c r="P43" s="33" t="str">
        <v>XXX</v>
      </c>
      <c r="Q43" s="33" t="str">
        <v>XXX</v>
      </c>
      <c r="R43" s="33" t="str">
        <v>XXX</v>
      </c>
      <c r="S43" s="33">
        <v>15052</v>
      </c>
      <c r="T43" s="33">
        <v>9387549000</v>
      </c>
      <c r="U43" s="33">
        <v>516947653</v>
      </c>
      <c r="AB43">
        <f>VLOOKUP($A43,updated_plusgrid!$A$1:$AF$500,MATCH("Usable (USABLE)",updated_plusgrid!$A$1:$AF$1,0),0)-IFERROR(VLOOKUP($A43,'E1 basket NFOL Morning'!$A$1:$M$500,MATCH("For 1 basket",'E1 basket NFOL Morning'!$A$1:$M$1,0),0),0)*MIN('E1 basket NFOL Morning'!$G$2:$G$500)</f>
        <v>589300</v>
      </c>
      <c r="AC43">
        <f>VLOOKUP($A43,updated_plusgrid!$A$1:$AF$500,MATCH("Due (DUE)",updated_plusgrid!$A$1:$AF$1,0),0)-IFERROR(VLOOKUP($A43,'E1 basket NFOL Morning'!$A$1:$M$500,MATCH("For 1 basket",'E1 basket NFOL Morning'!$A$1:$M$1,0),0),0)*MIN('E1 basket NFOL Morning'!$I$2:$I$500)</f>
        <v>0</v>
      </c>
      <c r="AD43">
        <f>VLOOKUP($A43,updated_plusgrid!$A$1:$AF$500,MATCH("Pend. T+1 Buy (TT1UNSETTLEBUY)",updated_plusgrid!$A$1:$AF$1,0),0)-IFERROR(VLOOKUP($A43,'E1 basket NFOL Morning'!$A$1:$M$500,MATCH("For 1 basket",'E1 basket NFOL Morning'!$A$1:$M$1,0),0),0)*MIN('E1 basket NFOL Morning'!$K$2:$K$500)</f>
        <v>0</v>
      </c>
      <c r="AE43">
        <f>AB43-IFERROR(VLOOKUP($A43,Diamond!$A:$B,2,0),0)*MIN(Diamond!$G:$G)</f>
        <v>589300</v>
      </c>
      <c r="AF43">
        <f>AC43-IFERROR(VLOOKUP($A43,Diamond!$A:$B,2,0),0)*MIN(Diamond!$I:$I)</f>
        <v>0</v>
      </c>
      <c r="AG43">
        <f>AD43-IFERROR(VLOOKUP($A43,Diamond!$A:$B,2,0),0)*MIN(Diamond!$K:$K)</f>
        <v>0</v>
      </c>
      <c r="AH43">
        <f>AE43-IFERROR(VLOOKUP($A43,FL!$A:$B,2,0),0)*MIN(FL!$G:$G)</f>
        <v>589300</v>
      </c>
      <c r="AI43">
        <f>AF43-IFERROR(VLOOKUP($A43,FL!$A:$B,2,0),0)*MIN(FL!$I:$I)</f>
        <v>0</v>
      </c>
      <c r="AJ43">
        <f>AG43-IFERROR(VLOOKUP($A43,FL!$A:$B,2,0),0)*MIN(FL!$K:$K)</f>
        <v>0</v>
      </c>
      <c r="AK43">
        <f>AH43-IFERROR(VLOOKUP($A43,'VN100'!$A:$B,2,0),0)*MIN('VN100'!$G:$G)</f>
        <v>589300</v>
      </c>
      <c r="AL43">
        <f>AI43-IFERROR(VLOOKUP($A43,'VN100'!$A:$B,2,0),0)*MIN('VN100'!$I:$I)</f>
        <v>0</v>
      </c>
      <c r="AM43">
        <f>AJ43-IFERROR(VLOOKUP($A43,'VN100'!$A:$B,2,0),0)*MIN('VN100'!$K:$K)</f>
        <v>0</v>
      </c>
      <c r="AN43">
        <f>AK43-IFERROR(VLOOKUP($A43,MIDCAP!$A:$B,2,0),0)*MIN(MIDCAP!$G:$G)</f>
        <v>589300</v>
      </c>
      <c r="AO43">
        <f>AL43-IFERROR(VLOOKUP($A43,MIDCAP!$A:$B,2,0),0)*MIN(MIDCAP!$I:$I)</f>
        <v>0</v>
      </c>
      <c r="AP43">
        <f>AM43-IFERROR(VLOOKUP($A43,MIDCAP!$A:$B,2,0),0)*MIN(MIDCAP!$K:$K)</f>
        <v>0</v>
      </c>
      <c r="AQ43">
        <f>AN43-IFERROR(VLOOKUP($A43,VFS!$A:$B,2,0),0)*MIN(VFS!$G:$G)</f>
        <v>589300</v>
      </c>
      <c r="AR43">
        <f>AO43-IFERROR(VLOOKUP($A43,VFS!$A:$B,2,0),0)*MIN(VFS!$I:$I)</f>
        <v>0</v>
      </c>
      <c r="AS43">
        <f>AP43-IFERROR(VLOOKUP($A43,VFS!$A:$B,2,0),0)*MIN(VFS!$K:$K)</f>
        <v>0</v>
      </c>
      <c r="AT43">
        <f>AQ43-IFERROR(VLOOKUP($A43,FUEMAVND!$A:$B,2,0),0)*MIN(FUEMAVND!$G:$G)</f>
        <v>589300</v>
      </c>
      <c r="AU43">
        <f>AR43-IFERROR(VLOOKUP($A43,FUEMAVND!$A:$B,2,0),0)*MIN(FUEMAVND!$I:$I)</f>
        <v>0</v>
      </c>
      <c r="AV43">
        <f>AS43-IFERROR(VLOOKUP($A43,FUEMAVND!$A:$B,2,0),0)*MIN(FUEMAVND!$K:$K)</f>
        <v>0</v>
      </c>
    </row>
    <row r="44" spans="1:48" x14ac:dyDescent="0.3">
      <c r="A44" s="33" t="str">
        <v>FUEMAVND</v>
      </c>
      <c r="B44" s="33">
        <v>1251600</v>
      </c>
      <c r="C44" s="33">
        <v>1251600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15727275545</v>
      </c>
      <c r="M44" s="33">
        <v>14060</v>
      </c>
      <c r="N44" s="33">
        <v>0</v>
      </c>
      <c r="O44" s="33">
        <v>0</v>
      </c>
      <c r="P44" s="33" t="str">
        <v>XXX</v>
      </c>
      <c r="Q44" s="33" t="str">
        <v>XXX</v>
      </c>
      <c r="R44" s="33" t="str">
        <v>XXX</v>
      </c>
      <c r="S44" s="33">
        <v>12565</v>
      </c>
      <c r="T44" s="33">
        <v>17597496000</v>
      </c>
      <c r="U44" s="33">
        <v>1870220454</v>
      </c>
      <c r="AB44">
        <f>VLOOKUP($A44,updated_plusgrid!$A$1:$AF$500,MATCH("Usable (USABLE)",updated_plusgrid!$A$1:$AF$1,0),0)-IFERROR(VLOOKUP($A44,'E1 basket NFOL Morning'!$A$1:$M$500,MATCH("For 1 basket",'E1 basket NFOL Morning'!$A$1:$M$1,0),0),0)*MIN('E1 basket NFOL Morning'!$G$2:$G$500)</f>
        <v>1251600</v>
      </c>
      <c r="AC44">
        <f>VLOOKUP($A44,updated_plusgrid!$A$1:$AF$500,MATCH("Due (DUE)",updated_plusgrid!$A$1:$AF$1,0),0)-IFERROR(VLOOKUP($A44,'E1 basket NFOL Morning'!$A$1:$M$500,MATCH("For 1 basket",'E1 basket NFOL Morning'!$A$1:$M$1,0),0),0)*MIN('E1 basket NFOL Morning'!$I$2:$I$500)</f>
        <v>0</v>
      </c>
      <c r="AD44">
        <f>VLOOKUP($A44,updated_plusgrid!$A$1:$AF$500,MATCH("Pend. T+1 Buy (TT1UNSETTLEBUY)",updated_plusgrid!$A$1:$AF$1,0),0)-IFERROR(VLOOKUP($A44,'E1 basket NFOL Morning'!$A$1:$M$500,MATCH("For 1 basket",'E1 basket NFOL Morning'!$A$1:$M$1,0),0),0)*MIN('E1 basket NFOL Morning'!$K$2:$K$500)</f>
        <v>0</v>
      </c>
      <c r="AE44">
        <f>AB44-IFERROR(VLOOKUP($A44,Diamond!$A:$B,2,0),0)*MIN(Diamond!$G:$G)</f>
        <v>1251600</v>
      </c>
      <c r="AF44">
        <f>AC44-IFERROR(VLOOKUP($A44,Diamond!$A:$B,2,0),0)*MIN(Diamond!$I:$I)</f>
        <v>0</v>
      </c>
      <c r="AG44">
        <f>AD44-IFERROR(VLOOKUP($A44,Diamond!$A:$B,2,0),0)*MIN(Diamond!$K:$K)</f>
        <v>0</v>
      </c>
      <c r="AH44">
        <f>AE44-IFERROR(VLOOKUP($A44,FL!$A:$B,2,0),0)*MIN(FL!$G:$G)</f>
        <v>1251600</v>
      </c>
      <c r="AI44">
        <f>AF44-IFERROR(VLOOKUP($A44,FL!$A:$B,2,0),0)*MIN(FL!$I:$I)</f>
        <v>0</v>
      </c>
      <c r="AJ44">
        <f>AG44-IFERROR(VLOOKUP($A44,FL!$A:$B,2,0),0)*MIN(FL!$K:$K)</f>
        <v>0</v>
      </c>
      <c r="AK44">
        <f>AH44-IFERROR(VLOOKUP($A44,'VN100'!$A:$B,2,0),0)*MIN('VN100'!$G:$G)</f>
        <v>1251600</v>
      </c>
      <c r="AL44">
        <f>AI44-IFERROR(VLOOKUP($A44,'VN100'!$A:$B,2,0),0)*MIN('VN100'!$I:$I)</f>
        <v>0</v>
      </c>
      <c r="AM44">
        <f>AJ44-IFERROR(VLOOKUP($A44,'VN100'!$A:$B,2,0),0)*MIN('VN100'!$K:$K)</f>
        <v>0</v>
      </c>
      <c r="AN44">
        <f>AK44-IFERROR(VLOOKUP($A44,MIDCAP!$A:$B,2,0),0)*MIN(MIDCAP!$G:$G)</f>
        <v>1251600</v>
      </c>
      <c r="AO44">
        <f>AL44-IFERROR(VLOOKUP($A44,MIDCAP!$A:$B,2,0),0)*MIN(MIDCAP!$I:$I)</f>
        <v>0</v>
      </c>
      <c r="AP44">
        <f>AM44-IFERROR(VLOOKUP($A44,MIDCAP!$A:$B,2,0),0)*MIN(MIDCAP!$K:$K)</f>
        <v>0</v>
      </c>
      <c r="AQ44">
        <f>AN44-IFERROR(VLOOKUP($A44,VFS!$A:$B,2,0),0)*MIN(VFS!$G:$G)</f>
        <v>1251600</v>
      </c>
      <c r="AR44">
        <f>AO44-IFERROR(VLOOKUP($A44,VFS!$A:$B,2,0),0)*MIN(VFS!$I:$I)</f>
        <v>0</v>
      </c>
      <c r="AS44">
        <f>AP44-IFERROR(VLOOKUP($A44,VFS!$A:$B,2,0),0)*MIN(VFS!$K:$K)</f>
        <v>0</v>
      </c>
      <c r="AT44">
        <f>AQ44-IFERROR(VLOOKUP($A44,FUEMAVND!$A:$B,2,0),0)*MIN(FUEMAVND!$G:$G)</f>
        <v>1251600</v>
      </c>
      <c r="AU44">
        <f>AR44-IFERROR(VLOOKUP($A44,FUEMAVND!$A:$B,2,0),0)*MIN(FUEMAVND!$I:$I)</f>
        <v>0</v>
      </c>
      <c r="AV44">
        <f>AS44-IFERROR(VLOOKUP($A44,FUEMAVND!$A:$B,2,0),0)*MIN(FUEMAVND!$K:$K)</f>
        <v>0</v>
      </c>
    </row>
    <row r="45" spans="1:48" x14ac:dyDescent="0.3">
      <c r="A45" s="33" t="str">
        <v>FUESSV30</v>
      </c>
      <c r="B45" s="33">
        <v>818400</v>
      </c>
      <c r="C45" s="33">
        <v>633300</v>
      </c>
      <c r="D45" s="33">
        <v>149100</v>
      </c>
      <c r="E45" s="33">
        <v>100</v>
      </c>
      <c r="F45" s="33">
        <v>21300</v>
      </c>
      <c r="G45" s="33">
        <v>14600</v>
      </c>
      <c r="H45" s="33">
        <v>0</v>
      </c>
      <c r="I45" s="33">
        <v>0</v>
      </c>
      <c r="J45" s="33">
        <v>0</v>
      </c>
      <c r="K45" s="33">
        <v>0</v>
      </c>
      <c r="L45" s="33">
        <v>12689318799</v>
      </c>
      <c r="M45" s="33">
        <v>16410</v>
      </c>
      <c r="N45" s="33">
        <v>0</v>
      </c>
      <c r="O45" s="33">
        <v>198400</v>
      </c>
      <c r="P45" s="33" t="str">
        <v>XXX</v>
      </c>
      <c r="Q45" s="33" t="str">
        <v>XXX</v>
      </c>
      <c r="R45" s="33" t="str">
        <v>XXX</v>
      </c>
      <c r="S45" s="33">
        <v>15505</v>
      </c>
      <c r="T45" s="33">
        <v>13429944000</v>
      </c>
      <c r="U45" s="33">
        <v>740625200</v>
      </c>
      <c r="AB45">
        <f>VLOOKUP($A45,updated_plusgrid!$A$1:$AF$500,MATCH("Usable (USABLE)",updated_plusgrid!$A$1:$AF$1,0),0)-IFERROR(VLOOKUP($A45,'E1 basket NFOL Morning'!$A$1:$M$500,MATCH("For 1 basket",'E1 basket NFOL Morning'!$A$1:$M$1,0),0),0)*MIN('E1 basket NFOL Morning'!$G$2:$G$500)</f>
        <v>633300</v>
      </c>
      <c r="AC45">
        <f>VLOOKUP($A45,updated_plusgrid!$A$1:$AF$500,MATCH("Due (DUE)",updated_plusgrid!$A$1:$AF$1,0),0)-IFERROR(VLOOKUP($A45,'E1 basket NFOL Morning'!$A$1:$M$500,MATCH("For 1 basket",'E1 basket NFOL Morning'!$A$1:$M$1,0),0),0)*MIN('E1 basket NFOL Morning'!$I$2:$I$500)</f>
        <v>14600</v>
      </c>
      <c r="AD45">
        <f>VLOOKUP($A45,updated_plusgrid!$A$1:$AF$500,MATCH("Pend. T+1 Buy (TT1UNSETTLEBUY)",updated_plusgrid!$A$1:$AF$1,0),0)-IFERROR(VLOOKUP($A45,'E1 basket NFOL Morning'!$A$1:$M$500,MATCH("For 1 basket",'E1 basket NFOL Morning'!$A$1:$M$1,0),0),0)*MIN('E1 basket NFOL Morning'!$K$2:$K$500)</f>
        <v>21300</v>
      </c>
      <c r="AE45">
        <f>AB45-IFERROR(VLOOKUP($A45,Diamond!$A:$B,2,0),0)*MIN(Diamond!$G:$G)</f>
        <v>633300</v>
      </c>
      <c r="AF45">
        <f>AC45-IFERROR(VLOOKUP($A45,Diamond!$A:$B,2,0),0)*MIN(Diamond!$I:$I)</f>
        <v>14600</v>
      </c>
      <c r="AG45">
        <f>AD45-IFERROR(VLOOKUP($A45,Diamond!$A:$B,2,0),0)*MIN(Diamond!$K:$K)</f>
        <v>21300</v>
      </c>
      <c r="AH45">
        <f>AE45-IFERROR(VLOOKUP($A45,FL!$A:$B,2,0),0)*MIN(FL!$G:$G)</f>
        <v>633300</v>
      </c>
      <c r="AI45">
        <f>AF45-IFERROR(VLOOKUP($A45,FL!$A:$B,2,0),0)*MIN(FL!$I:$I)</f>
        <v>14600</v>
      </c>
      <c r="AJ45">
        <f>AG45-IFERROR(VLOOKUP($A45,FL!$A:$B,2,0),0)*MIN(FL!$K:$K)</f>
        <v>21300</v>
      </c>
      <c r="AK45">
        <f>AH45-IFERROR(VLOOKUP($A45,'VN100'!$A:$B,2,0),0)*MIN('VN100'!$G:$G)</f>
        <v>633300</v>
      </c>
      <c r="AL45">
        <f>AI45-IFERROR(VLOOKUP($A45,'VN100'!$A:$B,2,0),0)*MIN('VN100'!$I:$I)</f>
        <v>14600</v>
      </c>
      <c r="AM45">
        <f>AJ45-IFERROR(VLOOKUP($A45,'VN100'!$A:$B,2,0),0)*MIN('VN100'!$K:$K)</f>
        <v>21300</v>
      </c>
      <c r="AN45">
        <f>AK45-IFERROR(VLOOKUP($A45,MIDCAP!$A:$B,2,0),0)*MIN(MIDCAP!$G:$G)</f>
        <v>633300</v>
      </c>
      <c r="AO45">
        <f>AL45-IFERROR(VLOOKUP($A45,MIDCAP!$A:$B,2,0),0)*MIN(MIDCAP!$I:$I)</f>
        <v>14600</v>
      </c>
      <c r="AP45">
        <f>AM45-IFERROR(VLOOKUP($A45,MIDCAP!$A:$B,2,0),0)*MIN(MIDCAP!$K:$K)</f>
        <v>21300</v>
      </c>
      <c r="AQ45">
        <f>AN45-IFERROR(VLOOKUP($A45,VFS!$A:$B,2,0),0)*MIN(VFS!$G:$G)</f>
        <v>633300</v>
      </c>
      <c r="AR45">
        <f>AO45-IFERROR(VLOOKUP($A45,VFS!$A:$B,2,0),0)*MIN(VFS!$I:$I)</f>
        <v>14600</v>
      </c>
      <c r="AS45">
        <f>AP45-IFERROR(VLOOKUP($A45,VFS!$A:$B,2,0),0)*MIN(VFS!$K:$K)</f>
        <v>21300</v>
      </c>
      <c r="AT45">
        <f>AQ45-IFERROR(VLOOKUP($A45,FUEMAVND!$A:$B,2,0),0)*MIN(FUEMAVND!$G:$G)</f>
        <v>633300</v>
      </c>
      <c r="AU45">
        <f>AR45-IFERROR(VLOOKUP($A45,FUEMAVND!$A:$B,2,0),0)*MIN(FUEMAVND!$I:$I)</f>
        <v>14600</v>
      </c>
      <c r="AV45">
        <f>AS45-IFERROR(VLOOKUP($A45,FUEMAVND!$A:$B,2,0),0)*MIN(FUEMAVND!$K:$K)</f>
        <v>21300</v>
      </c>
    </row>
    <row r="46" spans="1:48" x14ac:dyDescent="0.3">
      <c r="A46" s="33" t="str">
        <v>FUESSV50</v>
      </c>
      <c r="B46" s="33">
        <v>197300</v>
      </c>
      <c r="C46" s="33">
        <v>123400</v>
      </c>
      <c r="D46" s="33">
        <v>60000</v>
      </c>
      <c r="E46" s="33">
        <v>1400</v>
      </c>
      <c r="F46" s="33">
        <v>10900</v>
      </c>
      <c r="G46" s="33">
        <v>1600</v>
      </c>
      <c r="H46" s="33">
        <v>0</v>
      </c>
      <c r="I46" s="33">
        <v>0</v>
      </c>
      <c r="J46" s="33">
        <v>0</v>
      </c>
      <c r="K46" s="33">
        <v>0</v>
      </c>
      <c r="L46" s="33">
        <v>3799005776</v>
      </c>
      <c r="M46" s="33">
        <v>19820</v>
      </c>
      <c r="N46" s="33">
        <v>0</v>
      </c>
      <c r="O46" s="33">
        <v>60000</v>
      </c>
      <c r="P46" s="33" t="str">
        <v>XXX</v>
      </c>
      <c r="Q46" s="33" t="str">
        <v>XXX</v>
      </c>
      <c r="R46" s="33" t="str">
        <v>XXX</v>
      </c>
      <c r="S46" s="33">
        <v>19254</v>
      </c>
      <c r="T46" s="33">
        <v>3910486000</v>
      </c>
      <c r="U46" s="33">
        <v>111480223</v>
      </c>
      <c r="AB46">
        <f>VLOOKUP($A46,updated_plusgrid!$A$1:$AF$500,MATCH("Usable (USABLE)",updated_plusgrid!$A$1:$AF$1,0),0)-IFERROR(VLOOKUP($A46,'E1 basket NFOL Morning'!$A$1:$M$500,MATCH("For 1 basket",'E1 basket NFOL Morning'!$A$1:$M$1,0),0),0)*MIN('E1 basket NFOL Morning'!$G$2:$G$500)</f>
        <v>123400</v>
      </c>
      <c r="AC46">
        <f>VLOOKUP($A46,updated_plusgrid!$A$1:$AF$500,MATCH("Due (DUE)",updated_plusgrid!$A$1:$AF$1,0),0)-IFERROR(VLOOKUP($A46,'E1 basket NFOL Morning'!$A$1:$M$500,MATCH("For 1 basket",'E1 basket NFOL Morning'!$A$1:$M$1,0),0),0)*MIN('E1 basket NFOL Morning'!$I$2:$I$500)</f>
        <v>1600</v>
      </c>
      <c r="AD46">
        <f>VLOOKUP($A46,updated_plusgrid!$A$1:$AF$500,MATCH("Pend. T+1 Buy (TT1UNSETTLEBUY)",updated_plusgrid!$A$1:$AF$1,0),0)-IFERROR(VLOOKUP($A46,'E1 basket NFOL Morning'!$A$1:$M$500,MATCH("For 1 basket",'E1 basket NFOL Morning'!$A$1:$M$1,0),0),0)*MIN('E1 basket NFOL Morning'!$K$2:$K$500)</f>
        <v>10900</v>
      </c>
      <c r="AE46">
        <f>AB46-IFERROR(VLOOKUP($A46,Diamond!$A:$B,2,0),0)*MIN(Diamond!$G:$G)</f>
        <v>123400</v>
      </c>
      <c r="AF46">
        <f>AC46-IFERROR(VLOOKUP($A46,Diamond!$A:$B,2,0),0)*MIN(Diamond!$I:$I)</f>
        <v>1600</v>
      </c>
      <c r="AG46">
        <f>AD46-IFERROR(VLOOKUP($A46,Diamond!$A:$B,2,0),0)*MIN(Diamond!$K:$K)</f>
        <v>10900</v>
      </c>
      <c r="AH46">
        <f>AE46-IFERROR(VLOOKUP($A46,FL!$A:$B,2,0),0)*MIN(FL!$G:$G)</f>
        <v>123400</v>
      </c>
      <c r="AI46">
        <f>AF46-IFERROR(VLOOKUP($A46,FL!$A:$B,2,0),0)*MIN(FL!$I:$I)</f>
        <v>1600</v>
      </c>
      <c r="AJ46">
        <f>AG46-IFERROR(VLOOKUP($A46,FL!$A:$B,2,0),0)*MIN(FL!$K:$K)</f>
        <v>10900</v>
      </c>
      <c r="AK46">
        <f>AH46-IFERROR(VLOOKUP($A46,'VN100'!$A:$B,2,0),0)*MIN('VN100'!$G:$G)</f>
        <v>123400</v>
      </c>
      <c r="AL46">
        <f>AI46-IFERROR(VLOOKUP($A46,'VN100'!$A:$B,2,0),0)*MIN('VN100'!$I:$I)</f>
        <v>1600</v>
      </c>
      <c r="AM46">
        <f>AJ46-IFERROR(VLOOKUP($A46,'VN100'!$A:$B,2,0),0)*MIN('VN100'!$K:$K)</f>
        <v>10900</v>
      </c>
      <c r="AN46">
        <f>AK46-IFERROR(VLOOKUP($A46,MIDCAP!$A:$B,2,0),0)*MIN(MIDCAP!$G:$G)</f>
        <v>123400</v>
      </c>
      <c r="AO46">
        <f>AL46-IFERROR(VLOOKUP($A46,MIDCAP!$A:$B,2,0),0)*MIN(MIDCAP!$I:$I)</f>
        <v>1600</v>
      </c>
      <c r="AP46">
        <f>AM46-IFERROR(VLOOKUP($A46,MIDCAP!$A:$B,2,0),0)*MIN(MIDCAP!$K:$K)</f>
        <v>10900</v>
      </c>
      <c r="AQ46">
        <f>AN46-IFERROR(VLOOKUP($A46,VFS!$A:$B,2,0),0)*MIN(VFS!$G:$G)</f>
        <v>123400</v>
      </c>
      <c r="AR46">
        <f>AO46-IFERROR(VLOOKUP($A46,VFS!$A:$B,2,0),0)*MIN(VFS!$I:$I)</f>
        <v>1600</v>
      </c>
      <c r="AS46">
        <f>AP46-IFERROR(VLOOKUP($A46,VFS!$A:$B,2,0),0)*MIN(VFS!$K:$K)</f>
        <v>10900</v>
      </c>
      <c r="AT46">
        <f>AQ46-IFERROR(VLOOKUP($A46,FUEMAVND!$A:$B,2,0),0)*MIN(FUEMAVND!$G:$G)</f>
        <v>123400</v>
      </c>
      <c r="AU46">
        <f>AR46-IFERROR(VLOOKUP($A46,FUEMAVND!$A:$B,2,0),0)*MIN(FUEMAVND!$I:$I)</f>
        <v>1600</v>
      </c>
      <c r="AV46">
        <f>AS46-IFERROR(VLOOKUP($A46,FUEMAVND!$A:$B,2,0),0)*MIN(FUEMAVND!$K:$K)</f>
        <v>10900</v>
      </c>
    </row>
    <row r="47" spans="1:48" x14ac:dyDescent="0.3">
      <c r="A47" s="33" t="str">
        <v>FUESSVFL</v>
      </c>
      <c r="B47" s="33">
        <v>2377700</v>
      </c>
      <c r="C47" s="33">
        <v>1760700</v>
      </c>
      <c r="D47" s="33">
        <v>600000</v>
      </c>
      <c r="E47" s="33">
        <v>2800</v>
      </c>
      <c r="F47" s="33">
        <v>6500</v>
      </c>
      <c r="G47" s="33">
        <v>7700</v>
      </c>
      <c r="H47" s="33">
        <v>0</v>
      </c>
      <c r="I47" s="33">
        <v>0</v>
      </c>
      <c r="J47" s="33">
        <v>0</v>
      </c>
      <c r="K47" s="33">
        <v>0</v>
      </c>
      <c r="L47" s="33">
        <v>48907076454</v>
      </c>
      <c r="M47" s="33">
        <v>20800</v>
      </c>
      <c r="N47" s="33">
        <v>0</v>
      </c>
      <c r="O47" s="33">
        <v>594400</v>
      </c>
      <c r="P47" s="33" t="str">
        <v>XXX</v>
      </c>
      <c r="Q47" s="33" t="str">
        <v>XXX</v>
      </c>
      <c r="R47" s="33" t="str">
        <v>XXX</v>
      </c>
      <c r="S47" s="33">
        <v>20569</v>
      </c>
      <c r="T47" s="33">
        <v>49456160000</v>
      </c>
      <c r="U47" s="33">
        <v>549083544</v>
      </c>
      <c r="AB47">
        <f>VLOOKUP($A47,updated_plusgrid!$A$1:$AF$500,MATCH("Usable (USABLE)",updated_plusgrid!$A$1:$AF$1,0),0)-IFERROR(VLOOKUP($A47,'E1 basket NFOL Morning'!$A$1:$M$500,MATCH("For 1 basket",'E1 basket NFOL Morning'!$A$1:$M$1,0),0),0)*MIN('E1 basket NFOL Morning'!$G$2:$G$500)</f>
        <v>1760700</v>
      </c>
      <c r="AC47">
        <f>VLOOKUP($A47,updated_plusgrid!$A$1:$AF$500,MATCH("Due (DUE)",updated_plusgrid!$A$1:$AF$1,0),0)-IFERROR(VLOOKUP($A47,'E1 basket NFOL Morning'!$A$1:$M$500,MATCH("For 1 basket",'E1 basket NFOL Morning'!$A$1:$M$1,0),0),0)*MIN('E1 basket NFOL Morning'!$I$2:$I$500)</f>
        <v>7700</v>
      </c>
      <c r="AD47">
        <f>VLOOKUP($A47,updated_plusgrid!$A$1:$AF$500,MATCH("Pend. T+1 Buy (TT1UNSETTLEBUY)",updated_plusgrid!$A$1:$AF$1,0),0)-IFERROR(VLOOKUP($A47,'E1 basket NFOL Morning'!$A$1:$M$500,MATCH("For 1 basket",'E1 basket NFOL Morning'!$A$1:$M$1,0),0),0)*MIN('E1 basket NFOL Morning'!$K$2:$K$500)</f>
        <v>6500</v>
      </c>
      <c r="AE47">
        <f>AB47-IFERROR(VLOOKUP($A47,Diamond!$A:$B,2,0),0)*MIN(Diamond!$G:$G)</f>
        <v>1760700</v>
      </c>
      <c r="AF47">
        <f>AC47-IFERROR(VLOOKUP($A47,Diamond!$A:$B,2,0),0)*MIN(Diamond!$I:$I)</f>
        <v>7700</v>
      </c>
      <c r="AG47">
        <f>AD47-IFERROR(VLOOKUP($A47,Diamond!$A:$B,2,0),0)*MIN(Diamond!$K:$K)</f>
        <v>6500</v>
      </c>
      <c r="AH47">
        <f>AE47-IFERROR(VLOOKUP($A47,FL!$A:$B,2,0),0)*MIN(FL!$G:$G)</f>
        <v>1760700</v>
      </c>
      <c r="AI47">
        <f>AF47-IFERROR(VLOOKUP($A47,FL!$A:$B,2,0),0)*MIN(FL!$I:$I)</f>
        <v>7700</v>
      </c>
      <c r="AJ47">
        <f>AG47-IFERROR(VLOOKUP($A47,FL!$A:$B,2,0),0)*MIN(FL!$K:$K)</f>
        <v>6500</v>
      </c>
      <c r="AK47">
        <f>AH47-IFERROR(VLOOKUP($A47,'VN100'!$A:$B,2,0),0)*MIN('VN100'!$G:$G)</f>
        <v>1760700</v>
      </c>
      <c r="AL47">
        <f>AI47-IFERROR(VLOOKUP($A47,'VN100'!$A:$B,2,0),0)*MIN('VN100'!$I:$I)</f>
        <v>7700</v>
      </c>
      <c r="AM47">
        <f>AJ47-IFERROR(VLOOKUP($A47,'VN100'!$A:$B,2,0),0)*MIN('VN100'!$K:$K)</f>
        <v>6500</v>
      </c>
      <c r="AN47">
        <f>AK47-IFERROR(VLOOKUP($A47,MIDCAP!$A:$B,2,0),0)*MIN(MIDCAP!$G:$G)</f>
        <v>1760700</v>
      </c>
      <c r="AO47">
        <f>AL47-IFERROR(VLOOKUP($A47,MIDCAP!$A:$B,2,0),0)*MIN(MIDCAP!$I:$I)</f>
        <v>7700</v>
      </c>
      <c r="AP47">
        <f>AM47-IFERROR(VLOOKUP($A47,MIDCAP!$A:$B,2,0),0)*MIN(MIDCAP!$K:$K)</f>
        <v>6500</v>
      </c>
      <c r="AQ47">
        <f>AN47-IFERROR(VLOOKUP($A47,VFS!$A:$B,2,0),0)*MIN(VFS!$G:$G)</f>
        <v>1760700</v>
      </c>
      <c r="AR47">
        <f>AO47-IFERROR(VLOOKUP($A47,VFS!$A:$B,2,0),0)*MIN(VFS!$I:$I)</f>
        <v>7700</v>
      </c>
      <c r="AS47">
        <f>AP47-IFERROR(VLOOKUP($A47,VFS!$A:$B,2,0),0)*MIN(VFS!$K:$K)</f>
        <v>6500</v>
      </c>
      <c r="AT47">
        <f>AQ47-IFERROR(VLOOKUP($A47,FUEMAVND!$A:$B,2,0),0)*MIN(FUEMAVND!$G:$G)</f>
        <v>1760700</v>
      </c>
      <c r="AU47">
        <f>AR47-IFERROR(VLOOKUP($A47,FUEMAVND!$A:$B,2,0),0)*MIN(FUEMAVND!$I:$I)</f>
        <v>7700</v>
      </c>
      <c r="AV47">
        <f>AS47-IFERROR(VLOOKUP($A47,FUEMAVND!$A:$B,2,0),0)*MIN(FUEMAVND!$K:$K)</f>
        <v>6500</v>
      </c>
    </row>
    <row r="48" spans="1:48" x14ac:dyDescent="0.3">
      <c r="A48" s="33" t="str">
        <v>FUEVFVND</v>
      </c>
      <c r="B48" s="33">
        <v>3625800</v>
      </c>
      <c r="C48" s="33">
        <v>1751900</v>
      </c>
      <c r="D48" s="33">
        <v>200000</v>
      </c>
      <c r="E48" s="33">
        <v>0</v>
      </c>
      <c r="F48" s="33">
        <v>668400</v>
      </c>
      <c r="G48" s="33">
        <v>1005500</v>
      </c>
      <c r="H48" s="33">
        <v>0</v>
      </c>
      <c r="I48" s="33">
        <v>0</v>
      </c>
      <c r="J48" s="33">
        <v>0</v>
      </c>
      <c r="K48" s="33">
        <v>0</v>
      </c>
      <c r="L48" s="33">
        <v>120699406808</v>
      </c>
      <c r="M48" s="33">
        <v>33360</v>
      </c>
      <c r="N48" s="33">
        <v>0</v>
      </c>
      <c r="O48" s="33">
        <v>200000</v>
      </c>
      <c r="P48" s="33" t="str">
        <v>XXX</v>
      </c>
      <c r="Q48" s="33" t="str">
        <v>XXX</v>
      </c>
      <c r="R48" s="33" t="str">
        <v>XXX</v>
      </c>
      <c r="S48" s="33">
        <v>33289</v>
      </c>
      <c r="T48" s="33">
        <v>120956688000</v>
      </c>
      <c r="U48" s="33">
        <v>257281191</v>
      </c>
      <c r="AB48">
        <f>VLOOKUP($A48,updated_plusgrid!$A$1:$AF$500,MATCH("Usable (USABLE)",updated_plusgrid!$A$1:$AF$1,0),0)-IFERROR(VLOOKUP($A48,'E1 basket NFOL Morning'!$A$1:$M$500,MATCH("For 1 basket",'E1 basket NFOL Morning'!$A$1:$M$1,0),0),0)*MIN('E1 basket NFOL Morning'!$G$2:$G$500)</f>
        <v>1751900</v>
      </c>
      <c r="AC48">
        <f>VLOOKUP($A48,updated_plusgrid!$A$1:$AF$500,MATCH("Due (DUE)",updated_plusgrid!$A$1:$AF$1,0),0)-IFERROR(VLOOKUP($A48,'E1 basket NFOL Morning'!$A$1:$M$500,MATCH("For 1 basket",'E1 basket NFOL Morning'!$A$1:$M$1,0),0),0)*MIN('E1 basket NFOL Morning'!$I$2:$I$500)</f>
        <v>1005500</v>
      </c>
      <c r="AD48">
        <f>VLOOKUP($A48,updated_plusgrid!$A$1:$AF$500,MATCH("Pend. T+1 Buy (TT1UNSETTLEBUY)",updated_plusgrid!$A$1:$AF$1,0),0)-IFERROR(VLOOKUP($A48,'E1 basket NFOL Morning'!$A$1:$M$500,MATCH("For 1 basket",'E1 basket NFOL Morning'!$A$1:$M$1,0),0),0)*MIN('E1 basket NFOL Morning'!$K$2:$K$500)</f>
        <v>668400</v>
      </c>
      <c r="AE48">
        <f>AB48-IFERROR(VLOOKUP($A48,Diamond!$A:$B,2,0),0)*MIN(Diamond!$G:$G)</f>
        <v>1751900</v>
      </c>
      <c r="AF48">
        <f>AC48-IFERROR(VLOOKUP($A48,Diamond!$A:$B,2,0),0)*MIN(Diamond!$I:$I)</f>
        <v>1005500</v>
      </c>
      <c r="AG48">
        <f>AD48-IFERROR(VLOOKUP($A48,Diamond!$A:$B,2,0),0)*MIN(Diamond!$K:$K)</f>
        <v>668400</v>
      </c>
      <c r="AH48">
        <f>AE48-IFERROR(VLOOKUP($A48,FL!$A:$B,2,0),0)*MIN(FL!$G:$G)</f>
        <v>1751900</v>
      </c>
      <c r="AI48">
        <f>AF48-IFERROR(VLOOKUP($A48,FL!$A:$B,2,0),0)*MIN(FL!$I:$I)</f>
        <v>1005500</v>
      </c>
      <c r="AJ48">
        <f>AG48-IFERROR(VLOOKUP($A48,FL!$A:$B,2,0),0)*MIN(FL!$K:$K)</f>
        <v>668400</v>
      </c>
      <c r="AK48">
        <f>AH48-IFERROR(VLOOKUP($A48,'VN100'!$A:$B,2,0),0)*MIN('VN100'!$G:$G)</f>
        <v>1751900</v>
      </c>
      <c r="AL48">
        <f>AI48-IFERROR(VLOOKUP($A48,'VN100'!$A:$B,2,0),0)*MIN('VN100'!$I:$I)</f>
        <v>1005500</v>
      </c>
      <c r="AM48">
        <f>AJ48-IFERROR(VLOOKUP($A48,'VN100'!$A:$B,2,0),0)*MIN('VN100'!$K:$K)</f>
        <v>668400</v>
      </c>
      <c r="AN48">
        <f>AK48-IFERROR(VLOOKUP($A48,MIDCAP!$A:$B,2,0),0)*MIN(MIDCAP!$G:$G)</f>
        <v>1751900</v>
      </c>
      <c r="AO48">
        <f>AL48-IFERROR(VLOOKUP($A48,MIDCAP!$A:$B,2,0),0)*MIN(MIDCAP!$I:$I)</f>
        <v>1005500</v>
      </c>
      <c r="AP48">
        <f>AM48-IFERROR(VLOOKUP($A48,MIDCAP!$A:$B,2,0),0)*MIN(MIDCAP!$K:$K)</f>
        <v>668400</v>
      </c>
      <c r="AQ48">
        <f>AN48-IFERROR(VLOOKUP($A48,VFS!$A:$B,2,0),0)*MIN(VFS!$G:$G)</f>
        <v>1751900</v>
      </c>
      <c r="AR48">
        <f>AO48-IFERROR(VLOOKUP($A48,VFS!$A:$B,2,0),0)*MIN(VFS!$I:$I)</f>
        <v>1005500</v>
      </c>
      <c r="AS48">
        <f>AP48-IFERROR(VLOOKUP($A48,VFS!$A:$B,2,0),0)*MIN(VFS!$K:$K)</f>
        <v>668400</v>
      </c>
      <c r="AT48">
        <f>AQ48-IFERROR(VLOOKUP($A48,FUEMAVND!$A:$B,2,0),0)*MIN(FUEMAVND!$G:$G)</f>
        <v>1751900</v>
      </c>
      <c r="AU48">
        <f>AR48-IFERROR(VLOOKUP($A48,FUEMAVND!$A:$B,2,0),0)*MIN(FUEMAVND!$I:$I)</f>
        <v>1005500</v>
      </c>
      <c r="AV48">
        <f>AS48-IFERROR(VLOOKUP($A48,FUEMAVND!$A:$B,2,0),0)*MIN(FUEMAVND!$K:$K)</f>
        <v>668400</v>
      </c>
    </row>
    <row r="49" spans="1:48" x14ac:dyDescent="0.3">
      <c r="A49" s="33" t="str">
        <v>FUEVN100</v>
      </c>
      <c r="B49" s="33">
        <v>1476171</v>
      </c>
      <c r="C49" s="33">
        <v>1262571</v>
      </c>
      <c r="D49" s="33">
        <v>150000</v>
      </c>
      <c r="E49" s="33">
        <v>0</v>
      </c>
      <c r="F49" s="33">
        <v>58800</v>
      </c>
      <c r="G49" s="33">
        <v>4800</v>
      </c>
      <c r="H49" s="33">
        <v>0</v>
      </c>
      <c r="I49" s="33">
        <v>0</v>
      </c>
      <c r="J49" s="33">
        <v>0</v>
      </c>
      <c r="K49" s="33">
        <v>0</v>
      </c>
      <c r="L49" s="33">
        <v>25538232557</v>
      </c>
      <c r="M49" s="33">
        <v>17780</v>
      </c>
      <c r="N49" s="33">
        <v>0</v>
      </c>
      <c r="O49" s="33">
        <v>150000</v>
      </c>
      <c r="P49" s="33" t="str">
        <v>XXX</v>
      </c>
      <c r="Q49" s="33" t="str">
        <v>XXX</v>
      </c>
      <c r="R49" s="33" t="str">
        <v>XXX</v>
      </c>
      <c r="S49" s="33">
        <v>17300</v>
      </c>
      <c r="T49" s="33">
        <v>26246320380</v>
      </c>
      <c r="U49" s="33">
        <v>708087823</v>
      </c>
      <c r="AB49">
        <f>VLOOKUP($A49,updated_plusgrid!$A$1:$AF$500,MATCH("Usable (USABLE)",updated_plusgrid!$A$1:$AF$1,0),0)-IFERROR(VLOOKUP($A49,'E1 basket NFOL Morning'!$A$1:$M$500,MATCH("For 1 basket",'E1 basket NFOL Morning'!$A$1:$M$1,0),0),0)*MIN('E1 basket NFOL Morning'!$G$2:$G$500)</f>
        <v>1262571</v>
      </c>
      <c r="AC49">
        <f>VLOOKUP($A49,updated_plusgrid!$A$1:$AF$500,MATCH("Due (DUE)",updated_plusgrid!$A$1:$AF$1,0),0)-IFERROR(VLOOKUP($A49,'E1 basket NFOL Morning'!$A$1:$M$500,MATCH("For 1 basket",'E1 basket NFOL Morning'!$A$1:$M$1,0),0),0)*MIN('E1 basket NFOL Morning'!$I$2:$I$500)</f>
        <v>4800</v>
      </c>
      <c r="AD49">
        <f>VLOOKUP($A49,updated_plusgrid!$A$1:$AF$500,MATCH("Pend. T+1 Buy (TT1UNSETTLEBUY)",updated_plusgrid!$A$1:$AF$1,0),0)-IFERROR(VLOOKUP($A49,'E1 basket NFOL Morning'!$A$1:$M$500,MATCH("For 1 basket",'E1 basket NFOL Morning'!$A$1:$M$1,0),0),0)*MIN('E1 basket NFOL Morning'!$K$2:$K$500)</f>
        <v>58800</v>
      </c>
      <c r="AE49">
        <f>AB49-IFERROR(VLOOKUP($A49,Diamond!$A:$B,2,0),0)*MIN(Diamond!$G:$G)</f>
        <v>1262571</v>
      </c>
      <c r="AF49">
        <f>AC49-IFERROR(VLOOKUP($A49,Diamond!$A:$B,2,0),0)*MIN(Diamond!$I:$I)</f>
        <v>4800</v>
      </c>
      <c r="AG49">
        <f>AD49-IFERROR(VLOOKUP($A49,Diamond!$A:$B,2,0),0)*MIN(Diamond!$K:$K)</f>
        <v>58800</v>
      </c>
      <c r="AH49">
        <f>AE49-IFERROR(VLOOKUP($A49,FL!$A:$B,2,0),0)*MIN(FL!$G:$G)</f>
        <v>1262571</v>
      </c>
      <c r="AI49">
        <f>AF49-IFERROR(VLOOKUP($A49,FL!$A:$B,2,0),0)*MIN(FL!$I:$I)</f>
        <v>4800</v>
      </c>
      <c r="AJ49">
        <f>AG49-IFERROR(VLOOKUP($A49,FL!$A:$B,2,0),0)*MIN(FL!$K:$K)</f>
        <v>58800</v>
      </c>
      <c r="AK49">
        <f>AH49-IFERROR(VLOOKUP($A49,'VN100'!$A:$B,2,0),0)*MIN('VN100'!$G:$G)</f>
        <v>1262571</v>
      </c>
      <c r="AL49">
        <f>AI49-IFERROR(VLOOKUP($A49,'VN100'!$A:$B,2,0),0)*MIN('VN100'!$I:$I)</f>
        <v>4800</v>
      </c>
      <c r="AM49">
        <f>AJ49-IFERROR(VLOOKUP($A49,'VN100'!$A:$B,2,0),0)*MIN('VN100'!$K:$K)</f>
        <v>58800</v>
      </c>
      <c r="AN49">
        <f>AK49-IFERROR(VLOOKUP($A49,MIDCAP!$A:$B,2,0),0)*MIN(MIDCAP!$G:$G)</f>
        <v>1262571</v>
      </c>
      <c r="AO49">
        <f>AL49-IFERROR(VLOOKUP($A49,MIDCAP!$A:$B,2,0),0)*MIN(MIDCAP!$I:$I)</f>
        <v>4800</v>
      </c>
      <c r="AP49">
        <f>AM49-IFERROR(VLOOKUP($A49,MIDCAP!$A:$B,2,0),0)*MIN(MIDCAP!$K:$K)</f>
        <v>58800</v>
      </c>
      <c r="AQ49">
        <f>AN49-IFERROR(VLOOKUP($A49,VFS!$A:$B,2,0),0)*MIN(VFS!$G:$G)</f>
        <v>1262571</v>
      </c>
      <c r="AR49">
        <f>AO49-IFERROR(VLOOKUP($A49,VFS!$A:$B,2,0),0)*MIN(VFS!$I:$I)</f>
        <v>4800</v>
      </c>
      <c r="AS49">
        <f>AP49-IFERROR(VLOOKUP($A49,VFS!$A:$B,2,0),0)*MIN(VFS!$K:$K)</f>
        <v>58800</v>
      </c>
      <c r="AT49">
        <f>AQ49-IFERROR(VLOOKUP($A49,FUEMAVND!$A:$B,2,0),0)*MIN(FUEMAVND!$G:$G)</f>
        <v>1262571</v>
      </c>
      <c r="AU49">
        <f>AR49-IFERROR(VLOOKUP($A49,FUEMAVND!$A:$B,2,0),0)*MIN(FUEMAVND!$I:$I)</f>
        <v>4800</v>
      </c>
      <c r="AV49">
        <f>AS49-IFERROR(VLOOKUP($A49,FUEMAVND!$A:$B,2,0),0)*MIN(FUEMAVND!$K:$K)</f>
        <v>58800</v>
      </c>
    </row>
    <row r="50" spans="1:48" x14ac:dyDescent="0.3">
      <c r="A50" s="33" t="str">
        <v>GAS</v>
      </c>
      <c r="B50" s="33">
        <v>22000</v>
      </c>
      <c r="C50" s="33">
        <v>14200</v>
      </c>
      <c r="D50" s="33">
        <v>0</v>
      </c>
      <c r="E50" s="33">
        <v>1600</v>
      </c>
      <c r="F50" s="33">
        <v>1400</v>
      </c>
      <c r="G50" s="33">
        <v>4800</v>
      </c>
      <c r="H50" s="33">
        <v>0</v>
      </c>
      <c r="I50" s="33">
        <v>0</v>
      </c>
      <c r="J50" s="33">
        <v>0</v>
      </c>
      <c r="K50" s="33">
        <v>0</v>
      </c>
      <c r="L50" s="33">
        <v>1850209017</v>
      </c>
      <c r="M50" s="33">
        <v>83800</v>
      </c>
      <c r="N50" s="33">
        <v>0</v>
      </c>
      <c r="O50" s="33">
        <v>0</v>
      </c>
      <c r="P50" s="33" t="str">
        <v>XXX</v>
      </c>
      <c r="Q50" s="33" t="str">
        <v>XXX</v>
      </c>
      <c r="R50" s="33" t="str">
        <v>XXX</v>
      </c>
      <c r="S50" s="33">
        <v>84100</v>
      </c>
      <c r="T50" s="33">
        <v>1843600000</v>
      </c>
      <c r="U50" s="33">
        <v>-6609017</v>
      </c>
      <c r="AB50">
        <f>VLOOKUP($A50,updated_plusgrid!$A$1:$AF$500,MATCH("Usable (USABLE)",updated_plusgrid!$A$1:$AF$1,0),0)-IFERROR(VLOOKUP($A50,'E1 basket NFOL Morning'!$A$1:$M$500,MATCH("For 1 basket",'E1 basket NFOL Morning'!$A$1:$M$1,0),0),0)*MIN('E1 basket NFOL Morning'!$G$2:$G$500)</f>
        <v>4600</v>
      </c>
      <c r="AC50">
        <f>VLOOKUP($A50,updated_plusgrid!$A$1:$AF$500,MATCH("Due (DUE)",updated_plusgrid!$A$1:$AF$1,0),0)-IFERROR(VLOOKUP($A50,'E1 basket NFOL Morning'!$A$1:$M$500,MATCH("For 1 basket",'E1 basket NFOL Morning'!$A$1:$M$1,0),0),0)*MIN('E1 basket NFOL Morning'!$I$2:$I$500)</f>
        <v>200</v>
      </c>
      <c r="AD50">
        <f>VLOOKUP($A50,updated_plusgrid!$A$1:$AF$500,MATCH("Pend. T+1 Buy (TT1UNSETTLEBUY)",updated_plusgrid!$A$1:$AF$1,0),0)-IFERROR(VLOOKUP($A50,'E1 basket NFOL Morning'!$A$1:$M$500,MATCH("For 1 basket",'E1 basket NFOL Morning'!$A$1:$M$1,0),0),0)*MIN('E1 basket NFOL Morning'!$K$2:$K$500)</f>
        <v>200</v>
      </c>
      <c r="AE50">
        <f>AB50-IFERROR(VLOOKUP($A50,Diamond!$A:$B,2,0),0)*MIN(Diamond!$G:$G)</f>
        <v>4600</v>
      </c>
      <c r="AF50">
        <f>AC50-IFERROR(VLOOKUP($A50,Diamond!$A:$B,2,0),0)*MIN(Diamond!$I:$I)</f>
        <v>200</v>
      </c>
      <c r="AG50">
        <f>AD50-IFERROR(VLOOKUP($A50,Diamond!$A:$B,2,0),0)*MIN(Diamond!$K:$K)</f>
        <v>200</v>
      </c>
      <c r="AH50">
        <f>AE50-IFERROR(VLOOKUP($A50,FL!$A:$B,2,0),0)*MIN(FL!$G:$G)</f>
        <v>4600</v>
      </c>
      <c r="AI50">
        <f>AF50-IFERROR(VLOOKUP($A50,FL!$A:$B,2,0),0)*MIN(FL!$I:$I)</f>
        <v>200</v>
      </c>
      <c r="AJ50">
        <f>AG50-IFERROR(VLOOKUP($A50,FL!$A:$B,2,0),0)*MIN(FL!$K:$K)</f>
        <v>200</v>
      </c>
      <c r="AK50">
        <f>AH50-IFERROR(VLOOKUP($A50,'VN100'!$A:$B,2,0),0)*MIN('VN100'!$G:$G)</f>
        <v>4600</v>
      </c>
      <c r="AL50">
        <f>AI50-IFERROR(VLOOKUP($A50,'VN100'!$A:$B,2,0),0)*MIN('VN100'!$I:$I)</f>
        <v>200</v>
      </c>
      <c r="AM50">
        <f>AJ50-IFERROR(VLOOKUP($A50,'VN100'!$A:$B,2,0),0)*MIN('VN100'!$K:$K)</f>
        <v>200</v>
      </c>
      <c r="AN50">
        <f>AK50-IFERROR(VLOOKUP($A50,MIDCAP!$A:$B,2,0),0)*MIN(MIDCAP!$G:$G)</f>
        <v>4600</v>
      </c>
      <c r="AO50">
        <f>AL50-IFERROR(VLOOKUP($A50,MIDCAP!$A:$B,2,0),0)*MIN(MIDCAP!$I:$I)</f>
        <v>200</v>
      </c>
      <c r="AP50">
        <f>AM50-IFERROR(VLOOKUP($A50,MIDCAP!$A:$B,2,0),0)*MIN(MIDCAP!$K:$K)</f>
        <v>200</v>
      </c>
      <c r="AQ50">
        <f>AN50-IFERROR(VLOOKUP($A50,VFS!$A:$B,2,0),0)*MIN(VFS!$G:$G)</f>
        <v>4600</v>
      </c>
      <c r="AR50">
        <f>AO50-IFERROR(VLOOKUP($A50,VFS!$A:$B,2,0),0)*MIN(VFS!$I:$I)</f>
        <v>200</v>
      </c>
      <c r="AS50">
        <f>AP50-IFERROR(VLOOKUP($A50,VFS!$A:$B,2,0),0)*MIN(VFS!$K:$K)</f>
        <v>200</v>
      </c>
      <c r="AT50">
        <f>AQ50-IFERROR(VLOOKUP($A50,FUEMAVND!$A:$B,2,0),0)*MIN(FUEMAVND!$G:$G)</f>
        <v>4600</v>
      </c>
      <c r="AU50">
        <f>AR50-IFERROR(VLOOKUP($A50,FUEMAVND!$A:$B,2,0),0)*MIN(FUEMAVND!$I:$I)</f>
        <v>200</v>
      </c>
      <c r="AV50">
        <f>AS50-IFERROR(VLOOKUP($A50,FUEMAVND!$A:$B,2,0),0)*MIN(FUEMAVND!$K:$K)</f>
        <v>200</v>
      </c>
    </row>
    <row r="51" spans="1:48" x14ac:dyDescent="0.3">
      <c r="A51" s="33" t="str">
        <v>GEX</v>
      </c>
      <c r="B51" s="33">
        <v>70500</v>
      </c>
      <c r="C51" s="33">
        <v>70500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1576224806</v>
      </c>
      <c r="M51" s="33">
        <v>21550</v>
      </c>
      <c r="N51" s="33">
        <v>0</v>
      </c>
      <c r="O51" s="33">
        <v>0</v>
      </c>
      <c r="P51" s="33" t="str">
        <v>XXX</v>
      </c>
      <c r="Q51" s="33" t="str">
        <v>XXX</v>
      </c>
      <c r="R51" s="33" t="str">
        <v>XXX</v>
      </c>
      <c r="S51" s="33">
        <v>22357</v>
      </c>
      <c r="T51" s="33">
        <v>1519275000</v>
      </c>
      <c r="U51" s="33">
        <v>-56949807</v>
      </c>
      <c r="AB51">
        <f>VLOOKUP($A51,updated_plusgrid!$A$1:$AF$500,MATCH("Usable (USABLE)",updated_plusgrid!$A$1:$AF$1,0),0)-IFERROR(VLOOKUP($A51,'E1 basket NFOL Morning'!$A$1:$M$500,MATCH("For 1 basket",'E1 basket NFOL Morning'!$A$1:$M$1,0),0),0)*MIN('E1 basket NFOL Morning'!$G$2:$G$500)</f>
        <v>70500</v>
      </c>
      <c r="AC51">
        <f>VLOOKUP($A51,updated_plusgrid!$A$1:$AF$500,MATCH("Due (DUE)",updated_plusgrid!$A$1:$AF$1,0),0)-IFERROR(VLOOKUP($A51,'E1 basket NFOL Morning'!$A$1:$M$500,MATCH("For 1 basket",'E1 basket NFOL Morning'!$A$1:$M$1,0),0),0)*MIN('E1 basket NFOL Morning'!$I$2:$I$500)</f>
        <v>0</v>
      </c>
      <c r="AD51">
        <f>VLOOKUP($A51,updated_plusgrid!$A$1:$AF$500,MATCH("Pend. T+1 Buy (TT1UNSETTLEBUY)",updated_plusgrid!$A$1:$AF$1,0),0)-IFERROR(VLOOKUP($A51,'E1 basket NFOL Morning'!$A$1:$M$500,MATCH("For 1 basket",'E1 basket NFOL Morning'!$A$1:$M$1,0),0),0)*MIN('E1 basket NFOL Morning'!$K$2:$K$500)</f>
        <v>0</v>
      </c>
      <c r="AE51">
        <f>AB51-IFERROR(VLOOKUP($A51,Diamond!$A:$B,2,0),0)*MIN(Diamond!$G:$G)</f>
        <v>70500</v>
      </c>
      <c r="AF51">
        <f>AC51-IFERROR(VLOOKUP($A51,Diamond!$A:$B,2,0),0)*MIN(Diamond!$I:$I)</f>
        <v>0</v>
      </c>
      <c r="AG51">
        <f>AD51-IFERROR(VLOOKUP($A51,Diamond!$A:$B,2,0),0)*MIN(Diamond!$K:$K)</f>
        <v>0</v>
      </c>
      <c r="AH51">
        <f>AE51-IFERROR(VLOOKUP($A51,FL!$A:$B,2,0),0)*MIN(FL!$G:$G)</f>
        <v>70500</v>
      </c>
      <c r="AI51">
        <f>AF51-IFERROR(VLOOKUP($A51,FL!$A:$B,2,0),0)*MIN(FL!$I:$I)</f>
        <v>0</v>
      </c>
      <c r="AJ51">
        <f>AG51-IFERROR(VLOOKUP($A51,FL!$A:$B,2,0),0)*MIN(FL!$K:$K)</f>
        <v>0</v>
      </c>
      <c r="AK51">
        <f>AH51-IFERROR(VLOOKUP($A51,'VN100'!$A:$B,2,0),0)*MIN('VN100'!$G:$G)</f>
        <v>70500</v>
      </c>
      <c r="AL51">
        <f>AI51-IFERROR(VLOOKUP($A51,'VN100'!$A:$B,2,0),0)*MIN('VN100'!$I:$I)</f>
        <v>0</v>
      </c>
      <c r="AM51">
        <f>AJ51-IFERROR(VLOOKUP($A51,'VN100'!$A:$B,2,0),0)*MIN('VN100'!$K:$K)</f>
        <v>0</v>
      </c>
      <c r="AN51">
        <f>AK51-IFERROR(VLOOKUP($A51,MIDCAP!$A:$B,2,0),0)*MIN(MIDCAP!$G:$G)</f>
        <v>32800</v>
      </c>
      <c r="AO51">
        <f>AL51-IFERROR(VLOOKUP($A51,MIDCAP!$A:$B,2,0),0)*MIN(MIDCAP!$I:$I)</f>
        <v>0</v>
      </c>
      <c r="AP51">
        <f>AM51-IFERROR(VLOOKUP($A51,MIDCAP!$A:$B,2,0),0)*MIN(MIDCAP!$K:$K)</f>
        <v>0</v>
      </c>
      <c r="AQ51">
        <f>AN51-IFERROR(VLOOKUP($A51,VFS!$A:$B,2,0),0)*MIN(VFS!$G:$G)</f>
        <v>32800</v>
      </c>
      <c r="AR51">
        <f>AO51-IFERROR(VLOOKUP($A51,VFS!$A:$B,2,0),0)*MIN(VFS!$I:$I)</f>
        <v>0</v>
      </c>
      <c r="AS51">
        <f>AP51-IFERROR(VLOOKUP($A51,VFS!$A:$B,2,0),0)*MIN(VFS!$K:$K)</f>
        <v>0</v>
      </c>
      <c r="AT51">
        <f>AQ51-IFERROR(VLOOKUP($A51,FUEMAVND!$A:$B,2,0),0)*MIN(FUEMAVND!$G:$G)</f>
        <v>32800</v>
      </c>
      <c r="AU51">
        <f>AR51-IFERROR(VLOOKUP($A51,FUEMAVND!$A:$B,2,0),0)*MIN(FUEMAVND!$I:$I)</f>
        <v>0</v>
      </c>
      <c r="AV51">
        <f>AS51-IFERROR(VLOOKUP($A51,FUEMAVND!$A:$B,2,0),0)*MIN(FUEMAVND!$K:$K)</f>
        <v>0</v>
      </c>
    </row>
    <row r="52" spans="1:48" x14ac:dyDescent="0.3">
      <c r="A52" s="33" t="str">
        <v>GMD</v>
      </c>
      <c r="B52" s="33">
        <v>95777</v>
      </c>
      <c r="C52" s="33">
        <v>95777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7622827774</v>
      </c>
      <c r="M52" s="33">
        <v>80200</v>
      </c>
      <c r="N52" s="33">
        <v>0</v>
      </c>
      <c r="O52" s="33">
        <v>0</v>
      </c>
      <c r="P52" s="33" t="str">
        <v>XXX</v>
      </c>
      <c r="Q52" s="33" t="str">
        <v>XXX</v>
      </c>
      <c r="R52" s="33" t="str">
        <v>XXX</v>
      </c>
      <c r="S52" s="33">
        <v>79589</v>
      </c>
      <c r="T52" s="33">
        <v>7681315400</v>
      </c>
      <c r="U52" s="33">
        <v>58487625</v>
      </c>
      <c r="AB52">
        <f>VLOOKUP($A52,updated_plusgrid!$A$1:$AF$500,MATCH("Usable (USABLE)",updated_plusgrid!$A$1:$AF$1,0),0)-IFERROR(VLOOKUP($A52,'E1 basket NFOL Morning'!$A$1:$M$500,MATCH("For 1 basket",'E1 basket NFOL Morning'!$A$1:$M$1,0),0),0)*MIN('E1 basket NFOL Morning'!$G$2:$G$500)</f>
        <v>95777</v>
      </c>
      <c r="AC52">
        <f>VLOOKUP($A52,updated_plusgrid!$A$1:$AF$500,MATCH("Due (DUE)",updated_plusgrid!$A$1:$AF$1,0),0)-IFERROR(VLOOKUP($A52,'E1 basket NFOL Morning'!$A$1:$M$500,MATCH("For 1 basket",'E1 basket NFOL Morning'!$A$1:$M$1,0),0),0)*MIN('E1 basket NFOL Morning'!$I$2:$I$500)</f>
        <v>0</v>
      </c>
      <c r="AD52">
        <f>VLOOKUP($A52,updated_plusgrid!$A$1:$AF$500,MATCH("Pend. T+1 Buy (TT1UNSETTLEBUY)",updated_plusgrid!$A$1:$AF$1,0),0)-IFERROR(VLOOKUP($A52,'E1 basket NFOL Morning'!$A$1:$M$500,MATCH("For 1 basket",'E1 basket NFOL Morning'!$A$1:$M$1,0),0),0)*MIN('E1 basket NFOL Morning'!$K$2:$K$500)</f>
        <v>0</v>
      </c>
      <c r="AE52">
        <f>AB52-IFERROR(VLOOKUP($A52,Diamond!$A:$B,2,0),0)*MIN(Diamond!$G:$G)</f>
        <v>90677</v>
      </c>
      <c r="AF52">
        <f>AC52-IFERROR(VLOOKUP($A52,Diamond!$A:$B,2,0),0)*MIN(Diamond!$I:$I)</f>
        <v>0</v>
      </c>
      <c r="AG52">
        <f>AD52-IFERROR(VLOOKUP($A52,Diamond!$A:$B,2,0),0)*MIN(Diamond!$K:$K)</f>
        <v>0</v>
      </c>
      <c r="AH52">
        <f>AE52-IFERROR(VLOOKUP($A52,FL!$A:$B,2,0),0)*MIN(FL!$G:$G)</f>
        <v>90677</v>
      </c>
      <c r="AI52">
        <f>AF52-IFERROR(VLOOKUP($A52,FL!$A:$B,2,0),0)*MIN(FL!$I:$I)</f>
        <v>0</v>
      </c>
      <c r="AJ52">
        <f>AG52-IFERROR(VLOOKUP($A52,FL!$A:$B,2,0),0)*MIN(FL!$K:$K)</f>
        <v>0</v>
      </c>
      <c r="AK52">
        <f>AH52-IFERROR(VLOOKUP($A52,'VN100'!$A:$B,2,0),0)*MIN('VN100'!$G:$G)</f>
        <v>90677</v>
      </c>
      <c r="AL52">
        <f>AI52-IFERROR(VLOOKUP($A52,'VN100'!$A:$B,2,0),0)*MIN('VN100'!$I:$I)</f>
        <v>0</v>
      </c>
      <c r="AM52">
        <f>AJ52-IFERROR(VLOOKUP($A52,'VN100'!$A:$B,2,0),0)*MIN('VN100'!$K:$K)</f>
        <v>0</v>
      </c>
      <c r="AN52">
        <f>AK52-IFERROR(VLOOKUP($A52,MIDCAP!$A:$B,2,0),0)*MIN(MIDCAP!$G:$G)</f>
        <v>76177</v>
      </c>
      <c r="AO52">
        <f>AL52-IFERROR(VLOOKUP($A52,MIDCAP!$A:$B,2,0),0)*MIN(MIDCAP!$I:$I)</f>
        <v>0</v>
      </c>
      <c r="AP52">
        <f>AM52-IFERROR(VLOOKUP($A52,MIDCAP!$A:$B,2,0),0)*MIN(MIDCAP!$K:$K)</f>
        <v>0</v>
      </c>
      <c r="AQ52">
        <f>AN52-IFERROR(VLOOKUP($A52,VFS!$A:$B,2,0),0)*MIN(VFS!$G:$G)</f>
        <v>76177</v>
      </c>
      <c r="AR52">
        <f>AO52-IFERROR(VLOOKUP($A52,VFS!$A:$B,2,0),0)*MIN(VFS!$I:$I)</f>
        <v>0</v>
      </c>
      <c r="AS52">
        <f>AP52-IFERROR(VLOOKUP($A52,VFS!$A:$B,2,0),0)*MIN(VFS!$K:$K)</f>
        <v>0</v>
      </c>
      <c r="AT52">
        <f>AQ52-IFERROR(VLOOKUP($A52,FUEMAVND!$A:$B,2,0),0)*MIN(FUEMAVND!$G:$G)</f>
        <v>76177</v>
      </c>
      <c r="AU52">
        <f>AR52-IFERROR(VLOOKUP($A52,FUEMAVND!$A:$B,2,0),0)*MIN(FUEMAVND!$I:$I)</f>
        <v>0</v>
      </c>
      <c r="AV52">
        <f>AS52-IFERROR(VLOOKUP($A52,FUEMAVND!$A:$B,2,0),0)*MIN(FUEMAVND!$K:$K)</f>
        <v>0</v>
      </c>
    </row>
    <row r="53" spans="1:48" x14ac:dyDescent="0.3">
      <c r="A53" s="33" t="str">
        <v>GVR</v>
      </c>
      <c r="B53" s="33">
        <v>27500</v>
      </c>
      <c r="C53" s="33">
        <v>15200</v>
      </c>
      <c r="D53" s="33">
        <v>0</v>
      </c>
      <c r="E53" s="33">
        <v>3000</v>
      </c>
      <c r="F53" s="33">
        <v>2100</v>
      </c>
      <c r="G53" s="33">
        <v>7200</v>
      </c>
      <c r="H53" s="33">
        <v>0</v>
      </c>
      <c r="I53" s="33">
        <v>0</v>
      </c>
      <c r="J53" s="33">
        <v>0</v>
      </c>
      <c r="K53" s="33">
        <v>0</v>
      </c>
      <c r="L53" s="33">
        <v>960495123</v>
      </c>
      <c r="M53" s="33">
        <v>35700</v>
      </c>
      <c r="N53" s="33">
        <v>0</v>
      </c>
      <c r="O53" s="33">
        <v>0</v>
      </c>
      <c r="P53" s="33" t="str">
        <v>XXX</v>
      </c>
      <c r="Q53" s="33" t="str">
        <v>XXX</v>
      </c>
      <c r="R53" s="33" t="str">
        <v>XXX</v>
      </c>
      <c r="S53" s="33">
        <v>34927</v>
      </c>
      <c r="T53" s="33">
        <v>981750000</v>
      </c>
      <c r="U53" s="33">
        <v>21254876</v>
      </c>
      <c r="AB53">
        <f>VLOOKUP($A53,updated_plusgrid!$A$1:$AF$500,MATCH("Usable (USABLE)",updated_plusgrid!$A$1:$AF$1,0),0)-IFERROR(VLOOKUP($A53,'E1 basket NFOL Morning'!$A$1:$M$500,MATCH("For 1 basket",'E1 basket NFOL Morning'!$A$1:$M$1,0),0),0)*MIN('E1 basket NFOL Morning'!$G$2:$G$500)</f>
        <v>800</v>
      </c>
      <c r="AC53">
        <f>VLOOKUP($A53,updated_plusgrid!$A$1:$AF$500,MATCH("Due (DUE)",updated_plusgrid!$A$1:$AF$1,0),0)-IFERROR(VLOOKUP($A53,'E1 basket NFOL Morning'!$A$1:$M$500,MATCH("For 1 basket",'E1 basket NFOL Morning'!$A$1:$M$1,0),0),0)*MIN('E1 basket NFOL Morning'!$I$2:$I$500)</f>
        <v>300</v>
      </c>
      <c r="AD53">
        <f>VLOOKUP($A53,updated_plusgrid!$A$1:$AF$500,MATCH("Pend. T+1 Buy (TT1UNSETTLEBUY)",updated_plusgrid!$A$1:$AF$1,0),0)-IFERROR(VLOOKUP($A53,'E1 basket NFOL Morning'!$A$1:$M$500,MATCH("For 1 basket",'E1 basket NFOL Morning'!$A$1:$M$1,0),0),0)*MIN('E1 basket NFOL Morning'!$K$2:$K$500)</f>
        <v>300</v>
      </c>
      <c r="AE53">
        <f>AB53-IFERROR(VLOOKUP($A53,Diamond!$A:$B,2,0),0)*MIN(Diamond!$G:$G)</f>
        <v>800</v>
      </c>
      <c r="AF53">
        <f>AC53-IFERROR(VLOOKUP($A53,Diamond!$A:$B,2,0),0)*MIN(Diamond!$I:$I)</f>
        <v>300</v>
      </c>
      <c r="AG53">
        <f>AD53-IFERROR(VLOOKUP($A53,Diamond!$A:$B,2,0),0)*MIN(Diamond!$K:$K)</f>
        <v>300</v>
      </c>
      <c r="AH53">
        <f>AE53-IFERROR(VLOOKUP($A53,FL!$A:$B,2,0),0)*MIN(FL!$G:$G)</f>
        <v>800</v>
      </c>
      <c r="AI53">
        <f>AF53-IFERROR(VLOOKUP($A53,FL!$A:$B,2,0),0)*MIN(FL!$I:$I)</f>
        <v>300</v>
      </c>
      <c r="AJ53">
        <f>AG53-IFERROR(VLOOKUP($A53,FL!$A:$B,2,0),0)*MIN(FL!$K:$K)</f>
        <v>300</v>
      </c>
      <c r="AK53">
        <f>AH53-IFERROR(VLOOKUP($A53,'VN100'!$A:$B,2,0),0)*MIN('VN100'!$G:$G)</f>
        <v>800</v>
      </c>
      <c r="AL53">
        <f>AI53-IFERROR(VLOOKUP($A53,'VN100'!$A:$B,2,0),0)*MIN('VN100'!$I:$I)</f>
        <v>300</v>
      </c>
      <c r="AM53">
        <f>AJ53-IFERROR(VLOOKUP($A53,'VN100'!$A:$B,2,0),0)*MIN('VN100'!$K:$K)</f>
        <v>300</v>
      </c>
      <c r="AN53">
        <f>AK53-IFERROR(VLOOKUP($A53,MIDCAP!$A:$B,2,0),0)*MIN(MIDCAP!$G:$G)</f>
        <v>800</v>
      </c>
      <c r="AO53">
        <f>AL53-IFERROR(VLOOKUP($A53,MIDCAP!$A:$B,2,0),0)*MIN(MIDCAP!$I:$I)</f>
        <v>300</v>
      </c>
      <c r="AP53">
        <f>AM53-IFERROR(VLOOKUP($A53,MIDCAP!$A:$B,2,0),0)*MIN(MIDCAP!$K:$K)</f>
        <v>300</v>
      </c>
      <c r="AQ53">
        <f>AN53-IFERROR(VLOOKUP($A53,VFS!$A:$B,2,0),0)*MIN(VFS!$G:$G)</f>
        <v>800</v>
      </c>
      <c r="AR53">
        <f>AO53-IFERROR(VLOOKUP($A53,VFS!$A:$B,2,0),0)*MIN(VFS!$I:$I)</f>
        <v>300</v>
      </c>
      <c r="AS53">
        <f>AP53-IFERROR(VLOOKUP($A53,VFS!$A:$B,2,0),0)*MIN(VFS!$K:$K)</f>
        <v>300</v>
      </c>
      <c r="AT53">
        <f>AQ53-IFERROR(VLOOKUP($A53,FUEMAVND!$A:$B,2,0),0)*MIN(FUEMAVND!$G:$G)</f>
        <v>800</v>
      </c>
      <c r="AU53">
        <f>AR53-IFERROR(VLOOKUP($A53,FUEMAVND!$A:$B,2,0),0)*MIN(FUEMAVND!$I:$I)</f>
        <v>300</v>
      </c>
      <c r="AV53">
        <f>AS53-IFERROR(VLOOKUP($A53,FUEMAVND!$A:$B,2,0),0)*MIN(FUEMAVND!$K:$K)</f>
        <v>300</v>
      </c>
    </row>
    <row r="54" spans="1:48" x14ac:dyDescent="0.3">
      <c r="A54" s="33" t="str">
        <v>HAG</v>
      </c>
      <c r="B54" s="33">
        <v>8600</v>
      </c>
      <c r="C54" s="33">
        <v>8600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83414500</v>
      </c>
      <c r="M54" s="33">
        <v>11150</v>
      </c>
      <c r="N54" s="33">
        <v>0</v>
      </c>
      <c r="O54" s="33">
        <v>0</v>
      </c>
      <c r="P54" s="33" t="str">
        <v>XXX</v>
      </c>
      <c r="Q54" s="33" t="str">
        <v>XXX</v>
      </c>
      <c r="R54" s="33" t="str">
        <v>XXX</v>
      </c>
      <c r="S54" s="33">
        <v>9699</v>
      </c>
      <c r="T54" s="33">
        <v>95890000</v>
      </c>
      <c r="U54" s="33">
        <v>12475500</v>
      </c>
      <c r="AB54">
        <f>VLOOKUP($A54,updated_plusgrid!$A$1:$AF$500,MATCH("Usable (USABLE)",updated_plusgrid!$A$1:$AF$1,0),0)-IFERROR(VLOOKUP($A54,'E1 basket NFOL Morning'!$A$1:$M$500,MATCH("For 1 basket",'E1 basket NFOL Morning'!$A$1:$M$1,0),0),0)*MIN('E1 basket NFOL Morning'!$G$2:$G$500)</f>
        <v>8600</v>
      </c>
      <c r="AC54">
        <f>VLOOKUP($A54,updated_plusgrid!$A$1:$AF$500,MATCH("Due (DUE)",updated_plusgrid!$A$1:$AF$1,0),0)-IFERROR(VLOOKUP($A54,'E1 basket NFOL Morning'!$A$1:$M$500,MATCH("For 1 basket",'E1 basket NFOL Morning'!$A$1:$M$1,0),0),0)*MIN('E1 basket NFOL Morning'!$I$2:$I$500)</f>
        <v>0</v>
      </c>
      <c r="AD54">
        <f>VLOOKUP($A54,updated_plusgrid!$A$1:$AF$500,MATCH("Pend. T+1 Buy (TT1UNSETTLEBUY)",updated_plusgrid!$A$1:$AF$1,0),0)-IFERROR(VLOOKUP($A54,'E1 basket NFOL Morning'!$A$1:$M$500,MATCH("For 1 basket",'E1 basket NFOL Morning'!$A$1:$M$1,0),0),0)*MIN('E1 basket NFOL Morning'!$K$2:$K$500)</f>
        <v>0</v>
      </c>
      <c r="AE54">
        <f>AB54-IFERROR(VLOOKUP($A54,Diamond!$A:$B,2,0),0)*MIN(Diamond!$G:$G)</f>
        <v>8600</v>
      </c>
      <c r="AF54">
        <f>AC54-IFERROR(VLOOKUP($A54,Diamond!$A:$B,2,0),0)*MIN(Diamond!$I:$I)</f>
        <v>0</v>
      </c>
      <c r="AG54">
        <f>AD54-IFERROR(VLOOKUP($A54,Diamond!$A:$B,2,0),0)*MIN(Diamond!$K:$K)</f>
        <v>0</v>
      </c>
      <c r="AH54">
        <f>AE54-IFERROR(VLOOKUP($A54,FL!$A:$B,2,0),0)*MIN(FL!$G:$G)</f>
        <v>8600</v>
      </c>
      <c r="AI54">
        <f>AF54-IFERROR(VLOOKUP($A54,FL!$A:$B,2,0),0)*MIN(FL!$I:$I)</f>
        <v>0</v>
      </c>
      <c r="AJ54">
        <f>AG54-IFERROR(VLOOKUP($A54,FL!$A:$B,2,0),0)*MIN(FL!$K:$K)</f>
        <v>0</v>
      </c>
      <c r="AK54">
        <f>AH54-IFERROR(VLOOKUP($A54,'VN100'!$A:$B,2,0),0)*MIN('VN100'!$G:$G)</f>
        <v>8600</v>
      </c>
      <c r="AL54">
        <f>AI54-IFERROR(VLOOKUP($A54,'VN100'!$A:$B,2,0),0)*MIN('VN100'!$I:$I)</f>
        <v>0</v>
      </c>
      <c r="AM54">
        <f>AJ54-IFERROR(VLOOKUP($A54,'VN100'!$A:$B,2,0),0)*MIN('VN100'!$K:$K)</f>
        <v>0</v>
      </c>
      <c r="AN54">
        <f>AK54-IFERROR(VLOOKUP($A54,MIDCAP!$A:$B,2,0),0)*MIN(MIDCAP!$G:$G)</f>
        <v>8600</v>
      </c>
      <c r="AO54">
        <f>AL54-IFERROR(VLOOKUP($A54,MIDCAP!$A:$B,2,0),0)*MIN(MIDCAP!$I:$I)</f>
        <v>0</v>
      </c>
      <c r="AP54">
        <f>AM54-IFERROR(VLOOKUP($A54,MIDCAP!$A:$B,2,0),0)*MIN(MIDCAP!$K:$K)</f>
        <v>0</v>
      </c>
      <c r="AQ54">
        <f>AN54-IFERROR(VLOOKUP($A54,VFS!$A:$B,2,0),0)*MIN(VFS!$G:$G)</f>
        <v>8600</v>
      </c>
      <c r="AR54">
        <f>AO54-IFERROR(VLOOKUP($A54,VFS!$A:$B,2,0),0)*MIN(VFS!$I:$I)</f>
        <v>0</v>
      </c>
      <c r="AS54">
        <f>AP54-IFERROR(VLOOKUP($A54,VFS!$A:$B,2,0),0)*MIN(VFS!$K:$K)</f>
        <v>0</v>
      </c>
      <c r="AT54">
        <f>AQ54-IFERROR(VLOOKUP($A54,FUEMAVND!$A:$B,2,0),0)*MIN(FUEMAVND!$G:$G)</f>
        <v>8600</v>
      </c>
      <c r="AU54">
        <f>AR54-IFERROR(VLOOKUP($A54,FUEMAVND!$A:$B,2,0),0)*MIN(FUEMAVND!$I:$I)</f>
        <v>0</v>
      </c>
      <c r="AV54">
        <f>AS54-IFERROR(VLOOKUP($A54,FUEMAVND!$A:$B,2,0),0)*MIN(FUEMAVND!$K:$K)</f>
        <v>0</v>
      </c>
    </row>
    <row r="55" spans="1:48" x14ac:dyDescent="0.3">
      <c r="A55" s="33" t="str">
        <v>HBC</v>
      </c>
      <c r="B55" s="33">
        <v>14300</v>
      </c>
      <c r="C55" s="33">
        <v>14300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112155885</v>
      </c>
      <c r="M55" s="33">
        <v>5260</v>
      </c>
      <c r="N55" s="33">
        <v>0</v>
      </c>
      <c r="O55" s="33">
        <v>0</v>
      </c>
      <c r="P55" s="33" t="str">
        <v>XXX</v>
      </c>
      <c r="Q55" s="33" t="str">
        <v>XXX</v>
      </c>
      <c r="R55" s="33" t="str">
        <v>XXX</v>
      </c>
      <c r="S55" s="33">
        <v>7843</v>
      </c>
      <c r="T55" s="33">
        <v>75218000</v>
      </c>
      <c r="U55" s="33">
        <v>-36937885</v>
      </c>
      <c r="AB55">
        <f>VLOOKUP($A55,updated_plusgrid!$A$1:$AF$500,MATCH("Usable (USABLE)",updated_plusgrid!$A$1:$AF$1,0),0)-IFERROR(VLOOKUP($A55,'E1 basket NFOL Morning'!$A$1:$M$500,MATCH("For 1 basket",'E1 basket NFOL Morning'!$A$1:$M$1,0),0),0)*MIN('E1 basket NFOL Morning'!$G$2:$G$500)</f>
        <v>14300</v>
      </c>
      <c r="AC55">
        <f>VLOOKUP($A55,updated_plusgrid!$A$1:$AF$500,MATCH("Due (DUE)",updated_plusgrid!$A$1:$AF$1,0),0)-IFERROR(VLOOKUP($A55,'E1 basket NFOL Morning'!$A$1:$M$500,MATCH("For 1 basket",'E1 basket NFOL Morning'!$A$1:$M$1,0),0),0)*MIN('E1 basket NFOL Morning'!$I$2:$I$500)</f>
        <v>0</v>
      </c>
      <c r="AD55">
        <f>VLOOKUP($A55,updated_plusgrid!$A$1:$AF$500,MATCH("Pend. T+1 Buy (TT1UNSETTLEBUY)",updated_plusgrid!$A$1:$AF$1,0),0)-IFERROR(VLOOKUP($A55,'E1 basket NFOL Morning'!$A$1:$M$500,MATCH("For 1 basket",'E1 basket NFOL Morning'!$A$1:$M$1,0),0),0)*MIN('E1 basket NFOL Morning'!$K$2:$K$500)</f>
        <v>0</v>
      </c>
      <c r="AE55">
        <f>AB55-IFERROR(VLOOKUP($A55,Diamond!$A:$B,2,0),0)*MIN(Diamond!$G:$G)</f>
        <v>14300</v>
      </c>
      <c r="AF55">
        <f>AC55-IFERROR(VLOOKUP($A55,Diamond!$A:$B,2,0),0)*MIN(Diamond!$I:$I)</f>
        <v>0</v>
      </c>
      <c r="AG55">
        <f>AD55-IFERROR(VLOOKUP($A55,Diamond!$A:$B,2,0),0)*MIN(Diamond!$K:$K)</f>
        <v>0</v>
      </c>
      <c r="AH55">
        <f>AE55-IFERROR(VLOOKUP($A55,FL!$A:$B,2,0),0)*MIN(FL!$G:$G)</f>
        <v>14300</v>
      </c>
      <c r="AI55">
        <f>AF55-IFERROR(VLOOKUP($A55,FL!$A:$B,2,0),0)*MIN(FL!$I:$I)</f>
        <v>0</v>
      </c>
      <c r="AJ55">
        <f>AG55-IFERROR(VLOOKUP($A55,FL!$A:$B,2,0),0)*MIN(FL!$K:$K)</f>
        <v>0</v>
      </c>
      <c r="AK55">
        <f>AH55-IFERROR(VLOOKUP($A55,'VN100'!$A:$B,2,0),0)*MIN('VN100'!$G:$G)</f>
        <v>14300</v>
      </c>
      <c r="AL55">
        <f>AI55-IFERROR(VLOOKUP($A55,'VN100'!$A:$B,2,0),0)*MIN('VN100'!$I:$I)</f>
        <v>0</v>
      </c>
      <c r="AM55">
        <f>AJ55-IFERROR(VLOOKUP($A55,'VN100'!$A:$B,2,0),0)*MIN('VN100'!$K:$K)</f>
        <v>0</v>
      </c>
      <c r="AN55">
        <f>AK55-IFERROR(VLOOKUP($A55,MIDCAP!$A:$B,2,0),0)*MIN(MIDCAP!$G:$G)</f>
        <v>14300</v>
      </c>
      <c r="AO55">
        <f>AL55-IFERROR(VLOOKUP($A55,MIDCAP!$A:$B,2,0),0)*MIN(MIDCAP!$I:$I)</f>
        <v>0</v>
      </c>
      <c r="AP55">
        <f>AM55-IFERROR(VLOOKUP($A55,MIDCAP!$A:$B,2,0),0)*MIN(MIDCAP!$K:$K)</f>
        <v>0</v>
      </c>
      <c r="AQ55">
        <f>AN55-IFERROR(VLOOKUP($A55,VFS!$A:$B,2,0),0)*MIN(VFS!$G:$G)</f>
        <v>14300</v>
      </c>
      <c r="AR55">
        <f>AO55-IFERROR(VLOOKUP($A55,VFS!$A:$B,2,0),0)*MIN(VFS!$I:$I)</f>
        <v>0</v>
      </c>
      <c r="AS55">
        <f>AP55-IFERROR(VLOOKUP($A55,VFS!$A:$B,2,0),0)*MIN(VFS!$K:$K)</f>
        <v>0</v>
      </c>
      <c r="AT55">
        <f>AQ55-IFERROR(VLOOKUP($A55,FUEMAVND!$A:$B,2,0),0)*MIN(FUEMAVND!$G:$G)</f>
        <v>14300</v>
      </c>
      <c r="AU55">
        <f>AR55-IFERROR(VLOOKUP($A55,FUEMAVND!$A:$B,2,0),0)*MIN(FUEMAVND!$I:$I)</f>
        <v>0</v>
      </c>
      <c r="AV55">
        <f>AS55-IFERROR(VLOOKUP($A55,FUEMAVND!$A:$B,2,0),0)*MIN(FUEMAVND!$K:$K)</f>
        <v>0</v>
      </c>
    </row>
    <row r="56" spans="1:48" x14ac:dyDescent="0.3">
      <c r="A56" s="33" t="str">
        <v>HCM</v>
      </c>
      <c r="B56" s="33">
        <v>47530</v>
      </c>
      <c r="C56" s="33">
        <v>47530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1248496703</v>
      </c>
      <c r="M56" s="33">
        <v>29300</v>
      </c>
      <c r="N56" s="33">
        <v>0</v>
      </c>
      <c r="O56" s="33">
        <v>0</v>
      </c>
      <c r="P56" s="33" t="str">
        <v>XXX</v>
      </c>
      <c r="Q56" s="33" t="str">
        <v>XXX</v>
      </c>
      <c r="R56" s="33" t="str">
        <v>XXX</v>
      </c>
      <c r="S56" s="33">
        <v>26267</v>
      </c>
      <c r="T56" s="33">
        <v>1392629000</v>
      </c>
      <c r="U56" s="33">
        <v>144132296</v>
      </c>
      <c r="AB56">
        <f>VLOOKUP($A56,updated_plusgrid!$A$1:$AF$500,MATCH("Usable (USABLE)",updated_plusgrid!$A$1:$AF$1,0),0)-IFERROR(VLOOKUP($A56,'E1 basket NFOL Morning'!$A$1:$M$500,MATCH("For 1 basket",'E1 basket NFOL Morning'!$A$1:$M$1,0),0),0)*MIN('E1 basket NFOL Morning'!$G$2:$G$500)</f>
        <v>47530</v>
      </c>
      <c r="AC56">
        <f>VLOOKUP($A56,updated_plusgrid!$A$1:$AF$500,MATCH("Due (DUE)",updated_plusgrid!$A$1:$AF$1,0),0)-IFERROR(VLOOKUP($A56,'E1 basket NFOL Morning'!$A$1:$M$500,MATCH("For 1 basket",'E1 basket NFOL Morning'!$A$1:$M$1,0),0),0)*MIN('E1 basket NFOL Morning'!$I$2:$I$500)</f>
        <v>0</v>
      </c>
      <c r="AD56">
        <f>VLOOKUP($A56,updated_plusgrid!$A$1:$AF$500,MATCH("Pend. T+1 Buy (TT1UNSETTLEBUY)",updated_plusgrid!$A$1:$AF$1,0),0)-IFERROR(VLOOKUP($A56,'E1 basket NFOL Morning'!$A$1:$M$500,MATCH("For 1 basket",'E1 basket NFOL Morning'!$A$1:$M$1,0),0),0)*MIN('E1 basket NFOL Morning'!$K$2:$K$500)</f>
        <v>0</v>
      </c>
      <c r="AE56">
        <f>AB56-IFERROR(VLOOKUP($A56,Diamond!$A:$B,2,0),0)*MIN(Diamond!$G:$G)</f>
        <v>47530</v>
      </c>
      <c r="AF56">
        <f>AC56-IFERROR(VLOOKUP($A56,Diamond!$A:$B,2,0),0)*MIN(Diamond!$I:$I)</f>
        <v>0</v>
      </c>
      <c r="AG56">
        <f>AD56-IFERROR(VLOOKUP($A56,Diamond!$A:$B,2,0),0)*MIN(Diamond!$K:$K)</f>
        <v>0</v>
      </c>
      <c r="AH56">
        <f>AE56-IFERROR(VLOOKUP($A56,FL!$A:$B,2,0),0)*MIN(FL!$G:$G)</f>
        <v>43530</v>
      </c>
      <c r="AI56">
        <f>AF56-IFERROR(VLOOKUP($A56,FL!$A:$B,2,0),0)*MIN(FL!$I:$I)</f>
        <v>0</v>
      </c>
      <c r="AJ56">
        <f>AG56-IFERROR(VLOOKUP($A56,FL!$A:$B,2,0),0)*MIN(FL!$K:$K)</f>
        <v>0</v>
      </c>
      <c r="AK56">
        <f>AH56-IFERROR(VLOOKUP($A56,'VN100'!$A:$B,2,0),0)*MIN('VN100'!$G:$G)</f>
        <v>43530</v>
      </c>
      <c r="AL56">
        <f>AI56-IFERROR(VLOOKUP($A56,'VN100'!$A:$B,2,0),0)*MIN('VN100'!$I:$I)</f>
        <v>0</v>
      </c>
      <c r="AM56">
        <f>AJ56-IFERROR(VLOOKUP($A56,'VN100'!$A:$B,2,0),0)*MIN('VN100'!$K:$K)</f>
        <v>0</v>
      </c>
      <c r="AN56">
        <f>AK56-IFERROR(VLOOKUP($A56,MIDCAP!$A:$B,2,0),0)*MIN(MIDCAP!$G:$G)</f>
        <v>23230</v>
      </c>
      <c r="AO56">
        <f>AL56-IFERROR(VLOOKUP($A56,MIDCAP!$A:$B,2,0),0)*MIN(MIDCAP!$I:$I)</f>
        <v>0</v>
      </c>
      <c r="AP56">
        <f>AM56-IFERROR(VLOOKUP($A56,MIDCAP!$A:$B,2,0),0)*MIN(MIDCAP!$K:$K)</f>
        <v>0</v>
      </c>
      <c r="AQ56">
        <f>AN56-IFERROR(VLOOKUP($A56,VFS!$A:$B,2,0),0)*MIN(VFS!$G:$G)</f>
        <v>23230</v>
      </c>
      <c r="AR56">
        <f>AO56-IFERROR(VLOOKUP($A56,VFS!$A:$B,2,0),0)*MIN(VFS!$I:$I)</f>
        <v>0</v>
      </c>
      <c r="AS56">
        <f>AP56-IFERROR(VLOOKUP($A56,VFS!$A:$B,2,0),0)*MIN(VFS!$K:$K)</f>
        <v>0</v>
      </c>
      <c r="AT56">
        <f>AQ56-IFERROR(VLOOKUP($A56,FUEMAVND!$A:$B,2,0),0)*MIN(FUEMAVND!$G:$G)</f>
        <v>23230</v>
      </c>
      <c r="AU56">
        <f>AR56-IFERROR(VLOOKUP($A56,FUEMAVND!$A:$B,2,0),0)*MIN(FUEMAVND!$I:$I)</f>
        <v>0</v>
      </c>
      <c r="AV56">
        <f>AS56-IFERROR(VLOOKUP($A56,FUEMAVND!$A:$B,2,0),0)*MIN(FUEMAVND!$K:$K)</f>
        <v>0</v>
      </c>
    </row>
    <row r="57" spans="1:48" x14ac:dyDescent="0.3">
      <c r="A57" s="33" t="str">
        <v>HDB</v>
      </c>
      <c r="B57" s="33">
        <v>371000</v>
      </c>
      <c r="C57" s="33">
        <v>241500</v>
      </c>
      <c r="D57" s="33">
        <v>0</v>
      </c>
      <c r="E57" s="33">
        <v>14800</v>
      </c>
      <c r="F57" s="33">
        <v>25900</v>
      </c>
      <c r="G57" s="33">
        <v>88800</v>
      </c>
      <c r="H57" s="33">
        <v>0</v>
      </c>
      <c r="I57" s="33">
        <v>0</v>
      </c>
      <c r="J57" s="33">
        <v>0</v>
      </c>
      <c r="K57" s="33">
        <v>0</v>
      </c>
      <c r="L57" s="33">
        <v>9980540269</v>
      </c>
      <c r="M57" s="33">
        <v>27100</v>
      </c>
      <c r="N57" s="33">
        <v>0</v>
      </c>
      <c r="O57" s="33">
        <v>0</v>
      </c>
      <c r="P57" s="33" t="str">
        <v>XXX</v>
      </c>
      <c r="Q57" s="33" t="str">
        <v>XXX</v>
      </c>
      <c r="R57" s="33" t="str">
        <v>XXX</v>
      </c>
      <c r="S57" s="33">
        <v>26901</v>
      </c>
      <c r="T57" s="33">
        <v>10054100000</v>
      </c>
      <c r="U57" s="33">
        <v>73559730</v>
      </c>
      <c r="AB57">
        <f>VLOOKUP($A57,updated_plusgrid!$A$1:$AF$500,MATCH("Usable (USABLE)",updated_plusgrid!$A$1:$AF$1,0),0)-IFERROR(VLOOKUP($A57,'E1 basket NFOL Morning'!$A$1:$M$500,MATCH("For 1 basket",'E1 basket NFOL Morning'!$A$1:$M$1,0),0),0)*MIN('E1 basket NFOL Morning'!$G$2:$G$500)</f>
        <v>63900</v>
      </c>
      <c r="AC57">
        <f>VLOOKUP($A57,updated_plusgrid!$A$1:$AF$500,MATCH("Due (DUE)",updated_plusgrid!$A$1:$AF$1,0),0)-IFERROR(VLOOKUP($A57,'E1 basket NFOL Morning'!$A$1:$M$500,MATCH("For 1 basket",'E1 basket NFOL Morning'!$A$1:$M$1,0),0),0)*MIN('E1 basket NFOL Morning'!$I$2:$I$500)</f>
        <v>3700</v>
      </c>
      <c r="AD57">
        <f>VLOOKUP($A57,updated_plusgrid!$A$1:$AF$500,MATCH("Pend. T+1 Buy (TT1UNSETTLEBUY)",updated_plusgrid!$A$1:$AF$1,0),0)-IFERROR(VLOOKUP($A57,'E1 basket NFOL Morning'!$A$1:$M$500,MATCH("For 1 basket",'E1 basket NFOL Morning'!$A$1:$M$1,0),0),0)*MIN('E1 basket NFOL Morning'!$K$2:$K$500)</f>
        <v>3700</v>
      </c>
      <c r="AE57">
        <f>AB57-IFERROR(VLOOKUP($A57,Diamond!$A:$B,2,0),0)*MIN(Diamond!$G:$G)</f>
        <v>57800</v>
      </c>
      <c r="AF57">
        <f>AC57-IFERROR(VLOOKUP($A57,Diamond!$A:$B,2,0),0)*MIN(Diamond!$I:$I)</f>
        <v>3700</v>
      </c>
      <c r="AG57">
        <f>AD57-IFERROR(VLOOKUP($A57,Diamond!$A:$B,2,0),0)*MIN(Diamond!$K:$K)</f>
        <v>3700</v>
      </c>
      <c r="AH57">
        <f>AE57-IFERROR(VLOOKUP($A57,FL!$A:$B,2,0),0)*MIN(FL!$G:$G)</f>
        <v>33000</v>
      </c>
      <c r="AI57">
        <f>AF57-IFERROR(VLOOKUP($A57,FL!$A:$B,2,0),0)*MIN(FL!$I:$I)</f>
        <v>3700</v>
      </c>
      <c r="AJ57">
        <f>AG57-IFERROR(VLOOKUP($A57,FL!$A:$B,2,0),0)*MIN(FL!$K:$K)</f>
        <v>3700</v>
      </c>
      <c r="AK57">
        <f>AH57-IFERROR(VLOOKUP($A57,'VN100'!$A:$B,2,0),0)*MIN('VN100'!$G:$G)</f>
        <v>33000</v>
      </c>
      <c r="AL57">
        <f>AI57-IFERROR(VLOOKUP($A57,'VN100'!$A:$B,2,0),0)*MIN('VN100'!$I:$I)</f>
        <v>3700</v>
      </c>
      <c r="AM57">
        <f>AJ57-IFERROR(VLOOKUP($A57,'VN100'!$A:$B,2,0),0)*MIN('VN100'!$K:$K)</f>
        <v>3700</v>
      </c>
      <c r="AN57">
        <f>AK57-IFERROR(VLOOKUP($A57,MIDCAP!$A:$B,2,0),0)*MIN(MIDCAP!$G:$G)</f>
        <v>33000</v>
      </c>
      <c r="AO57">
        <f>AL57-IFERROR(VLOOKUP($A57,MIDCAP!$A:$B,2,0),0)*MIN(MIDCAP!$I:$I)</f>
        <v>3700</v>
      </c>
      <c r="AP57">
        <f>AM57-IFERROR(VLOOKUP($A57,MIDCAP!$A:$B,2,0),0)*MIN(MIDCAP!$K:$K)</f>
        <v>3700</v>
      </c>
      <c r="AQ57">
        <f>AN57-IFERROR(VLOOKUP($A57,VFS!$A:$B,2,0),0)*MIN(VFS!$G:$G)</f>
        <v>33000</v>
      </c>
      <c r="AR57">
        <f>AO57-IFERROR(VLOOKUP($A57,VFS!$A:$B,2,0),0)*MIN(VFS!$I:$I)</f>
        <v>3700</v>
      </c>
      <c r="AS57">
        <f>AP57-IFERROR(VLOOKUP($A57,VFS!$A:$B,2,0),0)*MIN(VFS!$K:$K)</f>
        <v>3700</v>
      </c>
      <c r="AT57">
        <f>AQ57-IFERROR(VLOOKUP($A57,FUEMAVND!$A:$B,2,0),0)*MIN(FUEMAVND!$G:$G)</f>
        <v>33000</v>
      </c>
      <c r="AU57">
        <f>AR57-IFERROR(VLOOKUP($A57,FUEMAVND!$A:$B,2,0),0)*MIN(FUEMAVND!$I:$I)</f>
        <v>3700</v>
      </c>
      <c r="AV57">
        <f>AS57-IFERROR(VLOOKUP($A57,FUEMAVND!$A:$B,2,0),0)*MIN(FUEMAVND!$K:$K)</f>
        <v>3700</v>
      </c>
    </row>
    <row r="58" spans="1:48" x14ac:dyDescent="0.3">
      <c r="A58" s="33" t="str">
        <v>HDC</v>
      </c>
      <c r="B58" s="33">
        <v>12619</v>
      </c>
      <c r="C58" s="33">
        <v>12619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358437781</v>
      </c>
      <c r="M58" s="33">
        <v>29100</v>
      </c>
      <c r="N58" s="33">
        <v>0</v>
      </c>
      <c r="O58" s="33">
        <v>0</v>
      </c>
      <c r="P58" s="33" t="str">
        <v>XXX</v>
      </c>
      <c r="Q58" s="33" t="str">
        <v>XXX</v>
      </c>
      <c r="R58" s="33" t="str">
        <v>XXX</v>
      </c>
      <c r="S58" s="33">
        <v>28404</v>
      </c>
      <c r="T58" s="33">
        <v>367212900</v>
      </c>
      <c r="U58" s="33">
        <v>8775118</v>
      </c>
      <c r="AB58">
        <f>VLOOKUP($A58,updated_plusgrid!$A$1:$AF$500,MATCH("Usable (USABLE)",updated_plusgrid!$A$1:$AF$1,0),0)-IFERROR(VLOOKUP($A58,'E1 basket NFOL Morning'!$A$1:$M$500,MATCH("For 1 basket",'E1 basket NFOL Morning'!$A$1:$M$1,0),0),0)*MIN('E1 basket NFOL Morning'!$G$2:$G$500)</f>
        <v>12619</v>
      </c>
      <c r="AC58">
        <f>VLOOKUP($A58,updated_plusgrid!$A$1:$AF$500,MATCH("Due (DUE)",updated_plusgrid!$A$1:$AF$1,0),0)-IFERROR(VLOOKUP($A58,'E1 basket NFOL Morning'!$A$1:$M$500,MATCH("For 1 basket",'E1 basket NFOL Morning'!$A$1:$M$1,0),0),0)*MIN('E1 basket NFOL Morning'!$I$2:$I$500)</f>
        <v>0</v>
      </c>
      <c r="AD58">
        <f>VLOOKUP($A58,updated_plusgrid!$A$1:$AF$500,MATCH("Pend. T+1 Buy (TT1UNSETTLEBUY)",updated_plusgrid!$A$1:$AF$1,0),0)-IFERROR(VLOOKUP($A58,'E1 basket NFOL Morning'!$A$1:$M$500,MATCH("For 1 basket",'E1 basket NFOL Morning'!$A$1:$M$1,0),0),0)*MIN('E1 basket NFOL Morning'!$K$2:$K$500)</f>
        <v>0</v>
      </c>
      <c r="AE58">
        <f>AB58-IFERROR(VLOOKUP($A58,Diamond!$A:$B,2,0),0)*MIN(Diamond!$G:$G)</f>
        <v>12619</v>
      </c>
      <c r="AF58">
        <f>AC58-IFERROR(VLOOKUP($A58,Diamond!$A:$B,2,0),0)*MIN(Diamond!$I:$I)</f>
        <v>0</v>
      </c>
      <c r="AG58">
        <f>AD58-IFERROR(VLOOKUP($A58,Diamond!$A:$B,2,0),0)*MIN(Diamond!$K:$K)</f>
        <v>0</v>
      </c>
      <c r="AH58">
        <f>AE58-IFERROR(VLOOKUP($A58,FL!$A:$B,2,0),0)*MIN(FL!$G:$G)</f>
        <v>12619</v>
      </c>
      <c r="AI58">
        <f>AF58-IFERROR(VLOOKUP($A58,FL!$A:$B,2,0),0)*MIN(FL!$I:$I)</f>
        <v>0</v>
      </c>
      <c r="AJ58">
        <f>AG58-IFERROR(VLOOKUP($A58,FL!$A:$B,2,0),0)*MIN(FL!$K:$K)</f>
        <v>0</v>
      </c>
      <c r="AK58">
        <f>AH58-IFERROR(VLOOKUP($A58,'VN100'!$A:$B,2,0),0)*MIN('VN100'!$G:$G)</f>
        <v>12619</v>
      </c>
      <c r="AL58">
        <f>AI58-IFERROR(VLOOKUP($A58,'VN100'!$A:$B,2,0),0)*MIN('VN100'!$I:$I)</f>
        <v>0</v>
      </c>
      <c r="AM58">
        <f>AJ58-IFERROR(VLOOKUP($A58,'VN100'!$A:$B,2,0),0)*MIN('VN100'!$K:$K)</f>
        <v>0</v>
      </c>
      <c r="AN58">
        <f>AK58-IFERROR(VLOOKUP($A58,MIDCAP!$A:$B,2,0),0)*MIN(MIDCAP!$G:$G)</f>
        <v>6819</v>
      </c>
      <c r="AO58">
        <f>AL58-IFERROR(VLOOKUP($A58,MIDCAP!$A:$B,2,0),0)*MIN(MIDCAP!$I:$I)</f>
        <v>0</v>
      </c>
      <c r="AP58">
        <f>AM58-IFERROR(VLOOKUP($A58,MIDCAP!$A:$B,2,0),0)*MIN(MIDCAP!$K:$K)</f>
        <v>0</v>
      </c>
      <c r="AQ58">
        <f>AN58-IFERROR(VLOOKUP($A58,VFS!$A:$B,2,0),0)*MIN(VFS!$G:$G)</f>
        <v>6819</v>
      </c>
      <c r="AR58">
        <f>AO58-IFERROR(VLOOKUP($A58,VFS!$A:$B,2,0),0)*MIN(VFS!$I:$I)</f>
        <v>0</v>
      </c>
      <c r="AS58">
        <f>AP58-IFERROR(VLOOKUP($A58,VFS!$A:$B,2,0),0)*MIN(VFS!$K:$K)</f>
        <v>0</v>
      </c>
      <c r="AT58">
        <f>AQ58-IFERROR(VLOOKUP($A58,FUEMAVND!$A:$B,2,0),0)*MIN(FUEMAVND!$G:$G)</f>
        <v>6819</v>
      </c>
      <c r="AU58">
        <f>AR58-IFERROR(VLOOKUP($A58,FUEMAVND!$A:$B,2,0),0)*MIN(FUEMAVND!$I:$I)</f>
        <v>0</v>
      </c>
      <c r="AV58">
        <f>AS58-IFERROR(VLOOKUP($A58,FUEMAVND!$A:$B,2,0),0)*MIN(FUEMAVND!$K:$K)</f>
        <v>0</v>
      </c>
    </row>
    <row r="59" spans="1:48" x14ac:dyDescent="0.3">
      <c r="A59" s="33" t="str">
        <v>HDG</v>
      </c>
      <c r="B59" s="33">
        <v>14300</v>
      </c>
      <c r="C59" s="33">
        <v>14300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413050425</v>
      </c>
      <c r="M59" s="33">
        <v>28450</v>
      </c>
      <c r="N59" s="33">
        <v>0</v>
      </c>
      <c r="O59" s="33">
        <v>0</v>
      </c>
      <c r="P59" s="33" t="str">
        <v>XXX</v>
      </c>
      <c r="Q59" s="33" t="str">
        <v>XXX</v>
      </c>
      <c r="R59" s="33" t="str">
        <v>XXX</v>
      </c>
      <c r="S59" s="33">
        <v>28884</v>
      </c>
      <c r="T59" s="33">
        <v>406835000</v>
      </c>
      <c r="U59" s="33">
        <v>-6215425</v>
      </c>
      <c r="AB59">
        <f>VLOOKUP($A59,updated_plusgrid!$A$1:$AF$500,MATCH("Usable (USABLE)",updated_plusgrid!$A$1:$AF$1,0),0)-IFERROR(VLOOKUP($A59,'E1 basket NFOL Morning'!$A$1:$M$500,MATCH("For 1 basket",'E1 basket NFOL Morning'!$A$1:$M$1,0),0),0)*MIN('E1 basket NFOL Morning'!$G$2:$G$500)</f>
        <v>14300</v>
      </c>
      <c r="AC59">
        <f>VLOOKUP($A59,updated_plusgrid!$A$1:$AF$500,MATCH("Due (DUE)",updated_plusgrid!$A$1:$AF$1,0),0)-IFERROR(VLOOKUP($A59,'E1 basket NFOL Morning'!$A$1:$M$500,MATCH("For 1 basket",'E1 basket NFOL Morning'!$A$1:$M$1,0),0),0)*MIN('E1 basket NFOL Morning'!$I$2:$I$500)</f>
        <v>0</v>
      </c>
      <c r="AD59">
        <f>VLOOKUP($A59,updated_plusgrid!$A$1:$AF$500,MATCH("Pend. T+1 Buy (TT1UNSETTLEBUY)",updated_plusgrid!$A$1:$AF$1,0),0)-IFERROR(VLOOKUP($A59,'E1 basket NFOL Morning'!$A$1:$M$500,MATCH("For 1 basket",'E1 basket NFOL Morning'!$A$1:$M$1,0),0),0)*MIN('E1 basket NFOL Morning'!$K$2:$K$500)</f>
        <v>0</v>
      </c>
      <c r="AE59">
        <f>AB59-IFERROR(VLOOKUP($A59,Diamond!$A:$B,2,0),0)*MIN(Diamond!$G:$G)</f>
        <v>14300</v>
      </c>
      <c r="AF59">
        <f>AC59-IFERROR(VLOOKUP($A59,Diamond!$A:$B,2,0),0)*MIN(Diamond!$I:$I)</f>
        <v>0</v>
      </c>
      <c r="AG59">
        <f>AD59-IFERROR(VLOOKUP($A59,Diamond!$A:$B,2,0),0)*MIN(Diamond!$K:$K)</f>
        <v>0</v>
      </c>
      <c r="AH59">
        <f>AE59-IFERROR(VLOOKUP($A59,FL!$A:$B,2,0),0)*MIN(FL!$G:$G)</f>
        <v>14300</v>
      </c>
      <c r="AI59">
        <f>AF59-IFERROR(VLOOKUP($A59,FL!$A:$B,2,0),0)*MIN(FL!$I:$I)</f>
        <v>0</v>
      </c>
      <c r="AJ59">
        <f>AG59-IFERROR(VLOOKUP($A59,FL!$A:$B,2,0),0)*MIN(FL!$K:$K)</f>
        <v>0</v>
      </c>
      <c r="AK59">
        <f>AH59-IFERROR(VLOOKUP($A59,'VN100'!$A:$B,2,0),0)*MIN('VN100'!$G:$G)</f>
        <v>14300</v>
      </c>
      <c r="AL59">
        <f>AI59-IFERROR(VLOOKUP($A59,'VN100'!$A:$B,2,0),0)*MIN('VN100'!$I:$I)</f>
        <v>0</v>
      </c>
      <c r="AM59">
        <f>AJ59-IFERROR(VLOOKUP($A59,'VN100'!$A:$B,2,0),0)*MIN('VN100'!$K:$K)</f>
        <v>0</v>
      </c>
      <c r="AN59">
        <f>AK59-IFERROR(VLOOKUP($A59,MIDCAP!$A:$B,2,0),0)*MIN(MIDCAP!$G:$G)</f>
        <v>2700</v>
      </c>
      <c r="AO59">
        <f>AL59-IFERROR(VLOOKUP($A59,MIDCAP!$A:$B,2,0),0)*MIN(MIDCAP!$I:$I)</f>
        <v>0</v>
      </c>
      <c r="AP59">
        <f>AM59-IFERROR(VLOOKUP($A59,MIDCAP!$A:$B,2,0),0)*MIN(MIDCAP!$K:$K)</f>
        <v>0</v>
      </c>
      <c r="AQ59">
        <f>AN59-IFERROR(VLOOKUP($A59,VFS!$A:$B,2,0),0)*MIN(VFS!$G:$G)</f>
        <v>2700</v>
      </c>
      <c r="AR59">
        <f>AO59-IFERROR(VLOOKUP($A59,VFS!$A:$B,2,0),0)*MIN(VFS!$I:$I)</f>
        <v>0</v>
      </c>
      <c r="AS59">
        <f>AP59-IFERROR(VLOOKUP($A59,VFS!$A:$B,2,0),0)*MIN(VFS!$K:$K)</f>
        <v>0</v>
      </c>
      <c r="AT59">
        <f>AQ59-IFERROR(VLOOKUP($A59,FUEMAVND!$A:$B,2,0),0)*MIN(FUEMAVND!$G:$G)</f>
        <v>2700</v>
      </c>
      <c r="AU59">
        <f>AR59-IFERROR(VLOOKUP($A59,FUEMAVND!$A:$B,2,0),0)*MIN(FUEMAVND!$I:$I)</f>
        <v>0</v>
      </c>
      <c r="AV59">
        <f>AS59-IFERROR(VLOOKUP($A59,FUEMAVND!$A:$B,2,0),0)*MIN(FUEMAVND!$K:$K)</f>
        <v>0</v>
      </c>
    </row>
    <row r="60" spans="1:48" x14ac:dyDescent="0.3">
      <c r="A60" s="33" t="str">
        <v>HHV</v>
      </c>
      <c r="B60" s="33">
        <v>41200</v>
      </c>
      <c r="C60" s="33">
        <v>39200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2000</v>
      </c>
      <c r="J60" s="33">
        <v>0</v>
      </c>
      <c r="K60" s="33">
        <v>0</v>
      </c>
      <c r="L60" s="33">
        <v>475301861</v>
      </c>
      <c r="M60" s="33">
        <v>11800</v>
      </c>
      <c r="N60" s="33">
        <v>0</v>
      </c>
      <c r="O60" s="33">
        <v>0</v>
      </c>
      <c r="P60" s="33" t="str">
        <v>XXX</v>
      </c>
      <c r="Q60" s="33" t="str">
        <v>XXX</v>
      </c>
      <c r="R60" s="33" t="str">
        <v>XXX</v>
      </c>
      <c r="S60" s="33">
        <v>11536</v>
      </c>
      <c r="T60" s="33">
        <v>486160000</v>
      </c>
      <c r="U60" s="33">
        <v>10858138</v>
      </c>
      <c r="AB60">
        <f>VLOOKUP($A60,updated_plusgrid!$A$1:$AF$500,MATCH("Usable (USABLE)",updated_plusgrid!$A$1:$AF$1,0),0)-IFERROR(VLOOKUP($A60,'E1 basket NFOL Morning'!$A$1:$M$500,MATCH("For 1 basket",'E1 basket NFOL Morning'!$A$1:$M$1,0),0),0)*MIN('E1 basket NFOL Morning'!$G$2:$G$500)</f>
        <v>39200</v>
      </c>
      <c r="AC60">
        <f>VLOOKUP($A60,updated_plusgrid!$A$1:$AF$500,MATCH("Due (DUE)",updated_plusgrid!$A$1:$AF$1,0),0)-IFERROR(VLOOKUP($A60,'E1 basket NFOL Morning'!$A$1:$M$500,MATCH("For 1 basket",'E1 basket NFOL Morning'!$A$1:$M$1,0),0),0)*MIN('E1 basket NFOL Morning'!$I$2:$I$500)</f>
        <v>0</v>
      </c>
      <c r="AD60">
        <f>VLOOKUP($A60,updated_plusgrid!$A$1:$AF$500,MATCH("Pend. T+1 Buy (TT1UNSETTLEBUY)",updated_plusgrid!$A$1:$AF$1,0),0)-IFERROR(VLOOKUP($A60,'E1 basket NFOL Morning'!$A$1:$M$500,MATCH("For 1 basket",'E1 basket NFOL Morning'!$A$1:$M$1,0),0),0)*MIN('E1 basket NFOL Morning'!$K$2:$K$500)</f>
        <v>0</v>
      </c>
      <c r="AE60">
        <f>AB60-IFERROR(VLOOKUP($A60,Diamond!$A:$B,2,0),0)*MIN(Diamond!$G:$G)</f>
        <v>39200</v>
      </c>
      <c r="AF60">
        <f>AC60-IFERROR(VLOOKUP($A60,Diamond!$A:$B,2,0),0)*MIN(Diamond!$I:$I)</f>
        <v>0</v>
      </c>
      <c r="AG60">
        <f>AD60-IFERROR(VLOOKUP($A60,Diamond!$A:$B,2,0),0)*MIN(Diamond!$K:$K)</f>
        <v>0</v>
      </c>
      <c r="AH60">
        <f>AE60-IFERROR(VLOOKUP($A60,FL!$A:$B,2,0),0)*MIN(FL!$G:$G)</f>
        <v>39200</v>
      </c>
      <c r="AI60">
        <f>AF60-IFERROR(VLOOKUP($A60,FL!$A:$B,2,0),0)*MIN(FL!$I:$I)</f>
        <v>0</v>
      </c>
      <c r="AJ60">
        <f>AG60-IFERROR(VLOOKUP($A60,FL!$A:$B,2,0),0)*MIN(FL!$K:$K)</f>
        <v>0</v>
      </c>
      <c r="AK60">
        <f>AH60-IFERROR(VLOOKUP($A60,'VN100'!$A:$B,2,0),0)*MIN('VN100'!$G:$G)</f>
        <v>39200</v>
      </c>
      <c r="AL60">
        <f>AI60-IFERROR(VLOOKUP($A60,'VN100'!$A:$B,2,0),0)*MIN('VN100'!$I:$I)</f>
        <v>0</v>
      </c>
      <c r="AM60">
        <f>AJ60-IFERROR(VLOOKUP($A60,'VN100'!$A:$B,2,0),0)*MIN('VN100'!$K:$K)</f>
        <v>0</v>
      </c>
      <c r="AN60">
        <f>AK60-IFERROR(VLOOKUP($A60,MIDCAP!$A:$B,2,0),0)*MIN(MIDCAP!$G:$G)</f>
        <v>18900</v>
      </c>
      <c r="AO60">
        <f>AL60-IFERROR(VLOOKUP($A60,MIDCAP!$A:$B,2,0),0)*MIN(MIDCAP!$I:$I)</f>
        <v>0</v>
      </c>
      <c r="AP60">
        <f>AM60-IFERROR(VLOOKUP($A60,MIDCAP!$A:$B,2,0),0)*MIN(MIDCAP!$K:$K)</f>
        <v>0</v>
      </c>
      <c r="AQ60">
        <f>AN60-IFERROR(VLOOKUP($A60,VFS!$A:$B,2,0),0)*MIN(VFS!$G:$G)</f>
        <v>18900</v>
      </c>
      <c r="AR60">
        <f>AO60-IFERROR(VLOOKUP($A60,VFS!$A:$B,2,0),0)*MIN(VFS!$I:$I)</f>
        <v>0</v>
      </c>
      <c r="AS60">
        <f>AP60-IFERROR(VLOOKUP($A60,VFS!$A:$B,2,0),0)*MIN(VFS!$K:$K)</f>
        <v>0</v>
      </c>
      <c r="AT60">
        <f>AQ60-IFERROR(VLOOKUP($A60,FUEMAVND!$A:$B,2,0),0)*MIN(FUEMAVND!$G:$G)</f>
        <v>18900</v>
      </c>
      <c r="AU60">
        <f>AR60-IFERROR(VLOOKUP($A60,FUEMAVND!$A:$B,2,0),0)*MIN(FUEMAVND!$I:$I)</f>
        <v>0</v>
      </c>
      <c r="AV60">
        <f>AS60-IFERROR(VLOOKUP($A60,FUEMAVND!$A:$B,2,0),0)*MIN(FUEMAVND!$K:$K)</f>
        <v>0</v>
      </c>
    </row>
    <row r="61" spans="1:48" x14ac:dyDescent="0.3">
      <c r="A61" s="33" t="str">
        <v>HNG</v>
      </c>
      <c r="B61" s="33">
        <v>3200</v>
      </c>
      <c r="C61" s="33">
        <v>3200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12352000</v>
      </c>
      <c r="M61" s="33">
        <v>4270</v>
      </c>
      <c r="N61" s="33">
        <v>0</v>
      </c>
      <c r="O61" s="33">
        <v>0</v>
      </c>
      <c r="P61" s="33" t="str">
        <v>XXX</v>
      </c>
      <c r="Q61" s="33" t="str">
        <v>XXX</v>
      </c>
      <c r="R61" s="33" t="str">
        <v>XXX</v>
      </c>
      <c r="S61" s="33">
        <v>3860</v>
      </c>
      <c r="T61" s="33">
        <v>13664000</v>
      </c>
      <c r="U61" s="33">
        <v>1312000</v>
      </c>
      <c r="AB61">
        <f>VLOOKUP($A61,updated_plusgrid!$A$1:$AF$500,MATCH("Usable (USABLE)",updated_plusgrid!$A$1:$AF$1,0),0)-IFERROR(VLOOKUP($A61,'E1 basket NFOL Morning'!$A$1:$M$500,MATCH("For 1 basket",'E1 basket NFOL Morning'!$A$1:$M$1,0),0),0)*MIN('E1 basket NFOL Morning'!$G$2:$G$500)</f>
        <v>3200</v>
      </c>
      <c r="AC61">
        <f>VLOOKUP($A61,updated_plusgrid!$A$1:$AF$500,MATCH("Due (DUE)",updated_plusgrid!$A$1:$AF$1,0),0)-IFERROR(VLOOKUP($A61,'E1 basket NFOL Morning'!$A$1:$M$500,MATCH("For 1 basket",'E1 basket NFOL Morning'!$A$1:$M$1,0),0),0)*MIN('E1 basket NFOL Morning'!$I$2:$I$500)</f>
        <v>0</v>
      </c>
      <c r="AD61">
        <f>VLOOKUP($A61,updated_plusgrid!$A$1:$AF$500,MATCH("Pend. T+1 Buy (TT1UNSETTLEBUY)",updated_plusgrid!$A$1:$AF$1,0),0)-IFERROR(VLOOKUP($A61,'E1 basket NFOL Morning'!$A$1:$M$500,MATCH("For 1 basket",'E1 basket NFOL Morning'!$A$1:$M$1,0),0),0)*MIN('E1 basket NFOL Morning'!$K$2:$K$500)</f>
        <v>0</v>
      </c>
      <c r="AE61">
        <f>AB61-IFERROR(VLOOKUP($A61,Diamond!$A:$B,2,0),0)*MIN(Diamond!$G:$G)</f>
        <v>3200</v>
      </c>
      <c r="AF61">
        <f>AC61-IFERROR(VLOOKUP($A61,Diamond!$A:$B,2,0),0)*MIN(Diamond!$I:$I)</f>
        <v>0</v>
      </c>
      <c r="AG61">
        <f>AD61-IFERROR(VLOOKUP($A61,Diamond!$A:$B,2,0),0)*MIN(Diamond!$K:$K)</f>
        <v>0</v>
      </c>
      <c r="AH61">
        <f>AE61-IFERROR(VLOOKUP($A61,FL!$A:$B,2,0),0)*MIN(FL!$G:$G)</f>
        <v>3200</v>
      </c>
      <c r="AI61">
        <f>AF61-IFERROR(VLOOKUP($A61,FL!$A:$B,2,0),0)*MIN(FL!$I:$I)</f>
        <v>0</v>
      </c>
      <c r="AJ61">
        <f>AG61-IFERROR(VLOOKUP($A61,FL!$A:$B,2,0),0)*MIN(FL!$K:$K)</f>
        <v>0</v>
      </c>
      <c r="AK61">
        <f>AH61-IFERROR(VLOOKUP($A61,'VN100'!$A:$B,2,0),0)*MIN('VN100'!$G:$G)</f>
        <v>3200</v>
      </c>
      <c r="AL61">
        <f>AI61-IFERROR(VLOOKUP($A61,'VN100'!$A:$B,2,0),0)*MIN('VN100'!$I:$I)</f>
        <v>0</v>
      </c>
      <c r="AM61">
        <f>AJ61-IFERROR(VLOOKUP($A61,'VN100'!$A:$B,2,0),0)*MIN('VN100'!$K:$K)</f>
        <v>0</v>
      </c>
      <c r="AN61">
        <f>AK61-IFERROR(VLOOKUP($A61,MIDCAP!$A:$B,2,0),0)*MIN(MIDCAP!$G:$G)</f>
        <v>3200</v>
      </c>
      <c r="AO61">
        <f>AL61-IFERROR(VLOOKUP($A61,MIDCAP!$A:$B,2,0),0)*MIN(MIDCAP!$I:$I)</f>
        <v>0</v>
      </c>
      <c r="AP61">
        <f>AM61-IFERROR(VLOOKUP($A61,MIDCAP!$A:$B,2,0),0)*MIN(MIDCAP!$K:$K)</f>
        <v>0</v>
      </c>
      <c r="AQ61">
        <f>AN61-IFERROR(VLOOKUP($A61,VFS!$A:$B,2,0),0)*MIN(VFS!$G:$G)</f>
        <v>3200</v>
      </c>
      <c r="AR61">
        <f>AO61-IFERROR(VLOOKUP($A61,VFS!$A:$B,2,0),0)*MIN(VFS!$I:$I)</f>
        <v>0</v>
      </c>
      <c r="AS61">
        <f>AP61-IFERROR(VLOOKUP($A61,VFS!$A:$B,2,0),0)*MIN(VFS!$K:$K)</f>
        <v>0</v>
      </c>
      <c r="AT61">
        <f>AQ61-IFERROR(VLOOKUP($A61,FUEMAVND!$A:$B,2,0),0)*MIN(FUEMAVND!$G:$G)</f>
        <v>3200</v>
      </c>
      <c r="AU61">
        <f>AR61-IFERROR(VLOOKUP($A61,FUEMAVND!$A:$B,2,0),0)*MIN(FUEMAVND!$I:$I)</f>
        <v>0</v>
      </c>
      <c r="AV61">
        <f>AS61-IFERROR(VLOOKUP($A61,FUEMAVND!$A:$B,2,0),0)*MIN(FUEMAVND!$K:$K)</f>
        <v>0</v>
      </c>
    </row>
    <row r="62" spans="1:48" x14ac:dyDescent="0.3">
      <c r="A62" s="33" t="str">
        <v>HPG</v>
      </c>
      <c r="B62" s="33">
        <v>550728</v>
      </c>
      <c r="C62" s="33">
        <v>337228</v>
      </c>
      <c r="D62" s="33">
        <v>0</v>
      </c>
      <c r="E62" s="33">
        <v>24400</v>
      </c>
      <c r="F62" s="33">
        <v>42700</v>
      </c>
      <c r="G62" s="33">
        <v>146400</v>
      </c>
      <c r="H62" s="33">
        <v>0</v>
      </c>
      <c r="I62" s="33">
        <v>0</v>
      </c>
      <c r="J62" s="33">
        <v>0</v>
      </c>
      <c r="K62" s="33">
        <v>0</v>
      </c>
      <c r="L62" s="33">
        <v>14191903878</v>
      </c>
      <c r="M62" s="33">
        <v>25800</v>
      </c>
      <c r="N62" s="33">
        <v>0</v>
      </c>
      <c r="O62" s="33">
        <v>0</v>
      </c>
      <c r="P62" s="33" t="str">
        <v>XXX</v>
      </c>
      <c r="Q62" s="33" t="str">
        <v>XXX</v>
      </c>
      <c r="R62" s="33" t="str">
        <v>XXX</v>
      </c>
      <c r="S62" s="33">
        <v>25769</v>
      </c>
      <c r="T62" s="33">
        <v>14208782400</v>
      </c>
      <c r="U62" s="33">
        <v>16878521</v>
      </c>
      <c r="AB62">
        <f>VLOOKUP($A62,updated_plusgrid!$A$1:$AF$500,MATCH("Usable (USABLE)",updated_plusgrid!$A$1:$AF$1,0),0)-IFERROR(VLOOKUP($A62,'E1 basket NFOL Morning'!$A$1:$M$500,MATCH("For 1 basket",'E1 basket NFOL Morning'!$A$1:$M$1,0),0),0)*MIN('E1 basket NFOL Morning'!$G$2:$G$500)</f>
        <v>44428</v>
      </c>
      <c r="AC62">
        <f>VLOOKUP($A62,updated_plusgrid!$A$1:$AF$500,MATCH("Due (DUE)",updated_plusgrid!$A$1:$AF$1,0),0)-IFERROR(VLOOKUP($A62,'E1 basket NFOL Morning'!$A$1:$M$500,MATCH("For 1 basket",'E1 basket NFOL Morning'!$A$1:$M$1,0),0),0)*MIN('E1 basket NFOL Morning'!$I$2:$I$500)</f>
        <v>6100</v>
      </c>
      <c r="AD62">
        <f>VLOOKUP($A62,updated_plusgrid!$A$1:$AF$500,MATCH("Pend. T+1 Buy (TT1UNSETTLEBUY)",updated_plusgrid!$A$1:$AF$1,0),0)-IFERROR(VLOOKUP($A62,'E1 basket NFOL Morning'!$A$1:$M$500,MATCH("For 1 basket",'E1 basket NFOL Morning'!$A$1:$M$1,0),0),0)*MIN('E1 basket NFOL Morning'!$K$2:$K$500)</f>
        <v>6100</v>
      </c>
      <c r="AE62">
        <f>AB62-IFERROR(VLOOKUP($A62,Diamond!$A:$B,2,0),0)*MIN(Diamond!$G:$G)</f>
        <v>44428</v>
      </c>
      <c r="AF62">
        <f>AC62-IFERROR(VLOOKUP($A62,Diamond!$A:$B,2,0),0)*MIN(Diamond!$I:$I)</f>
        <v>6100</v>
      </c>
      <c r="AG62">
        <f>AD62-IFERROR(VLOOKUP($A62,Diamond!$A:$B,2,0),0)*MIN(Diamond!$K:$K)</f>
        <v>6100</v>
      </c>
      <c r="AH62">
        <f>AE62-IFERROR(VLOOKUP($A62,FL!$A:$B,2,0),0)*MIN(FL!$G:$G)</f>
        <v>44428</v>
      </c>
      <c r="AI62">
        <f>AF62-IFERROR(VLOOKUP($A62,FL!$A:$B,2,0),0)*MIN(FL!$I:$I)</f>
        <v>6100</v>
      </c>
      <c r="AJ62">
        <f>AG62-IFERROR(VLOOKUP($A62,FL!$A:$B,2,0),0)*MIN(FL!$K:$K)</f>
        <v>6100</v>
      </c>
      <c r="AK62">
        <f>AH62-IFERROR(VLOOKUP($A62,'VN100'!$A:$B,2,0),0)*MIN('VN100'!$G:$G)</f>
        <v>44428</v>
      </c>
      <c r="AL62">
        <f>AI62-IFERROR(VLOOKUP($A62,'VN100'!$A:$B,2,0),0)*MIN('VN100'!$I:$I)</f>
        <v>6100</v>
      </c>
      <c r="AM62">
        <f>AJ62-IFERROR(VLOOKUP($A62,'VN100'!$A:$B,2,0),0)*MIN('VN100'!$K:$K)</f>
        <v>6100</v>
      </c>
      <c r="AN62">
        <f>AK62-IFERROR(VLOOKUP($A62,MIDCAP!$A:$B,2,0),0)*MIN(MIDCAP!$G:$G)</f>
        <v>44428</v>
      </c>
      <c r="AO62">
        <f>AL62-IFERROR(VLOOKUP($A62,MIDCAP!$A:$B,2,0),0)*MIN(MIDCAP!$I:$I)</f>
        <v>6100</v>
      </c>
      <c r="AP62">
        <f>AM62-IFERROR(VLOOKUP($A62,MIDCAP!$A:$B,2,0),0)*MIN(MIDCAP!$K:$K)</f>
        <v>6100</v>
      </c>
      <c r="AQ62">
        <f>AN62-IFERROR(VLOOKUP($A62,VFS!$A:$B,2,0),0)*MIN(VFS!$G:$G)</f>
        <v>44428</v>
      </c>
      <c r="AR62">
        <f>AO62-IFERROR(VLOOKUP($A62,VFS!$A:$B,2,0),0)*MIN(VFS!$I:$I)</f>
        <v>6100</v>
      </c>
      <c r="AS62">
        <f>AP62-IFERROR(VLOOKUP($A62,VFS!$A:$B,2,0),0)*MIN(VFS!$K:$K)</f>
        <v>6100</v>
      </c>
      <c r="AT62">
        <f>AQ62-IFERROR(VLOOKUP($A62,FUEMAVND!$A:$B,2,0),0)*MIN(FUEMAVND!$G:$G)</f>
        <v>44428</v>
      </c>
      <c r="AU62">
        <f>AR62-IFERROR(VLOOKUP($A62,FUEMAVND!$A:$B,2,0),0)*MIN(FUEMAVND!$I:$I)</f>
        <v>6100</v>
      </c>
      <c r="AV62">
        <f>AS62-IFERROR(VLOOKUP($A62,FUEMAVND!$A:$B,2,0),0)*MIN(FUEMAVND!$K:$K)</f>
        <v>6100</v>
      </c>
    </row>
    <row r="63" spans="1:48" x14ac:dyDescent="0.3">
      <c r="A63" s="33" t="str">
        <v>HPX</v>
      </c>
      <c r="B63" s="33">
        <v>4200</v>
      </c>
      <c r="C63" s="33">
        <v>4200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40068809</v>
      </c>
      <c r="M63" s="33">
        <v>5680</v>
      </c>
      <c r="N63" s="33">
        <v>0</v>
      </c>
      <c r="O63" s="33">
        <v>0</v>
      </c>
      <c r="P63" s="33" t="str">
        <v>XXX</v>
      </c>
      <c r="Q63" s="33" t="str">
        <v>XXX</v>
      </c>
      <c r="R63" s="33" t="str">
        <v>XXX</v>
      </c>
      <c r="S63" s="33">
        <v>9540</v>
      </c>
      <c r="T63" s="33">
        <v>23856000</v>
      </c>
      <c r="U63" s="33">
        <v>-16212809</v>
      </c>
      <c r="AB63">
        <f>VLOOKUP($A63,updated_plusgrid!$A$1:$AF$500,MATCH("Usable (USABLE)",updated_plusgrid!$A$1:$AF$1,0),0)-IFERROR(VLOOKUP($A63,'E1 basket NFOL Morning'!$A$1:$M$500,MATCH("For 1 basket",'E1 basket NFOL Morning'!$A$1:$M$1,0),0),0)*MIN('E1 basket NFOL Morning'!$G$2:$G$500)</f>
        <v>4200</v>
      </c>
      <c r="AC63">
        <f>VLOOKUP($A63,updated_plusgrid!$A$1:$AF$500,MATCH("Due (DUE)",updated_plusgrid!$A$1:$AF$1,0),0)-IFERROR(VLOOKUP($A63,'E1 basket NFOL Morning'!$A$1:$M$500,MATCH("For 1 basket",'E1 basket NFOL Morning'!$A$1:$M$1,0),0),0)*MIN('E1 basket NFOL Morning'!$I$2:$I$500)</f>
        <v>0</v>
      </c>
      <c r="AD63">
        <f>VLOOKUP($A63,updated_plusgrid!$A$1:$AF$500,MATCH("Pend. T+1 Buy (TT1UNSETTLEBUY)",updated_plusgrid!$A$1:$AF$1,0),0)-IFERROR(VLOOKUP($A63,'E1 basket NFOL Morning'!$A$1:$M$500,MATCH("For 1 basket",'E1 basket NFOL Morning'!$A$1:$M$1,0),0),0)*MIN('E1 basket NFOL Morning'!$K$2:$K$500)</f>
        <v>0</v>
      </c>
      <c r="AE63">
        <f>AB63-IFERROR(VLOOKUP($A63,Diamond!$A:$B,2,0),0)*MIN(Diamond!$G:$G)</f>
        <v>4200</v>
      </c>
      <c r="AF63">
        <f>AC63-IFERROR(VLOOKUP($A63,Diamond!$A:$B,2,0),0)*MIN(Diamond!$I:$I)</f>
        <v>0</v>
      </c>
      <c r="AG63">
        <f>AD63-IFERROR(VLOOKUP($A63,Diamond!$A:$B,2,0),0)*MIN(Diamond!$K:$K)</f>
        <v>0</v>
      </c>
      <c r="AH63">
        <f>AE63-IFERROR(VLOOKUP($A63,FL!$A:$B,2,0),0)*MIN(FL!$G:$G)</f>
        <v>4200</v>
      </c>
      <c r="AI63">
        <f>AF63-IFERROR(VLOOKUP($A63,FL!$A:$B,2,0),0)*MIN(FL!$I:$I)</f>
        <v>0</v>
      </c>
      <c r="AJ63">
        <f>AG63-IFERROR(VLOOKUP($A63,FL!$A:$B,2,0),0)*MIN(FL!$K:$K)</f>
        <v>0</v>
      </c>
      <c r="AK63">
        <f>AH63-IFERROR(VLOOKUP($A63,'VN100'!$A:$B,2,0),0)*MIN('VN100'!$G:$G)</f>
        <v>4200</v>
      </c>
      <c r="AL63">
        <f>AI63-IFERROR(VLOOKUP($A63,'VN100'!$A:$B,2,0),0)*MIN('VN100'!$I:$I)</f>
        <v>0</v>
      </c>
      <c r="AM63">
        <f>AJ63-IFERROR(VLOOKUP($A63,'VN100'!$A:$B,2,0),0)*MIN('VN100'!$K:$K)</f>
        <v>0</v>
      </c>
      <c r="AN63">
        <f>AK63-IFERROR(VLOOKUP($A63,MIDCAP!$A:$B,2,0),0)*MIN(MIDCAP!$G:$G)</f>
        <v>4200</v>
      </c>
      <c r="AO63">
        <f>AL63-IFERROR(VLOOKUP($A63,MIDCAP!$A:$B,2,0),0)*MIN(MIDCAP!$I:$I)</f>
        <v>0</v>
      </c>
      <c r="AP63">
        <f>AM63-IFERROR(VLOOKUP($A63,MIDCAP!$A:$B,2,0),0)*MIN(MIDCAP!$K:$K)</f>
        <v>0</v>
      </c>
      <c r="AQ63">
        <f>AN63-IFERROR(VLOOKUP($A63,VFS!$A:$B,2,0),0)*MIN(VFS!$G:$G)</f>
        <v>4200</v>
      </c>
      <c r="AR63">
        <f>AO63-IFERROR(VLOOKUP($A63,VFS!$A:$B,2,0),0)*MIN(VFS!$I:$I)</f>
        <v>0</v>
      </c>
      <c r="AS63">
        <f>AP63-IFERROR(VLOOKUP($A63,VFS!$A:$B,2,0),0)*MIN(VFS!$K:$K)</f>
        <v>0</v>
      </c>
      <c r="AT63">
        <f>AQ63-IFERROR(VLOOKUP($A63,FUEMAVND!$A:$B,2,0),0)*MIN(FUEMAVND!$G:$G)</f>
        <v>4200</v>
      </c>
      <c r="AU63">
        <f>AR63-IFERROR(VLOOKUP($A63,FUEMAVND!$A:$B,2,0),0)*MIN(FUEMAVND!$I:$I)</f>
        <v>0</v>
      </c>
      <c r="AV63">
        <f>AS63-IFERROR(VLOOKUP($A63,FUEMAVND!$A:$B,2,0),0)*MIN(FUEMAVND!$K:$K)</f>
        <v>0</v>
      </c>
    </row>
    <row r="64" spans="1:48" x14ac:dyDescent="0.3">
      <c r="A64" s="33" t="str">
        <v>HSG</v>
      </c>
      <c r="B64" s="33">
        <v>58808</v>
      </c>
      <c r="C64" s="33">
        <v>58808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1350400653</v>
      </c>
      <c r="M64" s="33">
        <v>20850</v>
      </c>
      <c r="N64" s="33">
        <v>0</v>
      </c>
      <c r="O64" s="33">
        <v>0</v>
      </c>
      <c r="P64" s="33" t="str">
        <v>XXX</v>
      </c>
      <c r="Q64" s="33" t="str">
        <v>XXX</v>
      </c>
      <c r="R64" s="33" t="str">
        <v>XXX</v>
      </c>
      <c r="S64" s="33">
        <v>22962</v>
      </c>
      <c r="T64" s="33">
        <v>1226146800</v>
      </c>
      <c r="U64" s="33">
        <v>-124253853</v>
      </c>
      <c r="AB64">
        <f>VLOOKUP($A64,updated_plusgrid!$A$1:$AF$500,MATCH("Usable (USABLE)",updated_plusgrid!$A$1:$AF$1,0),0)-IFERROR(VLOOKUP($A64,'E1 basket NFOL Morning'!$A$1:$M$500,MATCH("For 1 basket",'E1 basket NFOL Morning'!$A$1:$M$1,0),0),0)*MIN('E1 basket NFOL Morning'!$G$2:$G$500)</f>
        <v>58808</v>
      </c>
      <c r="AC64">
        <f>VLOOKUP($A64,updated_plusgrid!$A$1:$AF$500,MATCH("Due (DUE)",updated_plusgrid!$A$1:$AF$1,0),0)-IFERROR(VLOOKUP($A64,'E1 basket NFOL Morning'!$A$1:$M$500,MATCH("For 1 basket",'E1 basket NFOL Morning'!$A$1:$M$1,0),0),0)*MIN('E1 basket NFOL Morning'!$I$2:$I$500)</f>
        <v>0</v>
      </c>
      <c r="AD64">
        <f>VLOOKUP($A64,updated_plusgrid!$A$1:$AF$500,MATCH("Pend. T+1 Buy (TT1UNSETTLEBUY)",updated_plusgrid!$A$1:$AF$1,0),0)-IFERROR(VLOOKUP($A64,'E1 basket NFOL Morning'!$A$1:$M$500,MATCH("For 1 basket",'E1 basket NFOL Morning'!$A$1:$M$1,0),0),0)*MIN('E1 basket NFOL Morning'!$K$2:$K$500)</f>
        <v>0</v>
      </c>
      <c r="AE64">
        <f>AB64-IFERROR(VLOOKUP($A64,Diamond!$A:$B,2,0),0)*MIN(Diamond!$G:$G)</f>
        <v>58808</v>
      </c>
      <c r="AF64">
        <f>AC64-IFERROR(VLOOKUP($A64,Diamond!$A:$B,2,0),0)*MIN(Diamond!$I:$I)</f>
        <v>0</v>
      </c>
      <c r="AG64">
        <f>AD64-IFERROR(VLOOKUP($A64,Diamond!$A:$B,2,0),0)*MIN(Diamond!$K:$K)</f>
        <v>0</v>
      </c>
      <c r="AH64">
        <f>AE64-IFERROR(VLOOKUP($A64,FL!$A:$B,2,0),0)*MIN(FL!$G:$G)</f>
        <v>58808</v>
      </c>
      <c r="AI64">
        <f>AF64-IFERROR(VLOOKUP($A64,FL!$A:$B,2,0),0)*MIN(FL!$I:$I)</f>
        <v>0</v>
      </c>
      <c r="AJ64">
        <f>AG64-IFERROR(VLOOKUP($A64,FL!$A:$B,2,0),0)*MIN(FL!$K:$K)</f>
        <v>0</v>
      </c>
      <c r="AK64">
        <f>AH64-IFERROR(VLOOKUP($A64,'VN100'!$A:$B,2,0),0)*MIN('VN100'!$G:$G)</f>
        <v>58808</v>
      </c>
      <c r="AL64">
        <f>AI64-IFERROR(VLOOKUP($A64,'VN100'!$A:$B,2,0),0)*MIN('VN100'!$I:$I)</f>
        <v>0</v>
      </c>
      <c r="AM64">
        <f>AJ64-IFERROR(VLOOKUP($A64,'VN100'!$A:$B,2,0),0)*MIN('VN100'!$K:$K)</f>
        <v>0</v>
      </c>
      <c r="AN64">
        <f>AK64-IFERROR(VLOOKUP($A64,MIDCAP!$A:$B,2,0),0)*MIN(MIDCAP!$G:$G)</f>
        <v>29808</v>
      </c>
      <c r="AO64">
        <f>AL64-IFERROR(VLOOKUP($A64,MIDCAP!$A:$B,2,0),0)*MIN(MIDCAP!$I:$I)</f>
        <v>0</v>
      </c>
      <c r="AP64">
        <f>AM64-IFERROR(VLOOKUP($A64,MIDCAP!$A:$B,2,0),0)*MIN(MIDCAP!$K:$K)</f>
        <v>0</v>
      </c>
      <c r="AQ64">
        <f>AN64-IFERROR(VLOOKUP($A64,VFS!$A:$B,2,0),0)*MIN(VFS!$G:$G)</f>
        <v>29808</v>
      </c>
      <c r="AR64">
        <f>AO64-IFERROR(VLOOKUP($A64,VFS!$A:$B,2,0),0)*MIN(VFS!$I:$I)</f>
        <v>0</v>
      </c>
      <c r="AS64">
        <f>AP64-IFERROR(VLOOKUP($A64,VFS!$A:$B,2,0),0)*MIN(VFS!$K:$K)</f>
        <v>0</v>
      </c>
      <c r="AT64">
        <f>AQ64-IFERROR(VLOOKUP($A64,FUEMAVND!$A:$B,2,0),0)*MIN(FUEMAVND!$G:$G)</f>
        <v>29808</v>
      </c>
      <c r="AU64">
        <f>AR64-IFERROR(VLOOKUP($A64,FUEMAVND!$A:$B,2,0),0)*MIN(FUEMAVND!$I:$I)</f>
        <v>0</v>
      </c>
      <c r="AV64">
        <f>AS64-IFERROR(VLOOKUP($A64,FUEMAVND!$A:$B,2,0),0)*MIN(FUEMAVND!$K:$K)</f>
        <v>0</v>
      </c>
    </row>
    <row r="65" spans="1:48" x14ac:dyDescent="0.3">
      <c r="A65" s="33" t="str">
        <v>ITA</v>
      </c>
      <c r="B65" s="33">
        <v>2800</v>
      </c>
      <c r="C65" s="33">
        <v>2800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14280000</v>
      </c>
      <c r="M65" s="33">
        <v>3730</v>
      </c>
      <c r="N65" s="33">
        <v>0</v>
      </c>
      <c r="O65" s="33">
        <v>0</v>
      </c>
      <c r="P65" s="33" t="str">
        <v>XXX</v>
      </c>
      <c r="Q65" s="33" t="str">
        <v>XXX</v>
      </c>
      <c r="R65" s="33" t="str">
        <v>XXX</v>
      </c>
      <c r="S65" s="33">
        <v>5100</v>
      </c>
      <c r="T65" s="33">
        <v>10444000</v>
      </c>
      <c r="U65" s="33">
        <v>-3836000</v>
      </c>
      <c r="AB65">
        <f>VLOOKUP($A65,updated_plusgrid!$A$1:$AF$500,MATCH("Usable (USABLE)",updated_plusgrid!$A$1:$AF$1,0),0)-IFERROR(VLOOKUP($A65,'E1 basket NFOL Morning'!$A$1:$M$500,MATCH("For 1 basket",'E1 basket NFOL Morning'!$A$1:$M$1,0),0),0)*MIN('E1 basket NFOL Morning'!$G$2:$G$500)</f>
        <v>2800</v>
      </c>
      <c r="AC65">
        <f>VLOOKUP($A65,updated_plusgrid!$A$1:$AF$500,MATCH("Due (DUE)",updated_plusgrid!$A$1:$AF$1,0),0)-IFERROR(VLOOKUP($A65,'E1 basket NFOL Morning'!$A$1:$M$500,MATCH("For 1 basket",'E1 basket NFOL Morning'!$A$1:$M$1,0),0),0)*MIN('E1 basket NFOL Morning'!$I$2:$I$500)</f>
        <v>0</v>
      </c>
      <c r="AD65">
        <f>VLOOKUP($A65,updated_plusgrid!$A$1:$AF$500,MATCH("Pend. T+1 Buy (TT1UNSETTLEBUY)",updated_plusgrid!$A$1:$AF$1,0),0)-IFERROR(VLOOKUP($A65,'E1 basket NFOL Morning'!$A$1:$M$500,MATCH("For 1 basket",'E1 basket NFOL Morning'!$A$1:$M$1,0),0),0)*MIN('E1 basket NFOL Morning'!$K$2:$K$500)</f>
        <v>0</v>
      </c>
      <c r="AE65">
        <f>AB65-IFERROR(VLOOKUP($A65,Diamond!$A:$B,2,0),0)*MIN(Diamond!$G:$G)</f>
        <v>2800</v>
      </c>
      <c r="AF65">
        <f>AC65-IFERROR(VLOOKUP($A65,Diamond!$A:$B,2,0),0)*MIN(Diamond!$I:$I)</f>
        <v>0</v>
      </c>
      <c r="AG65">
        <f>AD65-IFERROR(VLOOKUP($A65,Diamond!$A:$B,2,0),0)*MIN(Diamond!$K:$K)</f>
        <v>0</v>
      </c>
      <c r="AH65">
        <f>AE65-IFERROR(VLOOKUP($A65,FL!$A:$B,2,0),0)*MIN(FL!$G:$G)</f>
        <v>2800</v>
      </c>
      <c r="AI65">
        <f>AF65-IFERROR(VLOOKUP($A65,FL!$A:$B,2,0),0)*MIN(FL!$I:$I)</f>
        <v>0</v>
      </c>
      <c r="AJ65">
        <f>AG65-IFERROR(VLOOKUP($A65,FL!$A:$B,2,0),0)*MIN(FL!$K:$K)</f>
        <v>0</v>
      </c>
      <c r="AK65">
        <f>AH65-IFERROR(VLOOKUP($A65,'VN100'!$A:$B,2,0),0)*MIN('VN100'!$G:$G)</f>
        <v>2800</v>
      </c>
      <c r="AL65">
        <f>AI65-IFERROR(VLOOKUP($A65,'VN100'!$A:$B,2,0),0)*MIN('VN100'!$I:$I)</f>
        <v>0</v>
      </c>
      <c r="AM65">
        <f>AJ65-IFERROR(VLOOKUP($A65,'VN100'!$A:$B,2,0),0)*MIN('VN100'!$K:$K)</f>
        <v>0</v>
      </c>
      <c r="AN65">
        <f>AK65-IFERROR(VLOOKUP($A65,MIDCAP!$A:$B,2,0),0)*MIN(MIDCAP!$G:$G)</f>
        <v>2800</v>
      </c>
      <c r="AO65">
        <f>AL65-IFERROR(VLOOKUP($A65,MIDCAP!$A:$B,2,0),0)*MIN(MIDCAP!$I:$I)</f>
        <v>0</v>
      </c>
      <c r="AP65">
        <f>AM65-IFERROR(VLOOKUP($A65,MIDCAP!$A:$B,2,0),0)*MIN(MIDCAP!$K:$K)</f>
        <v>0</v>
      </c>
      <c r="AQ65">
        <f>AN65-IFERROR(VLOOKUP($A65,VFS!$A:$B,2,0),0)*MIN(VFS!$G:$G)</f>
        <v>2800</v>
      </c>
      <c r="AR65">
        <f>AO65-IFERROR(VLOOKUP($A65,VFS!$A:$B,2,0),0)*MIN(VFS!$I:$I)</f>
        <v>0</v>
      </c>
      <c r="AS65">
        <f>AP65-IFERROR(VLOOKUP($A65,VFS!$A:$B,2,0),0)*MIN(VFS!$K:$K)</f>
        <v>0</v>
      </c>
      <c r="AT65">
        <f>AQ65-IFERROR(VLOOKUP($A65,FUEMAVND!$A:$B,2,0),0)*MIN(FUEMAVND!$G:$G)</f>
        <v>2800</v>
      </c>
      <c r="AU65">
        <f>AR65-IFERROR(VLOOKUP($A65,FUEMAVND!$A:$B,2,0),0)*MIN(FUEMAVND!$I:$I)</f>
        <v>0</v>
      </c>
      <c r="AV65">
        <f>AS65-IFERROR(VLOOKUP($A65,FUEMAVND!$A:$B,2,0),0)*MIN(FUEMAVND!$K:$K)</f>
        <v>0</v>
      </c>
    </row>
    <row r="66" spans="1:48" x14ac:dyDescent="0.3">
      <c r="A66" s="33" t="str">
        <v>KBC</v>
      </c>
      <c r="B66" s="33">
        <v>66600</v>
      </c>
      <c r="C66" s="33">
        <v>66600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1820555404</v>
      </c>
      <c r="M66" s="33">
        <v>27100</v>
      </c>
      <c r="N66" s="33">
        <v>0</v>
      </c>
      <c r="O66" s="33">
        <v>0</v>
      </c>
      <c r="P66" s="33" t="str">
        <v>XXX</v>
      </c>
      <c r="Q66" s="33" t="str">
        <v>XXX</v>
      </c>
      <c r="R66" s="33" t="str">
        <v>XXX</v>
      </c>
      <c r="S66" s="33">
        <v>27335</v>
      </c>
      <c r="T66" s="33">
        <v>1804860000</v>
      </c>
      <c r="U66" s="33">
        <v>-15695404</v>
      </c>
      <c r="AB66">
        <f>VLOOKUP($A66,updated_plusgrid!$A$1:$AF$500,MATCH("Usable (USABLE)",updated_plusgrid!$A$1:$AF$1,0),0)-IFERROR(VLOOKUP($A66,'E1 basket NFOL Morning'!$A$1:$M$500,MATCH("For 1 basket",'E1 basket NFOL Morning'!$A$1:$M$1,0),0),0)*MIN('E1 basket NFOL Morning'!$G$2:$G$500)</f>
        <v>66600</v>
      </c>
      <c r="AC66">
        <f>VLOOKUP($A66,updated_plusgrid!$A$1:$AF$500,MATCH("Due (DUE)",updated_plusgrid!$A$1:$AF$1,0),0)-IFERROR(VLOOKUP($A66,'E1 basket NFOL Morning'!$A$1:$M$500,MATCH("For 1 basket",'E1 basket NFOL Morning'!$A$1:$M$1,0),0),0)*MIN('E1 basket NFOL Morning'!$I$2:$I$500)</f>
        <v>0</v>
      </c>
      <c r="AD66">
        <f>VLOOKUP($A66,updated_plusgrid!$A$1:$AF$500,MATCH("Pend. T+1 Buy (TT1UNSETTLEBUY)",updated_plusgrid!$A$1:$AF$1,0),0)-IFERROR(VLOOKUP($A66,'E1 basket NFOL Morning'!$A$1:$M$500,MATCH("For 1 basket",'E1 basket NFOL Morning'!$A$1:$M$1,0),0),0)*MIN('E1 basket NFOL Morning'!$K$2:$K$500)</f>
        <v>0</v>
      </c>
      <c r="AE66">
        <f>AB66-IFERROR(VLOOKUP($A66,Diamond!$A:$B,2,0),0)*MIN(Diamond!$G:$G)</f>
        <v>66600</v>
      </c>
      <c r="AF66">
        <f>AC66-IFERROR(VLOOKUP($A66,Diamond!$A:$B,2,0),0)*MIN(Diamond!$I:$I)</f>
        <v>0</v>
      </c>
      <c r="AG66">
        <f>AD66-IFERROR(VLOOKUP($A66,Diamond!$A:$B,2,0),0)*MIN(Diamond!$K:$K)</f>
        <v>0</v>
      </c>
      <c r="AH66">
        <f>AE66-IFERROR(VLOOKUP($A66,FL!$A:$B,2,0),0)*MIN(FL!$G:$G)</f>
        <v>66600</v>
      </c>
      <c r="AI66">
        <f>AF66-IFERROR(VLOOKUP($A66,FL!$A:$B,2,0),0)*MIN(FL!$I:$I)</f>
        <v>0</v>
      </c>
      <c r="AJ66">
        <f>AG66-IFERROR(VLOOKUP($A66,FL!$A:$B,2,0),0)*MIN(FL!$K:$K)</f>
        <v>0</v>
      </c>
      <c r="AK66">
        <f>AH66-IFERROR(VLOOKUP($A66,'VN100'!$A:$B,2,0),0)*MIN('VN100'!$G:$G)</f>
        <v>66600</v>
      </c>
      <c r="AL66">
        <f>AI66-IFERROR(VLOOKUP($A66,'VN100'!$A:$B,2,0),0)*MIN('VN100'!$I:$I)</f>
        <v>0</v>
      </c>
      <c r="AM66">
        <f>AJ66-IFERROR(VLOOKUP($A66,'VN100'!$A:$B,2,0),0)*MIN('VN100'!$K:$K)</f>
        <v>0</v>
      </c>
      <c r="AN66">
        <f>AK66-IFERROR(VLOOKUP($A66,MIDCAP!$A:$B,2,0),0)*MIN(MIDCAP!$G:$G)</f>
        <v>34700</v>
      </c>
      <c r="AO66">
        <f>AL66-IFERROR(VLOOKUP($A66,MIDCAP!$A:$B,2,0),0)*MIN(MIDCAP!$I:$I)</f>
        <v>0</v>
      </c>
      <c r="AP66">
        <f>AM66-IFERROR(VLOOKUP($A66,MIDCAP!$A:$B,2,0),0)*MIN(MIDCAP!$K:$K)</f>
        <v>0</v>
      </c>
      <c r="AQ66">
        <f>AN66-IFERROR(VLOOKUP($A66,VFS!$A:$B,2,0),0)*MIN(VFS!$G:$G)</f>
        <v>34700</v>
      </c>
      <c r="AR66">
        <f>AO66-IFERROR(VLOOKUP($A66,VFS!$A:$B,2,0),0)*MIN(VFS!$I:$I)</f>
        <v>0</v>
      </c>
      <c r="AS66">
        <f>AP66-IFERROR(VLOOKUP($A66,VFS!$A:$B,2,0),0)*MIN(VFS!$K:$K)</f>
        <v>0</v>
      </c>
      <c r="AT66">
        <f>AQ66-IFERROR(VLOOKUP($A66,FUEMAVND!$A:$B,2,0),0)*MIN(FUEMAVND!$G:$G)</f>
        <v>34700</v>
      </c>
      <c r="AU66">
        <f>AR66-IFERROR(VLOOKUP($A66,FUEMAVND!$A:$B,2,0),0)*MIN(FUEMAVND!$I:$I)</f>
        <v>0</v>
      </c>
      <c r="AV66">
        <f>AS66-IFERROR(VLOOKUP($A66,FUEMAVND!$A:$B,2,0),0)*MIN(FUEMAVND!$K:$K)</f>
        <v>0</v>
      </c>
    </row>
    <row r="67" spans="1:48" x14ac:dyDescent="0.3">
      <c r="A67" s="33" t="str">
        <v>KDC</v>
      </c>
      <c r="B67" s="33">
        <v>16700</v>
      </c>
      <c r="C67" s="33">
        <v>16700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943898833</v>
      </c>
      <c r="M67" s="33">
        <v>55200</v>
      </c>
      <c r="N67" s="33">
        <v>0</v>
      </c>
      <c r="O67" s="33">
        <v>0</v>
      </c>
      <c r="P67" s="33" t="str">
        <v>XXX</v>
      </c>
      <c r="Q67" s="33" t="str">
        <v>XXX</v>
      </c>
      <c r="R67" s="33" t="str">
        <v>XXX</v>
      </c>
      <c r="S67" s="33">
        <v>56520</v>
      </c>
      <c r="T67" s="33">
        <v>921840000</v>
      </c>
      <c r="U67" s="33">
        <v>-22058833</v>
      </c>
      <c r="AB67">
        <f>VLOOKUP($A67,updated_plusgrid!$A$1:$AF$500,MATCH("Usable (USABLE)",updated_plusgrid!$A$1:$AF$1,0),0)-IFERROR(VLOOKUP($A67,'E1 basket NFOL Morning'!$A$1:$M$500,MATCH("For 1 basket",'E1 basket NFOL Morning'!$A$1:$M$1,0),0),0)*MIN('E1 basket NFOL Morning'!$G$2:$G$500)</f>
        <v>16700</v>
      </c>
      <c r="AC67">
        <f>VLOOKUP($A67,updated_plusgrid!$A$1:$AF$500,MATCH("Due (DUE)",updated_plusgrid!$A$1:$AF$1,0),0)-IFERROR(VLOOKUP($A67,'E1 basket NFOL Morning'!$A$1:$M$500,MATCH("For 1 basket",'E1 basket NFOL Morning'!$A$1:$M$1,0),0),0)*MIN('E1 basket NFOL Morning'!$I$2:$I$500)</f>
        <v>0</v>
      </c>
      <c r="AD67">
        <f>VLOOKUP($A67,updated_plusgrid!$A$1:$AF$500,MATCH("Pend. T+1 Buy (TT1UNSETTLEBUY)",updated_plusgrid!$A$1:$AF$1,0),0)-IFERROR(VLOOKUP($A67,'E1 basket NFOL Morning'!$A$1:$M$500,MATCH("For 1 basket",'E1 basket NFOL Morning'!$A$1:$M$1,0),0),0)*MIN('E1 basket NFOL Morning'!$K$2:$K$500)</f>
        <v>0</v>
      </c>
      <c r="AE67">
        <f>AB67-IFERROR(VLOOKUP($A67,Diamond!$A:$B,2,0),0)*MIN(Diamond!$G:$G)</f>
        <v>16700</v>
      </c>
      <c r="AF67">
        <f>AC67-IFERROR(VLOOKUP($A67,Diamond!$A:$B,2,0),0)*MIN(Diamond!$I:$I)</f>
        <v>0</v>
      </c>
      <c r="AG67">
        <f>AD67-IFERROR(VLOOKUP($A67,Diamond!$A:$B,2,0),0)*MIN(Diamond!$K:$K)</f>
        <v>0</v>
      </c>
      <c r="AH67">
        <f>AE67-IFERROR(VLOOKUP($A67,FL!$A:$B,2,0),0)*MIN(FL!$G:$G)</f>
        <v>16700</v>
      </c>
      <c r="AI67">
        <f>AF67-IFERROR(VLOOKUP($A67,FL!$A:$B,2,0),0)*MIN(FL!$I:$I)</f>
        <v>0</v>
      </c>
      <c r="AJ67">
        <f>AG67-IFERROR(VLOOKUP($A67,FL!$A:$B,2,0),0)*MIN(FL!$K:$K)</f>
        <v>0</v>
      </c>
      <c r="AK67">
        <f>AH67-IFERROR(VLOOKUP($A67,'VN100'!$A:$B,2,0),0)*MIN('VN100'!$G:$G)</f>
        <v>16700</v>
      </c>
      <c r="AL67">
        <f>AI67-IFERROR(VLOOKUP($A67,'VN100'!$A:$B,2,0),0)*MIN('VN100'!$I:$I)</f>
        <v>0</v>
      </c>
      <c r="AM67">
        <f>AJ67-IFERROR(VLOOKUP($A67,'VN100'!$A:$B,2,0),0)*MIN('VN100'!$K:$K)</f>
        <v>0</v>
      </c>
      <c r="AN67">
        <f>AK67-IFERROR(VLOOKUP($A67,MIDCAP!$A:$B,2,0),0)*MIN(MIDCAP!$G:$G)</f>
        <v>8000</v>
      </c>
      <c r="AO67">
        <f>AL67-IFERROR(VLOOKUP($A67,MIDCAP!$A:$B,2,0),0)*MIN(MIDCAP!$I:$I)</f>
        <v>0</v>
      </c>
      <c r="AP67">
        <f>AM67-IFERROR(VLOOKUP($A67,MIDCAP!$A:$B,2,0),0)*MIN(MIDCAP!$K:$K)</f>
        <v>0</v>
      </c>
      <c r="AQ67">
        <f>AN67-IFERROR(VLOOKUP($A67,VFS!$A:$B,2,0),0)*MIN(VFS!$G:$G)</f>
        <v>8000</v>
      </c>
      <c r="AR67">
        <f>AO67-IFERROR(VLOOKUP($A67,VFS!$A:$B,2,0),0)*MIN(VFS!$I:$I)</f>
        <v>0</v>
      </c>
      <c r="AS67">
        <f>AP67-IFERROR(VLOOKUP($A67,VFS!$A:$B,2,0),0)*MIN(VFS!$K:$K)</f>
        <v>0</v>
      </c>
      <c r="AT67">
        <f>AQ67-IFERROR(VLOOKUP($A67,FUEMAVND!$A:$B,2,0),0)*MIN(FUEMAVND!$G:$G)</f>
        <v>8000</v>
      </c>
      <c r="AU67">
        <f>AR67-IFERROR(VLOOKUP($A67,FUEMAVND!$A:$B,2,0),0)*MIN(FUEMAVND!$I:$I)</f>
        <v>0</v>
      </c>
      <c r="AV67">
        <f>AS67-IFERROR(VLOOKUP($A67,FUEMAVND!$A:$B,2,0),0)*MIN(FUEMAVND!$K:$K)</f>
        <v>0</v>
      </c>
    </row>
    <row r="68" spans="1:48" x14ac:dyDescent="0.3">
      <c r="A68" s="33" t="str">
        <v>KDH</v>
      </c>
      <c r="B68" s="33">
        <v>45868</v>
      </c>
      <c r="C68" s="33">
        <v>45868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1662066766</v>
      </c>
      <c r="M68" s="33">
        <v>37450</v>
      </c>
      <c r="N68" s="33">
        <v>0</v>
      </c>
      <c r="O68" s="33">
        <v>0</v>
      </c>
      <c r="P68" s="33" t="str">
        <v>XXX</v>
      </c>
      <c r="Q68" s="33" t="str">
        <v>XXX</v>
      </c>
      <c r="R68" s="33" t="str">
        <v>XXX</v>
      </c>
      <c r="S68" s="33">
        <v>36235</v>
      </c>
      <c r="T68" s="33">
        <v>1717756600</v>
      </c>
      <c r="U68" s="33">
        <v>55689833</v>
      </c>
      <c r="AB68">
        <f>VLOOKUP($A68,updated_plusgrid!$A$1:$AF$500,MATCH("Usable (USABLE)",updated_plusgrid!$A$1:$AF$1,0),0)-IFERROR(VLOOKUP($A68,'E1 basket NFOL Morning'!$A$1:$M$500,MATCH("For 1 basket",'E1 basket NFOL Morning'!$A$1:$M$1,0),0),0)*MIN('E1 basket NFOL Morning'!$G$2:$G$500)</f>
        <v>45868</v>
      </c>
      <c r="AC68">
        <f>VLOOKUP($A68,updated_plusgrid!$A$1:$AF$500,MATCH("Due (DUE)",updated_plusgrid!$A$1:$AF$1,0),0)-IFERROR(VLOOKUP($A68,'E1 basket NFOL Morning'!$A$1:$M$500,MATCH("For 1 basket",'E1 basket NFOL Morning'!$A$1:$M$1,0),0),0)*MIN('E1 basket NFOL Morning'!$I$2:$I$500)</f>
        <v>0</v>
      </c>
      <c r="AD68">
        <f>VLOOKUP($A68,updated_plusgrid!$A$1:$AF$500,MATCH("Pend. T+1 Buy (TT1UNSETTLEBUY)",updated_plusgrid!$A$1:$AF$1,0),0)-IFERROR(VLOOKUP($A68,'E1 basket NFOL Morning'!$A$1:$M$500,MATCH("For 1 basket",'E1 basket NFOL Morning'!$A$1:$M$1,0),0),0)*MIN('E1 basket NFOL Morning'!$K$2:$K$500)</f>
        <v>0</v>
      </c>
      <c r="AE68">
        <f>AB68-IFERROR(VLOOKUP($A68,Diamond!$A:$B,2,0),0)*MIN(Diamond!$G:$G)</f>
        <v>43568</v>
      </c>
      <c r="AF68">
        <f>AC68-IFERROR(VLOOKUP($A68,Diamond!$A:$B,2,0),0)*MIN(Diamond!$I:$I)</f>
        <v>0</v>
      </c>
      <c r="AG68">
        <f>AD68-IFERROR(VLOOKUP($A68,Diamond!$A:$B,2,0),0)*MIN(Diamond!$K:$K)</f>
        <v>0</v>
      </c>
      <c r="AH68">
        <f>AE68-IFERROR(VLOOKUP($A68,FL!$A:$B,2,0),0)*MIN(FL!$G:$G)</f>
        <v>43568</v>
      </c>
      <c r="AI68">
        <f>AF68-IFERROR(VLOOKUP($A68,FL!$A:$B,2,0),0)*MIN(FL!$I:$I)</f>
        <v>0</v>
      </c>
      <c r="AJ68">
        <f>AG68-IFERROR(VLOOKUP($A68,FL!$A:$B,2,0),0)*MIN(FL!$K:$K)</f>
        <v>0</v>
      </c>
      <c r="AK68">
        <f>AH68-IFERROR(VLOOKUP($A68,'VN100'!$A:$B,2,0),0)*MIN('VN100'!$G:$G)</f>
        <v>43568</v>
      </c>
      <c r="AL68">
        <f>AI68-IFERROR(VLOOKUP($A68,'VN100'!$A:$B,2,0),0)*MIN('VN100'!$I:$I)</f>
        <v>0</v>
      </c>
      <c r="AM68">
        <f>AJ68-IFERROR(VLOOKUP($A68,'VN100'!$A:$B,2,0),0)*MIN('VN100'!$K:$K)</f>
        <v>0</v>
      </c>
      <c r="AN68">
        <f>AK68-IFERROR(VLOOKUP($A68,MIDCAP!$A:$B,2,0),0)*MIN(MIDCAP!$G:$G)</f>
        <v>14568</v>
      </c>
      <c r="AO68">
        <f>AL68-IFERROR(VLOOKUP($A68,MIDCAP!$A:$B,2,0),0)*MIN(MIDCAP!$I:$I)</f>
        <v>0</v>
      </c>
      <c r="AP68">
        <f>AM68-IFERROR(VLOOKUP($A68,MIDCAP!$A:$B,2,0),0)*MIN(MIDCAP!$K:$K)</f>
        <v>0</v>
      </c>
      <c r="AQ68">
        <f>AN68-IFERROR(VLOOKUP($A68,VFS!$A:$B,2,0),0)*MIN(VFS!$G:$G)</f>
        <v>14568</v>
      </c>
      <c r="AR68">
        <f>AO68-IFERROR(VLOOKUP($A68,VFS!$A:$B,2,0),0)*MIN(VFS!$I:$I)</f>
        <v>0</v>
      </c>
      <c r="AS68">
        <f>AP68-IFERROR(VLOOKUP($A68,VFS!$A:$B,2,0),0)*MIN(VFS!$K:$K)</f>
        <v>0</v>
      </c>
      <c r="AT68">
        <f>AQ68-IFERROR(VLOOKUP($A68,FUEMAVND!$A:$B,2,0),0)*MIN(FUEMAVND!$G:$G)</f>
        <v>14568</v>
      </c>
      <c r="AU68">
        <f>AR68-IFERROR(VLOOKUP($A68,FUEMAVND!$A:$B,2,0),0)*MIN(FUEMAVND!$I:$I)</f>
        <v>0</v>
      </c>
      <c r="AV68">
        <f>AS68-IFERROR(VLOOKUP($A68,FUEMAVND!$A:$B,2,0),0)*MIN(FUEMAVND!$K:$K)</f>
        <v>0</v>
      </c>
    </row>
    <row r="69" spans="1:48" x14ac:dyDescent="0.3">
      <c r="A69" s="33" t="str">
        <v>KOS</v>
      </c>
      <c r="B69" s="33">
        <v>21200</v>
      </c>
      <c r="C69" s="33">
        <v>21200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836586130</v>
      </c>
      <c r="M69" s="33">
        <v>39800</v>
      </c>
      <c r="N69" s="33">
        <v>0</v>
      </c>
      <c r="O69" s="33">
        <v>0</v>
      </c>
      <c r="P69" s="33" t="str">
        <v>XXX</v>
      </c>
      <c r="Q69" s="33" t="str">
        <v>XXX</v>
      </c>
      <c r="R69" s="33" t="str">
        <v>XXX</v>
      </c>
      <c r="S69" s="33">
        <v>39461</v>
      </c>
      <c r="T69" s="33">
        <v>843760000</v>
      </c>
      <c r="U69" s="33">
        <v>7173869</v>
      </c>
      <c r="AB69">
        <f>VLOOKUP($A69,updated_plusgrid!$A$1:$AF$500,MATCH("Usable (USABLE)",updated_plusgrid!$A$1:$AF$1,0),0)-IFERROR(VLOOKUP($A69,'E1 basket NFOL Morning'!$A$1:$M$500,MATCH("For 1 basket",'E1 basket NFOL Morning'!$A$1:$M$1,0),0),0)*MIN('E1 basket NFOL Morning'!$G$2:$G$500)</f>
        <v>21200</v>
      </c>
      <c r="AC69">
        <f>VLOOKUP($A69,updated_plusgrid!$A$1:$AF$500,MATCH("Due (DUE)",updated_plusgrid!$A$1:$AF$1,0),0)-IFERROR(VLOOKUP($A69,'E1 basket NFOL Morning'!$A$1:$M$500,MATCH("For 1 basket",'E1 basket NFOL Morning'!$A$1:$M$1,0),0),0)*MIN('E1 basket NFOL Morning'!$I$2:$I$500)</f>
        <v>0</v>
      </c>
      <c r="AD69">
        <f>VLOOKUP($A69,updated_plusgrid!$A$1:$AF$500,MATCH("Pend. T+1 Buy (TT1UNSETTLEBUY)",updated_plusgrid!$A$1:$AF$1,0),0)-IFERROR(VLOOKUP($A69,'E1 basket NFOL Morning'!$A$1:$M$500,MATCH("For 1 basket",'E1 basket NFOL Morning'!$A$1:$M$1,0),0),0)*MIN('E1 basket NFOL Morning'!$K$2:$K$500)</f>
        <v>0</v>
      </c>
      <c r="AE69">
        <f>AB69-IFERROR(VLOOKUP($A69,Diamond!$A:$B,2,0),0)*MIN(Diamond!$G:$G)</f>
        <v>21200</v>
      </c>
      <c r="AF69">
        <f>AC69-IFERROR(VLOOKUP($A69,Diamond!$A:$B,2,0),0)*MIN(Diamond!$I:$I)</f>
        <v>0</v>
      </c>
      <c r="AG69">
        <f>AD69-IFERROR(VLOOKUP($A69,Diamond!$A:$B,2,0),0)*MIN(Diamond!$K:$K)</f>
        <v>0</v>
      </c>
      <c r="AH69">
        <f>AE69-IFERROR(VLOOKUP($A69,FL!$A:$B,2,0),0)*MIN(FL!$G:$G)</f>
        <v>21200</v>
      </c>
      <c r="AI69">
        <f>AF69-IFERROR(VLOOKUP($A69,FL!$A:$B,2,0),0)*MIN(FL!$I:$I)</f>
        <v>0</v>
      </c>
      <c r="AJ69">
        <f>AG69-IFERROR(VLOOKUP($A69,FL!$A:$B,2,0),0)*MIN(FL!$K:$K)</f>
        <v>0</v>
      </c>
      <c r="AK69">
        <f>AH69-IFERROR(VLOOKUP($A69,'VN100'!$A:$B,2,0),0)*MIN('VN100'!$G:$G)</f>
        <v>21200</v>
      </c>
      <c r="AL69">
        <f>AI69-IFERROR(VLOOKUP($A69,'VN100'!$A:$B,2,0),0)*MIN('VN100'!$I:$I)</f>
        <v>0</v>
      </c>
      <c r="AM69">
        <f>AJ69-IFERROR(VLOOKUP($A69,'VN100'!$A:$B,2,0),0)*MIN('VN100'!$K:$K)</f>
        <v>0</v>
      </c>
      <c r="AN69">
        <f>AK69-IFERROR(VLOOKUP($A69,MIDCAP!$A:$B,2,0),0)*MIN(MIDCAP!$G:$G)</f>
        <v>21200</v>
      </c>
      <c r="AO69">
        <f>AL69-IFERROR(VLOOKUP($A69,MIDCAP!$A:$B,2,0),0)*MIN(MIDCAP!$I:$I)</f>
        <v>0</v>
      </c>
      <c r="AP69">
        <f>AM69-IFERROR(VLOOKUP($A69,MIDCAP!$A:$B,2,0),0)*MIN(MIDCAP!$K:$K)</f>
        <v>0</v>
      </c>
      <c r="AQ69">
        <f>AN69-IFERROR(VLOOKUP($A69,VFS!$A:$B,2,0),0)*MIN(VFS!$G:$G)</f>
        <v>21200</v>
      </c>
      <c r="AR69">
        <f>AO69-IFERROR(VLOOKUP($A69,VFS!$A:$B,2,0),0)*MIN(VFS!$I:$I)</f>
        <v>0</v>
      </c>
      <c r="AS69">
        <f>AP69-IFERROR(VLOOKUP($A69,VFS!$A:$B,2,0),0)*MIN(VFS!$K:$K)</f>
        <v>0</v>
      </c>
      <c r="AT69">
        <f>AQ69-IFERROR(VLOOKUP($A69,FUEMAVND!$A:$B,2,0),0)*MIN(FUEMAVND!$G:$G)</f>
        <v>21200</v>
      </c>
      <c r="AU69">
        <f>AR69-IFERROR(VLOOKUP($A69,FUEMAVND!$A:$B,2,0),0)*MIN(FUEMAVND!$I:$I)</f>
        <v>0</v>
      </c>
      <c r="AV69">
        <f>AS69-IFERROR(VLOOKUP($A69,FUEMAVND!$A:$B,2,0),0)*MIN(FUEMAVND!$K:$K)</f>
        <v>0</v>
      </c>
    </row>
    <row r="70" spans="1:48" x14ac:dyDescent="0.3">
      <c r="A70" s="33" t="str">
        <v>LPB</v>
      </c>
      <c r="B70" s="33">
        <v>256400</v>
      </c>
      <c r="C70" s="33">
        <v>256400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7868148873</v>
      </c>
      <c r="M70" s="33">
        <v>31400</v>
      </c>
      <c r="N70" s="33">
        <v>0</v>
      </c>
      <c r="O70" s="33">
        <v>0</v>
      </c>
      <c r="P70" s="33" t="str">
        <v>XXX</v>
      </c>
      <c r="Q70" s="33" t="str">
        <v>XXX</v>
      </c>
      <c r="R70" s="33" t="str">
        <v>XXX</v>
      </c>
      <c r="S70" s="33">
        <v>30687</v>
      </c>
      <c r="T70" s="33">
        <v>8050960000</v>
      </c>
      <c r="U70" s="33">
        <v>182811126</v>
      </c>
      <c r="AB70">
        <f>VLOOKUP($A70,updated_plusgrid!$A$1:$AF$500,MATCH("Usable (USABLE)",updated_plusgrid!$A$1:$AF$1,0),0)-IFERROR(VLOOKUP($A70,'E1 basket NFOL Morning'!$A$1:$M$500,MATCH("For 1 basket",'E1 basket NFOL Morning'!$A$1:$M$1,0),0),0)*MIN('E1 basket NFOL Morning'!$G$2:$G$500)</f>
        <v>256400</v>
      </c>
      <c r="AC70">
        <f>VLOOKUP($A70,updated_plusgrid!$A$1:$AF$500,MATCH("Due (DUE)",updated_plusgrid!$A$1:$AF$1,0),0)-IFERROR(VLOOKUP($A70,'E1 basket NFOL Morning'!$A$1:$M$500,MATCH("For 1 basket",'E1 basket NFOL Morning'!$A$1:$M$1,0),0),0)*MIN('E1 basket NFOL Morning'!$I$2:$I$500)</f>
        <v>0</v>
      </c>
      <c r="AD70">
        <f>VLOOKUP($A70,updated_plusgrid!$A$1:$AF$500,MATCH("Pend. T+1 Buy (TT1UNSETTLEBUY)",updated_plusgrid!$A$1:$AF$1,0),0)-IFERROR(VLOOKUP($A70,'E1 basket NFOL Morning'!$A$1:$M$500,MATCH("For 1 basket",'E1 basket NFOL Morning'!$A$1:$M$1,0),0),0)*MIN('E1 basket NFOL Morning'!$K$2:$K$500)</f>
        <v>0</v>
      </c>
      <c r="AE70">
        <f>AB70-IFERROR(VLOOKUP($A70,Diamond!$A:$B,2,0),0)*MIN(Diamond!$G:$G)</f>
        <v>256400</v>
      </c>
      <c r="AF70">
        <f>AC70-IFERROR(VLOOKUP($A70,Diamond!$A:$B,2,0),0)*MIN(Diamond!$I:$I)</f>
        <v>0</v>
      </c>
      <c r="AG70">
        <f>AD70-IFERROR(VLOOKUP($A70,Diamond!$A:$B,2,0),0)*MIN(Diamond!$K:$K)</f>
        <v>0</v>
      </c>
      <c r="AH70">
        <f>AE70-IFERROR(VLOOKUP($A70,FL!$A:$B,2,0),0)*MIN(FL!$G:$G)</f>
        <v>226800</v>
      </c>
      <c r="AI70">
        <f>AF70-IFERROR(VLOOKUP($A70,FL!$A:$B,2,0),0)*MIN(FL!$I:$I)</f>
        <v>0</v>
      </c>
      <c r="AJ70">
        <f>AG70-IFERROR(VLOOKUP($A70,FL!$A:$B,2,0),0)*MIN(FL!$K:$K)</f>
        <v>0</v>
      </c>
      <c r="AK70">
        <f>AH70-IFERROR(VLOOKUP($A70,'VN100'!$A:$B,2,0),0)*MIN('VN100'!$G:$G)</f>
        <v>226800</v>
      </c>
      <c r="AL70">
        <f>AI70-IFERROR(VLOOKUP($A70,'VN100'!$A:$B,2,0),0)*MIN('VN100'!$I:$I)</f>
        <v>0</v>
      </c>
      <c r="AM70">
        <f>AJ70-IFERROR(VLOOKUP($A70,'VN100'!$A:$B,2,0),0)*MIN('VN100'!$K:$K)</f>
        <v>0</v>
      </c>
      <c r="AN70">
        <f>AK70-IFERROR(VLOOKUP($A70,MIDCAP!$A:$B,2,0),0)*MIN(MIDCAP!$G:$G)</f>
        <v>110800</v>
      </c>
      <c r="AO70">
        <f>AL70-IFERROR(VLOOKUP($A70,MIDCAP!$A:$B,2,0),0)*MIN(MIDCAP!$I:$I)</f>
        <v>0</v>
      </c>
      <c r="AP70">
        <f>AM70-IFERROR(VLOOKUP($A70,MIDCAP!$A:$B,2,0),0)*MIN(MIDCAP!$K:$K)</f>
        <v>0</v>
      </c>
      <c r="AQ70">
        <f>AN70-IFERROR(VLOOKUP($A70,VFS!$A:$B,2,0),0)*MIN(VFS!$G:$G)</f>
        <v>110800</v>
      </c>
      <c r="AR70">
        <f>AO70-IFERROR(VLOOKUP($A70,VFS!$A:$B,2,0),0)*MIN(VFS!$I:$I)</f>
        <v>0</v>
      </c>
      <c r="AS70">
        <f>AP70-IFERROR(VLOOKUP($A70,VFS!$A:$B,2,0),0)*MIN(VFS!$K:$K)</f>
        <v>0</v>
      </c>
      <c r="AT70">
        <f>AQ70-IFERROR(VLOOKUP($A70,FUEMAVND!$A:$B,2,0),0)*MIN(FUEMAVND!$G:$G)</f>
        <v>110800</v>
      </c>
      <c r="AU70">
        <f>AR70-IFERROR(VLOOKUP($A70,FUEMAVND!$A:$B,2,0),0)*MIN(FUEMAVND!$I:$I)</f>
        <v>0</v>
      </c>
      <c r="AV70">
        <f>AS70-IFERROR(VLOOKUP($A70,FUEMAVND!$A:$B,2,0),0)*MIN(FUEMAVND!$K:$K)</f>
        <v>0</v>
      </c>
    </row>
    <row r="71" spans="1:48" x14ac:dyDescent="0.3">
      <c r="A71" s="33" t="str">
        <v>MBB</v>
      </c>
      <c r="B71" s="33">
        <v>31433</v>
      </c>
      <c r="C71" s="33">
        <v>31433</v>
      </c>
      <c r="D71" s="33">
        <v>0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722643276</v>
      </c>
      <c r="M71" s="33">
        <v>24450</v>
      </c>
      <c r="N71" s="33">
        <v>0</v>
      </c>
      <c r="O71" s="33">
        <v>0</v>
      </c>
      <c r="P71" s="33" t="str">
        <v>XXX</v>
      </c>
      <c r="Q71" s="33" t="str">
        <v>XXX</v>
      </c>
      <c r="R71" s="33" t="str">
        <v>XXX</v>
      </c>
      <c r="S71" s="33">
        <v>22989</v>
      </c>
      <c r="T71" s="33">
        <v>768536850</v>
      </c>
      <c r="U71" s="33">
        <v>45893573</v>
      </c>
      <c r="AB71">
        <f>VLOOKUP($A71,updated_plusgrid!$A$1:$AF$500,MATCH("Usable (USABLE)",updated_plusgrid!$A$1:$AF$1,0),0)-IFERROR(VLOOKUP($A71,'E1 basket NFOL Morning'!$A$1:$M$500,MATCH("For 1 basket",'E1 basket NFOL Morning'!$A$1:$M$1,0),0),0)*MIN('E1 basket NFOL Morning'!$G$2:$G$500)</f>
        <v>31433</v>
      </c>
      <c r="AC71">
        <f>VLOOKUP($A71,updated_plusgrid!$A$1:$AF$500,MATCH("Due (DUE)",updated_plusgrid!$A$1:$AF$1,0),0)-IFERROR(VLOOKUP($A71,'E1 basket NFOL Morning'!$A$1:$M$500,MATCH("For 1 basket",'E1 basket NFOL Morning'!$A$1:$M$1,0),0),0)*MIN('E1 basket NFOL Morning'!$I$2:$I$500)</f>
        <v>0</v>
      </c>
      <c r="AD71">
        <f>VLOOKUP($A71,updated_plusgrid!$A$1:$AF$500,MATCH("Pend. T+1 Buy (TT1UNSETTLEBUY)",updated_plusgrid!$A$1:$AF$1,0),0)-IFERROR(VLOOKUP($A71,'E1 basket NFOL Morning'!$A$1:$M$500,MATCH("For 1 basket",'E1 basket NFOL Morning'!$A$1:$M$1,0),0),0)*MIN('E1 basket NFOL Morning'!$K$2:$K$500)</f>
        <v>0</v>
      </c>
      <c r="AE71">
        <f>AB71-IFERROR(VLOOKUP($A71,Diamond!$A:$B,2,0),0)*MIN(Diamond!$G:$G)</f>
        <v>31433</v>
      </c>
      <c r="AF71">
        <f>AC71-IFERROR(VLOOKUP($A71,Diamond!$A:$B,2,0),0)*MIN(Diamond!$I:$I)</f>
        <v>0</v>
      </c>
      <c r="AG71">
        <f>AD71-IFERROR(VLOOKUP($A71,Diamond!$A:$B,2,0),0)*MIN(Diamond!$K:$K)</f>
        <v>0</v>
      </c>
      <c r="AH71">
        <f>AE71-IFERROR(VLOOKUP($A71,FL!$A:$B,2,0),0)*MIN(FL!$G:$G)</f>
        <v>31433</v>
      </c>
      <c r="AI71">
        <f>AF71-IFERROR(VLOOKUP($A71,FL!$A:$B,2,0),0)*MIN(FL!$I:$I)</f>
        <v>0</v>
      </c>
      <c r="AJ71">
        <f>AG71-IFERROR(VLOOKUP($A71,FL!$A:$B,2,0),0)*MIN(FL!$K:$K)</f>
        <v>0</v>
      </c>
      <c r="AK71">
        <f>AH71-IFERROR(VLOOKUP($A71,'VN100'!$A:$B,2,0),0)*MIN('VN100'!$G:$G)</f>
        <v>31433</v>
      </c>
      <c r="AL71">
        <f>AI71-IFERROR(VLOOKUP($A71,'VN100'!$A:$B,2,0),0)*MIN('VN100'!$I:$I)</f>
        <v>0</v>
      </c>
      <c r="AM71">
        <f>AJ71-IFERROR(VLOOKUP($A71,'VN100'!$A:$B,2,0),0)*MIN('VN100'!$K:$K)</f>
        <v>0</v>
      </c>
      <c r="AN71">
        <f>AK71-IFERROR(VLOOKUP($A71,MIDCAP!$A:$B,2,0),0)*MIN(MIDCAP!$G:$G)</f>
        <v>31433</v>
      </c>
      <c r="AO71">
        <f>AL71-IFERROR(VLOOKUP($A71,MIDCAP!$A:$B,2,0),0)*MIN(MIDCAP!$I:$I)</f>
        <v>0</v>
      </c>
      <c r="AP71">
        <f>AM71-IFERROR(VLOOKUP($A71,MIDCAP!$A:$B,2,0),0)*MIN(MIDCAP!$K:$K)</f>
        <v>0</v>
      </c>
      <c r="AQ71">
        <f>AN71-IFERROR(VLOOKUP($A71,VFS!$A:$B,2,0),0)*MIN(VFS!$G:$G)</f>
        <v>31433</v>
      </c>
      <c r="AR71">
        <f>AO71-IFERROR(VLOOKUP($A71,VFS!$A:$B,2,0),0)*MIN(VFS!$I:$I)</f>
        <v>0</v>
      </c>
      <c r="AS71">
        <f>AP71-IFERROR(VLOOKUP($A71,VFS!$A:$B,2,0),0)*MIN(VFS!$K:$K)</f>
        <v>0</v>
      </c>
      <c r="AT71">
        <f>AQ71-IFERROR(VLOOKUP($A71,FUEMAVND!$A:$B,2,0),0)*MIN(FUEMAVND!$G:$G)</f>
        <v>31433</v>
      </c>
      <c r="AU71">
        <f>AR71-IFERROR(VLOOKUP($A71,FUEMAVND!$A:$B,2,0),0)*MIN(FUEMAVND!$I:$I)</f>
        <v>0</v>
      </c>
      <c r="AV71">
        <f>AS71-IFERROR(VLOOKUP($A71,FUEMAVND!$A:$B,2,0),0)*MIN(FUEMAVND!$K:$K)</f>
        <v>0</v>
      </c>
    </row>
    <row r="72" spans="1:48" x14ac:dyDescent="0.3">
      <c r="A72" s="33" t="str">
        <v>MIG</v>
      </c>
      <c r="B72" s="33">
        <v>3400</v>
      </c>
      <c r="C72" s="33">
        <v>3400</v>
      </c>
      <c r="D72" s="33">
        <v>0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70240263</v>
      </c>
      <c r="M72" s="33">
        <v>18500</v>
      </c>
      <c r="N72" s="33">
        <v>0</v>
      </c>
      <c r="O72" s="33">
        <v>0</v>
      </c>
      <c r="P72" s="33" t="str">
        <v>XXX</v>
      </c>
      <c r="Q72" s="33" t="str">
        <v>XXX</v>
      </c>
      <c r="R72" s="33" t="str">
        <v>XXX</v>
      </c>
      <c r="S72" s="33">
        <v>20658</v>
      </c>
      <c r="T72" s="33">
        <v>62900000</v>
      </c>
      <c r="U72" s="33">
        <v>-7340263</v>
      </c>
      <c r="AB72">
        <f>VLOOKUP($A72,updated_plusgrid!$A$1:$AF$500,MATCH("Usable (USABLE)",updated_plusgrid!$A$1:$AF$1,0),0)-IFERROR(VLOOKUP($A72,'E1 basket NFOL Morning'!$A$1:$M$500,MATCH("For 1 basket",'E1 basket NFOL Morning'!$A$1:$M$1,0),0),0)*MIN('E1 basket NFOL Morning'!$G$2:$G$500)</f>
        <v>3400</v>
      </c>
      <c r="AC72">
        <f>VLOOKUP($A72,updated_plusgrid!$A$1:$AF$500,MATCH("Due (DUE)",updated_plusgrid!$A$1:$AF$1,0),0)-IFERROR(VLOOKUP($A72,'E1 basket NFOL Morning'!$A$1:$M$500,MATCH("For 1 basket",'E1 basket NFOL Morning'!$A$1:$M$1,0),0),0)*MIN('E1 basket NFOL Morning'!$I$2:$I$500)</f>
        <v>0</v>
      </c>
      <c r="AD72">
        <f>VLOOKUP($A72,updated_plusgrid!$A$1:$AF$500,MATCH("Pend. T+1 Buy (TT1UNSETTLEBUY)",updated_plusgrid!$A$1:$AF$1,0),0)-IFERROR(VLOOKUP($A72,'E1 basket NFOL Morning'!$A$1:$M$500,MATCH("For 1 basket",'E1 basket NFOL Morning'!$A$1:$M$1,0),0),0)*MIN('E1 basket NFOL Morning'!$K$2:$K$500)</f>
        <v>0</v>
      </c>
      <c r="AE72">
        <f>AB72-IFERROR(VLOOKUP($A72,Diamond!$A:$B,2,0),0)*MIN(Diamond!$G:$G)</f>
        <v>3400</v>
      </c>
      <c r="AF72">
        <f>AC72-IFERROR(VLOOKUP($A72,Diamond!$A:$B,2,0),0)*MIN(Diamond!$I:$I)</f>
        <v>0</v>
      </c>
      <c r="AG72">
        <f>AD72-IFERROR(VLOOKUP($A72,Diamond!$A:$B,2,0),0)*MIN(Diamond!$K:$K)</f>
        <v>0</v>
      </c>
      <c r="AH72">
        <f>AE72-IFERROR(VLOOKUP($A72,FL!$A:$B,2,0),0)*MIN(FL!$G:$G)</f>
        <v>3400</v>
      </c>
      <c r="AI72">
        <f>AF72-IFERROR(VLOOKUP($A72,FL!$A:$B,2,0),0)*MIN(FL!$I:$I)</f>
        <v>0</v>
      </c>
      <c r="AJ72">
        <f>AG72-IFERROR(VLOOKUP($A72,FL!$A:$B,2,0),0)*MIN(FL!$K:$K)</f>
        <v>0</v>
      </c>
      <c r="AK72">
        <f>AH72-IFERROR(VLOOKUP($A72,'VN100'!$A:$B,2,0),0)*MIN('VN100'!$G:$G)</f>
        <v>3400</v>
      </c>
      <c r="AL72">
        <f>AI72-IFERROR(VLOOKUP($A72,'VN100'!$A:$B,2,0),0)*MIN('VN100'!$I:$I)</f>
        <v>0</v>
      </c>
      <c r="AM72">
        <f>AJ72-IFERROR(VLOOKUP($A72,'VN100'!$A:$B,2,0),0)*MIN('VN100'!$K:$K)</f>
        <v>0</v>
      </c>
      <c r="AN72">
        <f>AK72-IFERROR(VLOOKUP($A72,MIDCAP!$A:$B,2,0),0)*MIN(MIDCAP!$G:$G)</f>
        <v>3400</v>
      </c>
      <c r="AO72">
        <f>AL72-IFERROR(VLOOKUP($A72,MIDCAP!$A:$B,2,0),0)*MIN(MIDCAP!$I:$I)</f>
        <v>0</v>
      </c>
      <c r="AP72">
        <f>AM72-IFERROR(VLOOKUP($A72,MIDCAP!$A:$B,2,0),0)*MIN(MIDCAP!$K:$K)</f>
        <v>0</v>
      </c>
      <c r="AQ72">
        <f>AN72-IFERROR(VLOOKUP($A72,VFS!$A:$B,2,0),0)*MIN(VFS!$G:$G)</f>
        <v>3400</v>
      </c>
      <c r="AR72">
        <f>AO72-IFERROR(VLOOKUP($A72,VFS!$A:$B,2,0),0)*MIN(VFS!$I:$I)</f>
        <v>0</v>
      </c>
      <c r="AS72">
        <f>AP72-IFERROR(VLOOKUP($A72,VFS!$A:$B,2,0),0)*MIN(VFS!$K:$K)</f>
        <v>0</v>
      </c>
      <c r="AT72">
        <f>AQ72-IFERROR(VLOOKUP($A72,FUEMAVND!$A:$B,2,0),0)*MIN(FUEMAVND!$G:$G)</f>
        <v>3400</v>
      </c>
      <c r="AU72">
        <f>AR72-IFERROR(VLOOKUP($A72,FUEMAVND!$A:$B,2,0),0)*MIN(FUEMAVND!$I:$I)</f>
        <v>0</v>
      </c>
      <c r="AV72">
        <f>AS72-IFERROR(VLOOKUP($A72,FUEMAVND!$A:$B,2,0),0)*MIN(FUEMAVND!$K:$K)</f>
        <v>0</v>
      </c>
    </row>
    <row r="73" spans="1:48" x14ac:dyDescent="0.3">
      <c r="A73" s="33" t="str">
        <v>MIRCII231</v>
      </c>
      <c r="B73" s="33">
        <v>5000</v>
      </c>
      <c r="C73" s="33">
        <v>5000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 t="str">
        <v>XXX</v>
      </c>
      <c r="Q73" s="33" t="str">
        <v>XXX</v>
      </c>
      <c r="R73" s="33" t="str">
        <v>XXX</v>
      </c>
      <c r="S73" s="33">
        <v>0</v>
      </c>
      <c r="T73" s="33">
        <v>0</v>
      </c>
      <c r="U73" s="33">
        <v>0</v>
      </c>
      <c r="AB73">
        <f>VLOOKUP($A73,updated_plusgrid!$A$1:$AF$500,MATCH("Usable (USABLE)",updated_plusgrid!$A$1:$AF$1,0),0)-IFERROR(VLOOKUP($A73,'E1 basket NFOL Morning'!$A$1:$M$500,MATCH("For 1 basket",'E1 basket NFOL Morning'!$A$1:$M$1,0),0),0)*MIN('E1 basket NFOL Morning'!$G$2:$G$500)</f>
        <v>5000</v>
      </c>
      <c r="AC73">
        <f>VLOOKUP($A73,updated_plusgrid!$A$1:$AF$500,MATCH("Due (DUE)",updated_plusgrid!$A$1:$AF$1,0),0)-IFERROR(VLOOKUP($A73,'E1 basket NFOL Morning'!$A$1:$M$500,MATCH("For 1 basket",'E1 basket NFOL Morning'!$A$1:$M$1,0),0),0)*MIN('E1 basket NFOL Morning'!$I$2:$I$500)</f>
        <v>0</v>
      </c>
      <c r="AD73">
        <f>VLOOKUP($A73,updated_plusgrid!$A$1:$AF$500,MATCH("Pend. T+1 Buy (TT1UNSETTLEBUY)",updated_plusgrid!$A$1:$AF$1,0),0)-IFERROR(VLOOKUP($A73,'E1 basket NFOL Morning'!$A$1:$M$500,MATCH("For 1 basket",'E1 basket NFOL Morning'!$A$1:$M$1,0),0),0)*MIN('E1 basket NFOL Morning'!$K$2:$K$500)</f>
        <v>0</v>
      </c>
      <c r="AE73">
        <f>AB73-IFERROR(VLOOKUP($A73,Diamond!$A:$B,2,0),0)*MIN(Diamond!$G:$G)</f>
        <v>5000</v>
      </c>
      <c r="AF73">
        <f>AC73-IFERROR(VLOOKUP($A73,Diamond!$A:$B,2,0),0)*MIN(Diamond!$I:$I)</f>
        <v>0</v>
      </c>
      <c r="AG73">
        <f>AD73-IFERROR(VLOOKUP($A73,Diamond!$A:$B,2,0),0)*MIN(Diamond!$K:$K)</f>
        <v>0</v>
      </c>
      <c r="AH73">
        <f>AE73-IFERROR(VLOOKUP($A73,FL!$A:$B,2,0),0)*MIN(FL!$G:$G)</f>
        <v>5000</v>
      </c>
      <c r="AI73">
        <f>AF73-IFERROR(VLOOKUP($A73,FL!$A:$B,2,0),0)*MIN(FL!$I:$I)</f>
        <v>0</v>
      </c>
      <c r="AJ73">
        <f>AG73-IFERROR(VLOOKUP($A73,FL!$A:$B,2,0),0)*MIN(FL!$K:$K)</f>
        <v>0</v>
      </c>
      <c r="AK73">
        <f>AH73-IFERROR(VLOOKUP($A73,'VN100'!$A:$B,2,0),0)*MIN('VN100'!$G:$G)</f>
        <v>5000</v>
      </c>
      <c r="AL73">
        <f>AI73-IFERROR(VLOOKUP($A73,'VN100'!$A:$B,2,0),0)*MIN('VN100'!$I:$I)</f>
        <v>0</v>
      </c>
      <c r="AM73">
        <f>AJ73-IFERROR(VLOOKUP($A73,'VN100'!$A:$B,2,0),0)*MIN('VN100'!$K:$K)</f>
        <v>0</v>
      </c>
      <c r="AN73">
        <f>AK73-IFERROR(VLOOKUP($A73,MIDCAP!$A:$B,2,0),0)*MIN(MIDCAP!$G:$G)</f>
        <v>5000</v>
      </c>
      <c r="AO73">
        <f>AL73-IFERROR(VLOOKUP($A73,MIDCAP!$A:$B,2,0),0)*MIN(MIDCAP!$I:$I)</f>
        <v>0</v>
      </c>
      <c r="AP73">
        <f>AM73-IFERROR(VLOOKUP($A73,MIDCAP!$A:$B,2,0),0)*MIN(MIDCAP!$K:$K)</f>
        <v>0</v>
      </c>
      <c r="AQ73">
        <f>AN73-IFERROR(VLOOKUP($A73,VFS!$A:$B,2,0),0)*MIN(VFS!$G:$G)</f>
        <v>5000</v>
      </c>
      <c r="AR73">
        <f>AO73-IFERROR(VLOOKUP($A73,VFS!$A:$B,2,0),0)*MIN(VFS!$I:$I)</f>
        <v>0</v>
      </c>
      <c r="AS73">
        <f>AP73-IFERROR(VLOOKUP($A73,VFS!$A:$B,2,0),0)*MIN(VFS!$K:$K)</f>
        <v>0</v>
      </c>
      <c r="AT73">
        <f>AQ73-IFERROR(VLOOKUP($A73,FUEMAVND!$A:$B,2,0),0)*MIN(FUEMAVND!$G:$G)</f>
        <v>5000</v>
      </c>
      <c r="AU73">
        <f>AR73-IFERROR(VLOOKUP($A73,FUEMAVND!$A:$B,2,0),0)*MIN(FUEMAVND!$I:$I)</f>
        <v>0</v>
      </c>
      <c r="AV73">
        <f>AS73-IFERROR(VLOOKUP($A73,FUEMAVND!$A:$B,2,0),0)*MIN(FUEMAVND!$K:$K)</f>
        <v>0</v>
      </c>
    </row>
    <row r="74" spans="1:48" x14ac:dyDescent="0.3">
      <c r="A74" s="33" t="str">
        <v>MSB</v>
      </c>
      <c r="B74" s="33">
        <v>205454</v>
      </c>
      <c r="C74" s="33">
        <v>155554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49900</v>
      </c>
      <c r="L74" s="33">
        <v>2301518250</v>
      </c>
      <c r="M74" s="33">
        <v>11600</v>
      </c>
      <c r="N74" s="33">
        <v>0</v>
      </c>
      <c r="O74" s="33">
        <v>0</v>
      </c>
      <c r="P74" s="33" t="str">
        <v>XXX</v>
      </c>
      <c r="Q74" s="33" t="str">
        <v>XXX</v>
      </c>
      <c r="R74" s="33" t="str">
        <v>XXX</v>
      </c>
      <c r="S74" s="33">
        <v>11202</v>
      </c>
      <c r="T74" s="33">
        <v>1804426400</v>
      </c>
      <c r="U74" s="33">
        <v>81748149</v>
      </c>
      <c r="AB74">
        <f>VLOOKUP($A74,updated_plusgrid!$A$1:$AF$500,MATCH("Usable (USABLE)",updated_plusgrid!$A$1:$AF$1,0),0)-IFERROR(VLOOKUP($A74,'E1 basket NFOL Morning'!$A$1:$M$500,MATCH("For 1 basket",'E1 basket NFOL Morning'!$A$1:$M$1,0),0),0)*MIN('E1 basket NFOL Morning'!$G$2:$G$500)</f>
        <v>155554</v>
      </c>
      <c r="AC74">
        <f>VLOOKUP($A74,updated_plusgrid!$A$1:$AF$500,MATCH("Due (DUE)",updated_plusgrid!$A$1:$AF$1,0),0)-IFERROR(VLOOKUP($A74,'E1 basket NFOL Morning'!$A$1:$M$500,MATCH("For 1 basket",'E1 basket NFOL Morning'!$A$1:$M$1,0),0),0)*MIN('E1 basket NFOL Morning'!$I$2:$I$500)</f>
        <v>0</v>
      </c>
      <c r="AD74">
        <f>VLOOKUP($A74,updated_plusgrid!$A$1:$AF$500,MATCH("Pend. T+1 Buy (TT1UNSETTLEBUY)",updated_plusgrid!$A$1:$AF$1,0),0)-IFERROR(VLOOKUP($A74,'E1 basket NFOL Morning'!$A$1:$M$500,MATCH("For 1 basket",'E1 basket NFOL Morning'!$A$1:$M$1,0),0),0)*MIN('E1 basket NFOL Morning'!$K$2:$K$500)</f>
        <v>0</v>
      </c>
      <c r="AE74">
        <f>AB74-IFERROR(VLOOKUP($A74,Diamond!$A:$B,2,0),0)*MIN(Diamond!$G:$G)</f>
        <v>150554</v>
      </c>
      <c r="AF74">
        <f>AC74-IFERROR(VLOOKUP($A74,Diamond!$A:$B,2,0),0)*MIN(Diamond!$I:$I)</f>
        <v>0</v>
      </c>
      <c r="AG74">
        <f>AD74-IFERROR(VLOOKUP($A74,Diamond!$A:$B,2,0),0)*MIN(Diamond!$K:$K)</f>
        <v>0</v>
      </c>
      <c r="AH74">
        <f>AE74-IFERROR(VLOOKUP($A74,FL!$A:$B,2,0),0)*MIN(FL!$G:$G)</f>
        <v>132154</v>
      </c>
      <c r="AI74">
        <f>AF74-IFERROR(VLOOKUP($A74,FL!$A:$B,2,0),0)*MIN(FL!$I:$I)</f>
        <v>0</v>
      </c>
      <c r="AJ74">
        <f>AG74-IFERROR(VLOOKUP($A74,FL!$A:$B,2,0),0)*MIN(FL!$K:$K)</f>
        <v>0</v>
      </c>
      <c r="AK74">
        <f>AH74-IFERROR(VLOOKUP($A74,'VN100'!$A:$B,2,0),0)*MIN('VN100'!$G:$G)</f>
        <v>132154</v>
      </c>
      <c r="AL74">
        <f>AI74-IFERROR(VLOOKUP($A74,'VN100'!$A:$B,2,0),0)*MIN('VN100'!$I:$I)</f>
        <v>0</v>
      </c>
      <c r="AM74">
        <f>AJ74-IFERROR(VLOOKUP($A74,'VN100'!$A:$B,2,0),0)*MIN('VN100'!$K:$K)</f>
        <v>0</v>
      </c>
      <c r="AN74">
        <f>AK74-IFERROR(VLOOKUP($A74,MIDCAP!$A:$B,2,0),0)*MIN(MIDCAP!$G:$G)</f>
        <v>27754</v>
      </c>
      <c r="AO74">
        <f>AL74-IFERROR(VLOOKUP($A74,MIDCAP!$A:$B,2,0),0)*MIN(MIDCAP!$I:$I)</f>
        <v>0</v>
      </c>
      <c r="AP74">
        <f>AM74-IFERROR(VLOOKUP($A74,MIDCAP!$A:$B,2,0),0)*MIN(MIDCAP!$K:$K)</f>
        <v>0</v>
      </c>
      <c r="AQ74">
        <f>AN74-IFERROR(VLOOKUP($A74,VFS!$A:$B,2,0),0)*MIN(VFS!$G:$G)</f>
        <v>27754</v>
      </c>
      <c r="AR74">
        <f>AO74-IFERROR(VLOOKUP($A74,VFS!$A:$B,2,0),0)*MIN(VFS!$I:$I)</f>
        <v>0</v>
      </c>
      <c r="AS74">
        <f>AP74-IFERROR(VLOOKUP($A74,VFS!$A:$B,2,0),0)*MIN(VFS!$K:$K)</f>
        <v>0</v>
      </c>
      <c r="AT74">
        <f>AQ74-IFERROR(VLOOKUP($A74,FUEMAVND!$A:$B,2,0),0)*MIN(FUEMAVND!$G:$G)</f>
        <v>27754</v>
      </c>
      <c r="AU74">
        <f>AR74-IFERROR(VLOOKUP($A74,FUEMAVND!$A:$B,2,0),0)*MIN(FUEMAVND!$I:$I)</f>
        <v>0</v>
      </c>
      <c r="AV74">
        <f>AS74-IFERROR(VLOOKUP($A74,FUEMAVND!$A:$B,2,0),0)*MIN(FUEMAVND!$K:$K)</f>
        <v>0</v>
      </c>
    </row>
    <row r="75" spans="1:48" x14ac:dyDescent="0.3">
      <c r="A75" s="33" t="str">
        <v>MSN</v>
      </c>
      <c r="B75" s="33">
        <v>106800</v>
      </c>
      <c r="C75" s="33">
        <v>62800</v>
      </c>
      <c r="D75" s="33">
        <v>0</v>
      </c>
      <c r="E75" s="33">
        <v>9900</v>
      </c>
      <c r="F75" s="33">
        <v>7700</v>
      </c>
      <c r="G75" s="33">
        <v>26400</v>
      </c>
      <c r="H75" s="33">
        <v>0</v>
      </c>
      <c r="I75" s="33">
        <v>0</v>
      </c>
      <c r="J75" s="33">
        <v>0</v>
      </c>
      <c r="K75" s="33">
        <v>0</v>
      </c>
      <c r="L75" s="33">
        <v>8264912998</v>
      </c>
      <c r="M75" s="33">
        <v>77400</v>
      </c>
      <c r="N75" s="33">
        <v>0</v>
      </c>
      <c r="O75" s="33">
        <v>0</v>
      </c>
      <c r="P75" s="33" t="str">
        <v>XXX</v>
      </c>
      <c r="Q75" s="33" t="str">
        <v>XXX</v>
      </c>
      <c r="R75" s="33" t="str">
        <v>XXX</v>
      </c>
      <c r="S75" s="33">
        <v>77386</v>
      </c>
      <c r="T75" s="33">
        <v>8266320000</v>
      </c>
      <c r="U75" s="33">
        <v>1407001</v>
      </c>
      <c r="AB75">
        <f>VLOOKUP($A75,updated_plusgrid!$A$1:$AF$500,MATCH("Usable (USABLE)",updated_plusgrid!$A$1:$AF$1,0),0)-IFERROR(VLOOKUP($A75,'E1 basket NFOL Morning'!$A$1:$M$500,MATCH("For 1 basket",'E1 basket NFOL Morning'!$A$1:$M$1,0),0),0)*MIN('E1 basket NFOL Morning'!$G$2:$G$500)</f>
        <v>10000</v>
      </c>
      <c r="AC75">
        <f>VLOOKUP($A75,updated_plusgrid!$A$1:$AF$500,MATCH("Due (DUE)",updated_plusgrid!$A$1:$AF$1,0),0)-IFERROR(VLOOKUP($A75,'E1 basket NFOL Morning'!$A$1:$M$500,MATCH("For 1 basket",'E1 basket NFOL Morning'!$A$1:$M$1,0),0),0)*MIN('E1 basket NFOL Morning'!$I$2:$I$500)</f>
        <v>1100</v>
      </c>
      <c r="AD75">
        <f>VLOOKUP($A75,updated_plusgrid!$A$1:$AF$500,MATCH("Pend. T+1 Buy (TT1UNSETTLEBUY)",updated_plusgrid!$A$1:$AF$1,0),0)-IFERROR(VLOOKUP($A75,'E1 basket NFOL Morning'!$A$1:$M$500,MATCH("For 1 basket",'E1 basket NFOL Morning'!$A$1:$M$1,0),0),0)*MIN('E1 basket NFOL Morning'!$K$2:$K$500)</f>
        <v>1100</v>
      </c>
      <c r="AE75">
        <f>AB75-IFERROR(VLOOKUP($A75,Diamond!$A:$B,2,0),0)*MIN(Diamond!$G:$G)</f>
        <v>10000</v>
      </c>
      <c r="AF75">
        <f>AC75-IFERROR(VLOOKUP($A75,Diamond!$A:$B,2,0),0)*MIN(Diamond!$I:$I)</f>
        <v>1100</v>
      </c>
      <c r="AG75">
        <f>AD75-IFERROR(VLOOKUP($A75,Diamond!$A:$B,2,0),0)*MIN(Diamond!$K:$K)</f>
        <v>1100</v>
      </c>
      <c r="AH75">
        <f>AE75-IFERROR(VLOOKUP($A75,FL!$A:$B,2,0),0)*MIN(FL!$G:$G)</f>
        <v>10000</v>
      </c>
      <c r="AI75">
        <f>AF75-IFERROR(VLOOKUP($A75,FL!$A:$B,2,0),0)*MIN(FL!$I:$I)</f>
        <v>1100</v>
      </c>
      <c r="AJ75">
        <f>AG75-IFERROR(VLOOKUP($A75,FL!$A:$B,2,0),0)*MIN(FL!$K:$K)</f>
        <v>1100</v>
      </c>
      <c r="AK75">
        <f>AH75-IFERROR(VLOOKUP($A75,'VN100'!$A:$B,2,0),0)*MIN('VN100'!$G:$G)</f>
        <v>10000</v>
      </c>
      <c r="AL75">
        <f>AI75-IFERROR(VLOOKUP($A75,'VN100'!$A:$B,2,0),0)*MIN('VN100'!$I:$I)</f>
        <v>1100</v>
      </c>
      <c r="AM75">
        <f>AJ75-IFERROR(VLOOKUP($A75,'VN100'!$A:$B,2,0),0)*MIN('VN100'!$K:$K)</f>
        <v>1100</v>
      </c>
      <c r="AN75">
        <f>AK75-IFERROR(VLOOKUP($A75,MIDCAP!$A:$B,2,0),0)*MIN(MIDCAP!$G:$G)</f>
        <v>10000</v>
      </c>
      <c r="AO75">
        <f>AL75-IFERROR(VLOOKUP($A75,MIDCAP!$A:$B,2,0),0)*MIN(MIDCAP!$I:$I)</f>
        <v>1100</v>
      </c>
      <c r="AP75">
        <f>AM75-IFERROR(VLOOKUP($A75,MIDCAP!$A:$B,2,0),0)*MIN(MIDCAP!$K:$K)</f>
        <v>1100</v>
      </c>
      <c r="AQ75">
        <f>AN75-IFERROR(VLOOKUP($A75,VFS!$A:$B,2,0),0)*MIN(VFS!$G:$G)</f>
        <v>10000</v>
      </c>
      <c r="AR75">
        <f>AO75-IFERROR(VLOOKUP($A75,VFS!$A:$B,2,0),0)*MIN(VFS!$I:$I)</f>
        <v>1100</v>
      </c>
      <c r="AS75">
        <f>AP75-IFERROR(VLOOKUP($A75,VFS!$A:$B,2,0),0)*MIN(VFS!$K:$K)</f>
        <v>1100</v>
      </c>
      <c r="AT75">
        <f>AQ75-IFERROR(VLOOKUP($A75,FUEMAVND!$A:$B,2,0),0)*MIN(FUEMAVND!$G:$G)</f>
        <v>10000</v>
      </c>
      <c r="AU75">
        <f>AR75-IFERROR(VLOOKUP($A75,FUEMAVND!$A:$B,2,0),0)*MIN(FUEMAVND!$I:$I)</f>
        <v>1100</v>
      </c>
      <c r="AV75">
        <f>AS75-IFERROR(VLOOKUP($A75,FUEMAVND!$A:$B,2,0),0)*MIN(FUEMAVND!$K:$K)</f>
        <v>1100</v>
      </c>
    </row>
    <row r="76" spans="1:48" x14ac:dyDescent="0.3">
      <c r="A76" s="33" t="str">
        <v>MWG</v>
      </c>
      <c r="B76" s="33">
        <v>180733</v>
      </c>
      <c r="C76" s="33">
        <v>98733</v>
      </c>
      <c r="D76" s="33">
        <v>0</v>
      </c>
      <c r="E76" s="33">
        <v>20000</v>
      </c>
      <c r="F76" s="33">
        <v>14000</v>
      </c>
      <c r="G76" s="33">
        <v>48000</v>
      </c>
      <c r="H76" s="33">
        <v>0</v>
      </c>
      <c r="I76" s="33">
        <v>0</v>
      </c>
      <c r="J76" s="33">
        <v>0</v>
      </c>
      <c r="K76" s="33">
        <v>0</v>
      </c>
      <c r="L76" s="33">
        <v>12522448047</v>
      </c>
      <c r="M76" s="33">
        <v>69100</v>
      </c>
      <c r="N76" s="33">
        <v>0</v>
      </c>
      <c r="O76" s="33">
        <v>0</v>
      </c>
      <c r="P76" s="33" t="str">
        <v>XXX</v>
      </c>
      <c r="Q76" s="33" t="str">
        <v>XXX</v>
      </c>
      <c r="R76" s="33" t="str">
        <v>XXX</v>
      </c>
      <c r="S76" s="33">
        <v>69287</v>
      </c>
      <c r="T76" s="33">
        <v>12488650300</v>
      </c>
      <c r="U76" s="33">
        <v>-33797747</v>
      </c>
      <c r="AB76">
        <f>VLOOKUP($A76,updated_plusgrid!$A$1:$AF$500,MATCH("Usable (USABLE)",updated_plusgrid!$A$1:$AF$1,0),0)-IFERROR(VLOOKUP($A76,'E1 basket NFOL Morning'!$A$1:$M$500,MATCH("For 1 basket",'E1 basket NFOL Morning'!$A$1:$M$1,0),0),0)*MIN('E1 basket NFOL Morning'!$G$2:$G$500)</f>
        <v>2733</v>
      </c>
      <c r="AC76">
        <f>VLOOKUP($A76,updated_plusgrid!$A$1:$AF$500,MATCH("Due (DUE)",updated_plusgrid!$A$1:$AF$1,0),0)-IFERROR(VLOOKUP($A76,'E1 basket NFOL Morning'!$A$1:$M$500,MATCH("For 1 basket",'E1 basket NFOL Morning'!$A$1:$M$1,0),0),0)*MIN('E1 basket NFOL Morning'!$I$2:$I$500)</f>
        <v>2000</v>
      </c>
      <c r="AD76">
        <f>VLOOKUP($A76,updated_plusgrid!$A$1:$AF$500,MATCH("Pend. T+1 Buy (TT1UNSETTLEBUY)",updated_plusgrid!$A$1:$AF$1,0),0)-IFERROR(VLOOKUP($A76,'E1 basket NFOL Morning'!$A$1:$M$500,MATCH("For 1 basket",'E1 basket NFOL Morning'!$A$1:$M$1,0),0),0)*MIN('E1 basket NFOL Morning'!$K$2:$K$500)</f>
        <v>2000</v>
      </c>
      <c r="AE76">
        <f>AB76-IFERROR(VLOOKUP($A76,Diamond!$A:$B,2,0),0)*MIN(Diamond!$G:$G)</f>
        <v>2733</v>
      </c>
      <c r="AF76">
        <f>AC76-IFERROR(VLOOKUP($A76,Diamond!$A:$B,2,0),0)*MIN(Diamond!$I:$I)</f>
        <v>2000</v>
      </c>
      <c r="AG76">
        <f>AD76-IFERROR(VLOOKUP($A76,Diamond!$A:$B,2,0),0)*MIN(Diamond!$K:$K)</f>
        <v>2000</v>
      </c>
      <c r="AH76">
        <f>AE76-IFERROR(VLOOKUP($A76,FL!$A:$B,2,0),0)*MIN(FL!$G:$G)</f>
        <v>2733</v>
      </c>
      <c r="AI76">
        <f>AF76-IFERROR(VLOOKUP($A76,FL!$A:$B,2,0),0)*MIN(FL!$I:$I)</f>
        <v>2000</v>
      </c>
      <c r="AJ76">
        <f>AG76-IFERROR(VLOOKUP($A76,FL!$A:$B,2,0),0)*MIN(FL!$K:$K)</f>
        <v>2000</v>
      </c>
      <c r="AK76">
        <f>AH76-IFERROR(VLOOKUP($A76,'VN100'!$A:$B,2,0),0)*MIN('VN100'!$G:$G)</f>
        <v>2733</v>
      </c>
      <c r="AL76">
        <f>AI76-IFERROR(VLOOKUP($A76,'VN100'!$A:$B,2,0),0)*MIN('VN100'!$I:$I)</f>
        <v>2000</v>
      </c>
      <c r="AM76">
        <f>AJ76-IFERROR(VLOOKUP($A76,'VN100'!$A:$B,2,0),0)*MIN('VN100'!$K:$K)</f>
        <v>2000</v>
      </c>
      <c r="AN76">
        <f>AK76-IFERROR(VLOOKUP($A76,MIDCAP!$A:$B,2,0),0)*MIN(MIDCAP!$G:$G)</f>
        <v>2733</v>
      </c>
      <c r="AO76">
        <f>AL76-IFERROR(VLOOKUP($A76,MIDCAP!$A:$B,2,0),0)*MIN(MIDCAP!$I:$I)</f>
        <v>2000</v>
      </c>
      <c r="AP76">
        <f>AM76-IFERROR(VLOOKUP($A76,MIDCAP!$A:$B,2,0),0)*MIN(MIDCAP!$K:$K)</f>
        <v>2000</v>
      </c>
      <c r="AQ76">
        <f>AN76-IFERROR(VLOOKUP($A76,VFS!$A:$B,2,0),0)*MIN(VFS!$G:$G)</f>
        <v>2733</v>
      </c>
      <c r="AR76">
        <f>AO76-IFERROR(VLOOKUP($A76,VFS!$A:$B,2,0),0)*MIN(VFS!$I:$I)</f>
        <v>2000</v>
      </c>
      <c r="AS76">
        <f>AP76-IFERROR(VLOOKUP($A76,VFS!$A:$B,2,0),0)*MIN(VFS!$K:$K)</f>
        <v>2000</v>
      </c>
      <c r="AT76">
        <f>AQ76-IFERROR(VLOOKUP($A76,FUEMAVND!$A:$B,2,0),0)*MIN(FUEMAVND!$G:$G)</f>
        <v>2733</v>
      </c>
      <c r="AU76">
        <f>AR76-IFERROR(VLOOKUP($A76,FUEMAVND!$A:$B,2,0),0)*MIN(FUEMAVND!$I:$I)</f>
        <v>2000</v>
      </c>
      <c r="AV76">
        <f>AS76-IFERROR(VLOOKUP($A76,FUEMAVND!$A:$B,2,0),0)*MIN(FUEMAVND!$K:$K)</f>
        <v>2000</v>
      </c>
    </row>
    <row r="77" spans="1:48" x14ac:dyDescent="0.3">
      <c r="A77" s="33" t="str">
        <v>NAB</v>
      </c>
      <c r="B77" s="33">
        <v>4000</v>
      </c>
      <c r="C77" s="33">
        <v>4000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64350000</v>
      </c>
      <c r="M77" s="33">
        <v>16300</v>
      </c>
      <c r="N77" s="33">
        <v>0</v>
      </c>
      <c r="O77" s="33">
        <v>0</v>
      </c>
      <c r="P77" s="33" t="str">
        <v>XXX</v>
      </c>
      <c r="Q77" s="33" t="str">
        <v>XXX</v>
      </c>
      <c r="R77" s="33" t="str">
        <v>XXX</v>
      </c>
      <c r="S77" s="33">
        <v>16087</v>
      </c>
      <c r="T77" s="33">
        <v>65200000</v>
      </c>
      <c r="U77" s="33">
        <v>850000</v>
      </c>
      <c r="AB77">
        <f>VLOOKUP($A77,updated_plusgrid!$A$1:$AF$500,MATCH("Usable (USABLE)",updated_plusgrid!$A$1:$AF$1,0),0)-IFERROR(VLOOKUP($A77,'E1 basket NFOL Morning'!$A$1:$M$500,MATCH("For 1 basket",'E1 basket NFOL Morning'!$A$1:$M$1,0),0),0)*MIN('E1 basket NFOL Morning'!$G$2:$G$500)</f>
        <v>4000</v>
      </c>
      <c r="AC77">
        <f>VLOOKUP($A77,updated_plusgrid!$A$1:$AF$500,MATCH("Due (DUE)",updated_plusgrid!$A$1:$AF$1,0),0)-IFERROR(VLOOKUP($A77,'E1 basket NFOL Morning'!$A$1:$M$500,MATCH("For 1 basket",'E1 basket NFOL Morning'!$A$1:$M$1,0),0),0)*MIN('E1 basket NFOL Morning'!$I$2:$I$500)</f>
        <v>0</v>
      </c>
      <c r="AD77">
        <f>VLOOKUP($A77,updated_plusgrid!$A$1:$AF$500,MATCH("Pend. T+1 Buy (TT1UNSETTLEBUY)",updated_plusgrid!$A$1:$AF$1,0),0)-IFERROR(VLOOKUP($A77,'E1 basket NFOL Morning'!$A$1:$M$500,MATCH("For 1 basket",'E1 basket NFOL Morning'!$A$1:$M$1,0),0),0)*MIN('E1 basket NFOL Morning'!$K$2:$K$500)</f>
        <v>0</v>
      </c>
      <c r="AE77">
        <f>AB77-IFERROR(VLOOKUP($A77,Diamond!$A:$B,2,0),0)*MIN(Diamond!$G:$G)</f>
        <v>4000</v>
      </c>
      <c r="AF77">
        <f>AC77-IFERROR(VLOOKUP($A77,Diamond!$A:$B,2,0),0)*MIN(Diamond!$I:$I)</f>
        <v>0</v>
      </c>
      <c r="AG77">
        <f>AD77-IFERROR(VLOOKUP($A77,Diamond!$A:$B,2,0),0)*MIN(Diamond!$K:$K)</f>
        <v>0</v>
      </c>
      <c r="AH77">
        <f>AE77-IFERROR(VLOOKUP($A77,FL!$A:$B,2,0),0)*MIN(FL!$G:$G)</f>
        <v>1600</v>
      </c>
      <c r="AI77">
        <f>AF77-IFERROR(VLOOKUP($A77,FL!$A:$B,2,0),0)*MIN(FL!$I:$I)</f>
        <v>0</v>
      </c>
      <c r="AJ77">
        <f>AG77-IFERROR(VLOOKUP($A77,FL!$A:$B,2,0),0)*MIN(FL!$K:$K)</f>
        <v>0</v>
      </c>
      <c r="AK77">
        <f>AH77-IFERROR(VLOOKUP($A77,'VN100'!$A:$B,2,0),0)*MIN('VN100'!$G:$G)</f>
        <v>1600</v>
      </c>
      <c r="AL77">
        <f>AI77-IFERROR(VLOOKUP($A77,'VN100'!$A:$B,2,0),0)*MIN('VN100'!$I:$I)</f>
        <v>0</v>
      </c>
      <c r="AM77">
        <f>AJ77-IFERROR(VLOOKUP($A77,'VN100'!$A:$B,2,0),0)*MIN('VN100'!$K:$K)</f>
        <v>0</v>
      </c>
      <c r="AN77">
        <f>AK77-IFERROR(VLOOKUP($A77,MIDCAP!$A:$B,2,0),0)*MIN(MIDCAP!$G:$G)</f>
        <v>1600</v>
      </c>
      <c r="AO77">
        <f>AL77-IFERROR(VLOOKUP($A77,MIDCAP!$A:$B,2,0),0)*MIN(MIDCAP!$I:$I)</f>
        <v>0</v>
      </c>
      <c r="AP77">
        <f>AM77-IFERROR(VLOOKUP($A77,MIDCAP!$A:$B,2,0),0)*MIN(MIDCAP!$K:$K)</f>
        <v>0</v>
      </c>
      <c r="AQ77">
        <f>AN77-IFERROR(VLOOKUP($A77,VFS!$A:$B,2,0),0)*MIN(VFS!$G:$G)</f>
        <v>1600</v>
      </c>
      <c r="AR77">
        <f>AO77-IFERROR(VLOOKUP($A77,VFS!$A:$B,2,0),0)*MIN(VFS!$I:$I)</f>
        <v>0</v>
      </c>
      <c r="AS77">
        <f>AP77-IFERROR(VLOOKUP($A77,VFS!$A:$B,2,0),0)*MIN(VFS!$K:$K)</f>
        <v>0</v>
      </c>
      <c r="AT77">
        <f>AQ77-IFERROR(VLOOKUP($A77,FUEMAVND!$A:$B,2,0),0)*MIN(FUEMAVND!$G:$G)</f>
        <v>1600</v>
      </c>
      <c r="AU77">
        <f>AR77-IFERROR(VLOOKUP($A77,FUEMAVND!$A:$B,2,0),0)*MIN(FUEMAVND!$I:$I)</f>
        <v>0</v>
      </c>
      <c r="AV77">
        <f>AS77-IFERROR(VLOOKUP($A77,FUEMAVND!$A:$B,2,0),0)*MIN(FUEMAVND!$K:$K)</f>
        <v>0</v>
      </c>
    </row>
    <row r="78" spans="1:48" x14ac:dyDescent="0.3">
      <c r="A78" s="33" t="str">
        <v>NKG</v>
      </c>
      <c r="B78" s="33">
        <v>16400</v>
      </c>
      <c r="C78" s="33">
        <v>16400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382588466</v>
      </c>
      <c r="M78" s="33">
        <v>22050</v>
      </c>
      <c r="N78" s="33">
        <v>0</v>
      </c>
      <c r="O78" s="33">
        <v>0</v>
      </c>
      <c r="P78" s="33" t="str">
        <v>XXX</v>
      </c>
      <c r="Q78" s="33" t="str">
        <v>XXX</v>
      </c>
      <c r="R78" s="33" t="str">
        <v>XXX</v>
      </c>
      <c r="S78" s="33">
        <v>23328</v>
      </c>
      <c r="T78" s="33">
        <v>361620000</v>
      </c>
      <c r="U78" s="33">
        <v>-20968466</v>
      </c>
      <c r="AB78">
        <f>VLOOKUP($A78,updated_plusgrid!$A$1:$AF$500,MATCH("Usable (USABLE)",updated_plusgrid!$A$1:$AF$1,0),0)-IFERROR(VLOOKUP($A78,'E1 basket NFOL Morning'!$A$1:$M$500,MATCH("For 1 basket",'E1 basket NFOL Morning'!$A$1:$M$1,0),0),0)*MIN('E1 basket NFOL Morning'!$G$2:$G$500)</f>
        <v>16400</v>
      </c>
      <c r="AC78">
        <f>VLOOKUP($A78,updated_plusgrid!$A$1:$AF$500,MATCH("Due (DUE)",updated_plusgrid!$A$1:$AF$1,0),0)-IFERROR(VLOOKUP($A78,'E1 basket NFOL Morning'!$A$1:$M$500,MATCH("For 1 basket",'E1 basket NFOL Morning'!$A$1:$M$1,0),0),0)*MIN('E1 basket NFOL Morning'!$I$2:$I$500)</f>
        <v>0</v>
      </c>
      <c r="AD78">
        <f>VLOOKUP($A78,updated_plusgrid!$A$1:$AF$500,MATCH("Pend. T+1 Buy (TT1UNSETTLEBUY)",updated_plusgrid!$A$1:$AF$1,0),0)-IFERROR(VLOOKUP($A78,'E1 basket NFOL Morning'!$A$1:$M$500,MATCH("For 1 basket",'E1 basket NFOL Morning'!$A$1:$M$1,0),0),0)*MIN('E1 basket NFOL Morning'!$K$2:$K$500)</f>
        <v>0</v>
      </c>
      <c r="AE78">
        <f>AB78-IFERROR(VLOOKUP($A78,Diamond!$A:$B,2,0),0)*MIN(Diamond!$G:$G)</f>
        <v>16400</v>
      </c>
      <c r="AF78">
        <f>AC78-IFERROR(VLOOKUP($A78,Diamond!$A:$B,2,0),0)*MIN(Diamond!$I:$I)</f>
        <v>0</v>
      </c>
      <c r="AG78">
        <f>AD78-IFERROR(VLOOKUP($A78,Diamond!$A:$B,2,0),0)*MIN(Diamond!$K:$K)</f>
        <v>0</v>
      </c>
      <c r="AH78">
        <f>AE78-IFERROR(VLOOKUP($A78,FL!$A:$B,2,0),0)*MIN(FL!$G:$G)</f>
        <v>16400</v>
      </c>
      <c r="AI78">
        <f>AF78-IFERROR(VLOOKUP($A78,FL!$A:$B,2,0),0)*MIN(FL!$I:$I)</f>
        <v>0</v>
      </c>
      <c r="AJ78">
        <f>AG78-IFERROR(VLOOKUP($A78,FL!$A:$B,2,0),0)*MIN(FL!$K:$K)</f>
        <v>0</v>
      </c>
      <c r="AK78">
        <f>AH78-IFERROR(VLOOKUP($A78,'VN100'!$A:$B,2,0),0)*MIN('VN100'!$G:$G)</f>
        <v>16400</v>
      </c>
      <c r="AL78">
        <f>AI78-IFERROR(VLOOKUP($A78,'VN100'!$A:$B,2,0),0)*MIN('VN100'!$I:$I)</f>
        <v>0</v>
      </c>
      <c r="AM78">
        <f>AJ78-IFERROR(VLOOKUP($A78,'VN100'!$A:$B,2,0),0)*MIN('VN100'!$K:$K)</f>
        <v>0</v>
      </c>
      <c r="AN78">
        <f>AK78-IFERROR(VLOOKUP($A78,MIDCAP!$A:$B,2,0),0)*MIN(MIDCAP!$G:$G)</f>
        <v>4800</v>
      </c>
      <c r="AO78">
        <f>AL78-IFERROR(VLOOKUP($A78,MIDCAP!$A:$B,2,0),0)*MIN(MIDCAP!$I:$I)</f>
        <v>0</v>
      </c>
      <c r="AP78">
        <f>AM78-IFERROR(VLOOKUP($A78,MIDCAP!$A:$B,2,0),0)*MIN(MIDCAP!$K:$K)</f>
        <v>0</v>
      </c>
      <c r="AQ78">
        <f>AN78-IFERROR(VLOOKUP($A78,VFS!$A:$B,2,0),0)*MIN(VFS!$G:$G)</f>
        <v>4800</v>
      </c>
      <c r="AR78">
        <f>AO78-IFERROR(VLOOKUP($A78,VFS!$A:$B,2,0),0)*MIN(VFS!$I:$I)</f>
        <v>0</v>
      </c>
      <c r="AS78">
        <f>AP78-IFERROR(VLOOKUP($A78,VFS!$A:$B,2,0),0)*MIN(VFS!$K:$K)</f>
        <v>0</v>
      </c>
      <c r="AT78">
        <f>AQ78-IFERROR(VLOOKUP($A78,FUEMAVND!$A:$B,2,0),0)*MIN(FUEMAVND!$G:$G)</f>
        <v>4800</v>
      </c>
      <c r="AU78">
        <f>AR78-IFERROR(VLOOKUP($A78,FUEMAVND!$A:$B,2,0),0)*MIN(FUEMAVND!$I:$I)</f>
        <v>0</v>
      </c>
      <c r="AV78">
        <f>AS78-IFERROR(VLOOKUP($A78,FUEMAVND!$A:$B,2,0),0)*MIN(FUEMAVND!$K:$K)</f>
        <v>0</v>
      </c>
    </row>
    <row r="79" spans="1:48" x14ac:dyDescent="0.3">
      <c r="A79" s="33" t="str">
        <v>NLG</v>
      </c>
      <c r="B79" s="33">
        <v>49500</v>
      </c>
      <c r="C79" s="33">
        <v>49500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2031298361</v>
      </c>
      <c r="M79" s="33">
        <v>40750</v>
      </c>
      <c r="N79" s="33">
        <v>0</v>
      </c>
      <c r="O79" s="33">
        <v>0</v>
      </c>
      <c r="P79" s="33" t="str">
        <v>XXX</v>
      </c>
      <c r="Q79" s="33" t="str">
        <v>XXX</v>
      </c>
      <c r="R79" s="33" t="str">
        <v>XXX</v>
      </c>
      <c r="S79" s="33">
        <v>41036</v>
      </c>
      <c r="T79" s="33">
        <v>2017125000</v>
      </c>
      <c r="U79" s="33">
        <v>-14173361</v>
      </c>
      <c r="AB79">
        <f>VLOOKUP($A79,updated_plusgrid!$A$1:$AF$500,MATCH("Usable (USABLE)",updated_plusgrid!$A$1:$AF$1,0),0)-IFERROR(VLOOKUP($A79,'E1 basket NFOL Morning'!$A$1:$M$500,MATCH("For 1 basket",'E1 basket NFOL Morning'!$A$1:$M$1,0),0),0)*MIN('E1 basket NFOL Morning'!$G$2:$G$500)</f>
        <v>49500</v>
      </c>
      <c r="AC79">
        <f>VLOOKUP($A79,updated_plusgrid!$A$1:$AF$500,MATCH("Due (DUE)",updated_plusgrid!$A$1:$AF$1,0),0)-IFERROR(VLOOKUP($A79,'E1 basket NFOL Morning'!$A$1:$M$500,MATCH("For 1 basket",'E1 basket NFOL Morning'!$A$1:$M$1,0),0),0)*MIN('E1 basket NFOL Morning'!$I$2:$I$500)</f>
        <v>0</v>
      </c>
      <c r="AD79">
        <f>VLOOKUP($A79,updated_plusgrid!$A$1:$AF$500,MATCH("Pend. T+1 Buy (TT1UNSETTLEBUY)",updated_plusgrid!$A$1:$AF$1,0),0)-IFERROR(VLOOKUP($A79,'E1 basket NFOL Morning'!$A$1:$M$500,MATCH("For 1 basket",'E1 basket NFOL Morning'!$A$1:$M$1,0),0),0)*MIN('E1 basket NFOL Morning'!$K$2:$K$500)</f>
        <v>0</v>
      </c>
      <c r="AE79">
        <f>AB79-IFERROR(VLOOKUP($A79,Diamond!$A:$B,2,0),0)*MIN(Diamond!$G:$G)</f>
        <v>46900</v>
      </c>
      <c r="AF79">
        <f>AC79-IFERROR(VLOOKUP($A79,Diamond!$A:$B,2,0),0)*MIN(Diamond!$I:$I)</f>
        <v>0</v>
      </c>
      <c r="AG79">
        <f>AD79-IFERROR(VLOOKUP($A79,Diamond!$A:$B,2,0),0)*MIN(Diamond!$K:$K)</f>
        <v>0</v>
      </c>
      <c r="AH79">
        <f>AE79-IFERROR(VLOOKUP($A79,FL!$A:$B,2,0),0)*MIN(FL!$G:$G)</f>
        <v>46900</v>
      </c>
      <c r="AI79">
        <f>AF79-IFERROR(VLOOKUP($A79,FL!$A:$B,2,0),0)*MIN(FL!$I:$I)</f>
        <v>0</v>
      </c>
      <c r="AJ79">
        <f>AG79-IFERROR(VLOOKUP($A79,FL!$A:$B,2,0),0)*MIN(FL!$K:$K)</f>
        <v>0</v>
      </c>
      <c r="AK79">
        <f>AH79-IFERROR(VLOOKUP($A79,'VN100'!$A:$B,2,0),0)*MIN('VN100'!$G:$G)</f>
        <v>46900</v>
      </c>
      <c r="AL79">
        <f>AI79-IFERROR(VLOOKUP($A79,'VN100'!$A:$B,2,0),0)*MIN('VN100'!$I:$I)</f>
        <v>0</v>
      </c>
      <c r="AM79">
        <f>AJ79-IFERROR(VLOOKUP($A79,'VN100'!$A:$B,2,0),0)*MIN('VN100'!$K:$K)</f>
        <v>0</v>
      </c>
      <c r="AN79">
        <f>AK79-IFERROR(VLOOKUP($A79,MIDCAP!$A:$B,2,0),0)*MIN(MIDCAP!$G:$G)</f>
        <v>32400</v>
      </c>
      <c r="AO79">
        <f>AL79-IFERROR(VLOOKUP($A79,MIDCAP!$A:$B,2,0),0)*MIN(MIDCAP!$I:$I)</f>
        <v>0</v>
      </c>
      <c r="AP79">
        <f>AM79-IFERROR(VLOOKUP($A79,MIDCAP!$A:$B,2,0),0)*MIN(MIDCAP!$K:$K)</f>
        <v>0</v>
      </c>
      <c r="AQ79">
        <f>AN79-IFERROR(VLOOKUP($A79,VFS!$A:$B,2,0),0)*MIN(VFS!$G:$G)</f>
        <v>32400</v>
      </c>
      <c r="AR79">
        <f>AO79-IFERROR(VLOOKUP($A79,VFS!$A:$B,2,0),0)*MIN(VFS!$I:$I)</f>
        <v>0</v>
      </c>
      <c r="AS79">
        <f>AP79-IFERROR(VLOOKUP($A79,VFS!$A:$B,2,0),0)*MIN(VFS!$K:$K)</f>
        <v>0</v>
      </c>
      <c r="AT79">
        <f>AQ79-IFERROR(VLOOKUP($A79,FUEMAVND!$A:$B,2,0),0)*MIN(FUEMAVND!$G:$G)</f>
        <v>32400</v>
      </c>
      <c r="AU79">
        <f>AR79-IFERROR(VLOOKUP($A79,FUEMAVND!$A:$B,2,0),0)*MIN(FUEMAVND!$I:$I)</f>
        <v>0</v>
      </c>
      <c r="AV79">
        <f>AS79-IFERROR(VLOOKUP($A79,FUEMAVND!$A:$B,2,0),0)*MIN(FUEMAVND!$K:$K)</f>
        <v>0</v>
      </c>
    </row>
    <row r="80" spans="1:48" x14ac:dyDescent="0.3">
      <c r="A80" s="33" t="str">
        <v>NT2</v>
      </c>
      <c r="B80" s="33">
        <v>13600</v>
      </c>
      <c r="C80" s="33">
        <v>13600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281257199</v>
      </c>
      <c r="M80" s="33">
        <v>19850</v>
      </c>
      <c r="N80" s="33">
        <v>0</v>
      </c>
      <c r="O80" s="33">
        <v>0</v>
      </c>
      <c r="P80" s="33" t="str">
        <v>XXX</v>
      </c>
      <c r="Q80" s="33" t="str">
        <v>XXX</v>
      </c>
      <c r="R80" s="33" t="str">
        <v>XXX</v>
      </c>
      <c r="S80" s="33">
        <v>20680</v>
      </c>
      <c r="T80" s="33">
        <v>269960000</v>
      </c>
      <c r="U80" s="33">
        <v>-11297198</v>
      </c>
      <c r="AB80">
        <f>VLOOKUP($A80,updated_plusgrid!$A$1:$AF$500,MATCH("Usable (USABLE)",updated_plusgrid!$A$1:$AF$1,0),0)-IFERROR(VLOOKUP($A80,'E1 basket NFOL Morning'!$A$1:$M$500,MATCH("For 1 basket",'E1 basket NFOL Morning'!$A$1:$M$1,0),0),0)*MIN('E1 basket NFOL Morning'!$G$2:$G$500)</f>
        <v>13600</v>
      </c>
      <c r="AC80">
        <f>VLOOKUP($A80,updated_plusgrid!$A$1:$AF$500,MATCH("Due (DUE)",updated_plusgrid!$A$1:$AF$1,0),0)-IFERROR(VLOOKUP($A80,'E1 basket NFOL Morning'!$A$1:$M$500,MATCH("For 1 basket",'E1 basket NFOL Morning'!$A$1:$M$1,0),0),0)*MIN('E1 basket NFOL Morning'!$I$2:$I$500)</f>
        <v>0</v>
      </c>
      <c r="AD80">
        <f>VLOOKUP($A80,updated_plusgrid!$A$1:$AF$500,MATCH("Pend. T+1 Buy (TT1UNSETTLEBUY)",updated_plusgrid!$A$1:$AF$1,0),0)-IFERROR(VLOOKUP($A80,'E1 basket NFOL Morning'!$A$1:$M$500,MATCH("For 1 basket",'E1 basket NFOL Morning'!$A$1:$M$1,0),0),0)*MIN('E1 basket NFOL Morning'!$K$2:$K$500)</f>
        <v>0</v>
      </c>
      <c r="AE80">
        <f>AB80-IFERROR(VLOOKUP($A80,Diamond!$A:$B,2,0),0)*MIN(Diamond!$G:$G)</f>
        <v>13600</v>
      </c>
      <c r="AF80">
        <f>AC80-IFERROR(VLOOKUP($A80,Diamond!$A:$B,2,0),0)*MIN(Diamond!$I:$I)</f>
        <v>0</v>
      </c>
      <c r="AG80">
        <f>AD80-IFERROR(VLOOKUP($A80,Diamond!$A:$B,2,0),0)*MIN(Diamond!$K:$K)</f>
        <v>0</v>
      </c>
      <c r="AH80">
        <f>AE80-IFERROR(VLOOKUP($A80,FL!$A:$B,2,0),0)*MIN(FL!$G:$G)</f>
        <v>13600</v>
      </c>
      <c r="AI80">
        <f>AF80-IFERROR(VLOOKUP($A80,FL!$A:$B,2,0),0)*MIN(FL!$I:$I)</f>
        <v>0</v>
      </c>
      <c r="AJ80">
        <f>AG80-IFERROR(VLOOKUP($A80,FL!$A:$B,2,0),0)*MIN(FL!$K:$K)</f>
        <v>0</v>
      </c>
      <c r="AK80">
        <f>AH80-IFERROR(VLOOKUP($A80,'VN100'!$A:$B,2,0),0)*MIN('VN100'!$G:$G)</f>
        <v>13600</v>
      </c>
      <c r="AL80">
        <f>AI80-IFERROR(VLOOKUP($A80,'VN100'!$A:$B,2,0),0)*MIN('VN100'!$I:$I)</f>
        <v>0</v>
      </c>
      <c r="AM80">
        <f>AJ80-IFERROR(VLOOKUP($A80,'VN100'!$A:$B,2,0),0)*MIN('VN100'!$K:$K)</f>
        <v>0</v>
      </c>
      <c r="AN80">
        <f>AK80-IFERROR(VLOOKUP($A80,MIDCAP!$A:$B,2,0),0)*MIN(MIDCAP!$G:$G)</f>
        <v>7800</v>
      </c>
      <c r="AO80">
        <f>AL80-IFERROR(VLOOKUP($A80,MIDCAP!$A:$B,2,0),0)*MIN(MIDCAP!$I:$I)</f>
        <v>0</v>
      </c>
      <c r="AP80">
        <f>AM80-IFERROR(VLOOKUP($A80,MIDCAP!$A:$B,2,0),0)*MIN(MIDCAP!$K:$K)</f>
        <v>0</v>
      </c>
      <c r="AQ80">
        <f>AN80-IFERROR(VLOOKUP($A80,VFS!$A:$B,2,0),0)*MIN(VFS!$G:$G)</f>
        <v>7800</v>
      </c>
      <c r="AR80">
        <f>AO80-IFERROR(VLOOKUP($A80,VFS!$A:$B,2,0),0)*MIN(VFS!$I:$I)</f>
        <v>0</v>
      </c>
      <c r="AS80">
        <f>AP80-IFERROR(VLOOKUP($A80,VFS!$A:$B,2,0),0)*MIN(VFS!$K:$K)</f>
        <v>0</v>
      </c>
      <c r="AT80">
        <f>AQ80-IFERROR(VLOOKUP($A80,FUEMAVND!$A:$B,2,0),0)*MIN(FUEMAVND!$G:$G)</f>
        <v>7800</v>
      </c>
      <c r="AU80">
        <f>AR80-IFERROR(VLOOKUP($A80,FUEMAVND!$A:$B,2,0),0)*MIN(FUEMAVND!$I:$I)</f>
        <v>0</v>
      </c>
      <c r="AV80">
        <f>AS80-IFERROR(VLOOKUP($A80,FUEMAVND!$A:$B,2,0),0)*MIN(FUEMAVND!$K:$K)</f>
        <v>0</v>
      </c>
    </row>
    <row r="81" spans="1:48" x14ac:dyDescent="0.3">
      <c r="A81" s="33" t="str">
        <v>NVL</v>
      </c>
      <c r="B81" s="33">
        <v>88900</v>
      </c>
      <c r="C81" s="33">
        <v>88900</v>
      </c>
      <c r="D81" s="33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1039381714</v>
      </c>
      <c r="M81" s="33">
        <v>13350</v>
      </c>
      <c r="N81" s="33">
        <v>0</v>
      </c>
      <c r="O81" s="33">
        <v>0</v>
      </c>
      <c r="P81" s="33" t="str">
        <v>XXX</v>
      </c>
      <c r="Q81" s="33" t="str">
        <v>XXX</v>
      </c>
      <c r="R81" s="33" t="str">
        <v>XXX</v>
      </c>
      <c r="S81" s="33">
        <v>11691</v>
      </c>
      <c r="T81" s="33">
        <v>1186815000</v>
      </c>
      <c r="U81" s="33">
        <v>147433285</v>
      </c>
      <c r="AB81">
        <f>VLOOKUP($A81,updated_plusgrid!$A$1:$AF$500,MATCH("Usable (USABLE)",updated_plusgrid!$A$1:$AF$1,0),0)-IFERROR(VLOOKUP($A81,'E1 basket NFOL Morning'!$A$1:$M$500,MATCH("For 1 basket",'E1 basket NFOL Morning'!$A$1:$M$1,0),0),0)*MIN('E1 basket NFOL Morning'!$G$2:$G$500)</f>
        <v>88900</v>
      </c>
      <c r="AC81">
        <f>VLOOKUP($A81,updated_plusgrid!$A$1:$AF$500,MATCH("Due (DUE)",updated_plusgrid!$A$1:$AF$1,0),0)-IFERROR(VLOOKUP($A81,'E1 basket NFOL Morning'!$A$1:$M$500,MATCH("For 1 basket",'E1 basket NFOL Morning'!$A$1:$M$1,0),0),0)*MIN('E1 basket NFOL Morning'!$I$2:$I$500)</f>
        <v>0</v>
      </c>
      <c r="AD81">
        <f>VLOOKUP($A81,updated_plusgrid!$A$1:$AF$500,MATCH("Pend. T+1 Buy (TT1UNSETTLEBUY)",updated_plusgrid!$A$1:$AF$1,0),0)-IFERROR(VLOOKUP($A81,'E1 basket NFOL Morning'!$A$1:$M$500,MATCH("For 1 basket",'E1 basket NFOL Morning'!$A$1:$M$1,0),0),0)*MIN('E1 basket NFOL Morning'!$K$2:$K$500)</f>
        <v>0</v>
      </c>
      <c r="AE81">
        <f>AB81-IFERROR(VLOOKUP($A81,Diamond!$A:$B,2,0),0)*MIN(Diamond!$G:$G)</f>
        <v>88900</v>
      </c>
      <c r="AF81">
        <f>AC81-IFERROR(VLOOKUP($A81,Diamond!$A:$B,2,0),0)*MIN(Diamond!$I:$I)</f>
        <v>0</v>
      </c>
      <c r="AG81">
        <f>AD81-IFERROR(VLOOKUP($A81,Diamond!$A:$B,2,0),0)*MIN(Diamond!$K:$K)</f>
        <v>0</v>
      </c>
      <c r="AH81">
        <f>AE81-IFERROR(VLOOKUP($A81,FL!$A:$B,2,0),0)*MIN(FL!$G:$G)</f>
        <v>88900</v>
      </c>
      <c r="AI81">
        <f>AF81-IFERROR(VLOOKUP($A81,FL!$A:$B,2,0),0)*MIN(FL!$I:$I)</f>
        <v>0</v>
      </c>
      <c r="AJ81">
        <f>AG81-IFERROR(VLOOKUP($A81,FL!$A:$B,2,0),0)*MIN(FL!$K:$K)</f>
        <v>0</v>
      </c>
      <c r="AK81">
        <f>AH81-IFERROR(VLOOKUP($A81,'VN100'!$A:$B,2,0),0)*MIN('VN100'!$G:$G)</f>
        <v>88900</v>
      </c>
      <c r="AL81">
        <f>AI81-IFERROR(VLOOKUP($A81,'VN100'!$A:$B,2,0),0)*MIN('VN100'!$I:$I)</f>
        <v>0</v>
      </c>
      <c r="AM81">
        <f>AJ81-IFERROR(VLOOKUP($A81,'VN100'!$A:$B,2,0),0)*MIN('VN100'!$K:$K)</f>
        <v>0</v>
      </c>
      <c r="AN81">
        <f>AK81-IFERROR(VLOOKUP($A81,MIDCAP!$A:$B,2,0),0)*MIN(MIDCAP!$G:$G)</f>
        <v>16400</v>
      </c>
      <c r="AO81">
        <f>AL81-IFERROR(VLOOKUP($A81,MIDCAP!$A:$B,2,0),0)*MIN(MIDCAP!$I:$I)</f>
        <v>0</v>
      </c>
      <c r="AP81">
        <f>AM81-IFERROR(VLOOKUP($A81,MIDCAP!$A:$B,2,0),0)*MIN(MIDCAP!$K:$K)</f>
        <v>0</v>
      </c>
      <c r="AQ81">
        <f>AN81-IFERROR(VLOOKUP($A81,VFS!$A:$B,2,0),0)*MIN(VFS!$G:$G)</f>
        <v>16400</v>
      </c>
      <c r="AR81">
        <f>AO81-IFERROR(VLOOKUP($A81,VFS!$A:$B,2,0),0)*MIN(VFS!$I:$I)</f>
        <v>0</v>
      </c>
      <c r="AS81">
        <f>AP81-IFERROR(VLOOKUP($A81,VFS!$A:$B,2,0),0)*MIN(VFS!$K:$K)</f>
        <v>0</v>
      </c>
      <c r="AT81">
        <f>AQ81-IFERROR(VLOOKUP($A81,FUEMAVND!$A:$B,2,0),0)*MIN(FUEMAVND!$G:$G)</f>
        <v>16400</v>
      </c>
      <c r="AU81">
        <f>AR81-IFERROR(VLOOKUP($A81,FUEMAVND!$A:$B,2,0),0)*MIN(FUEMAVND!$I:$I)</f>
        <v>0</v>
      </c>
      <c r="AV81">
        <f>AS81-IFERROR(VLOOKUP($A81,FUEMAVND!$A:$B,2,0),0)*MIN(FUEMAVND!$K:$K)</f>
        <v>0</v>
      </c>
    </row>
    <row r="82" spans="1:48" x14ac:dyDescent="0.3">
      <c r="A82" s="33" t="str">
        <v>OCB</v>
      </c>
      <c r="B82" s="33">
        <v>51403</v>
      </c>
      <c r="C82" s="33">
        <v>51403</v>
      </c>
      <c r="D82" s="33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744558042</v>
      </c>
      <c r="M82" s="33">
        <v>14300</v>
      </c>
      <c r="N82" s="33">
        <v>0</v>
      </c>
      <c r="O82" s="33">
        <v>0</v>
      </c>
      <c r="P82" s="33" t="str">
        <v>XXX</v>
      </c>
      <c r="Q82" s="33" t="str">
        <v>XXX</v>
      </c>
      <c r="R82" s="33" t="str">
        <v>XXX</v>
      </c>
      <c r="S82" s="33">
        <v>14484</v>
      </c>
      <c r="T82" s="33">
        <v>735062900</v>
      </c>
      <c r="U82" s="33">
        <v>-9495142</v>
      </c>
      <c r="AB82">
        <f>VLOOKUP($A82,updated_plusgrid!$A$1:$AF$500,MATCH("Usable (USABLE)",updated_plusgrid!$A$1:$AF$1,0),0)-IFERROR(VLOOKUP($A82,'E1 basket NFOL Morning'!$A$1:$M$500,MATCH("For 1 basket",'E1 basket NFOL Morning'!$A$1:$M$1,0),0),0)*MIN('E1 basket NFOL Morning'!$G$2:$G$500)</f>
        <v>51403</v>
      </c>
      <c r="AC82">
        <f>VLOOKUP($A82,updated_plusgrid!$A$1:$AF$500,MATCH("Due (DUE)",updated_plusgrid!$A$1:$AF$1,0),0)-IFERROR(VLOOKUP($A82,'E1 basket NFOL Morning'!$A$1:$M$500,MATCH("For 1 basket",'E1 basket NFOL Morning'!$A$1:$M$1,0),0),0)*MIN('E1 basket NFOL Morning'!$I$2:$I$500)</f>
        <v>0</v>
      </c>
      <c r="AD82">
        <f>VLOOKUP($A82,updated_plusgrid!$A$1:$AF$500,MATCH("Pend. T+1 Buy (TT1UNSETTLEBUY)",updated_plusgrid!$A$1:$AF$1,0),0)-IFERROR(VLOOKUP($A82,'E1 basket NFOL Morning'!$A$1:$M$500,MATCH("For 1 basket",'E1 basket NFOL Morning'!$A$1:$M$1,0),0),0)*MIN('E1 basket NFOL Morning'!$K$2:$K$500)</f>
        <v>0</v>
      </c>
      <c r="AE82">
        <f>AB82-IFERROR(VLOOKUP($A82,Diamond!$A:$B,2,0),0)*MIN(Diamond!$G:$G)</f>
        <v>48203</v>
      </c>
      <c r="AF82">
        <f>AC82-IFERROR(VLOOKUP($A82,Diamond!$A:$B,2,0),0)*MIN(Diamond!$I:$I)</f>
        <v>0</v>
      </c>
      <c r="AG82">
        <f>AD82-IFERROR(VLOOKUP($A82,Diamond!$A:$B,2,0),0)*MIN(Diamond!$K:$K)</f>
        <v>0</v>
      </c>
      <c r="AH82">
        <f>AE82-IFERROR(VLOOKUP($A82,FL!$A:$B,2,0),0)*MIN(FL!$G:$G)</f>
        <v>45803</v>
      </c>
      <c r="AI82">
        <f>AF82-IFERROR(VLOOKUP($A82,FL!$A:$B,2,0),0)*MIN(FL!$I:$I)</f>
        <v>0</v>
      </c>
      <c r="AJ82">
        <f>AG82-IFERROR(VLOOKUP($A82,FL!$A:$B,2,0),0)*MIN(FL!$K:$K)</f>
        <v>0</v>
      </c>
      <c r="AK82">
        <f>AH82-IFERROR(VLOOKUP($A82,'VN100'!$A:$B,2,0),0)*MIN('VN100'!$G:$G)</f>
        <v>45803</v>
      </c>
      <c r="AL82">
        <f>AI82-IFERROR(VLOOKUP($A82,'VN100'!$A:$B,2,0),0)*MIN('VN100'!$I:$I)</f>
        <v>0</v>
      </c>
      <c r="AM82">
        <f>AJ82-IFERROR(VLOOKUP($A82,'VN100'!$A:$B,2,0),0)*MIN('VN100'!$K:$K)</f>
        <v>0</v>
      </c>
      <c r="AN82">
        <f>AK82-IFERROR(VLOOKUP($A82,MIDCAP!$A:$B,2,0),0)*MIN(MIDCAP!$G:$G)</f>
        <v>45803</v>
      </c>
      <c r="AO82">
        <f>AL82-IFERROR(VLOOKUP($A82,MIDCAP!$A:$B,2,0),0)*MIN(MIDCAP!$I:$I)</f>
        <v>0</v>
      </c>
      <c r="AP82">
        <f>AM82-IFERROR(VLOOKUP($A82,MIDCAP!$A:$B,2,0),0)*MIN(MIDCAP!$K:$K)</f>
        <v>0</v>
      </c>
      <c r="AQ82">
        <f>AN82-IFERROR(VLOOKUP($A82,VFS!$A:$B,2,0),0)*MIN(VFS!$G:$G)</f>
        <v>45803</v>
      </c>
      <c r="AR82">
        <f>AO82-IFERROR(VLOOKUP($A82,VFS!$A:$B,2,0),0)*MIN(VFS!$I:$I)</f>
        <v>0</v>
      </c>
      <c r="AS82">
        <f>AP82-IFERROR(VLOOKUP($A82,VFS!$A:$B,2,0),0)*MIN(VFS!$K:$K)</f>
        <v>0</v>
      </c>
      <c r="AT82">
        <f>AQ82-IFERROR(VLOOKUP($A82,FUEMAVND!$A:$B,2,0),0)*MIN(FUEMAVND!$G:$G)</f>
        <v>45803</v>
      </c>
      <c r="AU82">
        <f>AR82-IFERROR(VLOOKUP($A82,FUEMAVND!$A:$B,2,0),0)*MIN(FUEMAVND!$I:$I)</f>
        <v>0</v>
      </c>
      <c r="AV82">
        <f>AS82-IFERROR(VLOOKUP($A82,FUEMAVND!$A:$B,2,0),0)*MIN(FUEMAVND!$K:$K)</f>
        <v>0</v>
      </c>
    </row>
    <row r="83" spans="1:48" x14ac:dyDescent="0.3">
      <c r="A83" s="33" t="str">
        <v>ORS</v>
      </c>
      <c r="B83" s="33">
        <v>16816</v>
      </c>
      <c r="C83" s="33">
        <v>16816</v>
      </c>
      <c r="D83" s="33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224207186</v>
      </c>
      <c r="M83" s="33">
        <v>12900</v>
      </c>
      <c r="N83" s="33">
        <v>0</v>
      </c>
      <c r="O83" s="33">
        <v>0</v>
      </c>
      <c r="P83" s="33" t="str">
        <v>XXX</v>
      </c>
      <c r="Q83" s="33" t="str">
        <v>XXX</v>
      </c>
      <c r="R83" s="33" t="str">
        <v>XXX</v>
      </c>
      <c r="S83" s="33">
        <v>13332</v>
      </c>
      <c r="T83" s="33">
        <v>216926400</v>
      </c>
      <c r="U83" s="33">
        <v>-7280786</v>
      </c>
      <c r="AB83">
        <f>VLOOKUP($A83,updated_plusgrid!$A$1:$AF$500,MATCH("Usable (USABLE)",updated_plusgrid!$A$1:$AF$1,0),0)-IFERROR(VLOOKUP($A83,'E1 basket NFOL Morning'!$A$1:$M$500,MATCH("For 1 basket",'E1 basket NFOL Morning'!$A$1:$M$1,0),0),0)*MIN('E1 basket NFOL Morning'!$G$2:$G$500)</f>
        <v>16816</v>
      </c>
      <c r="AC83">
        <f>VLOOKUP($A83,updated_plusgrid!$A$1:$AF$500,MATCH("Due (DUE)",updated_plusgrid!$A$1:$AF$1,0),0)-IFERROR(VLOOKUP($A83,'E1 basket NFOL Morning'!$A$1:$M$500,MATCH("For 1 basket",'E1 basket NFOL Morning'!$A$1:$M$1,0),0),0)*MIN('E1 basket NFOL Morning'!$I$2:$I$500)</f>
        <v>0</v>
      </c>
      <c r="AD83">
        <f>VLOOKUP($A83,updated_plusgrid!$A$1:$AF$500,MATCH("Pend. T+1 Buy (TT1UNSETTLEBUY)",updated_plusgrid!$A$1:$AF$1,0),0)-IFERROR(VLOOKUP($A83,'E1 basket NFOL Morning'!$A$1:$M$500,MATCH("For 1 basket",'E1 basket NFOL Morning'!$A$1:$M$1,0),0),0)*MIN('E1 basket NFOL Morning'!$K$2:$K$500)</f>
        <v>0</v>
      </c>
      <c r="AE83">
        <f>AB83-IFERROR(VLOOKUP($A83,Diamond!$A:$B,2,0),0)*MIN(Diamond!$G:$G)</f>
        <v>16816</v>
      </c>
      <c r="AF83">
        <f>AC83-IFERROR(VLOOKUP($A83,Diamond!$A:$B,2,0),0)*MIN(Diamond!$I:$I)</f>
        <v>0</v>
      </c>
      <c r="AG83">
        <f>AD83-IFERROR(VLOOKUP($A83,Diamond!$A:$B,2,0),0)*MIN(Diamond!$K:$K)</f>
        <v>0</v>
      </c>
      <c r="AH83">
        <f>AE83-IFERROR(VLOOKUP($A83,FL!$A:$B,2,0),0)*MIN(FL!$G:$G)</f>
        <v>16816</v>
      </c>
      <c r="AI83">
        <f>AF83-IFERROR(VLOOKUP($A83,FL!$A:$B,2,0),0)*MIN(FL!$I:$I)</f>
        <v>0</v>
      </c>
      <c r="AJ83">
        <f>AG83-IFERROR(VLOOKUP($A83,FL!$A:$B,2,0),0)*MIN(FL!$K:$K)</f>
        <v>0</v>
      </c>
      <c r="AK83">
        <f>AH83-IFERROR(VLOOKUP($A83,'VN100'!$A:$B,2,0),0)*MIN('VN100'!$G:$G)</f>
        <v>16816</v>
      </c>
      <c r="AL83">
        <f>AI83-IFERROR(VLOOKUP($A83,'VN100'!$A:$B,2,0),0)*MIN('VN100'!$I:$I)</f>
        <v>0</v>
      </c>
      <c r="AM83">
        <f>AJ83-IFERROR(VLOOKUP($A83,'VN100'!$A:$B,2,0),0)*MIN('VN100'!$K:$K)</f>
        <v>0</v>
      </c>
      <c r="AN83">
        <f>AK83-IFERROR(VLOOKUP($A83,MIDCAP!$A:$B,2,0),0)*MIN(MIDCAP!$G:$G)</f>
        <v>16816</v>
      </c>
      <c r="AO83">
        <f>AL83-IFERROR(VLOOKUP($A83,MIDCAP!$A:$B,2,0),0)*MIN(MIDCAP!$I:$I)</f>
        <v>0</v>
      </c>
      <c r="AP83">
        <f>AM83-IFERROR(VLOOKUP($A83,MIDCAP!$A:$B,2,0),0)*MIN(MIDCAP!$K:$K)</f>
        <v>0</v>
      </c>
      <c r="AQ83">
        <f>AN83-IFERROR(VLOOKUP($A83,VFS!$A:$B,2,0),0)*MIN(VFS!$G:$G)</f>
        <v>16816</v>
      </c>
      <c r="AR83">
        <f>AO83-IFERROR(VLOOKUP($A83,VFS!$A:$B,2,0),0)*MIN(VFS!$I:$I)</f>
        <v>0</v>
      </c>
      <c r="AS83">
        <f>AP83-IFERROR(VLOOKUP($A83,VFS!$A:$B,2,0),0)*MIN(VFS!$K:$K)</f>
        <v>0</v>
      </c>
      <c r="AT83">
        <f>AQ83-IFERROR(VLOOKUP($A83,FUEMAVND!$A:$B,2,0),0)*MIN(FUEMAVND!$G:$G)</f>
        <v>16816</v>
      </c>
      <c r="AU83">
        <f>AR83-IFERROR(VLOOKUP($A83,FUEMAVND!$A:$B,2,0),0)*MIN(FUEMAVND!$I:$I)</f>
        <v>0</v>
      </c>
      <c r="AV83">
        <f>AS83-IFERROR(VLOOKUP($A83,FUEMAVND!$A:$B,2,0),0)*MIN(FUEMAVND!$K:$K)</f>
        <v>0</v>
      </c>
    </row>
    <row r="84" spans="1:48" x14ac:dyDescent="0.3">
      <c r="A84" s="33" t="str">
        <v>PAN</v>
      </c>
      <c r="B84" s="33">
        <v>19500</v>
      </c>
      <c r="C84" s="33">
        <v>19500</v>
      </c>
      <c r="D84" s="33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457358819</v>
      </c>
      <c r="M84" s="33">
        <v>22850</v>
      </c>
      <c r="N84" s="33">
        <v>0</v>
      </c>
      <c r="O84" s="33">
        <v>0</v>
      </c>
      <c r="P84" s="33" t="str">
        <v>XXX</v>
      </c>
      <c r="Q84" s="33" t="str">
        <v>XXX</v>
      </c>
      <c r="R84" s="33" t="str">
        <v>XXX</v>
      </c>
      <c r="S84" s="33">
        <v>23454</v>
      </c>
      <c r="T84" s="33">
        <v>445575000</v>
      </c>
      <c r="U84" s="33">
        <v>-11783819</v>
      </c>
      <c r="AB84">
        <f>VLOOKUP($A84,updated_plusgrid!$A$1:$AF$500,MATCH("Usable (USABLE)",updated_plusgrid!$A$1:$AF$1,0),0)-IFERROR(VLOOKUP($A84,'E1 basket NFOL Morning'!$A$1:$M$500,MATCH("For 1 basket",'E1 basket NFOL Morning'!$A$1:$M$1,0),0),0)*MIN('E1 basket NFOL Morning'!$G$2:$G$500)</f>
        <v>19500</v>
      </c>
      <c r="AC84">
        <f>VLOOKUP($A84,updated_plusgrid!$A$1:$AF$500,MATCH("Due (DUE)",updated_plusgrid!$A$1:$AF$1,0),0)-IFERROR(VLOOKUP($A84,'E1 basket NFOL Morning'!$A$1:$M$500,MATCH("For 1 basket",'E1 basket NFOL Morning'!$A$1:$M$1,0),0),0)*MIN('E1 basket NFOL Morning'!$I$2:$I$500)</f>
        <v>0</v>
      </c>
      <c r="AD84">
        <f>VLOOKUP($A84,updated_plusgrid!$A$1:$AF$500,MATCH("Pend. T+1 Buy (TT1UNSETTLEBUY)",updated_plusgrid!$A$1:$AF$1,0),0)-IFERROR(VLOOKUP($A84,'E1 basket NFOL Morning'!$A$1:$M$500,MATCH("For 1 basket",'E1 basket NFOL Morning'!$A$1:$M$1,0),0),0)*MIN('E1 basket NFOL Morning'!$K$2:$K$500)</f>
        <v>0</v>
      </c>
      <c r="AE84">
        <f>AB84-IFERROR(VLOOKUP($A84,Diamond!$A:$B,2,0),0)*MIN(Diamond!$G:$G)</f>
        <v>19500</v>
      </c>
      <c r="AF84">
        <f>AC84-IFERROR(VLOOKUP($A84,Diamond!$A:$B,2,0),0)*MIN(Diamond!$I:$I)</f>
        <v>0</v>
      </c>
      <c r="AG84">
        <f>AD84-IFERROR(VLOOKUP($A84,Diamond!$A:$B,2,0),0)*MIN(Diamond!$K:$K)</f>
        <v>0</v>
      </c>
      <c r="AH84">
        <f>AE84-IFERROR(VLOOKUP($A84,FL!$A:$B,2,0),0)*MIN(FL!$G:$G)</f>
        <v>19500</v>
      </c>
      <c r="AI84">
        <f>AF84-IFERROR(VLOOKUP($A84,FL!$A:$B,2,0),0)*MIN(FL!$I:$I)</f>
        <v>0</v>
      </c>
      <c r="AJ84">
        <f>AG84-IFERROR(VLOOKUP($A84,FL!$A:$B,2,0),0)*MIN(FL!$K:$K)</f>
        <v>0</v>
      </c>
      <c r="AK84">
        <f>AH84-IFERROR(VLOOKUP($A84,'VN100'!$A:$B,2,0),0)*MIN('VN100'!$G:$G)</f>
        <v>19500</v>
      </c>
      <c r="AL84">
        <f>AI84-IFERROR(VLOOKUP($A84,'VN100'!$A:$B,2,0),0)*MIN('VN100'!$I:$I)</f>
        <v>0</v>
      </c>
      <c r="AM84">
        <f>AJ84-IFERROR(VLOOKUP($A84,'VN100'!$A:$B,2,0),0)*MIN('VN100'!$K:$K)</f>
        <v>0</v>
      </c>
      <c r="AN84">
        <f>AK84-IFERROR(VLOOKUP($A84,MIDCAP!$A:$B,2,0),0)*MIN(MIDCAP!$G:$G)</f>
        <v>10800</v>
      </c>
      <c r="AO84">
        <f>AL84-IFERROR(VLOOKUP($A84,MIDCAP!$A:$B,2,0),0)*MIN(MIDCAP!$I:$I)</f>
        <v>0</v>
      </c>
      <c r="AP84">
        <f>AM84-IFERROR(VLOOKUP($A84,MIDCAP!$A:$B,2,0),0)*MIN(MIDCAP!$K:$K)</f>
        <v>0</v>
      </c>
      <c r="AQ84">
        <f>AN84-IFERROR(VLOOKUP($A84,VFS!$A:$B,2,0),0)*MIN(VFS!$G:$G)</f>
        <v>10800</v>
      </c>
      <c r="AR84">
        <f>AO84-IFERROR(VLOOKUP($A84,VFS!$A:$B,2,0),0)*MIN(VFS!$I:$I)</f>
        <v>0</v>
      </c>
      <c r="AS84">
        <f>AP84-IFERROR(VLOOKUP($A84,VFS!$A:$B,2,0),0)*MIN(VFS!$K:$K)</f>
        <v>0</v>
      </c>
      <c r="AT84">
        <f>AQ84-IFERROR(VLOOKUP($A84,FUEMAVND!$A:$B,2,0),0)*MIN(FUEMAVND!$G:$G)</f>
        <v>10800</v>
      </c>
      <c r="AU84">
        <f>AR84-IFERROR(VLOOKUP($A84,FUEMAVND!$A:$B,2,0),0)*MIN(FUEMAVND!$I:$I)</f>
        <v>0</v>
      </c>
      <c r="AV84">
        <f>AS84-IFERROR(VLOOKUP($A84,FUEMAVND!$A:$B,2,0),0)*MIN(FUEMAVND!$K:$K)</f>
        <v>0</v>
      </c>
    </row>
    <row r="85" spans="1:48" x14ac:dyDescent="0.3">
      <c r="A85" s="33" t="str">
        <v>PC1</v>
      </c>
      <c r="B85" s="33">
        <v>24432</v>
      </c>
      <c r="C85" s="33">
        <v>24432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723775126</v>
      </c>
      <c r="M85" s="33">
        <v>29000</v>
      </c>
      <c r="N85" s="33">
        <v>0</v>
      </c>
      <c r="O85" s="33">
        <v>0</v>
      </c>
      <c r="P85" s="33" t="str">
        <v>XXX</v>
      </c>
      <c r="Q85" s="33" t="str">
        <v>XXX</v>
      </c>
      <c r="R85" s="33" t="str">
        <v>XXX</v>
      </c>
      <c r="S85" s="33">
        <v>29624</v>
      </c>
      <c r="T85" s="33">
        <v>708528000</v>
      </c>
      <c r="U85" s="33">
        <v>-15247126</v>
      </c>
      <c r="AB85">
        <f>VLOOKUP($A85,updated_plusgrid!$A$1:$AF$500,MATCH("Usable (USABLE)",updated_plusgrid!$A$1:$AF$1,0),0)-IFERROR(VLOOKUP($A85,'E1 basket NFOL Morning'!$A$1:$M$500,MATCH("For 1 basket",'E1 basket NFOL Morning'!$A$1:$M$1,0),0),0)*MIN('E1 basket NFOL Morning'!$G$2:$G$500)</f>
        <v>24432</v>
      </c>
      <c r="AC85">
        <f>VLOOKUP($A85,updated_plusgrid!$A$1:$AF$500,MATCH("Due (DUE)",updated_plusgrid!$A$1:$AF$1,0),0)-IFERROR(VLOOKUP($A85,'E1 basket NFOL Morning'!$A$1:$M$500,MATCH("For 1 basket",'E1 basket NFOL Morning'!$A$1:$M$1,0),0),0)*MIN('E1 basket NFOL Morning'!$I$2:$I$500)</f>
        <v>0</v>
      </c>
      <c r="AD85">
        <f>VLOOKUP($A85,updated_plusgrid!$A$1:$AF$500,MATCH("Pend. T+1 Buy (TT1UNSETTLEBUY)",updated_plusgrid!$A$1:$AF$1,0),0)-IFERROR(VLOOKUP($A85,'E1 basket NFOL Morning'!$A$1:$M$500,MATCH("For 1 basket",'E1 basket NFOL Morning'!$A$1:$M$1,0),0),0)*MIN('E1 basket NFOL Morning'!$K$2:$K$500)</f>
        <v>0</v>
      </c>
      <c r="AE85">
        <f>AB85-IFERROR(VLOOKUP($A85,Diamond!$A:$B,2,0),0)*MIN(Diamond!$G:$G)</f>
        <v>24432</v>
      </c>
      <c r="AF85">
        <f>AC85-IFERROR(VLOOKUP($A85,Diamond!$A:$B,2,0),0)*MIN(Diamond!$I:$I)</f>
        <v>0</v>
      </c>
      <c r="AG85">
        <f>AD85-IFERROR(VLOOKUP($A85,Diamond!$A:$B,2,0),0)*MIN(Diamond!$K:$K)</f>
        <v>0</v>
      </c>
      <c r="AH85">
        <f>AE85-IFERROR(VLOOKUP($A85,FL!$A:$B,2,0),0)*MIN(FL!$G:$G)</f>
        <v>24432</v>
      </c>
      <c r="AI85">
        <f>AF85-IFERROR(VLOOKUP($A85,FL!$A:$B,2,0),0)*MIN(FL!$I:$I)</f>
        <v>0</v>
      </c>
      <c r="AJ85">
        <f>AG85-IFERROR(VLOOKUP($A85,FL!$A:$B,2,0),0)*MIN(FL!$K:$K)</f>
        <v>0</v>
      </c>
      <c r="AK85">
        <f>AH85-IFERROR(VLOOKUP($A85,'VN100'!$A:$B,2,0),0)*MIN('VN100'!$G:$G)</f>
        <v>24432</v>
      </c>
      <c r="AL85">
        <f>AI85-IFERROR(VLOOKUP($A85,'VN100'!$A:$B,2,0),0)*MIN('VN100'!$I:$I)</f>
        <v>0</v>
      </c>
      <c r="AM85">
        <f>AJ85-IFERROR(VLOOKUP($A85,'VN100'!$A:$B,2,0),0)*MIN('VN100'!$K:$K)</f>
        <v>0</v>
      </c>
      <c r="AN85">
        <f>AK85-IFERROR(VLOOKUP($A85,MIDCAP!$A:$B,2,0),0)*MIN(MIDCAP!$G:$G)</f>
        <v>9932</v>
      </c>
      <c r="AO85">
        <f>AL85-IFERROR(VLOOKUP($A85,MIDCAP!$A:$B,2,0),0)*MIN(MIDCAP!$I:$I)</f>
        <v>0</v>
      </c>
      <c r="AP85">
        <f>AM85-IFERROR(VLOOKUP($A85,MIDCAP!$A:$B,2,0),0)*MIN(MIDCAP!$K:$K)</f>
        <v>0</v>
      </c>
      <c r="AQ85">
        <f>AN85-IFERROR(VLOOKUP($A85,VFS!$A:$B,2,0),0)*MIN(VFS!$G:$G)</f>
        <v>9932</v>
      </c>
      <c r="AR85">
        <f>AO85-IFERROR(VLOOKUP($A85,VFS!$A:$B,2,0),0)*MIN(VFS!$I:$I)</f>
        <v>0</v>
      </c>
      <c r="AS85">
        <f>AP85-IFERROR(VLOOKUP($A85,VFS!$A:$B,2,0),0)*MIN(VFS!$K:$K)</f>
        <v>0</v>
      </c>
      <c r="AT85">
        <f>AQ85-IFERROR(VLOOKUP($A85,FUEMAVND!$A:$B,2,0),0)*MIN(FUEMAVND!$G:$G)</f>
        <v>9932</v>
      </c>
      <c r="AU85">
        <f>AR85-IFERROR(VLOOKUP($A85,FUEMAVND!$A:$B,2,0),0)*MIN(FUEMAVND!$I:$I)</f>
        <v>0</v>
      </c>
      <c r="AV85">
        <f>AS85-IFERROR(VLOOKUP($A85,FUEMAVND!$A:$B,2,0),0)*MIN(FUEMAVND!$K:$K)</f>
        <v>0</v>
      </c>
    </row>
    <row r="86" spans="1:48" x14ac:dyDescent="0.3">
      <c r="A86" s="33" t="str">
        <v>PDR</v>
      </c>
      <c r="B86" s="33">
        <v>28758</v>
      </c>
      <c r="C86" s="33">
        <v>28758</v>
      </c>
      <c r="D86" s="33">
        <v>0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582066826</v>
      </c>
      <c r="M86" s="33">
        <v>21550</v>
      </c>
      <c r="N86" s="33">
        <v>0</v>
      </c>
      <c r="O86" s="33">
        <v>0</v>
      </c>
      <c r="P86" s="33" t="str">
        <v>XXX</v>
      </c>
      <c r="Q86" s="33" t="str">
        <v>XXX</v>
      </c>
      <c r="R86" s="33" t="str">
        <v>XXX</v>
      </c>
      <c r="S86" s="33">
        <v>20240</v>
      </c>
      <c r="T86" s="33">
        <v>619734900</v>
      </c>
      <c r="U86" s="33">
        <v>37668073</v>
      </c>
      <c r="AB86">
        <f>VLOOKUP($A86,updated_plusgrid!$A$1:$AF$500,MATCH("Usable (USABLE)",updated_plusgrid!$A$1:$AF$1,0),0)-IFERROR(VLOOKUP($A86,'E1 basket NFOL Morning'!$A$1:$M$500,MATCH("For 1 basket",'E1 basket NFOL Morning'!$A$1:$M$1,0),0),0)*MIN('E1 basket NFOL Morning'!$G$2:$G$500)</f>
        <v>28758</v>
      </c>
      <c r="AC86">
        <f>VLOOKUP($A86,updated_plusgrid!$A$1:$AF$500,MATCH("Due (DUE)",updated_plusgrid!$A$1:$AF$1,0),0)-IFERROR(VLOOKUP($A86,'E1 basket NFOL Morning'!$A$1:$M$500,MATCH("For 1 basket",'E1 basket NFOL Morning'!$A$1:$M$1,0),0),0)*MIN('E1 basket NFOL Morning'!$I$2:$I$500)</f>
        <v>0</v>
      </c>
      <c r="AD86">
        <f>VLOOKUP($A86,updated_plusgrid!$A$1:$AF$500,MATCH("Pend. T+1 Buy (TT1UNSETTLEBUY)",updated_plusgrid!$A$1:$AF$1,0),0)-IFERROR(VLOOKUP($A86,'E1 basket NFOL Morning'!$A$1:$M$500,MATCH("For 1 basket",'E1 basket NFOL Morning'!$A$1:$M$1,0),0),0)*MIN('E1 basket NFOL Morning'!$K$2:$K$500)</f>
        <v>0</v>
      </c>
      <c r="AE86">
        <f>AB86-IFERROR(VLOOKUP($A86,Diamond!$A:$B,2,0),0)*MIN(Diamond!$G:$G)</f>
        <v>28758</v>
      </c>
      <c r="AF86">
        <f>AC86-IFERROR(VLOOKUP($A86,Diamond!$A:$B,2,0),0)*MIN(Diamond!$I:$I)</f>
        <v>0</v>
      </c>
      <c r="AG86">
        <f>AD86-IFERROR(VLOOKUP($A86,Diamond!$A:$B,2,0),0)*MIN(Diamond!$K:$K)</f>
        <v>0</v>
      </c>
      <c r="AH86">
        <f>AE86-IFERROR(VLOOKUP($A86,FL!$A:$B,2,0),0)*MIN(FL!$G:$G)</f>
        <v>28758</v>
      </c>
      <c r="AI86">
        <f>AF86-IFERROR(VLOOKUP($A86,FL!$A:$B,2,0),0)*MIN(FL!$I:$I)</f>
        <v>0</v>
      </c>
      <c r="AJ86">
        <f>AG86-IFERROR(VLOOKUP($A86,FL!$A:$B,2,0),0)*MIN(FL!$K:$K)</f>
        <v>0</v>
      </c>
      <c r="AK86">
        <f>AH86-IFERROR(VLOOKUP($A86,'VN100'!$A:$B,2,0),0)*MIN('VN100'!$G:$G)</f>
        <v>28758</v>
      </c>
      <c r="AL86">
        <f>AI86-IFERROR(VLOOKUP($A86,'VN100'!$A:$B,2,0),0)*MIN('VN100'!$I:$I)</f>
        <v>0</v>
      </c>
      <c r="AM86">
        <f>AJ86-IFERROR(VLOOKUP($A86,'VN100'!$A:$B,2,0),0)*MIN('VN100'!$K:$K)</f>
        <v>0</v>
      </c>
      <c r="AN86">
        <f>AK86-IFERROR(VLOOKUP($A86,MIDCAP!$A:$B,2,0),0)*MIN(MIDCAP!$G:$G)</f>
        <v>5558</v>
      </c>
      <c r="AO86">
        <f>AL86-IFERROR(VLOOKUP($A86,MIDCAP!$A:$B,2,0),0)*MIN(MIDCAP!$I:$I)</f>
        <v>0</v>
      </c>
      <c r="AP86">
        <f>AM86-IFERROR(VLOOKUP($A86,MIDCAP!$A:$B,2,0),0)*MIN(MIDCAP!$K:$K)</f>
        <v>0</v>
      </c>
      <c r="AQ86">
        <f>AN86-IFERROR(VLOOKUP($A86,VFS!$A:$B,2,0),0)*MIN(VFS!$G:$G)</f>
        <v>5558</v>
      </c>
      <c r="AR86">
        <f>AO86-IFERROR(VLOOKUP($A86,VFS!$A:$B,2,0),0)*MIN(VFS!$I:$I)</f>
        <v>0</v>
      </c>
      <c r="AS86">
        <f>AP86-IFERROR(VLOOKUP($A86,VFS!$A:$B,2,0),0)*MIN(VFS!$K:$K)</f>
        <v>0</v>
      </c>
      <c r="AT86">
        <f>AQ86-IFERROR(VLOOKUP($A86,FUEMAVND!$A:$B,2,0),0)*MIN(FUEMAVND!$G:$G)</f>
        <v>5558</v>
      </c>
      <c r="AU86">
        <f>AR86-IFERROR(VLOOKUP($A86,FUEMAVND!$A:$B,2,0),0)*MIN(FUEMAVND!$I:$I)</f>
        <v>0</v>
      </c>
      <c r="AV86">
        <f>AS86-IFERROR(VLOOKUP($A86,FUEMAVND!$A:$B,2,0),0)*MIN(FUEMAVND!$K:$K)</f>
        <v>0</v>
      </c>
    </row>
    <row r="87" spans="1:48" x14ac:dyDescent="0.3">
      <c r="A87" s="33" t="str">
        <v>PHR</v>
      </c>
      <c r="B87" s="33">
        <v>5800</v>
      </c>
      <c r="C87" s="33">
        <v>5800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337414490</v>
      </c>
      <c r="M87" s="33">
        <v>57600</v>
      </c>
      <c r="N87" s="33">
        <v>0</v>
      </c>
      <c r="O87" s="33">
        <v>0</v>
      </c>
      <c r="P87" s="33" t="str">
        <v>XXX</v>
      </c>
      <c r="Q87" s="33" t="str">
        <v>XXX</v>
      </c>
      <c r="R87" s="33" t="str">
        <v>XXX</v>
      </c>
      <c r="S87" s="33">
        <v>58174</v>
      </c>
      <c r="T87" s="33">
        <v>334080000</v>
      </c>
      <c r="U87" s="33">
        <v>-3334490</v>
      </c>
      <c r="AB87">
        <f>VLOOKUP($A87,updated_plusgrid!$A$1:$AF$500,MATCH("Usable (USABLE)",updated_plusgrid!$A$1:$AF$1,0),0)-IFERROR(VLOOKUP($A87,'E1 basket NFOL Morning'!$A$1:$M$500,MATCH("For 1 basket",'E1 basket NFOL Morning'!$A$1:$M$1,0),0),0)*MIN('E1 basket NFOL Morning'!$G$2:$G$500)</f>
        <v>5800</v>
      </c>
      <c r="AC87">
        <f>VLOOKUP($A87,updated_plusgrid!$A$1:$AF$500,MATCH("Due (DUE)",updated_plusgrid!$A$1:$AF$1,0),0)-IFERROR(VLOOKUP($A87,'E1 basket NFOL Morning'!$A$1:$M$500,MATCH("For 1 basket",'E1 basket NFOL Morning'!$A$1:$M$1,0),0),0)*MIN('E1 basket NFOL Morning'!$I$2:$I$500)</f>
        <v>0</v>
      </c>
      <c r="AD87">
        <f>VLOOKUP($A87,updated_plusgrid!$A$1:$AF$500,MATCH("Pend. T+1 Buy (TT1UNSETTLEBUY)",updated_plusgrid!$A$1:$AF$1,0),0)-IFERROR(VLOOKUP($A87,'E1 basket NFOL Morning'!$A$1:$M$500,MATCH("For 1 basket",'E1 basket NFOL Morning'!$A$1:$M$1,0),0),0)*MIN('E1 basket NFOL Morning'!$K$2:$K$500)</f>
        <v>0</v>
      </c>
      <c r="AE87">
        <f>AB87-IFERROR(VLOOKUP($A87,Diamond!$A:$B,2,0),0)*MIN(Diamond!$G:$G)</f>
        <v>5800</v>
      </c>
      <c r="AF87">
        <f>AC87-IFERROR(VLOOKUP($A87,Diamond!$A:$B,2,0),0)*MIN(Diamond!$I:$I)</f>
        <v>0</v>
      </c>
      <c r="AG87">
        <f>AD87-IFERROR(VLOOKUP($A87,Diamond!$A:$B,2,0),0)*MIN(Diamond!$K:$K)</f>
        <v>0</v>
      </c>
      <c r="AH87">
        <f>AE87-IFERROR(VLOOKUP($A87,FL!$A:$B,2,0),0)*MIN(FL!$G:$G)</f>
        <v>5800</v>
      </c>
      <c r="AI87">
        <f>AF87-IFERROR(VLOOKUP($A87,FL!$A:$B,2,0),0)*MIN(FL!$I:$I)</f>
        <v>0</v>
      </c>
      <c r="AJ87">
        <f>AG87-IFERROR(VLOOKUP($A87,FL!$A:$B,2,0),0)*MIN(FL!$K:$K)</f>
        <v>0</v>
      </c>
      <c r="AK87">
        <f>AH87-IFERROR(VLOOKUP($A87,'VN100'!$A:$B,2,0),0)*MIN('VN100'!$G:$G)</f>
        <v>5800</v>
      </c>
      <c r="AL87">
        <f>AI87-IFERROR(VLOOKUP($A87,'VN100'!$A:$B,2,0),0)*MIN('VN100'!$I:$I)</f>
        <v>0</v>
      </c>
      <c r="AM87">
        <f>AJ87-IFERROR(VLOOKUP($A87,'VN100'!$A:$B,2,0),0)*MIN('VN100'!$K:$K)</f>
        <v>0</v>
      </c>
      <c r="AN87">
        <f>AK87-IFERROR(VLOOKUP($A87,MIDCAP!$A:$B,2,0),0)*MIN(MIDCAP!$G:$G)</f>
        <v>2900</v>
      </c>
      <c r="AO87">
        <f>AL87-IFERROR(VLOOKUP($A87,MIDCAP!$A:$B,2,0),0)*MIN(MIDCAP!$I:$I)</f>
        <v>0</v>
      </c>
      <c r="AP87">
        <f>AM87-IFERROR(VLOOKUP($A87,MIDCAP!$A:$B,2,0),0)*MIN(MIDCAP!$K:$K)</f>
        <v>0</v>
      </c>
      <c r="AQ87">
        <f>AN87-IFERROR(VLOOKUP($A87,VFS!$A:$B,2,0),0)*MIN(VFS!$G:$G)</f>
        <v>2900</v>
      </c>
      <c r="AR87">
        <f>AO87-IFERROR(VLOOKUP($A87,VFS!$A:$B,2,0),0)*MIN(VFS!$I:$I)</f>
        <v>0</v>
      </c>
      <c r="AS87">
        <f>AP87-IFERROR(VLOOKUP($A87,VFS!$A:$B,2,0),0)*MIN(VFS!$K:$K)</f>
        <v>0</v>
      </c>
      <c r="AT87">
        <f>AQ87-IFERROR(VLOOKUP($A87,FUEMAVND!$A:$B,2,0),0)*MIN(FUEMAVND!$G:$G)</f>
        <v>2900</v>
      </c>
      <c r="AU87">
        <f>AR87-IFERROR(VLOOKUP($A87,FUEMAVND!$A:$B,2,0),0)*MIN(FUEMAVND!$I:$I)</f>
        <v>0</v>
      </c>
      <c r="AV87">
        <f>AS87-IFERROR(VLOOKUP($A87,FUEMAVND!$A:$B,2,0),0)*MIN(FUEMAVND!$K:$K)</f>
        <v>0</v>
      </c>
    </row>
    <row r="88" spans="1:48" x14ac:dyDescent="0.3">
      <c r="A88" s="33" t="str">
        <v>PLX</v>
      </c>
      <c r="B88" s="33">
        <v>19650</v>
      </c>
      <c r="C88" s="33">
        <v>11450</v>
      </c>
      <c r="D88" s="33">
        <v>0</v>
      </c>
      <c r="E88" s="33">
        <v>2000</v>
      </c>
      <c r="F88" s="33">
        <v>1400</v>
      </c>
      <c r="G88" s="33">
        <v>4800</v>
      </c>
      <c r="H88" s="33">
        <v>0</v>
      </c>
      <c r="I88" s="33">
        <v>0</v>
      </c>
      <c r="J88" s="33">
        <v>0</v>
      </c>
      <c r="K88" s="33">
        <v>0</v>
      </c>
      <c r="L88" s="33">
        <v>967957355</v>
      </c>
      <c r="M88" s="33">
        <v>49500</v>
      </c>
      <c r="N88" s="33">
        <v>0</v>
      </c>
      <c r="O88" s="33">
        <v>0</v>
      </c>
      <c r="P88" s="33" t="str">
        <v>XXX</v>
      </c>
      <c r="Q88" s="33" t="str">
        <v>XXX</v>
      </c>
      <c r="R88" s="33" t="str">
        <v>XXX</v>
      </c>
      <c r="S88" s="33">
        <v>49259</v>
      </c>
      <c r="T88" s="33">
        <v>972675000</v>
      </c>
      <c r="U88" s="33">
        <v>4717644</v>
      </c>
      <c r="AB88">
        <f>VLOOKUP($A88,updated_plusgrid!$A$1:$AF$500,MATCH("Usable (USABLE)",updated_plusgrid!$A$1:$AF$1,0),0)-IFERROR(VLOOKUP($A88,'E1 basket NFOL Morning'!$A$1:$M$500,MATCH("For 1 basket",'E1 basket NFOL Morning'!$A$1:$M$1,0),0),0)*MIN('E1 basket NFOL Morning'!$G$2:$G$500)</f>
        <v>1850</v>
      </c>
      <c r="AC88">
        <f>VLOOKUP($A88,updated_plusgrid!$A$1:$AF$500,MATCH("Due (DUE)",updated_plusgrid!$A$1:$AF$1,0),0)-IFERROR(VLOOKUP($A88,'E1 basket NFOL Morning'!$A$1:$M$500,MATCH("For 1 basket",'E1 basket NFOL Morning'!$A$1:$M$1,0),0),0)*MIN('E1 basket NFOL Morning'!$I$2:$I$500)</f>
        <v>200</v>
      </c>
      <c r="AD88">
        <f>VLOOKUP($A88,updated_plusgrid!$A$1:$AF$500,MATCH("Pend. T+1 Buy (TT1UNSETTLEBUY)",updated_plusgrid!$A$1:$AF$1,0),0)-IFERROR(VLOOKUP($A88,'E1 basket NFOL Morning'!$A$1:$M$500,MATCH("For 1 basket",'E1 basket NFOL Morning'!$A$1:$M$1,0),0),0)*MIN('E1 basket NFOL Morning'!$K$2:$K$500)</f>
        <v>200</v>
      </c>
      <c r="AE88">
        <f>AB88-IFERROR(VLOOKUP($A88,Diamond!$A:$B,2,0),0)*MIN(Diamond!$G:$G)</f>
        <v>1850</v>
      </c>
      <c r="AF88">
        <f>AC88-IFERROR(VLOOKUP($A88,Diamond!$A:$B,2,0),0)*MIN(Diamond!$I:$I)</f>
        <v>200</v>
      </c>
      <c r="AG88">
        <f>AD88-IFERROR(VLOOKUP($A88,Diamond!$A:$B,2,0),0)*MIN(Diamond!$K:$K)</f>
        <v>200</v>
      </c>
      <c r="AH88">
        <f>AE88-IFERROR(VLOOKUP($A88,FL!$A:$B,2,0),0)*MIN(FL!$G:$G)</f>
        <v>1850</v>
      </c>
      <c r="AI88">
        <f>AF88-IFERROR(VLOOKUP($A88,FL!$A:$B,2,0),0)*MIN(FL!$I:$I)</f>
        <v>200</v>
      </c>
      <c r="AJ88">
        <f>AG88-IFERROR(VLOOKUP($A88,FL!$A:$B,2,0),0)*MIN(FL!$K:$K)</f>
        <v>200</v>
      </c>
      <c r="AK88">
        <f>AH88-IFERROR(VLOOKUP($A88,'VN100'!$A:$B,2,0),0)*MIN('VN100'!$G:$G)</f>
        <v>1850</v>
      </c>
      <c r="AL88">
        <f>AI88-IFERROR(VLOOKUP($A88,'VN100'!$A:$B,2,0),0)*MIN('VN100'!$I:$I)</f>
        <v>200</v>
      </c>
      <c r="AM88">
        <f>AJ88-IFERROR(VLOOKUP($A88,'VN100'!$A:$B,2,0),0)*MIN('VN100'!$K:$K)</f>
        <v>200</v>
      </c>
      <c r="AN88">
        <f>AK88-IFERROR(VLOOKUP($A88,MIDCAP!$A:$B,2,0),0)*MIN(MIDCAP!$G:$G)</f>
        <v>1850</v>
      </c>
      <c r="AO88">
        <f>AL88-IFERROR(VLOOKUP($A88,MIDCAP!$A:$B,2,0),0)*MIN(MIDCAP!$I:$I)</f>
        <v>200</v>
      </c>
      <c r="AP88">
        <f>AM88-IFERROR(VLOOKUP($A88,MIDCAP!$A:$B,2,0),0)*MIN(MIDCAP!$K:$K)</f>
        <v>200</v>
      </c>
      <c r="AQ88">
        <f>AN88-IFERROR(VLOOKUP($A88,VFS!$A:$B,2,0),0)*MIN(VFS!$G:$G)</f>
        <v>1850</v>
      </c>
      <c r="AR88">
        <f>AO88-IFERROR(VLOOKUP($A88,VFS!$A:$B,2,0),0)*MIN(VFS!$I:$I)</f>
        <v>200</v>
      </c>
      <c r="AS88">
        <f>AP88-IFERROR(VLOOKUP($A88,VFS!$A:$B,2,0),0)*MIN(VFS!$K:$K)</f>
        <v>200</v>
      </c>
      <c r="AT88">
        <f>AQ88-IFERROR(VLOOKUP($A88,FUEMAVND!$A:$B,2,0),0)*MIN(FUEMAVND!$G:$G)</f>
        <v>1850</v>
      </c>
      <c r="AU88">
        <f>AR88-IFERROR(VLOOKUP($A88,FUEMAVND!$A:$B,2,0),0)*MIN(FUEMAVND!$I:$I)</f>
        <v>200</v>
      </c>
      <c r="AV88">
        <f>AS88-IFERROR(VLOOKUP($A88,FUEMAVND!$A:$B,2,0),0)*MIN(FUEMAVND!$K:$K)</f>
        <v>200</v>
      </c>
    </row>
    <row r="89" spans="1:48" x14ac:dyDescent="0.3">
      <c r="A89" s="33" t="str">
        <v>PNJ</v>
      </c>
      <c r="B89" s="33">
        <v>91217</v>
      </c>
      <c r="C89" s="33">
        <v>91217</v>
      </c>
      <c r="D89" s="33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8282792231</v>
      </c>
      <c r="M89" s="33">
        <v>102600</v>
      </c>
      <c r="N89" s="33">
        <v>0</v>
      </c>
      <c r="O89" s="33">
        <v>0</v>
      </c>
      <c r="P89" s="33" t="str">
        <v>XXX</v>
      </c>
      <c r="Q89" s="33" t="str">
        <v>XXX</v>
      </c>
      <c r="R89" s="33" t="str">
        <v>XXX</v>
      </c>
      <c r="S89" s="33">
        <v>90803</v>
      </c>
      <c r="T89" s="33">
        <v>9358864200</v>
      </c>
      <c r="U89" s="33">
        <v>1076071968</v>
      </c>
      <c r="AB89">
        <f>VLOOKUP($A89,updated_plusgrid!$A$1:$AF$500,MATCH("Usable (USABLE)",updated_plusgrid!$A$1:$AF$1,0),0)-IFERROR(VLOOKUP($A89,'E1 basket NFOL Morning'!$A$1:$M$500,MATCH("For 1 basket",'E1 basket NFOL Morning'!$A$1:$M$1,0),0),0)*MIN('E1 basket NFOL Morning'!$G$2:$G$500)</f>
        <v>91217</v>
      </c>
      <c r="AC89">
        <f>VLOOKUP($A89,updated_plusgrid!$A$1:$AF$500,MATCH("Due (DUE)",updated_plusgrid!$A$1:$AF$1,0),0)-IFERROR(VLOOKUP($A89,'E1 basket NFOL Morning'!$A$1:$M$500,MATCH("For 1 basket",'E1 basket NFOL Morning'!$A$1:$M$1,0),0),0)*MIN('E1 basket NFOL Morning'!$I$2:$I$500)</f>
        <v>0</v>
      </c>
      <c r="AD89">
        <f>VLOOKUP($A89,updated_plusgrid!$A$1:$AF$500,MATCH("Pend. T+1 Buy (TT1UNSETTLEBUY)",updated_plusgrid!$A$1:$AF$1,0),0)-IFERROR(VLOOKUP($A89,'E1 basket NFOL Morning'!$A$1:$M$500,MATCH("For 1 basket",'E1 basket NFOL Morning'!$A$1:$M$1,0),0),0)*MIN('E1 basket NFOL Morning'!$K$2:$K$500)</f>
        <v>0</v>
      </c>
      <c r="AE89">
        <f>AB89-IFERROR(VLOOKUP($A89,Diamond!$A:$B,2,0),0)*MIN(Diamond!$G:$G)</f>
        <v>91217</v>
      </c>
      <c r="AF89">
        <f>AC89-IFERROR(VLOOKUP($A89,Diamond!$A:$B,2,0),0)*MIN(Diamond!$I:$I)</f>
        <v>0</v>
      </c>
      <c r="AG89">
        <f>AD89-IFERROR(VLOOKUP($A89,Diamond!$A:$B,2,0),0)*MIN(Diamond!$K:$K)</f>
        <v>0</v>
      </c>
      <c r="AH89">
        <f>AE89-IFERROR(VLOOKUP($A89,FL!$A:$B,2,0),0)*MIN(FL!$G:$G)</f>
        <v>91217</v>
      </c>
      <c r="AI89">
        <f>AF89-IFERROR(VLOOKUP($A89,FL!$A:$B,2,0),0)*MIN(FL!$I:$I)</f>
        <v>0</v>
      </c>
      <c r="AJ89">
        <f>AG89-IFERROR(VLOOKUP($A89,FL!$A:$B,2,0),0)*MIN(FL!$K:$K)</f>
        <v>0</v>
      </c>
      <c r="AK89">
        <f>AH89-IFERROR(VLOOKUP($A89,'VN100'!$A:$B,2,0),0)*MIN('VN100'!$G:$G)</f>
        <v>91217</v>
      </c>
      <c r="AL89">
        <f>AI89-IFERROR(VLOOKUP($A89,'VN100'!$A:$B,2,0),0)*MIN('VN100'!$I:$I)</f>
        <v>0</v>
      </c>
      <c r="AM89">
        <f>AJ89-IFERROR(VLOOKUP($A89,'VN100'!$A:$B,2,0),0)*MIN('VN100'!$K:$K)</f>
        <v>0</v>
      </c>
      <c r="AN89">
        <f>AK89-IFERROR(VLOOKUP($A89,MIDCAP!$A:$B,2,0),0)*MIN(MIDCAP!$G:$G)</f>
        <v>91217</v>
      </c>
      <c r="AO89">
        <f>AL89-IFERROR(VLOOKUP($A89,MIDCAP!$A:$B,2,0),0)*MIN(MIDCAP!$I:$I)</f>
        <v>0</v>
      </c>
      <c r="AP89">
        <f>AM89-IFERROR(VLOOKUP($A89,MIDCAP!$A:$B,2,0),0)*MIN(MIDCAP!$K:$K)</f>
        <v>0</v>
      </c>
      <c r="AQ89">
        <f>AN89-IFERROR(VLOOKUP($A89,VFS!$A:$B,2,0),0)*MIN(VFS!$G:$G)</f>
        <v>91217</v>
      </c>
      <c r="AR89">
        <f>AO89-IFERROR(VLOOKUP($A89,VFS!$A:$B,2,0),0)*MIN(VFS!$I:$I)</f>
        <v>0</v>
      </c>
      <c r="AS89">
        <f>AP89-IFERROR(VLOOKUP($A89,VFS!$A:$B,2,0),0)*MIN(VFS!$K:$K)</f>
        <v>0</v>
      </c>
      <c r="AT89">
        <f>AQ89-IFERROR(VLOOKUP($A89,FUEMAVND!$A:$B,2,0),0)*MIN(FUEMAVND!$G:$G)</f>
        <v>91217</v>
      </c>
      <c r="AU89">
        <f>AR89-IFERROR(VLOOKUP($A89,FUEMAVND!$A:$B,2,0),0)*MIN(FUEMAVND!$I:$I)</f>
        <v>0</v>
      </c>
      <c r="AV89">
        <f>AS89-IFERROR(VLOOKUP($A89,FUEMAVND!$A:$B,2,0),0)*MIN(FUEMAVND!$K:$K)</f>
        <v>0</v>
      </c>
    </row>
    <row r="90" spans="1:48" x14ac:dyDescent="0.3">
      <c r="A90" s="33" t="str">
        <v>POW</v>
      </c>
      <c r="B90" s="33">
        <v>95800</v>
      </c>
      <c r="C90" s="33">
        <v>54800</v>
      </c>
      <c r="D90" s="33">
        <v>0</v>
      </c>
      <c r="E90" s="33">
        <v>10000</v>
      </c>
      <c r="F90" s="33">
        <v>7000</v>
      </c>
      <c r="G90" s="33">
        <v>24000</v>
      </c>
      <c r="H90" s="33">
        <v>0</v>
      </c>
      <c r="I90" s="33">
        <v>0</v>
      </c>
      <c r="J90" s="33">
        <v>0</v>
      </c>
      <c r="K90" s="33">
        <v>0</v>
      </c>
      <c r="L90" s="33">
        <v>1299525184</v>
      </c>
      <c r="M90" s="33">
        <v>13550</v>
      </c>
      <c r="N90" s="33">
        <v>0</v>
      </c>
      <c r="O90" s="33">
        <v>0</v>
      </c>
      <c r="P90" s="33" t="str">
        <v>XXX</v>
      </c>
      <c r="Q90" s="33" t="str">
        <v>XXX</v>
      </c>
      <c r="R90" s="33" t="str">
        <v>XXX</v>
      </c>
      <c r="S90" s="33">
        <v>13564</v>
      </c>
      <c r="T90" s="33">
        <v>1298090000</v>
      </c>
      <c r="U90" s="33">
        <v>-1435184</v>
      </c>
      <c r="AB90">
        <f>VLOOKUP($A90,updated_plusgrid!$A$1:$AF$500,MATCH("Usable (USABLE)",updated_plusgrid!$A$1:$AF$1,0),0)-IFERROR(VLOOKUP($A90,'E1 basket NFOL Morning'!$A$1:$M$500,MATCH("For 1 basket",'E1 basket NFOL Morning'!$A$1:$M$1,0),0),0)*MIN('E1 basket NFOL Morning'!$G$2:$G$500)</f>
        <v>6800</v>
      </c>
      <c r="AC90">
        <f>VLOOKUP($A90,updated_plusgrid!$A$1:$AF$500,MATCH("Due (DUE)",updated_plusgrid!$A$1:$AF$1,0),0)-IFERROR(VLOOKUP($A90,'E1 basket NFOL Morning'!$A$1:$M$500,MATCH("For 1 basket",'E1 basket NFOL Morning'!$A$1:$M$1,0),0),0)*MIN('E1 basket NFOL Morning'!$I$2:$I$500)</f>
        <v>1000</v>
      </c>
      <c r="AD90">
        <f>VLOOKUP($A90,updated_plusgrid!$A$1:$AF$500,MATCH("Pend. T+1 Buy (TT1UNSETTLEBUY)",updated_plusgrid!$A$1:$AF$1,0),0)-IFERROR(VLOOKUP($A90,'E1 basket NFOL Morning'!$A$1:$M$500,MATCH("For 1 basket",'E1 basket NFOL Morning'!$A$1:$M$1,0),0),0)*MIN('E1 basket NFOL Morning'!$K$2:$K$500)</f>
        <v>1000</v>
      </c>
      <c r="AE90">
        <f>AB90-IFERROR(VLOOKUP($A90,Diamond!$A:$B,2,0),0)*MIN(Diamond!$G:$G)</f>
        <v>6800</v>
      </c>
      <c r="AF90">
        <f>AC90-IFERROR(VLOOKUP($A90,Diamond!$A:$B,2,0),0)*MIN(Diamond!$I:$I)</f>
        <v>1000</v>
      </c>
      <c r="AG90">
        <f>AD90-IFERROR(VLOOKUP($A90,Diamond!$A:$B,2,0),0)*MIN(Diamond!$K:$K)</f>
        <v>1000</v>
      </c>
      <c r="AH90">
        <f>AE90-IFERROR(VLOOKUP($A90,FL!$A:$B,2,0),0)*MIN(FL!$G:$G)</f>
        <v>6800</v>
      </c>
      <c r="AI90">
        <f>AF90-IFERROR(VLOOKUP($A90,FL!$A:$B,2,0),0)*MIN(FL!$I:$I)</f>
        <v>1000</v>
      </c>
      <c r="AJ90">
        <f>AG90-IFERROR(VLOOKUP($A90,FL!$A:$B,2,0),0)*MIN(FL!$K:$K)</f>
        <v>1000</v>
      </c>
      <c r="AK90">
        <f>AH90-IFERROR(VLOOKUP($A90,'VN100'!$A:$B,2,0),0)*MIN('VN100'!$G:$G)</f>
        <v>6800</v>
      </c>
      <c r="AL90">
        <f>AI90-IFERROR(VLOOKUP($A90,'VN100'!$A:$B,2,0),0)*MIN('VN100'!$I:$I)</f>
        <v>1000</v>
      </c>
      <c r="AM90">
        <f>AJ90-IFERROR(VLOOKUP($A90,'VN100'!$A:$B,2,0),0)*MIN('VN100'!$K:$K)</f>
        <v>1000</v>
      </c>
      <c r="AN90">
        <f>AK90-IFERROR(VLOOKUP($A90,MIDCAP!$A:$B,2,0),0)*MIN(MIDCAP!$G:$G)</f>
        <v>6800</v>
      </c>
      <c r="AO90">
        <f>AL90-IFERROR(VLOOKUP($A90,MIDCAP!$A:$B,2,0),0)*MIN(MIDCAP!$I:$I)</f>
        <v>1000</v>
      </c>
      <c r="AP90">
        <f>AM90-IFERROR(VLOOKUP($A90,MIDCAP!$A:$B,2,0),0)*MIN(MIDCAP!$K:$K)</f>
        <v>1000</v>
      </c>
      <c r="AQ90">
        <f>AN90-IFERROR(VLOOKUP($A90,VFS!$A:$B,2,0),0)*MIN(VFS!$G:$G)</f>
        <v>6800</v>
      </c>
      <c r="AR90">
        <f>AO90-IFERROR(VLOOKUP($A90,VFS!$A:$B,2,0),0)*MIN(VFS!$I:$I)</f>
        <v>1000</v>
      </c>
      <c r="AS90">
        <f>AP90-IFERROR(VLOOKUP($A90,VFS!$A:$B,2,0),0)*MIN(VFS!$K:$K)</f>
        <v>1000</v>
      </c>
      <c r="AT90">
        <f>AQ90-IFERROR(VLOOKUP($A90,FUEMAVND!$A:$B,2,0),0)*MIN(FUEMAVND!$G:$G)</f>
        <v>6800</v>
      </c>
      <c r="AU90">
        <f>AR90-IFERROR(VLOOKUP($A90,FUEMAVND!$A:$B,2,0),0)*MIN(FUEMAVND!$I:$I)</f>
        <v>1000</v>
      </c>
      <c r="AV90">
        <f>AS90-IFERROR(VLOOKUP($A90,FUEMAVND!$A:$B,2,0),0)*MIN(FUEMAVND!$K:$K)</f>
        <v>1000</v>
      </c>
    </row>
    <row r="91" spans="1:48" x14ac:dyDescent="0.3">
      <c r="A91" s="33" t="str">
        <v>PTB</v>
      </c>
      <c r="B91" s="33">
        <v>4500</v>
      </c>
      <c r="C91" s="33">
        <v>4500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291087705</v>
      </c>
      <c r="M91" s="33">
        <v>66000</v>
      </c>
      <c r="N91" s="33">
        <v>0</v>
      </c>
      <c r="O91" s="33">
        <v>0</v>
      </c>
      <c r="P91" s="33" t="str">
        <v>XXX</v>
      </c>
      <c r="Q91" s="33" t="str">
        <v>XXX</v>
      </c>
      <c r="R91" s="33" t="str">
        <v>XXX</v>
      </c>
      <c r="S91" s="33">
        <v>64686</v>
      </c>
      <c r="T91" s="33">
        <v>297000000</v>
      </c>
      <c r="U91" s="33">
        <v>5912294</v>
      </c>
      <c r="AB91">
        <f>VLOOKUP($A91,updated_plusgrid!$A$1:$AF$500,MATCH("Usable (USABLE)",updated_plusgrid!$A$1:$AF$1,0),0)-IFERROR(VLOOKUP($A91,'E1 basket NFOL Morning'!$A$1:$M$500,MATCH("For 1 basket",'E1 basket NFOL Morning'!$A$1:$M$1,0),0),0)*MIN('E1 basket NFOL Morning'!$G$2:$G$500)</f>
        <v>4500</v>
      </c>
      <c r="AC91">
        <f>VLOOKUP($A91,updated_plusgrid!$A$1:$AF$500,MATCH("Due (DUE)",updated_plusgrid!$A$1:$AF$1,0),0)-IFERROR(VLOOKUP($A91,'E1 basket NFOL Morning'!$A$1:$M$500,MATCH("For 1 basket",'E1 basket NFOL Morning'!$A$1:$M$1,0),0),0)*MIN('E1 basket NFOL Morning'!$I$2:$I$500)</f>
        <v>0</v>
      </c>
      <c r="AD91">
        <f>VLOOKUP($A91,updated_plusgrid!$A$1:$AF$500,MATCH("Pend. T+1 Buy (TT1UNSETTLEBUY)",updated_plusgrid!$A$1:$AF$1,0),0)-IFERROR(VLOOKUP($A91,'E1 basket NFOL Morning'!$A$1:$M$500,MATCH("For 1 basket",'E1 basket NFOL Morning'!$A$1:$M$1,0),0),0)*MIN('E1 basket NFOL Morning'!$K$2:$K$500)</f>
        <v>0</v>
      </c>
      <c r="AE91">
        <f>AB91-IFERROR(VLOOKUP($A91,Diamond!$A:$B,2,0),0)*MIN(Diamond!$G:$G)</f>
        <v>4500</v>
      </c>
      <c r="AF91">
        <f>AC91-IFERROR(VLOOKUP($A91,Diamond!$A:$B,2,0),0)*MIN(Diamond!$I:$I)</f>
        <v>0</v>
      </c>
      <c r="AG91">
        <f>AD91-IFERROR(VLOOKUP($A91,Diamond!$A:$B,2,0),0)*MIN(Diamond!$K:$K)</f>
        <v>0</v>
      </c>
      <c r="AH91">
        <f>AE91-IFERROR(VLOOKUP($A91,FL!$A:$B,2,0),0)*MIN(FL!$G:$G)</f>
        <v>4500</v>
      </c>
      <c r="AI91">
        <f>AF91-IFERROR(VLOOKUP($A91,FL!$A:$B,2,0),0)*MIN(FL!$I:$I)</f>
        <v>0</v>
      </c>
      <c r="AJ91">
        <f>AG91-IFERROR(VLOOKUP($A91,FL!$A:$B,2,0),0)*MIN(FL!$K:$K)</f>
        <v>0</v>
      </c>
      <c r="AK91">
        <f>AH91-IFERROR(VLOOKUP($A91,'VN100'!$A:$B,2,0),0)*MIN('VN100'!$G:$G)</f>
        <v>4500</v>
      </c>
      <c r="AL91">
        <f>AI91-IFERROR(VLOOKUP($A91,'VN100'!$A:$B,2,0),0)*MIN('VN100'!$I:$I)</f>
        <v>0</v>
      </c>
      <c r="AM91">
        <f>AJ91-IFERROR(VLOOKUP($A91,'VN100'!$A:$B,2,0),0)*MIN('VN100'!$K:$K)</f>
        <v>0</v>
      </c>
      <c r="AN91">
        <f>AK91-IFERROR(VLOOKUP($A91,MIDCAP!$A:$B,2,0),0)*MIN(MIDCAP!$G:$G)</f>
        <v>1600</v>
      </c>
      <c r="AO91">
        <f>AL91-IFERROR(VLOOKUP($A91,MIDCAP!$A:$B,2,0),0)*MIN(MIDCAP!$I:$I)</f>
        <v>0</v>
      </c>
      <c r="AP91">
        <f>AM91-IFERROR(VLOOKUP($A91,MIDCAP!$A:$B,2,0),0)*MIN(MIDCAP!$K:$K)</f>
        <v>0</v>
      </c>
      <c r="AQ91">
        <f>AN91-IFERROR(VLOOKUP($A91,VFS!$A:$B,2,0),0)*MIN(VFS!$G:$G)</f>
        <v>1600</v>
      </c>
      <c r="AR91">
        <f>AO91-IFERROR(VLOOKUP($A91,VFS!$A:$B,2,0),0)*MIN(VFS!$I:$I)</f>
        <v>0</v>
      </c>
      <c r="AS91">
        <f>AP91-IFERROR(VLOOKUP($A91,VFS!$A:$B,2,0),0)*MIN(VFS!$K:$K)</f>
        <v>0</v>
      </c>
      <c r="AT91">
        <f>AQ91-IFERROR(VLOOKUP($A91,FUEMAVND!$A:$B,2,0),0)*MIN(FUEMAVND!$G:$G)</f>
        <v>1600</v>
      </c>
      <c r="AU91">
        <f>AR91-IFERROR(VLOOKUP($A91,FUEMAVND!$A:$B,2,0),0)*MIN(FUEMAVND!$I:$I)</f>
        <v>0</v>
      </c>
      <c r="AV91">
        <f>AS91-IFERROR(VLOOKUP($A91,FUEMAVND!$A:$B,2,0),0)*MIN(FUEMAVND!$K:$K)</f>
        <v>0</v>
      </c>
    </row>
    <row r="92" spans="1:48" x14ac:dyDescent="0.3">
      <c r="A92" s="33" t="str">
        <v>PVD</v>
      </c>
      <c r="B92" s="33">
        <v>32100</v>
      </c>
      <c r="C92" s="33">
        <v>32100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906383941</v>
      </c>
      <c r="M92" s="33">
        <v>27650</v>
      </c>
      <c r="N92" s="33">
        <v>0</v>
      </c>
      <c r="O92" s="33">
        <v>0</v>
      </c>
      <c r="P92" s="33" t="str">
        <v>XXX</v>
      </c>
      <c r="Q92" s="33" t="str">
        <v>XXX</v>
      </c>
      <c r="R92" s="33" t="str">
        <v>XXX</v>
      </c>
      <c r="S92" s="33">
        <v>28236</v>
      </c>
      <c r="T92" s="33">
        <v>887565000</v>
      </c>
      <c r="U92" s="33">
        <v>-18818941</v>
      </c>
      <c r="AB92">
        <f>VLOOKUP($A92,updated_plusgrid!$A$1:$AF$500,MATCH("Usable (USABLE)",updated_plusgrid!$A$1:$AF$1,0),0)-IFERROR(VLOOKUP($A92,'E1 basket NFOL Morning'!$A$1:$M$500,MATCH("For 1 basket",'E1 basket NFOL Morning'!$A$1:$M$1,0),0),0)*MIN('E1 basket NFOL Morning'!$G$2:$G$500)</f>
        <v>32100</v>
      </c>
      <c r="AC92">
        <f>VLOOKUP($A92,updated_plusgrid!$A$1:$AF$500,MATCH("Due (DUE)",updated_plusgrid!$A$1:$AF$1,0),0)-IFERROR(VLOOKUP($A92,'E1 basket NFOL Morning'!$A$1:$M$500,MATCH("For 1 basket",'E1 basket NFOL Morning'!$A$1:$M$1,0),0),0)*MIN('E1 basket NFOL Morning'!$I$2:$I$500)</f>
        <v>0</v>
      </c>
      <c r="AD92">
        <f>VLOOKUP($A92,updated_plusgrid!$A$1:$AF$500,MATCH("Pend. T+1 Buy (TT1UNSETTLEBUY)",updated_plusgrid!$A$1:$AF$1,0),0)-IFERROR(VLOOKUP($A92,'E1 basket NFOL Morning'!$A$1:$M$500,MATCH("For 1 basket",'E1 basket NFOL Morning'!$A$1:$M$1,0),0),0)*MIN('E1 basket NFOL Morning'!$K$2:$K$500)</f>
        <v>0</v>
      </c>
      <c r="AE92">
        <f>AB92-IFERROR(VLOOKUP($A92,Diamond!$A:$B,2,0),0)*MIN(Diamond!$G:$G)</f>
        <v>32100</v>
      </c>
      <c r="AF92">
        <f>AC92-IFERROR(VLOOKUP($A92,Diamond!$A:$B,2,0),0)*MIN(Diamond!$I:$I)</f>
        <v>0</v>
      </c>
      <c r="AG92">
        <f>AD92-IFERROR(VLOOKUP($A92,Diamond!$A:$B,2,0),0)*MIN(Diamond!$K:$K)</f>
        <v>0</v>
      </c>
      <c r="AH92">
        <f>AE92-IFERROR(VLOOKUP($A92,FL!$A:$B,2,0),0)*MIN(FL!$G:$G)</f>
        <v>32100</v>
      </c>
      <c r="AI92">
        <f>AF92-IFERROR(VLOOKUP($A92,FL!$A:$B,2,0),0)*MIN(FL!$I:$I)</f>
        <v>0</v>
      </c>
      <c r="AJ92">
        <f>AG92-IFERROR(VLOOKUP($A92,FL!$A:$B,2,0),0)*MIN(FL!$K:$K)</f>
        <v>0</v>
      </c>
      <c r="AK92">
        <f>AH92-IFERROR(VLOOKUP($A92,'VN100'!$A:$B,2,0),0)*MIN('VN100'!$G:$G)</f>
        <v>32100</v>
      </c>
      <c r="AL92">
        <f>AI92-IFERROR(VLOOKUP($A92,'VN100'!$A:$B,2,0),0)*MIN('VN100'!$I:$I)</f>
        <v>0</v>
      </c>
      <c r="AM92">
        <f>AJ92-IFERROR(VLOOKUP($A92,'VN100'!$A:$B,2,0),0)*MIN('VN100'!$K:$K)</f>
        <v>0</v>
      </c>
      <c r="AN92">
        <f>AK92-IFERROR(VLOOKUP($A92,MIDCAP!$A:$B,2,0),0)*MIN(MIDCAP!$G:$G)</f>
        <v>14700</v>
      </c>
      <c r="AO92">
        <f>AL92-IFERROR(VLOOKUP($A92,MIDCAP!$A:$B,2,0),0)*MIN(MIDCAP!$I:$I)</f>
        <v>0</v>
      </c>
      <c r="AP92">
        <f>AM92-IFERROR(VLOOKUP($A92,MIDCAP!$A:$B,2,0),0)*MIN(MIDCAP!$K:$K)</f>
        <v>0</v>
      </c>
      <c r="AQ92">
        <f>AN92-IFERROR(VLOOKUP($A92,VFS!$A:$B,2,0),0)*MIN(VFS!$G:$G)</f>
        <v>14700</v>
      </c>
      <c r="AR92">
        <f>AO92-IFERROR(VLOOKUP($A92,VFS!$A:$B,2,0),0)*MIN(VFS!$I:$I)</f>
        <v>0</v>
      </c>
      <c r="AS92">
        <f>AP92-IFERROR(VLOOKUP($A92,VFS!$A:$B,2,0),0)*MIN(VFS!$K:$K)</f>
        <v>0</v>
      </c>
      <c r="AT92">
        <f>AQ92-IFERROR(VLOOKUP($A92,FUEMAVND!$A:$B,2,0),0)*MIN(FUEMAVND!$G:$G)</f>
        <v>14700</v>
      </c>
      <c r="AU92">
        <f>AR92-IFERROR(VLOOKUP($A92,FUEMAVND!$A:$B,2,0),0)*MIN(FUEMAVND!$I:$I)</f>
        <v>0</v>
      </c>
      <c r="AV92">
        <f>AS92-IFERROR(VLOOKUP($A92,FUEMAVND!$A:$B,2,0),0)*MIN(FUEMAVND!$K:$K)</f>
        <v>0</v>
      </c>
    </row>
    <row r="93" spans="1:48" x14ac:dyDescent="0.3">
      <c r="A93" s="33" t="str">
        <v>PVT</v>
      </c>
      <c r="B93" s="33">
        <v>21400</v>
      </c>
      <c r="C93" s="33">
        <v>21400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617148123</v>
      </c>
      <c r="M93" s="33">
        <v>28750</v>
      </c>
      <c r="N93" s="33">
        <v>0</v>
      </c>
      <c r="O93" s="33">
        <v>0</v>
      </c>
      <c r="P93" s="33" t="str">
        <v>XXX</v>
      </c>
      <c r="Q93" s="33" t="str">
        <v>XXX</v>
      </c>
      <c r="R93" s="33" t="str">
        <v>XXX</v>
      </c>
      <c r="S93" s="33">
        <v>28838</v>
      </c>
      <c r="T93" s="33">
        <v>615250000</v>
      </c>
      <c r="U93" s="33">
        <v>-1898123</v>
      </c>
      <c r="AB93">
        <f>VLOOKUP($A93,updated_plusgrid!$A$1:$AF$500,MATCH("Usable (USABLE)",updated_plusgrid!$A$1:$AF$1,0),0)-IFERROR(VLOOKUP($A93,'E1 basket NFOL Morning'!$A$1:$M$500,MATCH("For 1 basket",'E1 basket NFOL Morning'!$A$1:$M$1,0),0),0)*MIN('E1 basket NFOL Morning'!$G$2:$G$500)</f>
        <v>21400</v>
      </c>
      <c r="AC93">
        <f>VLOOKUP($A93,updated_plusgrid!$A$1:$AF$500,MATCH("Due (DUE)",updated_plusgrid!$A$1:$AF$1,0),0)-IFERROR(VLOOKUP($A93,'E1 basket NFOL Morning'!$A$1:$M$500,MATCH("For 1 basket",'E1 basket NFOL Morning'!$A$1:$M$1,0),0),0)*MIN('E1 basket NFOL Morning'!$I$2:$I$500)</f>
        <v>0</v>
      </c>
      <c r="AD93">
        <f>VLOOKUP($A93,updated_plusgrid!$A$1:$AF$500,MATCH("Pend. T+1 Buy (TT1UNSETTLEBUY)",updated_plusgrid!$A$1:$AF$1,0),0)-IFERROR(VLOOKUP($A93,'E1 basket NFOL Morning'!$A$1:$M$500,MATCH("For 1 basket",'E1 basket NFOL Morning'!$A$1:$M$1,0),0),0)*MIN('E1 basket NFOL Morning'!$K$2:$K$500)</f>
        <v>0</v>
      </c>
      <c r="AE93">
        <f>AB93-IFERROR(VLOOKUP($A93,Diamond!$A:$B,2,0),0)*MIN(Diamond!$G:$G)</f>
        <v>21400</v>
      </c>
      <c r="AF93">
        <f>AC93-IFERROR(VLOOKUP($A93,Diamond!$A:$B,2,0),0)*MIN(Diamond!$I:$I)</f>
        <v>0</v>
      </c>
      <c r="AG93">
        <f>AD93-IFERROR(VLOOKUP($A93,Diamond!$A:$B,2,0),0)*MIN(Diamond!$K:$K)</f>
        <v>0</v>
      </c>
      <c r="AH93">
        <f>AE93-IFERROR(VLOOKUP($A93,FL!$A:$B,2,0),0)*MIN(FL!$G:$G)</f>
        <v>21400</v>
      </c>
      <c r="AI93">
        <f>AF93-IFERROR(VLOOKUP($A93,FL!$A:$B,2,0),0)*MIN(FL!$I:$I)</f>
        <v>0</v>
      </c>
      <c r="AJ93">
        <f>AG93-IFERROR(VLOOKUP($A93,FL!$A:$B,2,0),0)*MIN(FL!$K:$K)</f>
        <v>0</v>
      </c>
      <c r="AK93">
        <f>AH93-IFERROR(VLOOKUP($A93,'VN100'!$A:$B,2,0),0)*MIN('VN100'!$G:$G)</f>
        <v>21400</v>
      </c>
      <c r="AL93">
        <f>AI93-IFERROR(VLOOKUP($A93,'VN100'!$A:$B,2,0),0)*MIN('VN100'!$I:$I)</f>
        <v>0</v>
      </c>
      <c r="AM93">
        <f>AJ93-IFERROR(VLOOKUP($A93,'VN100'!$A:$B,2,0),0)*MIN('VN100'!$K:$K)</f>
        <v>0</v>
      </c>
      <c r="AN93">
        <f>AK93-IFERROR(VLOOKUP($A93,MIDCAP!$A:$B,2,0),0)*MIN(MIDCAP!$G:$G)</f>
        <v>9800</v>
      </c>
      <c r="AO93">
        <f>AL93-IFERROR(VLOOKUP($A93,MIDCAP!$A:$B,2,0),0)*MIN(MIDCAP!$I:$I)</f>
        <v>0</v>
      </c>
      <c r="AP93">
        <f>AM93-IFERROR(VLOOKUP($A93,MIDCAP!$A:$B,2,0),0)*MIN(MIDCAP!$K:$K)</f>
        <v>0</v>
      </c>
      <c r="AQ93">
        <f>AN93-IFERROR(VLOOKUP($A93,VFS!$A:$B,2,0),0)*MIN(VFS!$G:$G)</f>
        <v>9800</v>
      </c>
      <c r="AR93">
        <f>AO93-IFERROR(VLOOKUP($A93,VFS!$A:$B,2,0),0)*MIN(VFS!$I:$I)</f>
        <v>0</v>
      </c>
      <c r="AS93">
        <f>AP93-IFERROR(VLOOKUP($A93,VFS!$A:$B,2,0),0)*MIN(VFS!$K:$K)</f>
        <v>0</v>
      </c>
      <c r="AT93">
        <f>AQ93-IFERROR(VLOOKUP($A93,FUEMAVND!$A:$B,2,0),0)*MIN(FUEMAVND!$G:$G)</f>
        <v>9800</v>
      </c>
      <c r="AU93">
        <f>AR93-IFERROR(VLOOKUP($A93,FUEMAVND!$A:$B,2,0),0)*MIN(FUEMAVND!$I:$I)</f>
        <v>0</v>
      </c>
      <c r="AV93">
        <f>AS93-IFERROR(VLOOKUP($A93,FUEMAVND!$A:$B,2,0),0)*MIN(FUEMAVND!$K:$K)</f>
        <v>0</v>
      </c>
    </row>
    <row r="94" spans="1:48" x14ac:dyDescent="0.3">
      <c r="A94" s="33" t="str">
        <v>REE</v>
      </c>
      <c r="B94" s="33">
        <v>74</v>
      </c>
      <c r="C94" s="33">
        <v>74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3685783</v>
      </c>
      <c r="M94" s="33">
        <v>68800</v>
      </c>
      <c r="N94" s="33">
        <v>0</v>
      </c>
      <c r="O94" s="33">
        <v>0</v>
      </c>
      <c r="P94" s="33" t="str">
        <v>XXX</v>
      </c>
      <c r="Q94" s="33" t="str">
        <v>XXX</v>
      </c>
      <c r="R94" s="33" t="str">
        <v>XXX</v>
      </c>
      <c r="S94" s="33">
        <v>49807</v>
      </c>
      <c r="T94" s="33">
        <v>5091200</v>
      </c>
      <c r="U94" s="33">
        <v>1405416</v>
      </c>
      <c r="AB94">
        <f>VLOOKUP($A94,updated_plusgrid!$A$1:$AF$500,MATCH("Usable (USABLE)",updated_plusgrid!$A$1:$AF$1,0),0)-IFERROR(VLOOKUP($A94,'E1 basket NFOL Morning'!$A$1:$M$500,MATCH("For 1 basket",'E1 basket NFOL Morning'!$A$1:$M$1,0),0),0)*MIN('E1 basket NFOL Morning'!$G$2:$G$500)</f>
        <v>74</v>
      </c>
      <c r="AC94">
        <f>VLOOKUP($A94,updated_plusgrid!$A$1:$AF$500,MATCH("Due (DUE)",updated_plusgrid!$A$1:$AF$1,0),0)-IFERROR(VLOOKUP($A94,'E1 basket NFOL Morning'!$A$1:$M$500,MATCH("For 1 basket",'E1 basket NFOL Morning'!$A$1:$M$1,0),0),0)*MIN('E1 basket NFOL Morning'!$I$2:$I$500)</f>
        <v>0</v>
      </c>
      <c r="AD94">
        <f>VLOOKUP($A94,updated_plusgrid!$A$1:$AF$500,MATCH("Pend. T+1 Buy (TT1UNSETTLEBUY)",updated_plusgrid!$A$1:$AF$1,0),0)-IFERROR(VLOOKUP($A94,'E1 basket NFOL Morning'!$A$1:$M$500,MATCH("For 1 basket",'E1 basket NFOL Morning'!$A$1:$M$1,0),0),0)*MIN('E1 basket NFOL Morning'!$K$2:$K$500)</f>
        <v>0</v>
      </c>
      <c r="AE94">
        <f>AB94-IFERROR(VLOOKUP($A94,Diamond!$A:$B,2,0),0)*MIN(Diamond!$G:$G)</f>
        <v>74</v>
      </c>
      <c r="AF94">
        <f>AC94-IFERROR(VLOOKUP($A94,Diamond!$A:$B,2,0),0)*MIN(Diamond!$I:$I)</f>
        <v>0</v>
      </c>
      <c r="AG94">
        <f>AD94-IFERROR(VLOOKUP($A94,Diamond!$A:$B,2,0),0)*MIN(Diamond!$K:$K)</f>
        <v>0</v>
      </c>
      <c r="AH94">
        <f>AE94-IFERROR(VLOOKUP($A94,FL!$A:$B,2,0),0)*MIN(FL!$G:$G)</f>
        <v>74</v>
      </c>
      <c r="AI94">
        <f>AF94-IFERROR(VLOOKUP($A94,FL!$A:$B,2,0),0)*MIN(FL!$I:$I)</f>
        <v>0</v>
      </c>
      <c r="AJ94">
        <f>AG94-IFERROR(VLOOKUP($A94,FL!$A:$B,2,0),0)*MIN(FL!$K:$K)</f>
        <v>0</v>
      </c>
      <c r="AK94">
        <f>AH94-IFERROR(VLOOKUP($A94,'VN100'!$A:$B,2,0),0)*MIN('VN100'!$G:$G)</f>
        <v>74</v>
      </c>
      <c r="AL94">
        <f>AI94-IFERROR(VLOOKUP($A94,'VN100'!$A:$B,2,0),0)*MIN('VN100'!$I:$I)</f>
        <v>0</v>
      </c>
      <c r="AM94">
        <f>AJ94-IFERROR(VLOOKUP($A94,'VN100'!$A:$B,2,0),0)*MIN('VN100'!$K:$K)</f>
        <v>0</v>
      </c>
      <c r="AN94">
        <f>AK94-IFERROR(VLOOKUP($A94,MIDCAP!$A:$B,2,0),0)*MIN(MIDCAP!$G:$G)</f>
        <v>74</v>
      </c>
      <c r="AO94">
        <f>AL94-IFERROR(VLOOKUP($A94,MIDCAP!$A:$B,2,0),0)*MIN(MIDCAP!$I:$I)</f>
        <v>0</v>
      </c>
      <c r="AP94">
        <f>AM94-IFERROR(VLOOKUP($A94,MIDCAP!$A:$B,2,0),0)*MIN(MIDCAP!$K:$K)</f>
        <v>0</v>
      </c>
      <c r="AQ94">
        <f>AN94-IFERROR(VLOOKUP($A94,VFS!$A:$B,2,0),0)*MIN(VFS!$G:$G)</f>
        <v>74</v>
      </c>
      <c r="AR94">
        <f>AO94-IFERROR(VLOOKUP($A94,VFS!$A:$B,2,0),0)*MIN(VFS!$I:$I)</f>
        <v>0</v>
      </c>
      <c r="AS94">
        <f>AP94-IFERROR(VLOOKUP($A94,VFS!$A:$B,2,0),0)*MIN(VFS!$K:$K)</f>
        <v>0</v>
      </c>
      <c r="AT94">
        <f>AQ94-IFERROR(VLOOKUP($A94,FUEMAVND!$A:$B,2,0),0)*MIN(FUEMAVND!$G:$G)</f>
        <v>74</v>
      </c>
      <c r="AU94">
        <f>AR94-IFERROR(VLOOKUP($A94,FUEMAVND!$A:$B,2,0),0)*MIN(FUEMAVND!$I:$I)</f>
        <v>0</v>
      </c>
      <c r="AV94">
        <f>AS94-IFERROR(VLOOKUP($A94,FUEMAVND!$A:$B,2,0),0)*MIN(FUEMAVND!$K:$K)</f>
        <v>0</v>
      </c>
    </row>
    <row r="95" spans="1:48" x14ac:dyDescent="0.3">
      <c r="A95" s="33" t="str">
        <v>SAB</v>
      </c>
      <c r="B95" s="33">
        <v>19150</v>
      </c>
      <c r="C95" s="33">
        <v>10950</v>
      </c>
      <c r="D95" s="33">
        <v>0</v>
      </c>
      <c r="E95" s="33">
        <v>2000</v>
      </c>
      <c r="F95" s="33">
        <v>1400</v>
      </c>
      <c r="G95" s="33">
        <v>4800</v>
      </c>
      <c r="H95" s="33">
        <v>0</v>
      </c>
      <c r="I95" s="33">
        <v>0</v>
      </c>
      <c r="J95" s="33">
        <v>0</v>
      </c>
      <c r="K95" s="33">
        <v>0</v>
      </c>
      <c r="L95" s="33">
        <v>1090672494</v>
      </c>
      <c r="M95" s="33">
        <v>57400</v>
      </c>
      <c r="N95" s="33">
        <v>0</v>
      </c>
      <c r="O95" s="33">
        <v>0</v>
      </c>
      <c r="P95" s="33" t="str">
        <v>XXX</v>
      </c>
      <c r="Q95" s="33" t="str">
        <v>XXX</v>
      </c>
      <c r="R95" s="33" t="str">
        <v>XXX</v>
      </c>
      <c r="S95" s="33">
        <v>56954</v>
      </c>
      <c r="T95" s="33">
        <v>1099210000</v>
      </c>
      <c r="U95" s="33">
        <v>8537505</v>
      </c>
      <c r="AB95">
        <f>VLOOKUP($A95,updated_plusgrid!$A$1:$AF$500,MATCH("Usable (USABLE)",updated_plusgrid!$A$1:$AF$1,0),0)-IFERROR(VLOOKUP($A95,'E1 basket NFOL Morning'!$A$1:$M$500,MATCH("For 1 basket",'E1 basket NFOL Morning'!$A$1:$M$1,0),0),0)*MIN('E1 basket NFOL Morning'!$G$2:$G$500)</f>
        <v>1350</v>
      </c>
      <c r="AC95">
        <f>VLOOKUP($A95,updated_plusgrid!$A$1:$AF$500,MATCH("Due (DUE)",updated_plusgrid!$A$1:$AF$1,0),0)-IFERROR(VLOOKUP($A95,'E1 basket NFOL Morning'!$A$1:$M$500,MATCH("For 1 basket",'E1 basket NFOL Morning'!$A$1:$M$1,0),0),0)*MIN('E1 basket NFOL Morning'!$I$2:$I$500)</f>
        <v>200</v>
      </c>
      <c r="AD95">
        <f>VLOOKUP($A95,updated_plusgrid!$A$1:$AF$500,MATCH("Pend. T+1 Buy (TT1UNSETTLEBUY)",updated_plusgrid!$A$1:$AF$1,0),0)-IFERROR(VLOOKUP($A95,'E1 basket NFOL Morning'!$A$1:$M$500,MATCH("For 1 basket",'E1 basket NFOL Morning'!$A$1:$M$1,0),0),0)*MIN('E1 basket NFOL Morning'!$K$2:$K$500)</f>
        <v>200</v>
      </c>
      <c r="AE95">
        <f>AB95-IFERROR(VLOOKUP($A95,Diamond!$A:$B,2,0),0)*MIN(Diamond!$G:$G)</f>
        <v>1350</v>
      </c>
      <c r="AF95">
        <f>AC95-IFERROR(VLOOKUP($A95,Diamond!$A:$B,2,0),0)*MIN(Diamond!$I:$I)</f>
        <v>200</v>
      </c>
      <c r="AG95">
        <f>AD95-IFERROR(VLOOKUP($A95,Diamond!$A:$B,2,0),0)*MIN(Diamond!$K:$K)</f>
        <v>200</v>
      </c>
      <c r="AH95">
        <f>AE95-IFERROR(VLOOKUP($A95,FL!$A:$B,2,0),0)*MIN(FL!$G:$G)</f>
        <v>1350</v>
      </c>
      <c r="AI95">
        <f>AF95-IFERROR(VLOOKUP($A95,FL!$A:$B,2,0),0)*MIN(FL!$I:$I)</f>
        <v>200</v>
      </c>
      <c r="AJ95">
        <f>AG95-IFERROR(VLOOKUP($A95,FL!$A:$B,2,0),0)*MIN(FL!$K:$K)</f>
        <v>200</v>
      </c>
      <c r="AK95">
        <f>AH95-IFERROR(VLOOKUP($A95,'VN100'!$A:$B,2,0),0)*MIN('VN100'!$G:$G)</f>
        <v>1350</v>
      </c>
      <c r="AL95">
        <f>AI95-IFERROR(VLOOKUP($A95,'VN100'!$A:$B,2,0),0)*MIN('VN100'!$I:$I)</f>
        <v>200</v>
      </c>
      <c r="AM95">
        <f>AJ95-IFERROR(VLOOKUP($A95,'VN100'!$A:$B,2,0),0)*MIN('VN100'!$K:$K)</f>
        <v>200</v>
      </c>
      <c r="AN95">
        <f>AK95-IFERROR(VLOOKUP($A95,MIDCAP!$A:$B,2,0),0)*MIN(MIDCAP!$G:$G)</f>
        <v>1350</v>
      </c>
      <c r="AO95">
        <f>AL95-IFERROR(VLOOKUP($A95,MIDCAP!$A:$B,2,0),0)*MIN(MIDCAP!$I:$I)</f>
        <v>200</v>
      </c>
      <c r="AP95">
        <f>AM95-IFERROR(VLOOKUP($A95,MIDCAP!$A:$B,2,0),0)*MIN(MIDCAP!$K:$K)</f>
        <v>200</v>
      </c>
      <c r="AQ95">
        <f>AN95-IFERROR(VLOOKUP($A95,VFS!$A:$B,2,0),0)*MIN(VFS!$G:$G)</f>
        <v>1350</v>
      </c>
      <c r="AR95">
        <f>AO95-IFERROR(VLOOKUP($A95,VFS!$A:$B,2,0),0)*MIN(VFS!$I:$I)</f>
        <v>200</v>
      </c>
      <c r="AS95">
        <f>AP95-IFERROR(VLOOKUP($A95,VFS!$A:$B,2,0),0)*MIN(VFS!$K:$K)</f>
        <v>200</v>
      </c>
      <c r="AT95">
        <f>AQ95-IFERROR(VLOOKUP($A95,FUEMAVND!$A:$B,2,0),0)*MIN(FUEMAVND!$G:$G)</f>
        <v>1350</v>
      </c>
      <c r="AU95">
        <f>AR95-IFERROR(VLOOKUP($A95,FUEMAVND!$A:$B,2,0),0)*MIN(FUEMAVND!$I:$I)</f>
        <v>200</v>
      </c>
      <c r="AV95">
        <f>AS95-IFERROR(VLOOKUP($A95,FUEMAVND!$A:$B,2,0),0)*MIN(FUEMAVND!$K:$K)</f>
        <v>200</v>
      </c>
    </row>
    <row r="96" spans="1:48" x14ac:dyDescent="0.3">
      <c r="A96" s="33" t="str">
        <v>SAM</v>
      </c>
      <c r="B96" s="33">
        <v>60936</v>
      </c>
      <c r="C96" s="33">
        <v>60936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396968290</v>
      </c>
      <c r="M96" s="33">
        <v>6550</v>
      </c>
      <c r="N96" s="33">
        <v>0</v>
      </c>
      <c r="O96" s="33">
        <v>0</v>
      </c>
      <c r="P96" s="33" t="str">
        <v>XXX</v>
      </c>
      <c r="Q96" s="33" t="str">
        <v>XXX</v>
      </c>
      <c r="R96" s="33" t="str">
        <v>XXX</v>
      </c>
      <c r="S96" s="33">
        <v>6514</v>
      </c>
      <c r="T96" s="33">
        <v>399130800</v>
      </c>
      <c r="U96" s="33">
        <v>2162509</v>
      </c>
      <c r="AB96">
        <f>VLOOKUP($A96,updated_plusgrid!$A$1:$AF$500,MATCH("Usable (USABLE)",updated_plusgrid!$A$1:$AF$1,0),0)-IFERROR(VLOOKUP($A96,'E1 basket NFOL Morning'!$A$1:$M$500,MATCH("For 1 basket",'E1 basket NFOL Morning'!$A$1:$M$1,0),0),0)*MIN('E1 basket NFOL Morning'!$G$2:$G$500)</f>
        <v>60936</v>
      </c>
      <c r="AC96">
        <f>VLOOKUP($A96,updated_plusgrid!$A$1:$AF$500,MATCH("Due (DUE)",updated_plusgrid!$A$1:$AF$1,0),0)-IFERROR(VLOOKUP($A96,'E1 basket NFOL Morning'!$A$1:$M$500,MATCH("For 1 basket",'E1 basket NFOL Morning'!$A$1:$M$1,0),0),0)*MIN('E1 basket NFOL Morning'!$I$2:$I$500)</f>
        <v>0</v>
      </c>
      <c r="AD96">
        <f>VLOOKUP($A96,updated_plusgrid!$A$1:$AF$500,MATCH("Pend. T+1 Buy (TT1UNSETTLEBUY)",updated_plusgrid!$A$1:$AF$1,0),0)-IFERROR(VLOOKUP($A96,'E1 basket NFOL Morning'!$A$1:$M$500,MATCH("For 1 basket",'E1 basket NFOL Morning'!$A$1:$M$1,0),0),0)*MIN('E1 basket NFOL Morning'!$K$2:$K$500)</f>
        <v>0</v>
      </c>
      <c r="AE96">
        <f>AB96-IFERROR(VLOOKUP($A96,Diamond!$A:$B,2,0),0)*MIN(Diamond!$G:$G)</f>
        <v>60936</v>
      </c>
      <c r="AF96">
        <f>AC96-IFERROR(VLOOKUP($A96,Diamond!$A:$B,2,0),0)*MIN(Diamond!$I:$I)</f>
        <v>0</v>
      </c>
      <c r="AG96">
        <f>AD96-IFERROR(VLOOKUP($A96,Diamond!$A:$B,2,0),0)*MIN(Diamond!$K:$K)</f>
        <v>0</v>
      </c>
      <c r="AH96">
        <f>AE96-IFERROR(VLOOKUP($A96,FL!$A:$B,2,0),0)*MIN(FL!$G:$G)</f>
        <v>60936</v>
      </c>
      <c r="AI96">
        <f>AF96-IFERROR(VLOOKUP($A96,FL!$A:$B,2,0),0)*MIN(FL!$I:$I)</f>
        <v>0</v>
      </c>
      <c r="AJ96">
        <f>AG96-IFERROR(VLOOKUP($A96,FL!$A:$B,2,0),0)*MIN(FL!$K:$K)</f>
        <v>0</v>
      </c>
      <c r="AK96">
        <f>AH96-IFERROR(VLOOKUP($A96,'VN100'!$A:$B,2,0),0)*MIN('VN100'!$G:$G)</f>
        <v>60936</v>
      </c>
      <c r="AL96">
        <f>AI96-IFERROR(VLOOKUP($A96,'VN100'!$A:$B,2,0),0)*MIN('VN100'!$I:$I)</f>
        <v>0</v>
      </c>
      <c r="AM96">
        <f>AJ96-IFERROR(VLOOKUP($A96,'VN100'!$A:$B,2,0),0)*MIN('VN100'!$K:$K)</f>
        <v>0</v>
      </c>
      <c r="AN96">
        <f>AK96-IFERROR(VLOOKUP($A96,MIDCAP!$A:$B,2,0),0)*MIN(MIDCAP!$G:$G)</f>
        <v>60936</v>
      </c>
      <c r="AO96">
        <f>AL96-IFERROR(VLOOKUP($A96,MIDCAP!$A:$B,2,0),0)*MIN(MIDCAP!$I:$I)</f>
        <v>0</v>
      </c>
      <c r="AP96">
        <f>AM96-IFERROR(VLOOKUP($A96,MIDCAP!$A:$B,2,0),0)*MIN(MIDCAP!$K:$K)</f>
        <v>0</v>
      </c>
      <c r="AQ96">
        <f>AN96-IFERROR(VLOOKUP($A96,VFS!$A:$B,2,0),0)*MIN(VFS!$G:$G)</f>
        <v>60936</v>
      </c>
      <c r="AR96">
        <f>AO96-IFERROR(VLOOKUP($A96,VFS!$A:$B,2,0),0)*MIN(VFS!$I:$I)</f>
        <v>0</v>
      </c>
      <c r="AS96">
        <f>AP96-IFERROR(VLOOKUP($A96,VFS!$A:$B,2,0),0)*MIN(VFS!$K:$K)</f>
        <v>0</v>
      </c>
      <c r="AT96">
        <f>AQ96-IFERROR(VLOOKUP($A96,FUEMAVND!$A:$B,2,0),0)*MIN(FUEMAVND!$G:$G)</f>
        <v>60936</v>
      </c>
      <c r="AU96">
        <f>AR96-IFERROR(VLOOKUP($A96,FUEMAVND!$A:$B,2,0),0)*MIN(FUEMAVND!$I:$I)</f>
        <v>0</v>
      </c>
      <c r="AV96">
        <f>AS96-IFERROR(VLOOKUP($A96,FUEMAVND!$A:$B,2,0),0)*MIN(FUEMAVND!$K:$K)</f>
        <v>0</v>
      </c>
    </row>
    <row r="97" spans="1:48" x14ac:dyDescent="0.3">
      <c r="A97" s="33" t="str">
        <v>SBT</v>
      </c>
      <c r="B97" s="33">
        <v>46800</v>
      </c>
      <c r="C97" s="33">
        <v>46800</v>
      </c>
      <c r="D97" s="33">
        <v>0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600836480</v>
      </c>
      <c r="M97" s="33">
        <v>12700</v>
      </c>
      <c r="N97" s="33">
        <v>0</v>
      </c>
      <c r="O97" s="33">
        <v>0</v>
      </c>
      <c r="P97" s="33" t="str">
        <v>XXX</v>
      </c>
      <c r="Q97" s="33" t="str">
        <v>XXX</v>
      </c>
      <c r="R97" s="33" t="str">
        <v>XXX</v>
      </c>
      <c r="S97" s="33">
        <v>12838</v>
      </c>
      <c r="T97" s="33">
        <v>594360000</v>
      </c>
      <c r="U97" s="33">
        <v>-6476480</v>
      </c>
      <c r="AB97">
        <f>VLOOKUP($A97,updated_plusgrid!$A$1:$AF$500,MATCH("Usable (USABLE)",updated_plusgrid!$A$1:$AF$1,0),0)-IFERROR(VLOOKUP($A97,'E1 basket NFOL Morning'!$A$1:$M$500,MATCH("For 1 basket",'E1 basket NFOL Morning'!$A$1:$M$1,0),0),0)*MIN('E1 basket NFOL Morning'!$G$2:$G$500)</f>
        <v>46800</v>
      </c>
      <c r="AC97">
        <f>VLOOKUP($A97,updated_plusgrid!$A$1:$AF$500,MATCH("Due (DUE)",updated_plusgrid!$A$1:$AF$1,0),0)-IFERROR(VLOOKUP($A97,'E1 basket NFOL Morning'!$A$1:$M$500,MATCH("For 1 basket",'E1 basket NFOL Morning'!$A$1:$M$1,0),0),0)*MIN('E1 basket NFOL Morning'!$I$2:$I$500)</f>
        <v>0</v>
      </c>
      <c r="AD97">
        <f>VLOOKUP($A97,updated_plusgrid!$A$1:$AF$500,MATCH("Pend. T+1 Buy (TT1UNSETTLEBUY)",updated_plusgrid!$A$1:$AF$1,0),0)-IFERROR(VLOOKUP($A97,'E1 basket NFOL Morning'!$A$1:$M$500,MATCH("For 1 basket",'E1 basket NFOL Morning'!$A$1:$M$1,0),0),0)*MIN('E1 basket NFOL Morning'!$K$2:$K$500)</f>
        <v>0</v>
      </c>
      <c r="AE97">
        <f>AB97-IFERROR(VLOOKUP($A97,Diamond!$A:$B,2,0),0)*MIN(Diamond!$G:$G)</f>
        <v>46800</v>
      </c>
      <c r="AF97">
        <f>AC97-IFERROR(VLOOKUP($A97,Diamond!$A:$B,2,0),0)*MIN(Diamond!$I:$I)</f>
        <v>0</v>
      </c>
      <c r="AG97">
        <f>AD97-IFERROR(VLOOKUP($A97,Diamond!$A:$B,2,0),0)*MIN(Diamond!$K:$K)</f>
        <v>0</v>
      </c>
      <c r="AH97">
        <f>AE97-IFERROR(VLOOKUP($A97,FL!$A:$B,2,0),0)*MIN(FL!$G:$G)</f>
        <v>46800</v>
      </c>
      <c r="AI97">
        <f>AF97-IFERROR(VLOOKUP($A97,FL!$A:$B,2,0),0)*MIN(FL!$I:$I)</f>
        <v>0</v>
      </c>
      <c r="AJ97">
        <f>AG97-IFERROR(VLOOKUP($A97,FL!$A:$B,2,0),0)*MIN(FL!$K:$K)</f>
        <v>0</v>
      </c>
      <c r="AK97">
        <f>AH97-IFERROR(VLOOKUP($A97,'VN100'!$A:$B,2,0),0)*MIN('VN100'!$G:$G)</f>
        <v>46800</v>
      </c>
      <c r="AL97">
        <f>AI97-IFERROR(VLOOKUP($A97,'VN100'!$A:$B,2,0),0)*MIN('VN100'!$I:$I)</f>
        <v>0</v>
      </c>
      <c r="AM97">
        <f>AJ97-IFERROR(VLOOKUP($A97,'VN100'!$A:$B,2,0),0)*MIN('VN100'!$K:$K)</f>
        <v>0</v>
      </c>
      <c r="AN97">
        <f>AK97-IFERROR(VLOOKUP($A97,MIDCAP!$A:$B,2,0),0)*MIN(MIDCAP!$G:$G)</f>
        <v>26500</v>
      </c>
      <c r="AO97">
        <f>AL97-IFERROR(VLOOKUP($A97,MIDCAP!$A:$B,2,0),0)*MIN(MIDCAP!$I:$I)</f>
        <v>0</v>
      </c>
      <c r="AP97">
        <f>AM97-IFERROR(VLOOKUP($A97,MIDCAP!$A:$B,2,0),0)*MIN(MIDCAP!$K:$K)</f>
        <v>0</v>
      </c>
      <c r="AQ97">
        <f>AN97-IFERROR(VLOOKUP($A97,VFS!$A:$B,2,0),0)*MIN(VFS!$G:$G)</f>
        <v>26500</v>
      </c>
      <c r="AR97">
        <f>AO97-IFERROR(VLOOKUP($A97,VFS!$A:$B,2,0),0)*MIN(VFS!$I:$I)</f>
        <v>0</v>
      </c>
      <c r="AS97">
        <f>AP97-IFERROR(VLOOKUP($A97,VFS!$A:$B,2,0),0)*MIN(VFS!$K:$K)</f>
        <v>0</v>
      </c>
      <c r="AT97">
        <f>AQ97-IFERROR(VLOOKUP($A97,FUEMAVND!$A:$B,2,0),0)*MIN(FUEMAVND!$G:$G)</f>
        <v>26500</v>
      </c>
      <c r="AU97">
        <f>AR97-IFERROR(VLOOKUP($A97,FUEMAVND!$A:$B,2,0),0)*MIN(FUEMAVND!$I:$I)</f>
        <v>0</v>
      </c>
      <c r="AV97">
        <f>AS97-IFERROR(VLOOKUP($A97,FUEMAVND!$A:$B,2,0),0)*MIN(FUEMAVND!$K:$K)</f>
        <v>0</v>
      </c>
    </row>
    <row r="98" spans="1:48" x14ac:dyDescent="0.3">
      <c r="A98" s="33" t="str">
        <v>SCR</v>
      </c>
      <c r="B98" s="33">
        <v>24</v>
      </c>
      <c r="C98" s="33">
        <v>24</v>
      </c>
      <c r="D98" s="33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207466</v>
      </c>
      <c r="M98" s="33">
        <v>5880</v>
      </c>
      <c r="N98" s="33">
        <v>0</v>
      </c>
      <c r="O98" s="33">
        <v>0</v>
      </c>
      <c r="P98" s="33" t="str">
        <v>XXX</v>
      </c>
      <c r="Q98" s="33" t="str">
        <v>XXX</v>
      </c>
      <c r="R98" s="33" t="str">
        <v>XXX</v>
      </c>
      <c r="S98" s="33">
        <v>8644</v>
      </c>
      <c r="T98" s="33">
        <v>141120</v>
      </c>
      <c r="U98" s="33">
        <v>-66346</v>
      </c>
      <c r="AB98">
        <f>VLOOKUP($A98,updated_plusgrid!$A$1:$AF$500,MATCH("Usable (USABLE)",updated_plusgrid!$A$1:$AF$1,0),0)-IFERROR(VLOOKUP($A98,'E1 basket NFOL Morning'!$A$1:$M$500,MATCH("For 1 basket",'E1 basket NFOL Morning'!$A$1:$M$1,0),0),0)*MIN('E1 basket NFOL Morning'!$G$2:$G$500)</f>
        <v>24</v>
      </c>
      <c r="AC98">
        <f>VLOOKUP($A98,updated_plusgrid!$A$1:$AF$500,MATCH("Due (DUE)",updated_plusgrid!$A$1:$AF$1,0),0)-IFERROR(VLOOKUP($A98,'E1 basket NFOL Morning'!$A$1:$M$500,MATCH("For 1 basket",'E1 basket NFOL Morning'!$A$1:$M$1,0),0),0)*MIN('E1 basket NFOL Morning'!$I$2:$I$500)</f>
        <v>0</v>
      </c>
      <c r="AD98">
        <f>VLOOKUP($A98,updated_plusgrid!$A$1:$AF$500,MATCH("Pend. T+1 Buy (TT1UNSETTLEBUY)",updated_plusgrid!$A$1:$AF$1,0),0)-IFERROR(VLOOKUP($A98,'E1 basket NFOL Morning'!$A$1:$M$500,MATCH("For 1 basket",'E1 basket NFOL Morning'!$A$1:$M$1,0),0),0)*MIN('E1 basket NFOL Morning'!$K$2:$K$500)</f>
        <v>0</v>
      </c>
      <c r="AE98">
        <f>AB98-IFERROR(VLOOKUP($A98,Diamond!$A:$B,2,0),0)*MIN(Diamond!$G:$G)</f>
        <v>24</v>
      </c>
      <c r="AF98">
        <f>AC98-IFERROR(VLOOKUP($A98,Diamond!$A:$B,2,0),0)*MIN(Diamond!$I:$I)</f>
        <v>0</v>
      </c>
      <c r="AG98">
        <f>AD98-IFERROR(VLOOKUP($A98,Diamond!$A:$B,2,0),0)*MIN(Diamond!$K:$K)</f>
        <v>0</v>
      </c>
      <c r="AH98">
        <f>AE98-IFERROR(VLOOKUP($A98,FL!$A:$B,2,0),0)*MIN(FL!$G:$G)</f>
        <v>24</v>
      </c>
      <c r="AI98">
        <f>AF98-IFERROR(VLOOKUP($A98,FL!$A:$B,2,0),0)*MIN(FL!$I:$I)</f>
        <v>0</v>
      </c>
      <c r="AJ98">
        <f>AG98-IFERROR(VLOOKUP($A98,FL!$A:$B,2,0),0)*MIN(FL!$K:$K)</f>
        <v>0</v>
      </c>
      <c r="AK98">
        <f>AH98-IFERROR(VLOOKUP($A98,'VN100'!$A:$B,2,0),0)*MIN('VN100'!$G:$G)</f>
        <v>24</v>
      </c>
      <c r="AL98">
        <f>AI98-IFERROR(VLOOKUP($A98,'VN100'!$A:$B,2,0),0)*MIN('VN100'!$I:$I)</f>
        <v>0</v>
      </c>
      <c r="AM98">
        <f>AJ98-IFERROR(VLOOKUP($A98,'VN100'!$A:$B,2,0),0)*MIN('VN100'!$K:$K)</f>
        <v>0</v>
      </c>
      <c r="AN98">
        <f>AK98-IFERROR(VLOOKUP($A98,MIDCAP!$A:$B,2,0),0)*MIN(MIDCAP!$G:$G)</f>
        <v>24</v>
      </c>
      <c r="AO98">
        <f>AL98-IFERROR(VLOOKUP($A98,MIDCAP!$A:$B,2,0),0)*MIN(MIDCAP!$I:$I)</f>
        <v>0</v>
      </c>
      <c r="AP98">
        <f>AM98-IFERROR(VLOOKUP($A98,MIDCAP!$A:$B,2,0),0)*MIN(MIDCAP!$K:$K)</f>
        <v>0</v>
      </c>
      <c r="AQ98">
        <f>AN98-IFERROR(VLOOKUP($A98,VFS!$A:$B,2,0),0)*MIN(VFS!$G:$G)</f>
        <v>24</v>
      </c>
      <c r="AR98">
        <f>AO98-IFERROR(VLOOKUP($A98,VFS!$A:$B,2,0),0)*MIN(VFS!$I:$I)</f>
        <v>0</v>
      </c>
      <c r="AS98">
        <f>AP98-IFERROR(VLOOKUP($A98,VFS!$A:$B,2,0),0)*MIN(VFS!$K:$K)</f>
        <v>0</v>
      </c>
      <c r="AT98">
        <f>AQ98-IFERROR(VLOOKUP($A98,FUEMAVND!$A:$B,2,0),0)*MIN(FUEMAVND!$G:$G)</f>
        <v>24</v>
      </c>
      <c r="AU98">
        <f>AR98-IFERROR(VLOOKUP($A98,FUEMAVND!$A:$B,2,0),0)*MIN(FUEMAVND!$I:$I)</f>
        <v>0</v>
      </c>
      <c r="AV98">
        <f>AS98-IFERROR(VLOOKUP($A98,FUEMAVND!$A:$B,2,0),0)*MIN(FUEMAVND!$K:$K)</f>
        <v>0</v>
      </c>
    </row>
    <row r="99" spans="1:48" x14ac:dyDescent="0.3">
      <c r="A99" s="33" t="str">
        <v>SCS</v>
      </c>
      <c r="B99" s="33">
        <v>6700</v>
      </c>
      <c r="C99" s="33">
        <v>6700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577286383</v>
      </c>
      <c r="M99" s="33">
        <v>82500</v>
      </c>
      <c r="N99" s="33">
        <v>0</v>
      </c>
      <c r="O99" s="33">
        <v>0</v>
      </c>
      <c r="P99" s="33" t="str">
        <v>XXX</v>
      </c>
      <c r="Q99" s="33" t="str">
        <v>XXX</v>
      </c>
      <c r="R99" s="33" t="str">
        <v>XXX</v>
      </c>
      <c r="S99" s="33">
        <v>86162</v>
      </c>
      <c r="T99" s="33">
        <v>552750000</v>
      </c>
      <c r="U99" s="33">
        <v>-24536383</v>
      </c>
      <c r="AB99">
        <f>VLOOKUP($A99,updated_plusgrid!$A$1:$AF$500,MATCH("Usable (USABLE)",updated_plusgrid!$A$1:$AF$1,0),0)-IFERROR(VLOOKUP($A99,'E1 basket NFOL Morning'!$A$1:$M$500,MATCH("For 1 basket",'E1 basket NFOL Morning'!$A$1:$M$1,0),0),0)*MIN('E1 basket NFOL Morning'!$G$2:$G$500)</f>
        <v>6700</v>
      </c>
      <c r="AC99">
        <f>VLOOKUP($A99,updated_plusgrid!$A$1:$AF$500,MATCH("Due (DUE)",updated_plusgrid!$A$1:$AF$1,0),0)-IFERROR(VLOOKUP($A99,'E1 basket NFOL Morning'!$A$1:$M$500,MATCH("For 1 basket",'E1 basket NFOL Morning'!$A$1:$M$1,0),0),0)*MIN('E1 basket NFOL Morning'!$I$2:$I$500)</f>
        <v>0</v>
      </c>
      <c r="AD99">
        <f>VLOOKUP($A99,updated_plusgrid!$A$1:$AF$500,MATCH("Pend. T+1 Buy (TT1UNSETTLEBUY)",updated_plusgrid!$A$1:$AF$1,0),0)-IFERROR(VLOOKUP($A99,'E1 basket NFOL Morning'!$A$1:$M$500,MATCH("For 1 basket",'E1 basket NFOL Morning'!$A$1:$M$1,0),0),0)*MIN('E1 basket NFOL Morning'!$K$2:$K$500)</f>
        <v>0</v>
      </c>
      <c r="AE99">
        <f>AB99-IFERROR(VLOOKUP($A99,Diamond!$A:$B,2,0),0)*MIN(Diamond!$G:$G)</f>
        <v>6700</v>
      </c>
      <c r="AF99">
        <f>AC99-IFERROR(VLOOKUP($A99,Diamond!$A:$B,2,0),0)*MIN(Diamond!$I:$I)</f>
        <v>0</v>
      </c>
      <c r="AG99">
        <f>AD99-IFERROR(VLOOKUP($A99,Diamond!$A:$B,2,0),0)*MIN(Diamond!$K:$K)</f>
        <v>0</v>
      </c>
      <c r="AH99">
        <f>AE99-IFERROR(VLOOKUP($A99,FL!$A:$B,2,0),0)*MIN(FL!$G:$G)</f>
        <v>6700</v>
      </c>
      <c r="AI99">
        <f>AF99-IFERROR(VLOOKUP($A99,FL!$A:$B,2,0),0)*MIN(FL!$I:$I)</f>
        <v>0</v>
      </c>
      <c r="AJ99">
        <f>AG99-IFERROR(VLOOKUP($A99,FL!$A:$B,2,0),0)*MIN(FL!$K:$K)</f>
        <v>0</v>
      </c>
      <c r="AK99">
        <f>AH99-IFERROR(VLOOKUP($A99,'VN100'!$A:$B,2,0),0)*MIN('VN100'!$G:$G)</f>
        <v>6700</v>
      </c>
      <c r="AL99">
        <f>AI99-IFERROR(VLOOKUP($A99,'VN100'!$A:$B,2,0),0)*MIN('VN100'!$I:$I)</f>
        <v>0</v>
      </c>
      <c r="AM99">
        <f>AJ99-IFERROR(VLOOKUP($A99,'VN100'!$A:$B,2,0),0)*MIN('VN100'!$K:$K)</f>
        <v>0</v>
      </c>
      <c r="AN99">
        <f>AK99-IFERROR(VLOOKUP($A99,MIDCAP!$A:$B,2,0),0)*MIN(MIDCAP!$G:$G)</f>
        <v>3800</v>
      </c>
      <c r="AO99">
        <f>AL99-IFERROR(VLOOKUP($A99,MIDCAP!$A:$B,2,0),0)*MIN(MIDCAP!$I:$I)</f>
        <v>0</v>
      </c>
      <c r="AP99">
        <f>AM99-IFERROR(VLOOKUP($A99,MIDCAP!$A:$B,2,0),0)*MIN(MIDCAP!$K:$K)</f>
        <v>0</v>
      </c>
      <c r="AQ99">
        <f>AN99-IFERROR(VLOOKUP($A99,VFS!$A:$B,2,0),0)*MIN(VFS!$G:$G)</f>
        <v>3800</v>
      </c>
      <c r="AR99">
        <f>AO99-IFERROR(VLOOKUP($A99,VFS!$A:$B,2,0),0)*MIN(VFS!$I:$I)</f>
        <v>0</v>
      </c>
      <c r="AS99">
        <f>AP99-IFERROR(VLOOKUP($A99,VFS!$A:$B,2,0),0)*MIN(VFS!$K:$K)</f>
        <v>0</v>
      </c>
      <c r="AT99">
        <f>AQ99-IFERROR(VLOOKUP($A99,FUEMAVND!$A:$B,2,0),0)*MIN(FUEMAVND!$G:$G)</f>
        <v>3800</v>
      </c>
      <c r="AU99">
        <f>AR99-IFERROR(VLOOKUP($A99,FUEMAVND!$A:$B,2,0),0)*MIN(FUEMAVND!$I:$I)</f>
        <v>0</v>
      </c>
      <c r="AV99">
        <f>AS99-IFERROR(VLOOKUP($A99,FUEMAVND!$A:$B,2,0),0)*MIN(FUEMAVND!$K:$K)</f>
        <v>0</v>
      </c>
    </row>
    <row r="100" spans="1:48" x14ac:dyDescent="0.3">
      <c r="A100" s="33" t="str">
        <v>SHB</v>
      </c>
      <c r="B100" s="33">
        <v>561400</v>
      </c>
      <c r="C100" s="33">
        <v>356200</v>
      </c>
      <c r="D100" s="33">
        <v>0</v>
      </c>
      <c r="E100" s="33">
        <v>37800</v>
      </c>
      <c r="F100" s="33">
        <v>37800</v>
      </c>
      <c r="G100" s="33">
        <v>129600</v>
      </c>
      <c r="H100" s="33">
        <v>0</v>
      </c>
      <c r="I100" s="33">
        <v>0</v>
      </c>
      <c r="J100" s="33">
        <v>0</v>
      </c>
      <c r="K100" s="33">
        <v>0</v>
      </c>
      <c r="L100" s="33">
        <v>5979657729</v>
      </c>
      <c r="M100" s="33">
        <v>10600</v>
      </c>
      <c r="N100" s="33">
        <v>0</v>
      </c>
      <c r="O100" s="33">
        <v>0</v>
      </c>
      <c r="P100" s="33" t="str">
        <v>XXX</v>
      </c>
      <c r="Q100" s="33" t="str">
        <v>XXX</v>
      </c>
      <c r="R100" s="33" t="str">
        <v>XXX</v>
      </c>
      <c r="S100" s="33">
        <v>10651</v>
      </c>
      <c r="T100" s="33">
        <v>5950840000</v>
      </c>
      <c r="U100" s="33">
        <v>-28817729</v>
      </c>
      <c r="AB100">
        <f>VLOOKUP($A100,updated_plusgrid!$A$1:$AF$500,MATCH("Usable (USABLE)",updated_plusgrid!$A$1:$AF$1,0),0)-IFERROR(VLOOKUP($A100,'E1 basket NFOL Morning'!$A$1:$M$500,MATCH("For 1 basket",'E1 basket NFOL Morning'!$A$1:$M$1,0),0),0)*MIN('E1 basket NFOL Morning'!$G$2:$G$500)</f>
        <v>97000</v>
      </c>
      <c r="AC100">
        <f>VLOOKUP($A100,updated_plusgrid!$A$1:$AF$500,MATCH("Due (DUE)",updated_plusgrid!$A$1:$AF$1,0),0)-IFERROR(VLOOKUP($A100,'E1 basket NFOL Morning'!$A$1:$M$500,MATCH("For 1 basket",'E1 basket NFOL Morning'!$A$1:$M$1,0),0),0)*MIN('E1 basket NFOL Morning'!$I$2:$I$500)</f>
        <v>5400</v>
      </c>
      <c r="AD100">
        <f>VLOOKUP($A100,updated_plusgrid!$A$1:$AF$500,MATCH("Pend. T+1 Buy (TT1UNSETTLEBUY)",updated_plusgrid!$A$1:$AF$1,0),0)-IFERROR(VLOOKUP($A100,'E1 basket NFOL Morning'!$A$1:$M$500,MATCH("For 1 basket",'E1 basket NFOL Morning'!$A$1:$M$1,0),0),0)*MIN('E1 basket NFOL Morning'!$K$2:$K$500)</f>
        <v>5400</v>
      </c>
      <c r="AE100">
        <f>AB100-IFERROR(VLOOKUP($A100,Diamond!$A:$B,2,0),0)*MIN(Diamond!$G:$G)</f>
        <v>97000</v>
      </c>
      <c r="AF100">
        <f>AC100-IFERROR(VLOOKUP($A100,Diamond!$A:$B,2,0),0)*MIN(Diamond!$I:$I)</f>
        <v>5400</v>
      </c>
      <c r="AG100">
        <f>AD100-IFERROR(VLOOKUP($A100,Diamond!$A:$B,2,0),0)*MIN(Diamond!$K:$K)</f>
        <v>5400</v>
      </c>
      <c r="AH100">
        <f>AE100-IFERROR(VLOOKUP($A100,FL!$A:$B,2,0),0)*MIN(FL!$G:$G)</f>
        <v>39400</v>
      </c>
      <c r="AI100">
        <f>AF100-IFERROR(VLOOKUP($A100,FL!$A:$B,2,0),0)*MIN(FL!$I:$I)</f>
        <v>5400</v>
      </c>
      <c r="AJ100">
        <f>AG100-IFERROR(VLOOKUP($A100,FL!$A:$B,2,0),0)*MIN(FL!$K:$K)</f>
        <v>5400</v>
      </c>
      <c r="AK100">
        <f>AH100-IFERROR(VLOOKUP($A100,'VN100'!$A:$B,2,0),0)*MIN('VN100'!$G:$G)</f>
        <v>39400</v>
      </c>
      <c r="AL100">
        <f>AI100-IFERROR(VLOOKUP($A100,'VN100'!$A:$B,2,0),0)*MIN('VN100'!$I:$I)</f>
        <v>5400</v>
      </c>
      <c r="AM100">
        <f>AJ100-IFERROR(VLOOKUP($A100,'VN100'!$A:$B,2,0),0)*MIN('VN100'!$K:$K)</f>
        <v>5400</v>
      </c>
      <c r="AN100">
        <f>AK100-IFERROR(VLOOKUP($A100,MIDCAP!$A:$B,2,0),0)*MIN(MIDCAP!$G:$G)</f>
        <v>39400</v>
      </c>
      <c r="AO100">
        <f>AL100-IFERROR(VLOOKUP($A100,MIDCAP!$A:$B,2,0),0)*MIN(MIDCAP!$I:$I)</f>
        <v>5400</v>
      </c>
      <c r="AP100">
        <f>AM100-IFERROR(VLOOKUP($A100,MIDCAP!$A:$B,2,0),0)*MIN(MIDCAP!$K:$K)</f>
        <v>5400</v>
      </c>
      <c r="AQ100">
        <f>AN100-IFERROR(VLOOKUP($A100,VFS!$A:$B,2,0),0)*MIN(VFS!$G:$G)</f>
        <v>39400</v>
      </c>
      <c r="AR100">
        <f>AO100-IFERROR(VLOOKUP($A100,VFS!$A:$B,2,0),0)*MIN(VFS!$I:$I)</f>
        <v>5400</v>
      </c>
      <c r="AS100">
        <f>AP100-IFERROR(VLOOKUP($A100,VFS!$A:$B,2,0),0)*MIN(VFS!$K:$K)</f>
        <v>5400</v>
      </c>
      <c r="AT100">
        <f>AQ100-IFERROR(VLOOKUP($A100,FUEMAVND!$A:$B,2,0),0)*MIN(FUEMAVND!$G:$G)</f>
        <v>39400</v>
      </c>
      <c r="AU100">
        <f>AR100-IFERROR(VLOOKUP($A100,FUEMAVND!$A:$B,2,0),0)*MIN(FUEMAVND!$I:$I)</f>
        <v>5400</v>
      </c>
      <c r="AV100">
        <f>AS100-IFERROR(VLOOKUP($A100,FUEMAVND!$A:$B,2,0),0)*MIN(FUEMAVND!$K:$K)</f>
        <v>5400</v>
      </c>
    </row>
    <row r="101" spans="1:48" x14ac:dyDescent="0.3">
      <c r="A101" s="33" t="str">
        <v>SIP</v>
      </c>
      <c r="B101" s="33">
        <v>10100</v>
      </c>
      <c r="C101" s="33">
        <v>10100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717200000</v>
      </c>
      <c r="M101" s="33">
        <v>76000</v>
      </c>
      <c r="N101" s="33">
        <v>0</v>
      </c>
      <c r="O101" s="33">
        <v>0</v>
      </c>
      <c r="P101" s="33" t="str">
        <v>XXX</v>
      </c>
      <c r="Q101" s="33" t="str">
        <v>XXX</v>
      </c>
      <c r="R101" s="33" t="str">
        <v>XXX</v>
      </c>
      <c r="S101" s="33">
        <v>71009</v>
      </c>
      <c r="T101" s="33">
        <v>767600000</v>
      </c>
      <c r="U101" s="33">
        <v>50400000</v>
      </c>
      <c r="AB101">
        <f>VLOOKUP($A101,updated_plusgrid!$A$1:$AF$500,MATCH("Usable (USABLE)",updated_plusgrid!$A$1:$AF$1,0),0)-IFERROR(VLOOKUP($A101,'E1 basket NFOL Morning'!$A$1:$M$500,MATCH("For 1 basket",'E1 basket NFOL Morning'!$A$1:$M$1,0),0),0)*MIN('E1 basket NFOL Morning'!$G$2:$G$500)</f>
        <v>10100</v>
      </c>
      <c r="AC101">
        <f>VLOOKUP($A101,updated_plusgrid!$A$1:$AF$500,MATCH("Due (DUE)",updated_plusgrid!$A$1:$AF$1,0),0)-IFERROR(VLOOKUP($A101,'E1 basket NFOL Morning'!$A$1:$M$500,MATCH("For 1 basket",'E1 basket NFOL Morning'!$A$1:$M$1,0),0),0)*MIN('E1 basket NFOL Morning'!$I$2:$I$500)</f>
        <v>0</v>
      </c>
      <c r="AD101">
        <f>VLOOKUP($A101,updated_plusgrid!$A$1:$AF$500,MATCH("Pend. T+1 Buy (TT1UNSETTLEBUY)",updated_plusgrid!$A$1:$AF$1,0),0)-IFERROR(VLOOKUP($A101,'E1 basket NFOL Morning'!$A$1:$M$500,MATCH("For 1 basket",'E1 basket NFOL Morning'!$A$1:$M$1,0),0),0)*MIN('E1 basket NFOL Morning'!$K$2:$K$500)</f>
        <v>0</v>
      </c>
      <c r="AE101">
        <f>AB101-IFERROR(VLOOKUP($A101,Diamond!$A:$B,2,0),0)*MIN(Diamond!$G:$G)</f>
        <v>10100</v>
      </c>
      <c r="AF101">
        <f>AC101-IFERROR(VLOOKUP($A101,Diamond!$A:$B,2,0),0)*MIN(Diamond!$I:$I)</f>
        <v>0</v>
      </c>
      <c r="AG101">
        <f>AD101-IFERROR(VLOOKUP($A101,Diamond!$A:$B,2,0),0)*MIN(Diamond!$K:$K)</f>
        <v>0</v>
      </c>
      <c r="AH101">
        <f>AE101-IFERROR(VLOOKUP($A101,FL!$A:$B,2,0),0)*MIN(FL!$G:$G)</f>
        <v>10100</v>
      </c>
      <c r="AI101">
        <f>AF101-IFERROR(VLOOKUP($A101,FL!$A:$B,2,0),0)*MIN(FL!$I:$I)</f>
        <v>0</v>
      </c>
      <c r="AJ101">
        <f>AG101-IFERROR(VLOOKUP($A101,FL!$A:$B,2,0),0)*MIN(FL!$K:$K)</f>
        <v>0</v>
      </c>
      <c r="AK101">
        <f>AH101-IFERROR(VLOOKUP($A101,'VN100'!$A:$B,2,0),0)*MIN('VN100'!$G:$G)</f>
        <v>10100</v>
      </c>
      <c r="AL101">
        <f>AI101-IFERROR(VLOOKUP($A101,'VN100'!$A:$B,2,0),0)*MIN('VN100'!$I:$I)</f>
        <v>0</v>
      </c>
      <c r="AM101">
        <f>AJ101-IFERROR(VLOOKUP($A101,'VN100'!$A:$B,2,0),0)*MIN('VN100'!$K:$K)</f>
        <v>0</v>
      </c>
      <c r="AN101">
        <f>AK101-IFERROR(VLOOKUP($A101,MIDCAP!$A:$B,2,0),0)*MIN(MIDCAP!$G:$G)</f>
        <v>4300</v>
      </c>
      <c r="AO101">
        <f>AL101-IFERROR(VLOOKUP($A101,MIDCAP!$A:$B,2,0),0)*MIN(MIDCAP!$I:$I)</f>
        <v>0</v>
      </c>
      <c r="AP101">
        <f>AM101-IFERROR(VLOOKUP($A101,MIDCAP!$A:$B,2,0),0)*MIN(MIDCAP!$K:$K)</f>
        <v>0</v>
      </c>
      <c r="AQ101">
        <f>AN101-IFERROR(VLOOKUP($A101,VFS!$A:$B,2,0),0)*MIN(VFS!$G:$G)</f>
        <v>4300</v>
      </c>
      <c r="AR101">
        <f>AO101-IFERROR(VLOOKUP($A101,VFS!$A:$B,2,0),0)*MIN(VFS!$I:$I)</f>
        <v>0</v>
      </c>
      <c r="AS101">
        <f>AP101-IFERROR(VLOOKUP($A101,VFS!$A:$B,2,0),0)*MIN(VFS!$K:$K)</f>
        <v>0</v>
      </c>
      <c r="AT101">
        <f>AQ101-IFERROR(VLOOKUP($A101,FUEMAVND!$A:$B,2,0),0)*MIN(FUEMAVND!$G:$G)</f>
        <v>4300</v>
      </c>
      <c r="AU101">
        <f>AR101-IFERROR(VLOOKUP($A101,FUEMAVND!$A:$B,2,0),0)*MIN(FUEMAVND!$I:$I)</f>
        <v>0</v>
      </c>
      <c r="AV101">
        <f>AS101-IFERROR(VLOOKUP($A101,FUEMAVND!$A:$B,2,0),0)*MIN(FUEMAVND!$K:$K)</f>
        <v>0</v>
      </c>
    </row>
    <row r="102" spans="1:48" x14ac:dyDescent="0.3">
      <c r="A102" s="33" t="str">
        <v>SJS</v>
      </c>
      <c r="B102" s="33">
        <v>6600</v>
      </c>
      <c r="C102" s="33">
        <v>6600</v>
      </c>
      <c r="D102" s="33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435550391</v>
      </c>
      <c r="M102" s="33">
        <v>65000</v>
      </c>
      <c r="N102" s="33">
        <v>0</v>
      </c>
      <c r="O102" s="33">
        <v>0</v>
      </c>
      <c r="P102" s="33" t="str">
        <v>XXX</v>
      </c>
      <c r="Q102" s="33" t="str">
        <v>XXX</v>
      </c>
      <c r="R102" s="33" t="str">
        <v>XXX</v>
      </c>
      <c r="S102" s="33">
        <v>65992</v>
      </c>
      <c r="T102" s="33">
        <v>429000000</v>
      </c>
      <c r="U102" s="33">
        <v>-6550391</v>
      </c>
      <c r="AB102">
        <f>VLOOKUP($A102,updated_plusgrid!$A$1:$AF$500,MATCH("Usable (USABLE)",updated_plusgrid!$A$1:$AF$1,0),0)-IFERROR(VLOOKUP($A102,'E1 basket NFOL Morning'!$A$1:$M$500,MATCH("For 1 basket",'E1 basket NFOL Morning'!$A$1:$M$1,0),0),0)*MIN('E1 basket NFOL Morning'!$G$2:$G$500)</f>
        <v>6600</v>
      </c>
      <c r="AC102">
        <f>VLOOKUP($A102,updated_plusgrid!$A$1:$AF$500,MATCH("Due (DUE)",updated_plusgrid!$A$1:$AF$1,0),0)-IFERROR(VLOOKUP($A102,'E1 basket NFOL Morning'!$A$1:$M$500,MATCH("For 1 basket",'E1 basket NFOL Morning'!$A$1:$M$1,0),0),0)*MIN('E1 basket NFOL Morning'!$I$2:$I$500)</f>
        <v>0</v>
      </c>
      <c r="AD102">
        <f>VLOOKUP($A102,updated_plusgrid!$A$1:$AF$500,MATCH("Pend. T+1 Buy (TT1UNSETTLEBUY)",updated_plusgrid!$A$1:$AF$1,0),0)-IFERROR(VLOOKUP($A102,'E1 basket NFOL Morning'!$A$1:$M$500,MATCH("For 1 basket",'E1 basket NFOL Morning'!$A$1:$M$1,0),0),0)*MIN('E1 basket NFOL Morning'!$K$2:$K$500)</f>
        <v>0</v>
      </c>
      <c r="AE102">
        <f>AB102-IFERROR(VLOOKUP($A102,Diamond!$A:$B,2,0),0)*MIN(Diamond!$G:$G)</f>
        <v>6600</v>
      </c>
      <c r="AF102">
        <f>AC102-IFERROR(VLOOKUP($A102,Diamond!$A:$B,2,0),0)*MIN(Diamond!$I:$I)</f>
        <v>0</v>
      </c>
      <c r="AG102">
        <f>AD102-IFERROR(VLOOKUP($A102,Diamond!$A:$B,2,0),0)*MIN(Diamond!$K:$K)</f>
        <v>0</v>
      </c>
      <c r="AH102">
        <f>AE102-IFERROR(VLOOKUP($A102,FL!$A:$B,2,0),0)*MIN(FL!$G:$G)</f>
        <v>6600</v>
      </c>
      <c r="AI102">
        <f>AF102-IFERROR(VLOOKUP($A102,FL!$A:$B,2,0),0)*MIN(FL!$I:$I)</f>
        <v>0</v>
      </c>
      <c r="AJ102">
        <f>AG102-IFERROR(VLOOKUP($A102,FL!$A:$B,2,0),0)*MIN(FL!$K:$K)</f>
        <v>0</v>
      </c>
      <c r="AK102">
        <f>AH102-IFERROR(VLOOKUP($A102,'VN100'!$A:$B,2,0),0)*MIN('VN100'!$G:$G)</f>
        <v>6600</v>
      </c>
      <c r="AL102">
        <f>AI102-IFERROR(VLOOKUP($A102,'VN100'!$A:$B,2,0),0)*MIN('VN100'!$I:$I)</f>
        <v>0</v>
      </c>
      <c r="AM102">
        <f>AJ102-IFERROR(VLOOKUP($A102,'VN100'!$A:$B,2,0),0)*MIN('VN100'!$K:$K)</f>
        <v>0</v>
      </c>
      <c r="AN102">
        <f>AK102-IFERROR(VLOOKUP($A102,MIDCAP!$A:$B,2,0),0)*MIN(MIDCAP!$G:$G)</f>
        <v>3700</v>
      </c>
      <c r="AO102">
        <f>AL102-IFERROR(VLOOKUP($A102,MIDCAP!$A:$B,2,0),0)*MIN(MIDCAP!$I:$I)</f>
        <v>0</v>
      </c>
      <c r="AP102">
        <f>AM102-IFERROR(VLOOKUP($A102,MIDCAP!$A:$B,2,0),0)*MIN(MIDCAP!$K:$K)</f>
        <v>0</v>
      </c>
      <c r="AQ102">
        <f>AN102-IFERROR(VLOOKUP($A102,VFS!$A:$B,2,0),0)*MIN(VFS!$G:$G)</f>
        <v>3700</v>
      </c>
      <c r="AR102">
        <f>AO102-IFERROR(VLOOKUP($A102,VFS!$A:$B,2,0),0)*MIN(VFS!$I:$I)</f>
        <v>0</v>
      </c>
      <c r="AS102">
        <f>AP102-IFERROR(VLOOKUP($A102,VFS!$A:$B,2,0),0)*MIN(VFS!$K:$K)</f>
        <v>0</v>
      </c>
      <c r="AT102">
        <f>AQ102-IFERROR(VLOOKUP($A102,FUEMAVND!$A:$B,2,0),0)*MIN(FUEMAVND!$G:$G)</f>
        <v>3700</v>
      </c>
      <c r="AU102">
        <f>AR102-IFERROR(VLOOKUP($A102,FUEMAVND!$A:$B,2,0),0)*MIN(FUEMAVND!$I:$I)</f>
        <v>0</v>
      </c>
      <c r="AV102">
        <f>AS102-IFERROR(VLOOKUP($A102,FUEMAVND!$A:$B,2,0),0)*MIN(FUEMAVND!$K:$K)</f>
        <v>0</v>
      </c>
    </row>
    <row r="103" spans="1:48" x14ac:dyDescent="0.3">
      <c r="A103" s="33" t="str">
        <v>SSB</v>
      </c>
      <c r="B103" s="33">
        <v>324500</v>
      </c>
      <c r="C103" s="33">
        <v>194800</v>
      </c>
      <c r="D103" s="33">
        <v>0</v>
      </c>
      <c r="E103" s="33">
        <v>15900</v>
      </c>
      <c r="F103" s="33">
        <v>21000</v>
      </c>
      <c r="G103" s="33">
        <v>69000</v>
      </c>
      <c r="H103" s="33">
        <v>0</v>
      </c>
      <c r="I103" s="33">
        <v>0</v>
      </c>
      <c r="J103" s="33">
        <v>0</v>
      </c>
      <c r="K103" s="33">
        <v>23800</v>
      </c>
      <c r="L103" s="33">
        <v>6424539952</v>
      </c>
      <c r="M103" s="33">
        <v>19250</v>
      </c>
      <c r="N103" s="33">
        <v>0</v>
      </c>
      <c r="O103" s="33">
        <v>0</v>
      </c>
      <c r="P103" s="33" t="str">
        <v>XXX</v>
      </c>
      <c r="Q103" s="33" t="str">
        <v>XXX</v>
      </c>
      <c r="R103" s="33" t="str">
        <v>XXX</v>
      </c>
      <c r="S103" s="33">
        <v>19798</v>
      </c>
      <c r="T103" s="33">
        <v>5788475000</v>
      </c>
      <c r="U103" s="33">
        <v>-177914952</v>
      </c>
      <c r="AB103">
        <f>VLOOKUP($A103,updated_plusgrid!$A$1:$AF$500,MATCH("Usable (USABLE)",updated_plusgrid!$A$1:$AF$1,0),0)-IFERROR(VLOOKUP($A103,'E1 basket NFOL Morning'!$A$1:$M$500,MATCH("For 1 basket",'E1 basket NFOL Morning'!$A$1:$M$1,0),0),0)*MIN('E1 basket NFOL Morning'!$G$2:$G$500)</f>
        <v>50800</v>
      </c>
      <c r="AC103">
        <f>VLOOKUP($A103,updated_plusgrid!$A$1:$AF$500,MATCH("Due (DUE)",updated_plusgrid!$A$1:$AF$1,0),0)-IFERROR(VLOOKUP($A103,'E1 basket NFOL Morning'!$A$1:$M$500,MATCH("For 1 basket",'E1 basket NFOL Morning'!$A$1:$M$1,0),0),0)*MIN('E1 basket NFOL Morning'!$I$2:$I$500)</f>
        <v>0</v>
      </c>
      <c r="AD103">
        <f>VLOOKUP($A103,updated_plusgrid!$A$1:$AF$500,MATCH("Pend. T+1 Buy (TT1UNSETTLEBUY)",updated_plusgrid!$A$1:$AF$1,0),0)-IFERROR(VLOOKUP($A103,'E1 basket NFOL Morning'!$A$1:$M$500,MATCH("For 1 basket",'E1 basket NFOL Morning'!$A$1:$M$1,0),0),0)*MIN('E1 basket NFOL Morning'!$K$2:$K$500)</f>
        <v>3000</v>
      </c>
      <c r="AE103">
        <f>AB103-IFERROR(VLOOKUP($A103,Diamond!$A:$B,2,0),0)*MIN(Diamond!$G:$G)</f>
        <v>50800</v>
      </c>
      <c r="AF103">
        <f>AC103-IFERROR(VLOOKUP($A103,Diamond!$A:$B,2,0),0)*MIN(Diamond!$I:$I)</f>
        <v>0</v>
      </c>
      <c r="AG103">
        <f>AD103-IFERROR(VLOOKUP($A103,Diamond!$A:$B,2,0),0)*MIN(Diamond!$K:$K)</f>
        <v>3000</v>
      </c>
      <c r="AH103">
        <f>AE103-IFERROR(VLOOKUP($A103,FL!$A:$B,2,0),0)*MIN(FL!$G:$G)</f>
        <v>46800</v>
      </c>
      <c r="AI103">
        <f>AF103-IFERROR(VLOOKUP($A103,FL!$A:$B,2,0),0)*MIN(FL!$I:$I)</f>
        <v>0</v>
      </c>
      <c r="AJ103">
        <f>AG103-IFERROR(VLOOKUP($A103,FL!$A:$B,2,0),0)*MIN(FL!$K:$K)</f>
        <v>3000</v>
      </c>
      <c r="AK103">
        <f>AH103-IFERROR(VLOOKUP($A103,'VN100'!$A:$B,2,0),0)*MIN('VN100'!$G:$G)</f>
        <v>46800</v>
      </c>
      <c r="AL103">
        <f>AI103-IFERROR(VLOOKUP($A103,'VN100'!$A:$B,2,0),0)*MIN('VN100'!$I:$I)</f>
        <v>0</v>
      </c>
      <c r="AM103">
        <f>AJ103-IFERROR(VLOOKUP($A103,'VN100'!$A:$B,2,0),0)*MIN('VN100'!$K:$K)</f>
        <v>3000</v>
      </c>
      <c r="AN103">
        <f>AK103-IFERROR(VLOOKUP($A103,MIDCAP!$A:$B,2,0),0)*MIN(MIDCAP!$G:$G)</f>
        <v>46800</v>
      </c>
      <c r="AO103">
        <f>AL103-IFERROR(VLOOKUP($A103,MIDCAP!$A:$B,2,0),0)*MIN(MIDCAP!$I:$I)</f>
        <v>0</v>
      </c>
      <c r="AP103">
        <f>AM103-IFERROR(VLOOKUP($A103,MIDCAP!$A:$B,2,0),0)*MIN(MIDCAP!$K:$K)</f>
        <v>3000</v>
      </c>
      <c r="AQ103">
        <f>AN103-IFERROR(VLOOKUP($A103,VFS!$A:$B,2,0),0)*MIN(VFS!$G:$G)</f>
        <v>46800</v>
      </c>
      <c r="AR103">
        <f>AO103-IFERROR(VLOOKUP($A103,VFS!$A:$B,2,0),0)*MIN(VFS!$I:$I)</f>
        <v>0</v>
      </c>
      <c r="AS103">
        <f>AP103-IFERROR(VLOOKUP($A103,VFS!$A:$B,2,0),0)*MIN(VFS!$K:$K)</f>
        <v>3000</v>
      </c>
      <c r="AT103">
        <f>AQ103-IFERROR(VLOOKUP($A103,FUEMAVND!$A:$B,2,0),0)*MIN(FUEMAVND!$G:$G)</f>
        <v>46800</v>
      </c>
      <c r="AU103">
        <f>AR103-IFERROR(VLOOKUP($A103,FUEMAVND!$A:$B,2,0),0)*MIN(FUEMAVND!$I:$I)</f>
        <v>0</v>
      </c>
      <c r="AV103">
        <f>AS103-IFERROR(VLOOKUP($A103,FUEMAVND!$A:$B,2,0),0)*MIN(FUEMAVND!$K:$K)</f>
        <v>3000</v>
      </c>
    </row>
    <row r="104" spans="1:48" x14ac:dyDescent="0.3">
      <c r="A104" s="33" t="str">
        <v>SSI</v>
      </c>
      <c r="B104" s="33">
        <v>250370</v>
      </c>
      <c r="C104" s="33">
        <v>178370</v>
      </c>
      <c r="D104" s="33">
        <v>0</v>
      </c>
      <c r="E104" s="33">
        <v>16200</v>
      </c>
      <c r="F104" s="33">
        <v>12600</v>
      </c>
      <c r="G104" s="33">
        <v>43200</v>
      </c>
      <c r="H104" s="33">
        <v>0</v>
      </c>
      <c r="I104" s="33">
        <v>0</v>
      </c>
      <c r="J104" s="33">
        <v>0</v>
      </c>
      <c r="K104" s="33">
        <v>0</v>
      </c>
      <c r="L104" s="33">
        <v>8244063190</v>
      </c>
      <c r="M104" s="33">
        <v>33450</v>
      </c>
      <c r="N104" s="33">
        <v>0</v>
      </c>
      <c r="O104" s="33">
        <v>0</v>
      </c>
      <c r="P104" s="33" t="str">
        <v>XXX</v>
      </c>
      <c r="Q104" s="33" t="str">
        <v>XXX</v>
      </c>
      <c r="R104" s="33" t="str">
        <v>XXX</v>
      </c>
      <c r="S104" s="33">
        <v>32927</v>
      </c>
      <c r="T104" s="33">
        <v>8374876500</v>
      </c>
      <c r="U104" s="33">
        <v>130813309</v>
      </c>
      <c r="AB104">
        <f>VLOOKUP($A104,updated_plusgrid!$A$1:$AF$500,MATCH("Usable (USABLE)",updated_plusgrid!$A$1:$AF$1,0),0)-IFERROR(VLOOKUP($A104,'E1 basket NFOL Morning'!$A$1:$M$500,MATCH("For 1 basket",'E1 basket NFOL Morning'!$A$1:$M$1,0),0),0)*MIN('E1 basket NFOL Morning'!$G$2:$G$500)</f>
        <v>91970</v>
      </c>
      <c r="AC104">
        <f>VLOOKUP($A104,updated_plusgrid!$A$1:$AF$500,MATCH("Due (DUE)",updated_plusgrid!$A$1:$AF$1,0),0)-IFERROR(VLOOKUP($A104,'E1 basket NFOL Morning'!$A$1:$M$500,MATCH("For 1 basket",'E1 basket NFOL Morning'!$A$1:$M$1,0),0),0)*MIN('E1 basket NFOL Morning'!$I$2:$I$500)</f>
        <v>1800</v>
      </c>
      <c r="AD104">
        <f>VLOOKUP($A104,updated_plusgrid!$A$1:$AF$500,MATCH("Pend. T+1 Buy (TT1UNSETTLEBUY)",updated_plusgrid!$A$1:$AF$1,0),0)-IFERROR(VLOOKUP($A104,'E1 basket NFOL Morning'!$A$1:$M$500,MATCH("For 1 basket",'E1 basket NFOL Morning'!$A$1:$M$1,0),0),0)*MIN('E1 basket NFOL Morning'!$K$2:$K$500)</f>
        <v>1800</v>
      </c>
      <c r="AE104">
        <f>AB104-IFERROR(VLOOKUP($A104,Diamond!$A:$B,2,0),0)*MIN(Diamond!$G:$G)</f>
        <v>91970</v>
      </c>
      <c r="AF104">
        <f>AC104-IFERROR(VLOOKUP($A104,Diamond!$A:$B,2,0),0)*MIN(Diamond!$I:$I)</f>
        <v>1800</v>
      </c>
      <c r="AG104">
        <f>AD104-IFERROR(VLOOKUP($A104,Diamond!$A:$B,2,0),0)*MIN(Diamond!$K:$K)</f>
        <v>1800</v>
      </c>
      <c r="AH104">
        <f>AE104-IFERROR(VLOOKUP($A104,FL!$A:$B,2,0),0)*MIN(FL!$G:$G)</f>
        <v>46370</v>
      </c>
      <c r="AI104">
        <f>AF104-IFERROR(VLOOKUP($A104,FL!$A:$B,2,0),0)*MIN(FL!$I:$I)</f>
        <v>1800</v>
      </c>
      <c r="AJ104">
        <f>AG104-IFERROR(VLOOKUP($A104,FL!$A:$B,2,0),0)*MIN(FL!$K:$K)</f>
        <v>1800</v>
      </c>
      <c r="AK104">
        <f>AH104-IFERROR(VLOOKUP($A104,'VN100'!$A:$B,2,0),0)*MIN('VN100'!$G:$G)</f>
        <v>46370</v>
      </c>
      <c r="AL104">
        <f>AI104-IFERROR(VLOOKUP($A104,'VN100'!$A:$B,2,0),0)*MIN('VN100'!$I:$I)</f>
        <v>1800</v>
      </c>
      <c r="AM104">
        <f>AJ104-IFERROR(VLOOKUP($A104,'VN100'!$A:$B,2,0),0)*MIN('VN100'!$K:$K)</f>
        <v>1800</v>
      </c>
      <c r="AN104">
        <f>AK104-IFERROR(VLOOKUP($A104,MIDCAP!$A:$B,2,0),0)*MIN(MIDCAP!$G:$G)</f>
        <v>46370</v>
      </c>
      <c r="AO104">
        <f>AL104-IFERROR(VLOOKUP($A104,MIDCAP!$A:$B,2,0),0)*MIN(MIDCAP!$I:$I)</f>
        <v>1800</v>
      </c>
      <c r="AP104">
        <f>AM104-IFERROR(VLOOKUP($A104,MIDCAP!$A:$B,2,0),0)*MIN(MIDCAP!$K:$K)</f>
        <v>1800</v>
      </c>
      <c r="AQ104">
        <f>AN104-IFERROR(VLOOKUP($A104,VFS!$A:$B,2,0),0)*MIN(VFS!$G:$G)</f>
        <v>46370</v>
      </c>
      <c r="AR104">
        <f>AO104-IFERROR(VLOOKUP($A104,VFS!$A:$B,2,0),0)*MIN(VFS!$I:$I)</f>
        <v>1800</v>
      </c>
      <c r="AS104">
        <f>AP104-IFERROR(VLOOKUP($A104,VFS!$A:$B,2,0),0)*MIN(VFS!$K:$K)</f>
        <v>1800</v>
      </c>
      <c r="AT104">
        <f>AQ104-IFERROR(VLOOKUP($A104,FUEMAVND!$A:$B,2,0),0)*MIN(FUEMAVND!$G:$G)</f>
        <v>46370</v>
      </c>
      <c r="AU104">
        <f>AR104-IFERROR(VLOOKUP($A104,FUEMAVND!$A:$B,2,0),0)*MIN(FUEMAVND!$I:$I)</f>
        <v>1800</v>
      </c>
      <c r="AV104">
        <f>AS104-IFERROR(VLOOKUP($A104,FUEMAVND!$A:$B,2,0),0)*MIN(FUEMAVND!$K:$K)</f>
        <v>1800</v>
      </c>
    </row>
    <row r="105" spans="1:48" x14ac:dyDescent="0.3">
      <c r="A105" s="33" t="str">
        <v>STB</v>
      </c>
      <c r="B105" s="33">
        <v>486250</v>
      </c>
      <c r="C105" s="33">
        <v>374250</v>
      </c>
      <c r="D105" s="33">
        <v>0</v>
      </c>
      <c r="E105" s="33">
        <v>12800</v>
      </c>
      <c r="F105" s="33">
        <v>22400</v>
      </c>
      <c r="G105" s="33">
        <v>76800</v>
      </c>
      <c r="H105" s="33">
        <v>0</v>
      </c>
      <c r="I105" s="33">
        <v>0</v>
      </c>
      <c r="J105" s="33">
        <v>0</v>
      </c>
      <c r="K105" s="33">
        <v>0</v>
      </c>
      <c r="L105" s="33">
        <v>14397338201</v>
      </c>
      <c r="M105" s="33">
        <v>29600</v>
      </c>
      <c r="N105" s="33">
        <v>0</v>
      </c>
      <c r="O105" s="33">
        <v>0</v>
      </c>
      <c r="P105" s="33" t="str">
        <v>XXX</v>
      </c>
      <c r="Q105" s="33" t="str">
        <v>XXX</v>
      </c>
      <c r="R105" s="33" t="str">
        <v>XXX</v>
      </c>
      <c r="S105" s="33">
        <v>29608</v>
      </c>
      <c r="T105" s="33">
        <v>14393000000</v>
      </c>
      <c r="U105" s="33">
        <v>-4338200</v>
      </c>
      <c r="AB105">
        <f>VLOOKUP($A105,updated_plusgrid!$A$1:$AF$500,MATCH("Usable (USABLE)",updated_plusgrid!$A$1:$AF$1,0),0)-IFERROR(VLOOKUP($A105,'E1 basket NFOL Morning'!$A$1:$M$500,MATCH("For 1 basket",'E1 basket NFOL Morning'!$A$1:$M$1,0),0),0)*MIN('E1 basket NFOL Morning'!$G$2:$G$500)</f>
        <v>220650</v>
      </c>
      <c r="AC105">
        <f>VLOOKUP($A105,updated_plusgrid!$A$1:$AF$500,MATCH("Due (DUE)",updated_plusgrid!$A$1:$AF$1,0),0)-IFERROR(VLOOKUP($A105,'E1 basket NFOL Morning'!$A$1:$M$500,MATCH("For 1 basket",'E1 basket NFOL Morning'!$A$1:$M$1,0),0),0)*MIN('E1 basket NFOL Morning'!$I$2:$I$500)</f>
        <v>3200</v>
      </c>
      <c r="AD105">
        <f>VLOOKUP($A105,updated_plusgrid!$A$1:$AF$500,MATCH("Pend. T+1 Buy (TT1UNSETTLEBUY)",updated_plusgrid!$A$1:$AF$1,0),0)-IFERROR(VLOOKUP($A105,'E1 basket NFOL Morning'!$A$1:$M$500,MATCH("For 1 basket",'E1 basket NFOL Morning'!$A$1:$M$1,0),0),0)*MIN('E1 basket NFOL Morning'!$K$2:$K$500)</f>
        <v>3200</v>
      </c>
      <c r="AE105">
        <f>AB105-IFERROR(VLOOKUP($A105,Diamond!$A:$B,2,0),0)*MIN(Diamond!$G:$G)</f>
        <v>220650</v>
      </c>
      <c r="AF105">
        <f>AC105-IFERROR(VLOOKUP($A105,Diamond!$A:$B,2,0),0)*MIN(Diamond!$I:$I)</f>
        <v>3200</v>
      </c>
      <c r="AG105">
        <f>AD105-IFERROR(VLOOKUP($A105,Diamond!$A:$B,2,0),0)*MIN(Diamond!$K:$K)</f>
        <v>3200</v>
      </c>
      <c r="AH105">
        <f>AE105-IFERROR(VLOOKUP($A105,FL!$A:$B,2,0),0)*MIN(FL!$G:$G)</f>
        <v>159850</v>
      </c>
      <c r="AI105">
        <f>AF105-IFERROR(VLOOKUP($A105,FL!$A:$B,2,0),0)*MIN(FL!$I:$I)</f>
        <v>3200</v>
      </c>
      <c r="AJ105">
        <f>AG105-IFERROR(VLOOKUP($A105,FL!$A:$B,2,0),0)*MIN(FL!$K:$K)</f>
        <v>3200</v>
      </c>
      <c r="AK105">
        <f>AH105-IFERROR(VLOOKUP($A105,'VN100'!$A:$B,2,0),0)*MIN('VN100'!$G:$G)</f>
        <v>159850</v>
      </c>
      <c r="AL105">
        <f>AI105-IFERROR(VLOOKUP($A105,'VN100'!$A:$B,2,0),0)*MIN('VN100'!$I:$I)</f>
        <v>3200</v>
      </c>
      <c r="AM105">
        <f>AJ105-IFERROR(VLOOKUP($A105,'VN100'!$A:$B,2,0),0)*MIN('VN100'!$K:$K)</f>
        <v>3200</v>
      </c>
      <c r="AN105">
        <f>AK105-IFERROR(VLOOKUP($A105,MIDCAP!$A:$B,2,0),0)*MIN(MIDCAP!$G:$G)</f>
        <v>159850</v>
      </c>
      <c r="AO105">
        <f>AL105-IFERROR(VLOOKUP($A105,MIDCAP!$A:$B,2,0),0)*MIN(MIDCAP!$I:$I)</f>
        <v>3200</v>
      </c>
      <c r="AP105">
        <f>AM105-IFERROR(VLOOKUP($A105,MIDCAP!$A:$B,2,0),0)*MIN(MIDCAP!$K:$K)</f>
        <v>3200</v>
      </c>
      <c r="AQ105">
        <f>AN105-IFERROR(VLOOKUP($A105,VFS!$A:$B,2,0),0)*MIN(VFS!$G:$G)</f>
        <v>159850</v>
      </c>
      <c r="AR105">
        <f>AO105-IFERROR(VLOOKUP($A105,VFS!$A:$B,2,0),0)*MIN(VFS!$I:$I)</f>
        <v>3200</v>
      </c>
      <c r="AS105">
        <f>AP105-IFERROR(VLOOKUP($A105,VFS!$A:$B,2,0),0)*MIN(VFS!$K:$K)</f>
        <v>3200</v>
      </c>
      <c r="AT105">
        <f>AQ105-IFERROR(VLOOKUP($A105,FUEMAVND!$A:$B,2,0),0)*MIN(FUEMAVND!$G:$G)</f>
        <v>159850</v>
      </c>
      <c r="AU105">
        <f>AR105-IFERROR(VLOOKUP($A105,FUEMAVND!$A:$B,2,0),0)*MIN(FUEMAVND!$I:$I)</f>
        <v>3200</v>
      </c>
      <c r="AV105">
        <f>AS105-IFERROR(VLOOKUP($A105,FUEMAVND!$A:$B,2,0),0)*MIN(FUEMAVND!$K:$K)</f>
        <v>3200</v>
      </c>
    </row>
    <row r="106" spans="1:48" x14ac:dyDescent="0.3">
      <c r="A106" s="33" t="str">
        <v>SZC</v>
      </c>
      <c r="B106" s="33">
        <v>5800</v>
      </c>
      <c r="C106" s="33">
        <v>5800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221072254</v>
      </c>
      <c r="M106" s="33">
        <v>37150</v>
      </c>
      <c r="N106" s="33">
        <v>0</v>
      </c>
      <c r="O106" s="33">
        <v>0</v>
      </c>
      <c r="P106" s="33" t="str">
        <v>XXX</v>
      </c>
      <c r="Q106" s="33" t="str">
        <v>XXX</v>
      </c>
      <c r="R106" s="33" t="str">
        <v>XXX</v>
      </c>
      <c r="S106" s="33">
        <v>38115</v>
      </c>
      <c r="T106" s="33">
        <v>215470000</v>
      </c>
      <c r="U106" s="33">
        <v>-5602254</v>
      </c>
      <c r="AB106">
        <f>VLOOKUP($A106,updated_plusgrid!$A$1:$AF$500,MATCH("Usable (USABLE)",updated_plusgrid!$A$1:$AF$1,0),0)-IFERROR(VLOOKUP($A106,'E1 basket NFOL Morning'!$A$1:$M$500,MATCH("For 1 basket",'E1 basket NFOL Morning'!$A$1:$M$1,0),0),0)*MIN('E1 basket NFOL Morning'!$G$2:$G$500)</f>
        <v>5800</v>
      </c>
      <c r="AC106">
        <f>VLOOKUP($A106,updated_plusgrid!$A$1:$AF$500,MATCH("Due (DUE)",updated_plusgrid!$A$1:$AF$1,0),0)-IFERROR(VLOOKUP($A106,'E1 basket NFOL Morning'!$A$1:$M$500,MATCH("For 1 basket",'E1 basket NFOL Morning'!$A$1:$M$1,0),0),0)*MIN('E1 basket NFOL Morning'!$I$2:$I$500)</f>
        <v>0</v>
      </c>
      <c r="AD106">
        <f>VLOOKUP($A106,updated_plusgrid!$A$1:$AF$500,MATCH("Pend. T+1 Buy (TT1UNSETTLEBUY)",updated_plusgrid!$A$1:$AF$1,0),0)-IFERROR(VLOOKUP($A106,'E1 basket NFOL Morning'!$A$1:$M$500,MATCH("For 1 basket",'E1 basket NFOL Morning'!$A$1:$M$1,0),0),0)*MIN('E1 basket NFOL Morning'!$K$2:$K$500)</f>
        <v>0</v>
      </c>
      <c r="AE106">
        <f>AB106-IFERROR(VLOOKUP($A106,Diamond!$A:$B,2,0),0)*MIN(Diamond!$G:$G)</f>
        <v>5800</v>
      </c>
      <c r="AF106">
        <f>AC106-IFERROR(VLOOKUP($A106,Diamond!$A:$B,2,0),0)*MIN(Diamond!$I:$I)</f>
        <v>0</v>
      </c>
      <c r="AG106">
        <f>AD106-IFERROR(VLOOKUP($A106,Diamond!$A:$B,2,0),0)*MIN(Diamond!$K:$K)</f>
        <v>0</v>
      </c>
      <c r="AH106">
        <f>AE106-IFERROR(VLOOKUP($A106,FL!$A:$B,2,0),0)*MIN(FL!$G:$G)</f>
        <v>5800</v>
      </c>
      <c r="AI106">
        <f>AF106-IFERROR(VLOOKUP($A106,FL!$A:$B,2,0),0)*MIN(FL!$I:$I)</f>
        <v>0</v>
      </c>
      <c r="AJ106">
        <f>AG106-IFERROR(VLOOKUP($A106,FL!$A:$B,2,0),0)*MIN(FL!$K:$K)</f>
        <v>0</v>
      </c>
      <c r="AK106">
        <f>AH106-IFERROR(VLOOKUP($A106,'VN100'!$A:$B,2,0),0)*MIN('VN100'!$G:$G)</f>
        <v>5800</v>
      </c>
      <c r="AL106">
        <f>AI106-IFERROR(VLOOKUP($A106,'VN100'!$A:$B,2,0),0)*MIN('VN100'!$I:$I)</f>
        <v>0</v>
      </c>
      <c r="AM106">
        <f>AJ106-IFERROR(VLOOKUP($A106,'VN100'!$A:$B,2,0),0)*MIN('VN100'!$K:$K)</f>
        <v>0</v>
      </c>
      <c r="AN106">
        <f>AK106-IFERROR(VLOOKUP($A106,MIDCAP!$A:$B,2,0),0)*MIN(MIDCAP!$G:$G)</f>
        <v>2900</v>
      </c>
      <c r="AO106">
        <f>AL106-IFERROR(VLOOKUP($A106,MIDCAP!$A:$B,2,0),0)*MIN(MIDCAP!$I:$I)</f>
        <v>0</v>
      </c>
      <c r="AP106">
        <f>AM106-IFERROR(VLOOKUP($A106,MIDCAP!$A:$B,2,0),0)*MIN(MIDCAP!$K:$K)</f>
        <v>0</v>
      </c>
      <c r="AQ106">
        <f>AN106-IFERROR(VLOOKUP($A106,VFS!$A:$B,2,0),0)*MIN(VFS!$G:$G)</f>
        <v>2900</v>
      </c>
      <c r="AR106">
        <f>AO106-IFERROR(VLOOKUP($A106,VFS!$A:$B,2,0),0)*MIN(VFS!$I:$I)</f>
        <v>0</v>
      </c>
      <c r="AS106">
        <f>AP106-IFERROR(VLOOKUP($A106,VFS!$A:$B,2,0),0)*MIN(VFS!$K:$K)</f>
        <v>0</v>
      </c>
      <c r="AT106">
        <f>AQ106-IFERROR(VLOOKUP($A106,FUEMAVND!$A:$B,2,0),0)*MIN(FUEMAVND!$G:$G)</f>
        <v>2900</v>
      </c>
      <c r="AU106">
        <f>AR106-IFERROR(VLOOKUP($A106,FUEMAVND!$A:$B,2,0),0)*MIN(FUEMAVND!$I:$I)</f>
        <v>0</v>
      </c>
      <c r="AV106">
        <f>AS106-IFERROR(VLOOKUP($A106,FUEMAVND!$A:$B,2,0),0)*MIN(FUEMAVND!$K:$K)</f>
        <v>0</v>
      </c>
    </row>
    <row r="107" spans="1:48" x14ac:dyDescent="0.3">
      <c r="A107" s="33" t="str">
        <v>TCB</v>
      </c>
      <c r="B107" s="33">
        <v>1101186</v>
      </c>
      <c r="C107" s="33">
        <v>793086</v>
      </c>
      <c r="D107" s="33">
        <v>0</v>
      </c>
      <c r="E107" s="33">
        <v>63200</v>
      </c>
      <c r="F107" s="33">
        <v>55300</v>
      </c>
      <c r="G107" s="33">
        <v>189600</v>
      </c>
      <c r="H107" s="33">
        <v>0</v>
      </c>
      <c r="I107" s="33">
        <v>0</v>
      </c>
      <c r="J107" s="33">
        <v>0</v>
      </c>
      <c r="K107" s="33">
        <v>0</v>
      </c>
      <c r="L107" s="33">
        <v>24311463358</v>
      </c>
      <c r="M107" s="33">
        <v>22800</v>
      </c>
      <c r="N107" s="33">
        <v>0</v>
      </c>
      <c r="O107" s="33">
        <v>0</v>
      </c>
      <c r="P107" s="33" t="str">
        <v>XXX</v>
      </c>
      <c r="Q107" s="33" t="str">
        <v>XXX</v>
      </c>
      <c r="R107" s="33" t="str">
        <v>XXX</v>
      </c>
      <c r="S107" s="33">
        <v>22077</v>
      </c>
      <c r="T107" s="33">
        <v>25107040800</v>
      </c>
      <c r="U107" s="33">
        <v>795577441</v>
      </c>
      <c r="AB107">
        <f>VLOOKUP($A107,updated_plusgrid!$A$1:$AF$500,MATCH("Usable (USABLE)",updated_plusgrid!$A$1:$AF$1,0),0)-IFERROR(VLOOKUP($A107,'E1 basket NFOL Morning'!$A$1:$M$500,MATCH("For 1 basket",'E1 basket NFOL Morning'!$A$1:$M$1,0),0),0)*MIN('E1 basket NFOL Morning'!$G$2:$G$500)</f>
        <v>413886</v>
      </c>
      <c r="AC107">
        <f>VLOOKUP($A107,updated_plusgrid!$A$1:$AF$500,MATCH("Due (DUE)",updated_plusgrid!$A$1:$AF$1,0),0)-IFERROR(VLOOKUP($A107,'E1 basket NFOL Morning'!$A$1:$M$500,MATCH("For 1 basket",'E1 basket NFOL Morning'!$A$1:$M$1,0),0),0)*MIN('E1 basket NFOL Morning'!$I$2:$I$500)</f>
        <v>7900</v>
      </c>
      <c r="AD107">
        <f>VLOOKUP($A107,updated_plusgrid!$A$1:$AF$500,MATCH("Pend. T+1 Buy (TT1UNSETTLEBUY)",updated_plusgrid!$A$1:$AF$1,0),0)-IFERROR(VLOOKUP($A107,'E1 basket NFOL Morning'!$A$1:$M$500,MATCH("For 1 basket",'E1 basket NFOL Morning'!$A$1:$M$1,0),0),0)*MIN('E1 basket NFOL Morning'!$K$2:$K$500)</f>
        <v>7900</v>
      </c>
      <c r="AE107">
        <f>AB107-IFERROR(VLOOKUP($A107,Diamond!$A:$B,2,0),0)*MIN(Diamond!$G:$G)</f>
        <v>401086</v>
      </c>
      <c r="AF107">
        <f>AC107-IFERROR(VLOOKUP($A107,Diamond!$A:$B,2,0),0)*MIN(Diamond!$I:$I)</f>
        <v>7900</v>
      </c>
      <c r="AG107">
        <f>AD107-IFERROR(VLOOKUP($A107,Diamond!$A:$B,2,0),0)*MIN(Diamond!$K:$K)</f>
        <v>7900</v>
      </c>
      <c r="AH107">
        <f>AE107-IFERROR(VLOOKUP($A107,FL!$A:$B,2,0),0)*MIN(FL!$G:$G)</f>
        <v>301886</v>
      </c>
      <c r="AI107">
        <f>AF107-IFERROR(VLOOKUP($A107,FL!$A:$B,2,0),0)*MIN(FL!$I:$I)</f>
        <v>7900</v>
      </c>
      <c r="AJ107">
        <f>AG107-IFERROR(VLOOKUP($A107,FL!$A:$B,2,0),0)*MIN(FL!$K:$K)</f>
        <v>7900</v>
      </c>
      <c r="AK107">
        <f>AH107-IFERROR(VLOOKUP($A107,'VN100'!$A:$B,2,0),0)*MIN('VN100'!$G:$G)</f>
        <v>301886</v>
      </c>
      <c r="AL107">
        <f>AI107-IFERROR(VLOOKUP($A107,'VN100'!$A:$B,2,0),0)*MIN('VN100'!$I:$I)</f>
        <v>7900</v>
      </c>
      <c r="AM107">
        <f>AJ107-IFERROR(VLOOKUP($A107,'VN100'!$A:$B,2,0),0)*MIN('VN100'!$K:$K)</f>
        <v>7900</v>
      </c>
      <c r="AN107">
        <f>AK107-IFERROR(VLOOKUP($A107,MIDCAP!$A:$B,2,0),0)*MIN(MIDCAP!$G:$G)</f>
        <v>301886</v>
      </c>
      <c r="AO107">
        <f>AL107-IFERROR(VLOOKUP($A107,MIDCAP!$A:$B,2,0),0)*MIN(MIDCAP!$I:$I)</f>
        <v>7900</v>
      </c>
      <c r="AP107">
        <f>AM107-IFERROR(VLOOKUP($A107,MIDCAP!$A:$B,2,0),0)*MIN(MIDCAP!$K:$K)</f>
        <v>7900</v>
      </c>
      <c r="AQ107">
        <f>AN107-IFERROR(VLOOKUP($A107,VFS!$A:$B,2,0),0)*MIN(VFS!$G:$G)</f>
        <v>301886</v>
      </c>
      <c r="AR107">
        <f>AO107-IFERROR(VLOOKUP($A107,VFS!$A:$B,2,0),0)*MIN(VFS!$I:$I)</f>
        <v>7900</v>
      </c>
      <c r="AS107">
        <f>AP107-IFERROR(VLOOKUP($A107,VFS!$A:$B,2,0),0)*MIN(VFS!$K:$K)</f>
        <v>7900</v>
      </c>
      <c r="AT107">
        <f>AQ107-IFERROR(VLOOKUP($A107,FUEMAVND!$A:$B,2,0),0)*MIN(FUEMAVND!$G:$G)</f>
        <v>301886</v>
      </c>
      <c r="AU107">
        <f>AR107-IFERROR(VLOOKUP($A107,FUEMAVND!$A:$B,2,0),0)*MIN(FUEMAVND!$I:$I)</f>
        <v>7900</v>
      </c>
      <c r="AV107">
        <f>AS107-IFERROR(VLOOKUP($A107,FUEMAVND!$A:$B,2,0),0)*MIN(FUEMAVND!$K:$K)</f>
        <v>7900</v>
      </c>
    </row>
    <row r="108" spans="1:48" x14ac:dyDescent="0.3">
      <c r="A108" s="33" t="str">
        <v>TCH</v>
      </c>
      <c r="B108" s="33">
        <v>46488</v>
      </c>
      <c r="C108" s="33">
        <v>46488</v>
      </c>
      <c r="D108" s="33">
        <v>0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870802087</v>
      </c>
      <c r="M108" s="33">
        <v>18600</v>
      </c>
      <c r="N108" s="33">
        <v>0</v>
      </c>
      <c r="O108" s="33">
        <v>0</v>
      </c>
      <c r="P108" s="33" t="str">
        <v>XXX</v>
      </c>
      <c r="Q108" s="33" t="str">
        <v>XXX</v>
      </c>
      <c r="R108" s="33" t="str">
        <v>XXX</v>
      </c>
      <c r="S108" s="33">
        <v>18731</v>
      </c>
      <c r="T108" s="33">
        <v>864676800</v>
      </c>
      <c r="U108" s="33">
        <v>-6125287</v>
      </c>
      <c r="AB108">
        <f>VLOOKUP($A108,updated_plusgrid!$A$1:$AF$500,MATCH("Usable (USABLE)",updated_plusgrid!$A$1:$AF$1,0),0)-IFERROR(VLOOKUP($A108,'E1 basket NFOL Morning'!$A$1:$M$500,MATCH("For 1 basket",'E1 basket NFOL Morning'!$A$1:$M$1,0),0),0)*MIN('E1 basket NFOL Morning'!$G$2:$G$500)</f>
        <v>46488</v>
      </c>
      <c r="AC108">
        <f>VLOOKUP($A108,updated_plusgrid!$A$1:$AF$500,MATCH("Due (DUE)",updated_plusgrid!$A$1:$AF$1,0),0)-IFERROR(VLOOKUP($A108,'E1 basket NFOL Morning'!$A$1:$M$500,MATCH("For 1 basket",'E1 basket NFOL Morning'!$A$1:$M$1,0),0),0)*MIN('E1 basket NFOL Morning'!$I$2:$I$500)</f>
        <v>0</v>
      </c>
      <c r="AD108">
        <f>VLOOKUP($A108,updated_plusgrid!$A$1:$AF$500,MATCH("Pend. T+1 Buy (TT1UNSETTLEBUY)",updated_plusgrid!$A$1:$AF$1,0),0)-IFERROR(VLOOKUP($A108,'E1 basket NFOL Morning'!$A$1:$M$500,MATCH("For 1 basket",'E1 basket NFOL Morning'!$A$1:$M$1,0),0),0)*MIN('E1 basket NFOL Morning'!$K$2:$K$500)</f>
        <v>0</v>
      </c>
      <c r="AE108">
        <f>AB108-IFERROR(VLOOKUP($A108,Diamond!$A:$B,2,0),0)*MIN(Diamond!$G:$G)</f>
        <v>46488</v>
      </c>
      <c r="AF108">
        <f>AC108-IFERROR(VLOOKUP($A108,Diamond!$A:$B,2,0),0)*MIN(Diamond!$I:$I)</f>
        <v>0</v>
      </c>
      <c r="AG108">
        <f>AD108-IFERROR(VLOOKUP($A108,Diamond!$A:$B,2,0),0)*MIN(Diamond!$K:$K)</f>
        <v>0</v>
      </c>
      <c r="AH108">
        <f>AE108-IFERROR(VLOOKUP($A108,FL!$A:$B,2,0),0)*MIN(FL!$G:$G)</f>
        <v>46488</v>
      </c>
      <c r="AI108">
        <f>AF108-IFERROR(VLOOKUP($A108,FL!$A:$B,2,0),0)*MIN(FL!$I:$I)</f>
        <v>0</v>
      </c>
      <c r="AJ108">
        <f>AG108-IFERROR(VLOOKUP($A108,FL!$A:$B,2,0),0)*MIN(FL!$K:$K)</f>
        <v>0</v>
      </c>
      <c r="AK108">
        <f>AH108-IFERROR(VLOOKUP($A108,'VN100'!$A:$B,2,0),0)*MIN('VN100'!$G:$G)</f>
        <v>46488</v>
      </c>
      <c r="AL108">
        <f>AI108-IFERROR(VLOOKUP($A108,'VN100'!$A:$B,2,0),0)*MIN('VN100'!$I:$I)</f>
        <v>0</v>
      </c>
      <c r="AM108">
        <f>AJ108-IFERROR(VLOOKUP($A108,'VN100'!$A:$B,2,0),0)*MIN('VN100'!$K:$K)</f>
        <v>0</v>
      </c>
      <c r="AN108">
        <f>AK108-IFERROR(VLOOKUP($A108,MIDCAP!$A:$B,2,0),0)*MIN(MIDCAP!$G:$G)</f>
        <v>26188</v>
      </c>
      <c r="AO108">
        <f>AL108-IFERROR(VLOOKUP($A108,MIDCAP!$A:$B,2,0),0)*MIN(MIDCAP!$I:$I)</f>
        <v>0</v>
      </c>
      <c r="AP108">
        <f>AM108-IFERROR(VLOOKUP($A108,MIDCAP!$A:$B,2,0),0)*MIN(MIDCAP!$K:$K)</f>
        <v>0</v>
      </c>
      <c r="AQ108">
        <f>AN108-IFERROR(VLOOKUP($A108,VFS!$A:$B,2,0),0)*MIN(VFS!$G:$G)</f>
        <v>26188</v>
      </c>
      <c r="AR108">
        <f>AO108-IFERROR(VLOOKUP($A108,VFS!$A:$B,2,0),0)*MIN(VFS!$I:$I)</f>
        <v>0</v>
      </c>
      <c r="AS108">
        <f>AP108-IFERROR(VLOOKUP($A108,VFS!$A:$B,2,0),0)*MIN(VFS!$K:$K)</f>
        <v>0</v>
      </c>
      <c r="AT108">
        <f>AQ108-IFERROR(VLOOKUP($A108,FUEMAVND!$A:$B,2,0),0)*MIN(FUEMAVND!$G:$G)</f>
        <v>26188</v>
      </c>
      <c r="AU108">
        <f>AR108-IFERROR(VLOOKUP($A108,FUEMAVND!$A:$B,2,0),0)*MIN(FUEMAVND!$I:$I)</f>
        <v>0</v>
      </c>
      <c r="AV108">
        <f>AS108-IFERROR(VLOOKUP($A108,FUEMAVND!$A:$B,2,0),0)*MIN(FUEMAVND!$K:$K)</f>
        <v>0</v>
      </c>
    </row>
    <row r="109" spans="1:48" x14ac:dyDescent="0.3">
      <c r="A109" s="33" t="str">
        <v>TPB</v>
      </c>
      <c r="B109" s="33">
        <v>189616</v>
      </c>
      <c r="C109" s="33">
        <v>117416</v>
      </c>
      <c r="D109" s="33">
        <v>0</v>
      </c>
      <c r="E109" s="33">
        <v>13300</v>
      </c>
      <c r="F109" s="33">
        <v>13300</v>
      </c>
      <c r="G109" s="33">
        <v>45600</v>
      </c>
      <c r="H109" s="33">
        <v>0</v>
      </c>
      <c r="I109" s="33">
        <v>0</v>
      </c>
      <c r="J109" s="33">
        <v>0</v>
      </c>
      <c r="K109" s="33">
        <v>0</v>
      </c>
      <c r="L109" s="33">
        <v>3365317223</v>
      </c>
      <c r="M109" s="33">
        <v>17800</v>
      </c>
      <c r="N109" s="33">
        <v>0</v>
      </c>
      <c r="O109" s="33">
        <v>0</v>
      </c>
      <c r="P109" s="33" t="str">
        <v>XXX</v>
      </c>
      <c r="Q109" s="33" t="str">
        <v>XXX</v>
      </c>
      <c r="R109" s="33" t="str">
        <v>XXX</v>
      </c>
      <c r="S109" s="33">
        <v>17748</v>
      </c>
      <c r="T109" s="33">
        <v>3375164800</v>
      </c>
      <c r="U109" s="33">
        <v>9847576</v>
      </c>
      <c r="AB109">
        <f>VLOOKUP($A109,updated_plusgrid!$A$1:$AF$500,MATCH("Usable (USABLE)",updated_plusgrid!$A$1:$AF$1,0),0)-IFERROR(VLOOKUP($A109,'E1 basket NFOL Morning'!$A$1:$M$500,MATCH("For 1 basket",'E1 basket NFOL Morning'!$A$1:$M$1,0),0),0)*MIN('E1 basket NFOL Morning'!$G$2:$G$500)</f>
        <v>26216</v>
      </c>
      <c r="AC109">
        <f>VLOOKUP($A109,updated_plusgrid!$A$1:$AF$500,MATCH("Due (DUE)",updated_plusgrid!$A$1:$AF$1,0),0)-IFERROR(VLOOKUP($A109,'E1 basket NFOL Morning'!$A$1:$M$500,MATCH("For 1 basket",'E1 basket NFOL Morning'!$A$1:$M$1,0),0),0)*MIN('E1 basket NFOL Morning'!$I$2:$I$500)</f>
        <v>1900</v>
      </c>
      <c r="AD109">
        <f>VLOOKUP($A109,updated_plusgrid!$A$1:$AF$500,MATCH("Pend. T+1 Buy (TT1UNSETTLEBUY)",updated_plusgrid!$A$1:$AF$1,0),0)-IFERROR(VLOOKUP($A109,'E1 basket NFOL Morning'!$A$1:$M$500,MATCH("For 1 basket",'E1 basket NFOL Morning'!$A$1:$M$1,0),0),0)*MIN('E1 basket NFOL Morning'!$K$2:$K$500)</f>
        <v>1900</v>
      </c>
      <c r="AE109">
        <f>AB109-IFERROR(VLOOKUP($A109,Diamond!$A:$B,2,0),0)*MIN(Diamond!$G:$G)</f>
        <v>23116</v>
      </c>
      <c r="AF109">
        <f>AC109-IFERROR(VLOOKUP($A109,Diamond!$A:$B,2,0),0)*MIN(Diamond!$I:$I)</f>
        <v>1900</v>
      </c>
      <c r="AG109">
        <f>AD109-IFERROR(VLOOKUP($A109,Diamond!$A:$B,2,0),0)*MIN(Diamond!$K:$K)</f>
        <v>1900</v>
      </c>
      <c r="AH109">
        <f>AE109-IFERROR(VLOOKUP($A109,FL!$A:$B,2,0),0)*MIN(FL!$G:$G)</f>
        <v>12716</v>
      </c>
      <c r="AI109">
        <f>AF109-IFERROR(VLOOKUP($A109,FL!$A:$B,2,0),0)*MIN(FL!$I:$I)</f>
        <v>1900</v>
      </c>
      <c r="AJ109">
        <f>AG109-IFERROR(VLOOKUP($A109,FL!$A:$B,2,0),0)*MIN(FL!$K:$K)</f>
        <v>1900</v>
      </c>
      <c r="AK109">
        <f>AH109-IFERROR(VLOOKUP($A109,'VN100'!$A:$B,2,0),0)*MIN('VN100'!$G:$G)</f>
        <v>12716</v>
      </c>
      <c r="AL109">
        <f>AI109-IFERROR(VLOOKUP($A109,'VN100'!$A:$B,2,0),0)*MIN('VN100'!$I:$I)</f>
        <v>1900</v>
      </c>
      <c r="AM109">
        <f>AJ109-IFERROR(VLOOKUP($A109,'VN100'!$A:$B,2,0),0)*MIN('VN100'!$K:$K)</f>
        <v>1900</v>
      </c>
      <c r="AN109">
        <f>AK109-IFERROR(VLOOKUP($A109,MIDCAP!$A:$B,2,0),0)*MIN(MIDCAP!$G:$G)</f>
        <v>12716</v>
      </c>
      <c r="AO109">
        <f>AL109-IFERROR(VLOOKUP($A109,MIDCAP!$A:$B,2,0),0)*MIN(MIDCAP!$I:$I)</f>
        <v>1900</v>
      </c>
      <c r="AP109">
        <f>AM109-IFERROR(VLOOKUP($A109,MIDCAP!$A:$B,2,0),0)*MIN(MIDCAP!$K:$K)</f>
        <v>1900</v>
      </c>
      <c r="AQ109">
        <f>AN109-IFERROR(VLOOKUP($A109,VFS!$A:$B,2,0),0)*MIN(VFS!$G:$G)</f>
        <v>12716</v>
      </c>
      <c r="AR109">
        <f>AO109-IFERROR(VLOOKUP($A109,VFS!$A:$B,2,0),0)*MIN(VFS!$I:$I)</f>
        <v>1900</v>
      </c>
      <c r="AS109">
        <f>AP109-IFERROR(VLOOKUP($A109,VFS!$A:$B,2,0),0)*MIN(VFS!$K:$K)</f>
        <v>1900</v>
      </c>
      <c r="AT109">
        <f>AQ109-IFERROR(VLOOKUP($A109,FUEMAVND!$A:$B,2,0),0)*MIN(FUEMAVND!$G:$G)</f>
        <v>12716</v>
      </c>
      <c r="AU109">
        <f>AR109-IFERROR(VLOOKUP($A109,FUEMAVND!$A:$B,2,0),0)*MIN(FUEMAVND!$I:$I)</f>
        <v>1900</v>
      </c>
      <c r="AV109">
        <f>AS109-IFERROR(VLOOKUP($A109,FUEMAVND!$A:$B,2,0),0)*MIN(FUEMAVND!$K:$K)</f>
        <v>1900</v>
      </c>
    </row>
    <row r="110" spans="1:48" x14ac:dyDescent="0.3">
      <c r="A110" s="33" t="str">
        <v>TVS</v>
      </c>
      <c r="B110" s="33">
        <v>4600</v>
      </c>
      <c r="C110" s="33">
        <v>4600</v>
      </c>
      <c r="D110" s="33">
        <v>0</v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104600000</v>
      </c>
      <c r="M110" s="33">
        <v>23000</v>
      </c>
      <c r="N110" s="33">
        <v>0</v>
      </c>
      <c r="O110" s="33">
        <v>0</v>
      </c>
      <c r="P110" s="33" t="str">
        <v>XXX</v>
      </c>
      <c r="Q110" s="33" t="str">
        <v>XXX</v>
      </c>
      <c r="R110" s="33" t="str">
        <v>XXX</v>
      </c>
      <c r="S110" s="33">
        <v>22739</v>
      </c>
      <c r="T110" s="33">
        <v>105800000</v>
      </c>
      <c r="U110" s="33">
        <v>1199999</v>
      </c>
      <c r="AB110">
        <f>VLOOKUP($A110,updated_plusgrid!$A$1:$AF$500,MATCH("Usable (USABLE)",updated_plusgrid!$A$1:$AF$1,0),0)-IFERROR(VLOOKUP($A110,'E1 basket NFOL Morning'!$A$1:$M$500,MATCH("For 1 basket",'E1 basket NFOL Morning'!$A$1:$M$1,0),0),0)*MIN('E1 basket NFOL Morning'!$G$2:$G$500)</f>
        <v>4600</v>
      </c>
      <c r="AC110">
        <f>VLOOKUP($A110,updated_plusgrid!$A$1:$AF$500,MATCH("Due (DUE)",updated_plusgrid!$A$1:$AF$1,0),0)-IFERROR(VLOOKUP($A110,'E1 basket NFOL Morning'!$A$1:$M$500,MATCH("For 1 basket",'E1 basket NFOL Morning'!$A$1:$M$1,0),0),0)*MIN('E1 basket NFOL Morning'!$I$2:$I$500)</f>
        <v>0</v>
      </c>
      <c r="AD110">
        <f>VLOOKUP($A110,updated_plusgrid!$A$1:$AF$500,MATCH("Pend. T+1 Buy (TT1UNSETTLEBUY)",updated_plusgrid!$A$1:$AF$1,0),0)-IFERROR(VLOOKUP($A110,'E1 basket NFOL Morning'!$A$1:$M$500,MATCH("For 1 basket",'E1 basket NFOL Morning'!$A$1:$M$1,0),0),0)*MIN('E1 basket NFOL Morning'!$K$2:$K$500)</f>
        <v>0</v>
      </c>
      <c r="AE110">
        <f>AB110-IFERROR(VLOOKUP($A110,Diamond!$A:$B,2,0),0)*MIN(Diamond!$G:$G)</f>
        <v>4600</v>
      </c>
      <c r="AF110">
        <f>AC110-IFERROR(VLOOKUP($A110,Diamond!$A:$B,2,0),0)*MIN(Diamond!$I:$I)</f>
        <v>0</v>
      </c>
      <c r="AG110">
        <f>AD110-IFERROR(VLOOKUP($A110,Diamond!$A:$B,2,0),0)*MIN(Diamond!$K:$K)</f>
        <v>0</v>
      </c>
      <c r="AH110">
        <f>AE110-IFERROR(VLOOKUP($A110,FL!$A:$B,2,0),0)*MIN(FL!$G:$G)</f>
        <v>4600</v>
      </c>
      <c r="AI110">
        <f>AF110-IFERROR(VLOOKUP($A110,FL!$A:$B,2,0),0)*MIN(FL!$I:$I)</f>
        <v>0</v>
      </c>
      <c r="AJ110">
        <f>AG110-IFERROR(VLOOKUP($A110,FL!$A:$B,2,0),0)*MIN(FL!$K:$K)</f>
        <v>0</v>
      </c>
      <c r="AK110">
        <f>AH110-IFERROR(VLOOKUP($A110,'VN100'!$A:$B,2,0),0)*MIN('VN100'!$G:$G)</f>
        <v>4600</v>
      </c>
      <c r="AL110">
        <f>AI110-IFERROR(VLOOKUP($A110,'VN100'!$A:$B,2,0),0)*MIN('VN100'!$I:$I)</f>
        <v>0</v>
      </c>
      <c r="AM110">
        <f>AJ110-IFERROR(VLOOKUP($A110,'VN100'!$A:$B,2,0),0)*MIN('VN100'!$K:$K)</f>
        <v>0</v>
      </c>
      <c r="AN110">
        <f>AK110-IFERROR(VLOOKUP($A110,MIDCAP!$A:$B,2,0),0)*MIN(MIDCAP!$G:$G)</f>
        <v>4600</v>
      </c>
      <c r="AO110">
        <f>AL110-IFERROR(VLOOKUP($A110,MIDCAP!$A:$B,2,0),0)*MIN(MIDCAP!$I:$I)</f>
        <v>0</v>
      </c>
      <c r="AP110">
        <f>AM110-IFERROR(VLOOKUP($A110,MIDCAP!$A:$B,2,0),0)*MIN(MIDCAP!$K:$K)</f>
        <v>0</v>
      </c>
      <c r="AQ110">
        <f>AN110-IFERROR(VLOOKUP($A110,VFS!$A:$B,2,0),0)*MIN(VFS!$G:$G)</f>
        <v>4600</v>
      </c>
      <c r="AR110">
        <f>AO110-IFERROR(VLOOKUP($A110,VFS!$A:$B,2,0),0)*MIN(VFS!$I:$I)</f>
        <v>0</v>
      </c>
      <c r="AS110">
        <f>AP110-IFERROR(VLOOKUP($A110,VFS!$A:$B,2,0),0)*MIN(VFS!$K:$K)</f>
        <v>0</v>
      </c>
      <c r="AT110">
        <f>AQ110-IFERROR(VLOOKUP($A110,FUEMAVND!$A:$B,2,0),0)*MIN(FUEMAVND!$G:$G)</f>
        <v>4600</v>
      </c>
      <c r="AU110">
        <f>AR110-IFERROR(VLOOKUP($A110,FUEMAVND!$A:$B,2,0),0)*MIN(FUEMAVND!$I:$I)</f>
        <v>0</v>
      </c>
      <c r="AV110">
        <f>AS110-IFERROR(VLOOKUP($A110,FUEMAVND!$A:$B,2,0),0)*MIN(FUEMAVND!$K:$K)</f>
        <v>0</v>
      </c>
    </row>
    <row r="111" spans="1:48" x14ac:dyDescent="0.3">
      <c r="A111" s="33" t="str">
        <v>VCB</v>
      </c>
      <c r="B111" s="33">
        <v>102088</v>
      </c>
      <c r="C111" s="33">
        <v>58088</v>
      </c>
      <c r="D111" s="33">
        <v>0</v>
      </c>
      <c r="E111" s="33">
        <v>11000</v>
      </c>
      <c r="F111" s="33">
        <v>7700</v>
      </c>
      <c r="G111" s="33">
        <v>25300</v>
      </c>
      <c r="H111" s="33">
        <v>0</v>
      </c>
      <c r="I111" s="33">
        <v>0</v>
      </c>
      <c r="J111" s="33">
        <v>0</v>
      </c>
      <c r="K111" s="33">
        <v>0</v>
      </c>
      <c r="L111" s="33">
        <v>278689396741</v>
      </c>
      <c r="M111" s="33">
        <v>91500</v>
      </c>
      <c r="N111" s="33">
        <v>0</v>
      </c>
      <c r="O111" s="33">
        <v>0</v>
      </c>
      <c r="P111" s="33" t="str">
        <v>XXX</v>
      </c>
      <c r="Q111" s="33" t="str">
        <v>XXX</v>
      </c>
      <c r="R111" s="33" t="str">
        <v>XXX</v>
      </c>
      <c r="S111" s="33">
        <v>89897</v>
      </c>
      <c r="T111" s="33">
        <v>9341052000</v>
      </c>
      <c r="U111" s="33">
        <v>163621186</v>
      </c>
      <c r="AB111">
        <f>VLOOKUP($A111,updated_plusgrid!$A$1:$AF$500,MATCH("Usable (USABLE)",updated_plusgrid!$A$1:$AF$1,0),0)-IFERROR(VLOOKUP($A111,'E1 basket NFOL Morning'!$A$1:$M$500,MATCH("For 1 basket",'E1 basket NFOL Morning'!$A$1:$M$1,0),0),0)*MIN('E1 basket NFOL Morning'!$G$2:$G$500)</f>
        <v>5288</v>
      </c>
      <c r="AC111">
        <f>VLOOKUP($A111,updated_plusgrid!$A$1:$AF$500,MATCH("Due (DUE)",updated_plusgrid!$A$1:$AF$1,0),0)-IFERROR(VLOOKUP($A111,'E1 basket NFOL Morning'!$A$1:$M$500,MATCH("For 1 basket",'E1 basket NFOL Morning'!$A$1:$M$1,0),0),0)*MIN('E1 basket NFOL Morning'!$I$2:$I$500)</f>
        <v>0</v>
      </c>
      <c r="AD111">
        <f>VLOOKUP($A111,updated_plusgrid!$A$1:$AF$500,MATCH("Pend. T+1 Buy (TT1UNSETTLEBUY)",updated_plusgrid!$A$1:$AF$1,0),0)-IFERROR(VLOOKUP($A111,'E1 basket NFOL Morning'!$A$1:$M$500,MATCH("For 1 basket",'E1 basket NFOL Morning'!$A$1:$M$1,0),0),0)*MIN('E1 basket NFOL Morning'!$K$2:$K$500)</f>
        <v>1100</v>
      </c>
      <c r="AE111">
        <f>AB111-IFERROR(VLOOKUP($A111,Diamond!$A:$B,2,0),0)*MIN(Diamond!$G:$G)</f>
        <v>5288</v>
      </c>
      <c r="AF111">
        <f>AC111-IFERROR(VLOOKUP($A111,Diamond!$A:$B,2,0),0)*MIN(Diamond!$I:$I)</f>
        <v>0</v>
      </c>
      <c r="AG111">
        <f>AD111-IFERROR(VLOOKUP($A111,Diamond!$A:$B,2,0),0)*MIN(Diamond!$K:$K)</f>
        <v>1100</v>
      </c>
      <c r="AH111">
        <f>AE111-IFERROR(VLOOKUP($A111,FL!$A:$B,2,0),0)*MIN(FL!$G:$G)</f>
        <v>488</v>
      </c>
      <c r="AI111">
        <f>AF111-IFERROR(VLOOKUP($A111,FL!$A:$B,2,0),0)*MIN(FL!$I:$I)</f>
        <v>0</v>
      </c>
      <c r="AJ111">
        <f>AG111-IFERROR(VLOOKUP($A111,FL!$A:$B,2,0),0)*MIN(FL!$K:$K)</f>
        <v>1100</v>
      </c>
      <c r="AK111">
        <f>AH111-IFERROR(VLOOKUP($A111,'VN100'!$A:$B,2,0),0)*MIN('VN100'!$G:$G)</f>
        <v>488</v>
      </c>
      <c r="AL111">
        <f>AI111-IFERROR(VLOOKUP($A111,'VN100'!$A:$B,2,0),0)*MIN('VN100'!$I:$I)</f>
        <v>0</v>
      </c>
      <c r="AM111">
        <f>AJ111-IFERROR(VLOOKUP($A111,'VN100'!$A:$B,2,0),0)*MIN('VN100'!$K:$K)</f>
        <v>1100</v>
      </c>
      <c r="AN111">
        <f>AK111-IFERROR(VLOOKUP($A111,MIDCAP!$A:$B,2,0),0)*MIN(MIDCAP!$G:$G)</f>
        <v>488</v>
      </c>
      <c r="AO111">
        <f>AL111-IFERROR(VLOOKUP($A111,MIDCAP!$A:$B,2,0),0)*MIN(MIDCAP!$I:$I)</f>
        <v>0</v>
      </c>
      <c r="AP111">
        <f>AM111-IFERROR(VLOOKUP($A111,MIDCAP!$A:$B,2,0),0)*MIN(MIDCAP!$K:$K)</f>
        <v>1100</v>
      </c>
      <c r="AQ111">
        <f>AN111-IFERROR(VLOOKUP($A111,VFS!$A:$B,2,0),0)*MIN(VFS!$G:$G)</f>
        <v>488</v>
      </c>
      <c r="AR111">
        <f>AO111-IFERROR(VLOOKUP($A111,VFS!$A:$B,2,0),0)*MIN(VFS!$I:$I)</f>
        <v>0</v>
      </c>
      <c r="AS111">
        <f>AP111-IFERROR(VLOOKUP($A111,VFS!$A:$B,2,0),0)*MIN(VFS!$K:$K)</f>
        <v>1100</v>
      </c>
      <c r="AT111">
        <f>AQ111-IFERROR(VLOOKUP($A111,FUEMAVND!$A:$B,2,0),0)*MIN(FUEMAVND!$G:$G)</f>
        <v>488</v>
      </c>
      <c r="AU111">
        <f>AR111-IFERROR(VLOOKUP($A111,FUEMAVND!$A:$B,2,0),0)*MIN(FUEMAVND!$I:$I)</f>
        <v>0</v>
      </c>
      <c r="AV111">
        <f>AS111-IFERROR(VLOOKUP($A111,FUEMAVND!$A:$B,2,0),0)*MIN(FUEMAVND!$K:$K)</f>
        <v>1100</v>
      </c>
    </row>
    <row r="112" spans="1:48" x14ac:dyDescent="0.3">
      <c r="A112" s="33" t="str">
        <v>VCG</v>
      </c>
      <c r="B112" s="33">
        <v>28900</v>
      </c>
      <c r="C112" s="33">
        <v>28900</v>
      </c>
      <c r="D112" s="33">
        <v>0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531472108</v>
      </c>
      <c r="M112" s="33">
        <v>19200</v>
      </c>
      <c r="N112" s="33">
        <v>0</v>
      </c>
      <c r="O112" s="33">
        <v>0</v>
      </c>
      <c r="P112" s="33" t="str">
        <v>XXX</v>
      </c>
      <c r="Q112" s="33" t="str">
        <v>XXX</v>
      </c>
      <c r="R112" s="33" t="str">
        <v>XXX</v>
      </c>
      <c r="S112" s="33">
        <v>18390</v>
      </c>
      <c r="T112" s="33">
        <v>554880000</v>
      </c>
      <c r="U112" s="33">
        <v>23407891</v>
      </c>
      <c r="AB112">
        <f>VLOOKUP($A112,updated_plusgrid!$A$1:$AF$500,MATCH("Usable (USABLE)",updated_plusgrid!$A$1:$AF$1,0),0)-IFERROR(VLOOKUP($A112,'E1 basket NFOL Morning'!$A$1:$M$500,MATCH("For 1 basket",'E1 basket NFOL Morning'!$A$1:$M$1,0),0),0)*MIN('E1 basket NFOL Morning'!$G$2:$G$500)</f>
        <v>28900</v>
      </c>
      <c r="AC112">
        <f>VLOOKUP($A112,updated_plusgrid!$A$1:$AF$500,MATCH("Due (DUE)",updated_plusgrid!$A$1:$AF$1,0),0)-IFERROR(VLOOKUP($A112,'E1 basket NFOL Morning'!$A$1:$M$500,MATCH("For 1 basket",'E1 basket NFOL Morning'!$A$1:$M$1,0),0),0)*MIN('E1 basket NFOL Morning'!$I$2:$I$500)</f>
        <v>0</v>
      </c>
      <c r="AD112">
        <f>VLOOKUP($A112,updated_plusgrid!$A$1:$AF$500,MATCH("Pend. T+1 Buy (TT1UNSETTLEBUY)",updated_plusgrid!$A$1:$AF$1,0),0)-IFERROR(VLOOKUP($A112,'E1 basket NFOL Morning'!$A$1:$M$500,MATCH("For 1 basket",'E1 basket NFOL Morning'!$A$1:$M$1,0),0),0)*MIN('E1 basket NFOL Morning'!$K$2:$K$500)</f>
        <v>0</v>
      </c>
      <c r="AE112">
        <f>AB112-IFERROR(VLOOKUP($A112,Diamond!$A:$B,2,0),0)*MIN(Diamond!$G:$G)</f>
        <v>28900</v>
      </c>
      <c r="AF112">
        <f>AC112-IFERROR(VLOOKUP($A112,Diamond!$A:$B,2,0),0)*MIN(Diamond!$I:$I)</f>
        <v>0</v>
      </c>
      <c r="AG112">
        <f>AD112-IFERROR(VLOOKUP($A112,Diamond!$A:$B,2,0),0)*MIN(Diamond!$K:$K)</f>
        <v>0</v>
      </c>
      <c r="AH112">
        <f>AE112-IFERROR(VLOOKUP($A112,FL!$A:$B,2,0),0)*MIN(FL!$G:$G)</f>
        <v>28900</v>
      </c>
      <c r="AI112">
        <f>AF112-IFERROR(VLOOKUP($A112,FL!$A:$B,2,0),0)*MIN(FL!$I:$I)</f>
        <v>0</v>
      </c>
      <c r="AJ112">
        <f>AG112-IFERROR(VLOOKUP($A112,FL!$A:$B,2,0),0)*MIN(FL!$K:$K)</f>
        <v>0</v>
      </c>
      <c r="AK112">
        <f>AH112-IFERROR(VLOOKUP($A112,'VN100'!$A:$B,2,0),0)*MIN('VN100'!$G:$G)</f>
        <v>28900</v>
      </c>
      <c r="AL112">
        <f>AI112-IFERROR(VLOOKUP($A112,'VN100'!$A:$B,2,0),0)*MIN('VN100'!$I:$I)</f>
        <v>0</v>
      </c>
      <c r="AM112">
        <f>AJ112-IFERROR(VLOOKUP($A112,'VN100'!$A:$B,2,0),0)*MIN('VN100'!$K:$K)</f>
        <v>0</v>
      </c>
      <c r="AN112">
        <f>AK112-IFERROR(VLOOKUP($A112,MIDCAP!$A:$B,2,0),0)*MIN(MIDCAP!$G:$G)</f>
        <v>8600</v>
      </c>
      <c r="AO112">
        <f>AL112-IFERROR(VLOOKUP($A112,MIDCAP!$A:$B,2,0),0)*MIN(MIDCAP!$I:$I)</f>
        <v>0</v>
      </c>
      <c r="AP112">
        <f>AM112-IFERROR(VLOOKUP($A112,MIDCAP!$A:$B,2,0),0)*MIN(MIDCAP!$K:$K)</f>
        <v>0</v>
      </c>
      <c r="AQ112">
        <f>AN112-IFERROR(VLOOKUP($A112,VFS!$A:$B,2,0),0)*MIN(VFS!$G:$G)</f>
        <v>8600</v>
      </c>
      <c r="AR112">
        <f>AO112-IFERROR(VLOOKUP($A112,VFS!$A:$B,2,0),0)*MIN(VFS!$I:$I)</f>
        <v>0</v>
      </c>
      <c r="AS112">
        <f>AP112-IFERROR(VLOOKUP($A112,VFS!$A:$B,2,0),0)*MIN(VFS!$K:$K)</f>
        <v>0</v>
      </c>
      <c r="AT112">
        <f>AQ112-IFERROR(VLOOKUP($A112,FUEMAVND!$A:$B,2,0),0)*MIN(FUEMAVND!$G:$G)</f>
        <v>8600</v>
      </c>
      <c r="AU112">
        <f>AR112-IFERROR(VLOOKUP($A112,FUEMAVND!$A:$B,2,0),0)*MIN(FUEMAVND!$I:$I)</f>
        <v>0</v>
      </c>
      <c r="AV112">
        <f>AS112-IFERROR(VLOOKUP($A112,FUEMAVND!$A:$B,2,0),0)*MIN(FUEMAVND!$K:$K)</f>
        <v>0</v>
      </c>
    </row>
    <row r="113" spans="1:48" x14ac:dyDescent="0.3">
      <c r="A113" s="33" t="str">
        <v>VCI</v>
      </c>
      <c r="B113" s="33">
        <v>43600</v>
      </c>
      <c r="C113" s="33">
        <v>43600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2020098744</v>
      </c>
      <c r="M113" s="33">
        <v>47650</v>
      </c>
      <c r="N113" s="33">
        <v>0</v>
      </c>
      <c r="O113" s="33">
        <v>0</v>
      </c>
      <c r="P113" s="33" t="str">
        <v>XXX</v>
      </c>
      <c r="Q113" s="33" t="str">
        <v>XXX</v>
      </c>
      <c r="R113" s="33" t="str">
        <v>XXX</v>
      </c>
      <c r="S113" s="33">
        <v>46332</v>
      </c>
      <c r="T113" s="33">
        <v>2077540000</v>
      </c>
      <c r="U113" s="33">
        <v>57441255</v>
      </c>
      <c r="AB113">
        <f>VLOOKUP($A113,updated_plusgrid!$A$1:$AF$500,MATCH("Usable (USABLE)",updated_plusgrid!$A$1:$AF$1,0),0)-IFERROR(VLOOKUP($A113,'E1 basket NFOL Morning'!$A$1:$M$500,MATCH("For 1 basket",'E1 basket NFOL Morning'!$A$1:$M$1,0),0),0)*MIN('E1 basket NFOL Morning'!$G$2:$G$500)</f>
        <v>43600</v>
      </c>
      <c r="AC113">
        <f>VLOOKUP($A113,updated_plusgrid!$A$1:$AF$500,MATCH("Due (DUE)",updated_plusgrid!$A$1:$AF$1,0),0)-IFERROR(VLOOKUP($A113,'E1 basket NFOL Morning'!$A$1:$M$500,MATCH("For 1 basket",'E1 basket NFOL Morning'!$A$1:$M$1,0),0),0)*MIN('E1 basket NFOL Morning'!$I$2:$I$500)</f>
        <v>0</v>
      </c>
      <c r="AD113">
        <f>VLOOKUP($A113,updated_plusgrid!$A$1:$AF$500,MATCH("Pend. T+1 Buy (TT1UNSETTLEBUY)",updated_plusgrid!$A$1:$AF$1,0),0)-IFERROR(VLOOKUP($A113,'E1 basket NFOL Morning'!$A$1:$M$500,MATCH("For 1 basket",'E1 basket NFOL Morning'!$A$1:$M$1,0),0),0)*MIN('E1 basket NFOL Morning'!$K$2:$K$500)</f>
        <v>0</v>
      </c>
      <c r="AE113">
        <f>AB113-IFERROR(VLOOKUP($A113,Diamond!$A:$B,2,0),0)*MIN(Diamond!$G:$G)</f>
        <v>43600</v>
      </c>
      <c r="AF113">
        <f>AC113-IFERROR(VLOOKUP($A113,Diamond!$A:$B,2,0),0)*MIN(Diamond!$I:$I)</f>
        <v>0</v>
      </c>
      <c r="AG113">
        <f>AD113-IFERROR(VLOOKUP($A113,Diamond!$A:$B,2,0),0)*MIN(Diamond!$K:$K)</f>
        <v>0</v>
      </c>
      <c r="AH113">
        <f>AE113-IFERROR(VLOOKUP($A113,FL!$A:$B,2,0),0)*MIN(FL!$G:$G)</f>
        <v>38800</v>
      </c>
      <c r="AI113">
        <f>AF113-IFERROR(VLOOKUP($A113,FL!$A:$B,2,0),0)*MIN(FL!$I:$I)</f>
        <v>0</v>
      </c>
      <c r="AJ113">
        <f>AG113-IFERROR(VLOOKUP($A113,FL!$A:$B,2,0),0)*MIN(FL!$K:$K)</f>
        <v>0</v>
      </c>
      <c r="AK113">
        <f>AH113-IFERROR(VLOOKUP($A113,'VN100'!$A:$B,2,0),0)*MIN('VN100'!$G:$G)</f>
        <v>38800</v>
      </c>
      <c r="AL113">
        <f>AI113-IFERROR(VLOOKUP($A113,'VN100'!$A:$B,2,0),0)*MIN('VN100'!$I:$I)</f>
        <v>0</v>
      </c>
      <c r="AM113">
        <f>AJ113-IFERROR(VLOOKUP($A113,'VN100'!$A:$B,2,0),0)*MIN('VN100'!$K:$K)</f>
        <v>0</v>
      </c>
      <c r="AN113">
        <f>AK113-IFERROR(VLOOKUP($A113,MIDCAP!$A:$B,2,0),0)*MIN(MIDCAP!$G:$G)</f>
        <v>21400</v>
      </c>
      <c r="AO113">
        <f>AL113-IFERROR(VLOOKUP($A113,MIDCAP!$A:$B,2,0),0)*MIN(MIDCAP!$I:$I)</f>
        <v>0</v>
      </c>
      <c r="AP113">
        <f>AM113-IFERROR(VLOOKUP($A113,MIDCAP!$A:$B,2,0),0)*MIN(MIDCAP!$K:$K)</f>
        <v>0</v>
      </c>
      <c r="AQ113">
        <f>AN113-IFERROR(VLOOKUP($A113,VFS!$A:$B,2,0),0)*MIN(VFS!$G:$G)</f>
        <v>21400</v>
      </c>
      <c r="AR113">
        <f>AO113-IFERROR(VLOOKUP($A113,VFS!$A:$B,2,0),0)*MIN(VFS!$I:$I)</f>
        <v>0</v>
      </c>
      <c r="AS113">
        <f>AP113-IFERROR(VLOOKUP($A113,VFS!$A:$B,2,0),0)*MIN(VFS!$K:$K)</f>
        <v>0</v>
      </c>
      <c r="AT113">
        <f>AQ113-IFERROR(VLOOKUP($A113,FUEMAVND!$A:$B,2,0),0)*MIN(FUEMAVND!$G:$G)</f>
        <v>21400</v>
      </c>
      <c r="AU113">
        <f>AR113-IFERROR(VLOOKUP($A113,FUEMAVND!$A:$B,2,0),0)*MIN(FUEMAVND!$I:$I)</f>
        <v>0</v>
      </c>
      <c r="AV113">
        <f>AS113-IFERROR(VLOOKUP($A113,FUEMAVND!$A:$B,2,0),0)*MIN(FUEMAVND!$K:$K)</f>
        <v>0</v>
      </c>
    </row>
    <row r="114" spans="1:48" x14ac:dyDescent="0.3">
      <c r="A114" s="33" t="str">
        <v>VDS</v>
      </c>
      <c r="B114" s="33">
        <v>3500</v>
      </c>
      <c r="C114" s="33">
        <v>3500</v>
      </c>
      <c r="D114" s="33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72947500</v>
      </c>
      <c r="M114" s="33">
        <v>21600</v>
      </c>
      <c r="N114" s="33">
        <v>0</v>
      </c>
      <c r="O114" s="33">
        <v>0</v>
      </c>
      <c r="P114" s="33" t="str">
        <v>XXX</v>
      </c>
      <c r="Q114" s="33" t="str">
        <v>XXX</v>
      </c>
      <c r="R114" s="33" t="str">
        <v>XXX</v>
      </c>
      <c r="S114" s="33">
        <v>20842</v>
      </c>
      <c r="T114" s="33">
        <v>75600000</v>
      </c>
      <c r="U114" s="33">
        <v>2652500</v>
      </c>
      <c r="AB114">
        <f>VLOOKUP($A114,updated_plusgrid!$A$1:$AF$500,MATCH("Usable (USABLE)",updated_plusgrid!$A$1:$AF$1,0),0)-IFERROR(VLOOKUP($A114,'E1 basket NFOL Morning'!$A$1:$M$500,MATCH("For 1 basket",'E1 basket NFOL Morning'!$A$1:$M$1,0),0),0)*MIN('E1 basket NFOL Morning'!$G$2:$G$500)</f>
        <v>3500</v>
      </c>
      <c r="AC114">
        <f>VLOOKUP($A114,updated_plusgrid!$A$1:$AF$500,MATCH("Due (DUE)",updated_plusgrid!$A$1:$AF$1,0),0)-IFERROR(VLOOKUP($A114,'E1 basket NFOL Morning'!$A$1:$M$500,MATCH("For 1 basket",'E1 basket NFOL Morning'!$A$1:$M$1,0),0),0)*MIN('E1 basket NFOL Morning'!$I$2:$I$500)</f>
        <v>0</v>
      </c>
      <c r="AD114">
        <f>VLOOKUP($A114,updated_plusgrid!$A$1:$AF$500,MATCH("Pend. T+1 Buy (TT1UNSETTLEBUY)",updated_plusgrid!$A$1:$AF$1,0),0)-IFERROR(VLOOKUP($A114,'E1 basket NFOL Morning'!$A$1:$M$500,MATCH("For 1 basket",'E1 basket NFOL Morning'!$A$1:$M$1,0),0),0)*MIN('E1 basket NFOL Morning'!$K$2:$K$500)</f>
        <v>0</v>
      </c>
      <c r="AE114">
        <f>AB114-IFERROR(VLOOKUP($A114,Diamond!$A:$B,2,0),0)*MIN(Diamond!$G:$G)</f>
        <v>3500</v>
      </c>
      <c r="AF114">
        <f>AC114-IFERROR(VLOOKUP($A114,Diamond!$A:$B,2,0),0)*MIN(Diamond!$I:$I)</f>
        <v>0</v>
      </c>
      <c r="AG114">
        <f>AD114-IFERROR(VLOOKUP($A114,Diamond!$A:$B,2,0),0)*MIN(Diamond!$K:$K)</f>
        <v>0</v>
      </c>
      <c r="AH114">
        <f>AE114-IFERROR(VLOOKUP($A114,FL!$A:$B,2,0),0)*MIN(FL!$G:$G)</f>
        <v>3500</v>
      </c>
      <c r="AI114">
        <f>AF114-IFERROR(VLOOKUP($A114,FL!$A:$B,2,0),0)*MIN(FL!$I:$I)</f>
        <v>0</v>
      </c>
      <c r="AJ114">
        <f>AG114-IFERROR(VLOOKUP($A114,FL!$A:$B,2,0),0)*MIN(FL!$K:$K)</f>
        <v>0</v>
      </c>
      <c r="AK114">
        <f>AH114-IFERROR(VLOOKUP($A114,'VN100'!$A:$B,2,0),0)*MIN('VN100'!$G:$G)</f>
        <v>3500</v>
      </c>
      <c r="AL114">
        <f>AI114-IFERROR(VLOOKUP($A114,'VN100'!$A:$B,2,0),0)*MIN('VN100'!$I:$I)</f>
        <v>0</v>
      </c>
      <c r="AM114">
        <f>AJ114-IFERROR(VLOOKUP($A114,'VN100'!$A:$B,2,0),0)*MIN('VN100'!$K:$K)</f>
        <v>0</v>
      </c>
      <c r="AN114">
        <f>AK114-IFERROR(VLOOKUP($A114,MIDCAP!$A:$B,2,0),0)*MIN(MIDCAP!$G:$G)</f>
        <v>3500</v>
      </c>
      <c r="AO114">
        <f>AL114-IFERROR(VLOOKUP($A114,MIDCAP!$A:$B,2,0),0)*MIN(MIDCAP!$I:$I)</f>
        <v>0</v>
      </c>
      <c r="AP114">
        <f>AM114-IFERROR(VLOOKUP($A114,MIDCAP!$A:$B,2,0),0)*MIN(MIDCAP!$K:$K)</f>
        <v>0</v>
      </c>
      <c r="AQ114">
        <f>AN114-IFERROR(VLOOKUP($A114,VFS!$A:$B,2,0),0)*MIN(VFS!$G:$G)</f>
        <v>3500</v>
      </c>
      <c r="AR114">
        <f>AO114-IFERROR(VLOOKUP($A114,VFS!$A:$B,2,0),0)*MIN(VFS!$I:$I)</f>
        <v>0</v>
      </c>
      <c r="AS114">
        <f>AP114-IFERROR(VLOOKUP($A114,VFS!$A:$B,2,0),0)*MIN(VFS!$K:$K)</f>
        <v>0</v>
      </c>
      <c r="AT114">
        <f>AQ114-IFERROR(VLOOKUP($A114,FUEMAVND!$A:$B,2,0),0)*MIN(FUEMAVND!$G:$G)</f>
        <v>3500</v>
      </c>
      <c r="AU114">
        <f>AR114-IFERROR(VLOOKUP($A114,FUEMAVND!$A:$B,2,0),0)*MIN(FUEMAVND!$I:$I)</f>
        <v>0</v>
      </c>
      <c r="AV114">
        <f>AS114-IFERROR(VLOOKUP($A114,FUEMAVND!$A:$B,2,0),0)*MIN(FUEMAVND!$K:$K)</f>
        <v>0</v>
      </c>
    </row>
    <row r="115" spans="1:48" x14ac:dyDescent="0.3">
      <c r="A115" s="33" t="str">
        <v>VGC</v>
      </c>
      <c r="B115" s="33">
        <v>6700</v>
      </c>
      <c r="C115" s="33">
        <v>6700</v>
      </c>
      <c r="D115" s="33">
        <v>0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324996582</v>
      </c>
      <c r="M115" s="33">
        <v>45100</v>
      </c>
      <c r="N115" s="33">
        <v>0</v>
      </c>
      <c r="O115" s="33">
        <v>0</v>
      </c>
      <c r="P115" s="33" t="str">
        <v>XXX</v>
      </c>
      <c r="Q115" s="33" t="str">
        <v>XXX</v>
      </c>
      <c r="R115" s="33" t="str">
        <v>XXX</v>
      </c>
      <c r="S115" s="33">
        <v>48506</v>
      </c>
      <c r="T115" s="33">
        <v>302170000</v>
      </c>
      <c r="U115" s="33">
        <v>-22826582</v>
      </c>
      <c r="AB115">
        <f>VLOOKUP($A115,updated_plusgrid!$A$1:$AF$500,MATCH("Usable (USABLE)",updated_plusgrid!$A$1:$AF$1,0),0)-IFERROR(VLOOKUP($A115,'E1 basket NFOL Morning'!$A$1:$M$500,MATCH("For 1 basket",'E1 basket NFOL Morning'!$A$1:$M$1,0),0),0)*MIN('E1 basket NFOL Morning'!$G$2:$G$500)</f>
        <v>6700</v>
      </c>
      <c r="AC115">
        <f>VLOOKUP($A115,updated_plusgrid!$A$1:$AF$500,MATCH("Due (DUE)",updated_plusgrid!$A$1:$AF$1,0),0)-IFERROR(VLOOKUP($A115,'E1 basket NFOL Morning'!$A$1:$M$500,MATCH("For 1 basket",'E1 basket NFOL Morning'!$A$1:$M$1,0),0),0)*MIN('E1 basket NFOL Morning'!$I$2:$I$500)</f>
        <v>0</v>
      </c>
      <c r="AD115">
        <f>VLOOKUP($A115,updated_plusgrid!$A$1:$AF$500,MATCH("Pend. T+1 Buy (TT1UNSETTLEBUY)",updated_plusgrid!$A$1:$AF$1,0),0)-IFERROR(VLOOKUP($A115,'E1 basket NFOL Morning'!$A$1:$M$500,MATCH("For 1 basket",'E1 basket NFOL Morning'!$A$1:$M$1,0),0),0)*MIN('E1 basket NFOL Morning'!$K$2:$K$500)</f>
        <v>0</v>
      </c>
      <c r="AE115">
        <f>AB115-IFERROR(VLOOKUP($A115,Diamond!$A:$B,2,0),0)*MIN(Diamond!$G:$G)</f>
        <v>6700</v>
      </c>
      <c r="AF115">
        <f>AC115-IFERROR(VLOOKUP($A115,Diamond!$A:$B,2,0),0)*MIN(Diamond!$I:$I)</f>
        <v>0</v>
      </c>
      <c r="AG115">
        <f>AD115-IFERROR(VLOOKUP($A115,Diamond!$A:$B,2,0),0)*MIN(Diamond!$K:$K)</f>
        <v>0</v>
      </c>
      <c r="AH115">
        <f>AE115-IFERROR(VLOOKUP($A115,FL!$A:$B,2,0),0)*MIN(FL!$G:$G)</f>
        <v>6700</v>
      </c>
      <c r="AI115">
        <f>AF115-IFERROR(VLOOKUP($A115,FL!$A:$B,2,0),0)*MIN(FL!$I:$I)</f>
        <v>0</v>
      </c>
      <c r="AJ115">
        <f>AG115-IFERROR(VLOOKUP($A115,FL!$A:$B,2,0),0)*MIN(FL!$K:$K)</f>
        <v>0</v>
      </c>
      <c r="AK115">
        <f>AH115-IFERROR(VLOOKUP($A115,'VN100'!$A:$B,2,0),0)*MIN('VN100'!$G:$G)</f>
        <v>6700</v>
      </c>
      <c r="AL115">
        <f>AI115-IFERROR(VLOOKUP($A115,'VN100'!$A:$B,2,0),0)*MIN('VN100'!$I:$I)</f>
        <v>0</v>
      </c>
      <c r="AM115">
        <f>AJ115-IFERROR(VLOOKUP($A115,'VN100'!$A:$B,2,0),0)*MIN('VN100'!$K:$K)</f>
        <v>0</v>
      </c>
      <c r="AN115">
        <f>AK115-IFERROR(VLOOKUP($A115,MIDCAP!$A:$B,2,0),0)*MIN(MIDCAP!$G:$G)</f>
        <v>3800</v>
      </c>
      <c r="AO115">
        <f>AL115-IFERROR(VLOOKUP($A115,MIDCAP!$A:$B,2,0),0)*MIN(MIDCAP!$I:$I)</f>
        <v>0</v>
      </c>
      <c r="AP115">
        <f>AM115-IFERROR(VLOOKUP($A115,MIDCAP!$A:$B,2,0),0)*MIN(MIDCAP!$K:$K)</f>
        <v>0</v>
      </c>
      <c r="AQ115">
        <f>AN115-IFERROR(VLOOKUP($A115,VFS!$A:$B,2,0),0)*MIN(VFS!$G:$G)</f>
        <v>3800</v>
      </c>
      <c r="AR115">
        <f>AO115-IFERROR(VLOOKUP($A115,VFS!$A:$B,2,0),0)*MIN(VFS!$I:$I)</f>
        <v>0</v>
      </c>
      <c r="AS115">
        <f>AP115-IFERROR(VLOOKUP($A115,VFS!$A:$B,2,0),0)*MIN(VFS!$K:$K)</f>
        <v>0</v>
      </c>
      <c r="AT115">
        <f>AQ115-IFERROR(VLOOKUP($A115,FUEMAVND!$A:$B,2,0),0)*MIN(FUEMAVND!$G:$G)</f>
        <v>3800</v>
      </c>
      <c r="AU115">
        <f>AR115-IFERROR(VLOOKUP($A115,FUEMAVND!$A:$B,2,0),0)*MIN(FUEMAVND!$I:$I)</f>
        <v>0</v>
      </c>
      <c r="AV115">
        <f>AS115-IFERROR(VLOOKUP($A115,FUEMAVND!$A:$B,2,0),0)*MIN(FUEMAVND!$K:$K)</f>
        <v>0</v>
      </c>
    </row>
    <row r="116" spans="1:48" x14ac:dyDescent="0.3">
      <c r="A116" s="33" t="str">
        <v>VHC</v>
      </c>
      <c r="B116" s="33">
        <v>10600</v>
      </c>
      <c r="C116" s="33">
        <v>10600</v>
      </c>
      <c r="D116" s="33">
        <v>0</v>
      </c>
      <c r="E116" s="33">
        <v>0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761578409</v>
      </c>
      <c r="M116" s="33">
        <v>73400</v>
      </c>
      <c r="N116" s="33">
        <v>0</v>
      </c>
      <c r="O116" s="33">
        <v>0</v>
      </c>
      <c r="P116" s="33" t="str">
        <v>XXX</v>
      </c>
      <c r="Q116" s="33" t="str">
        <v>XXX</v>
      </c>
      <c r="R116" s="33" t="str">
        <v>XXX</v>
      </c>
      <c r="S116" s="33">
        <v>71847</v>
      </c>
      <c r="T116" s="33">
        <v>778040000</v>
      </c>
      <c r="U116" s="33">
        <v>16461590</v>
      </c>
      <c r="AB116">
        <f>VLOOKUP($A116,updated_plusgrid!$A$1:$AF$500,MATCH("Usable (USABLE)",updated_plusgrid!$A$1:$AF$1,0),0)-IFERROR(VLOOKUP($A116,'E1 basket NFOL Morning'!$A$1:$M$500,MATCH("For 1 basket",'E1 basket NFOL Morning'!$A$1:$M$1,0),0),0)*MIN('E1 basket NFOL Morning'!$G$2:$G$500)</f>
        <v>10600</v>
      </c>
      <c r="AC116">
        <f>VLOOKUP($A116,updated_plusgrid!$A$1:$AF$500,MATCH("Due (DUE)",updated_plusgrid!$A$1:$AF$1,0),0)-IFERROR(VLOOKUP($A116,'E1 basket NFOL Morning'!$A$1:$M$500,MATCH("For 1 basket",'E1 basket NFOL Morning'!$A$1:$M$1,0),0),0)*MIN('E1 basket NFOL Morning'!$I$2:$I$500)</f>
        <v>0</v>
      </c>
      <c r="AD116">
        <f>VLOOKUP($A116,updated_plusgrid!$A$1:$AF$500,MATCH("Pend. T+1 Buy (TT1UNSETTLEBUY)",updated_plusgrid!$A$1:$AF$1,0),0)-IFERROR(VLOOKUP($A116,'E1 basket NFOL Morning'!$A$1:$M$500,MATCH("For 1 basket",'E1 basket NFOL Morning'!$A$1:$M$1,0),0),0)*MIN('E1 basket NFOL Morning'!$K$2:$K$500)</f>
        <v>0</v>
      </c>
      <c r="AE116">
        <f>AB116-IFERROR(VLOOKUP($A116,Diamond!$A:$B,2,0),0)*MIN(Diamond!$G:$G)</f>
        <v>10600</v>
      </c>
      <c r="AF116">
        <f>AC116-IFERROR(VLOOKUP($A116,Diamond!$A:$B,2,0),0)*MIN(Diamond!$I:$I)</f>
        <v>0</v>
      </c>
      <c r="AG116">
        <f>AD116-IFERROR(VLOOKUP($A116,Diamond!$A:$B,2,0),0)*MIN(Diamond!$K:$K)</f>
        <v>0</v>
      </c>
      <c r="AH116">
        <f>AE116-IFERROR(VLOOKUP($A116,FL!$A:$B,2,0),0)*MIN(FL!$G:$G)</f>
        <v>10600</v>
      </c>
      <c r="AI116">
        <f>AF116-IFERROR(VLOOKUP($A116,FL!$A:$B,2,0),0)*MIN(FL!$I:$I)</f>
        <v>0</v>
      </c>
      <c r="AJ116">
        <f>AG116-IFERROR(VLOOKUP($A116,FL!$A:$B,2,0),0)*MIN(FL!$K:$K)</f>
        <v>0</v>
      </c>
      <c r="AK116">
        <f>AH116-IFERROR(VLOOKUP($A116,'VN100'!$A:$B,2,0),0)*MIN('VN100'!$G:$G)</f>
        <v>10600</v>
      </c>
      <c r="AL116">
        <f>AI116-IFERROR(VLOOKUP($A116,'VN100'!$A:$B,2,0),0)*MIN('VN100'!$I:$I)</f>
        <v>0</v>
      </c>
      <c r="AM116">
        <f>AJ116-IFERROR(VLOOKUP($A116,'VN100'!$A:$B,2,0),0)*MIN('VN100'!$K:$K)</f>
        <v>0</v>
      </c>
      <c r="AN116">
        <f>AK116-IFERROR(VLOOKUP($A116,MIDCAP!$A:$B,2,0),0)*MIN(MIDCAP!$G:$G)</f>
        <v>4800</v>
      </c>
      <c r="AO116">
        <f>AL116-IFERROR(VLOOKUP($A116,MIDCAP!$A:$B,2,0),0)*MIN(MIDCAP!$I:$I)</f>
        <v>0</v>
      </c>
      <c r="AP116">
        <f>AM116-IFERROR(VLOOKUP($A116,MIDCAP!$A:$B,2,0),0)*MIN(MIDCAP!$K:$K)</f>
        <v>0</v>
      </c>
      <c r="AQ116">
        <f>AN116-IFERROR(VLOOKUP($A116,VFS!$A:$B,2,0),0)*MIN(VFS!$G:$G)</f>
        <v>4800</v>
      </c>
      <c r="AR116">
        <f>AO116-IFERROR(VLOOKUP($A116,VFS!$A:$B,2,0),0)*MIN(VFS!$I:$I)</f>
        <v>0</v>
      </c>
      <c r="AS116">
        <f>AP116-IFERROR(VLOOKUP($A116,VFS!$A:$B,2,0),0)*MIN(VFS!$K:$K)</f>
        <v>0</v>
      </c>
      <c r="AT116">
        <f>AQ116-IFERROR(VLOOKUP($A116,FUEMAVND!$A:$B,2,0),0)*MIN(FUEMAVND!$G:$G)</f>
        <v>4800</v>
      </c>
      <c r="AU116">
        <f>AR116-IFERROR(VLOOKUP($A116,FUEMAVND!$A:$B,2,0),0)*MIN(FUEMAVND!$I:$I)</f>
        <v>0</v>
      </c>
      <c r="AV116">
        <f>AS116-IFERROR(VLOOKUP($A116,FUEMAVND!$A:$B,2,0),0)*MIN(FUEMAVND!$K:$K)</f>
        <v>0</v>
      </c>
    </row>
    <row r="117" spans="1:48" x14ac:dyDescent="0.3">
      <c r="A117" s="33" t="str">
        <v>VHM</v>
      </c>
      <c r="B117" s="33">
        <v>206645</v>
      </c>
      <c r="C117" s="33">
        <v>112345</v>
      </c>
      <c r="D117" s="33">
        <v>0</v>
      </c>
      <c r="E117" s="33">
        <v>23000</v>
      </c>
      <c r="F117" s="33">
        <v>16100</v>
      </c>
      <c r="G117" s="33">
        <v>55200</v>
      </c>
      <c r="H117" s="33">
        <v>0</v>
      </c>
      <c r="I117" s="33">
        <v>0</v>
      </c>
      <c r="J117" s="33">
        <v>0</v>
      </c>
      <c r="K117" s="33">
        <v>0</v>
      </c>
      <c r="L117" s="33">
        <v>8216886848</v>
      </c>
      <c r="M117" s="33">
        <v>41000</v>
      </c>
      <c r="N117" s="33">
        <v>0</v>
      </c>
      <c r="O117" s="33">
        <v>0</v>
      </c>
      <c r="P117" s="33" t="str">
        <v>XXX</v>
      </c>
      <c r="Q117" s="33" t="str">
        <v>XXX</v>
      </c>
      <c r="R117" s="33" t="str">
        <v>XXX</v>
      </c>
      <c r="S117" s="33">
        <v>39763</v>
      </c>
      <c r="T117" s="33">
        <v>8472445000</v>
      </c>
      <c r="U117" s="33">
        <v>255558151</v>
      </c>
      <c r="AB117">
        <f>VLOOKUP($A117,updated_plusgrid!$A$1:$AF$500,MATCH("Usable (USABLE)",updated_plusgrid!$A$1:$AF$1,0),0)-IFERROR(VLOOKUP($A117,'E1 basket NFOL Morning'!$A$1:$M$500,MATCH("For 1 basket",'E1 basket NFOL Morning'!$A$1:$M$1,0),0),0)*MIN('E1 basket NFOL Morning'!$G$2:$G$500)</f>
        <v>1945</v>
      </c>
      <c r="AC117">
        <f>VLOOKUP($A117,updated_plusgrid!$A$1:$AF$500,MATCH("Due (DUE)",updated_plusgrid!$A$1:$AF$1,0),0)-IFERROR(VLOOKUP($A117,'E1 basket NFOL Morning'!$A$1:$M$500,MATCH("For 1 basket",'E1 basket NFOL Morning'!$A$1:$M$1,0),0),0)*MIN('E1 basket NFOL Morning'!$I$2:$I$500)</f>
        <v>2300</v>
      </c>
      <c r="AD117">
        <f>VLOOKUP($A117,updated_plusgrid!$A$1:$AF$500,MATCH("Pend. T+1 Buy (TT1UNSETTLEBUY)",updated_plusgrid!$A$1:$AF$1,0),0)-IFERROR(VLOOKUP($A117,'E1 basket NFOL Morning'!$A$1:$M$500,MATCH("For 1 basket",'E1 basket NFOL Morning'!$A$1:$M$1,0),0),0)*MIN('E1 basket NFOL Morning'!$K$2:$K$500)</f>
        <v>2300</v>
      </c>
      <c r="AE117">
        <f>AB117-IFERROR(VLOOKUP($A117,Diamond!$A:$B,2,0),0)*MIN(Diamond!$G:$G)</f>
        <v>1945</v>
      </c>
      <c r="AF117">
        <f>AC117-IFERROR(VLOOKUP($A117,Diamond!$A:$B,2,0),0)*MIN(Diamond!$I:$I)</f>
        <v>2300</v>
      </c>
      <c r="AG117">
        <f>AD117-IFERROR(VLOOKUP($A117,Diamond!$A:$B,2,0),0)*MIN(Diamond!$K:$K)</f>
        <v>2300</v>
      </c>
      <c r="AH117">
        <f>AE117-IFERROR(VLOOKUP($A117,FL!$A:$B,2,0),0)*MIN(FL!$G:$G)</f>
        <v>1945</v>
      </c>
      <c r="AI117">
        <f>AF117-IFERROR(VLOOKUP($A117,FL!$A:$B,2,0),0)*MIN(FL!$I:$I)</f>
        <v>2300</v>
      </c>
      <c r="AJ117">
        <f>AG117-IFERROR(VLOOKUP($A117,FL!$A:$B,2,0),0)*MIN(FL!$K:$K)</f>
        <v>2300</v>
      </c>
      <c r="AK117">
        <f>AH117-IFERROR(VLOOKUP($A117,'VN100'!$A:$B,2,0),0)*MIN('VN100'!$G:$G)</f>
        <v>1945</v>
      </c>
      <c r="AL117">
        <f>AI117-IFERROR(VLOOKUP($A117,'VN100'!$A:$B,2,0),0)*MIN('VN100'!$I:$I)</f>
        <v>2300</v>
      </c>
      <c r="AM117">
        <f>AJ117-IFERROR(VLOOKUP($A117,'VN100'!$A:$B,2,0),0)*MIN('VN100'!$K:$K)</f>
        <v>2300</v>
      </c>
      <c r="AN117">
        <f>AK117-IFERROR(VLOOKUP($A117,MIDCAP!$A:$B,2,0),0)*MIN(MIDCAP!$G:$G)</f>
        <v>1945</v>
      </c>
      <c r="AO117">
        <f>AL117-IFERROR(VLOOKUP($A117,MIDCAP!$A:$B,2,0),0)*MIN(MIDCAP!$I:$I)</f>
        <v>2300</v>
      </c>
      <c r="AP117">
        <f>AM117-IFERROR(VLOOKUP($A117,MIDCAP!$A:$B,2,0),0)*MIN(MIDCAP!$K:$K)</f>
        <v>2300</v>
      </c>
      <c r="AQ117">
        <f>AN117-IFERROR(VLOOKUP($A117,VFS!$A:$B,2,0),0)*MIN(VFS!$G:$G)</f>
        <v>1945</v>
      </c>
      <c r="AR117">
        <f>AO117-IFERROR(VLOOKUP($A117,VFS!$A:$B,2,0),0)*MIN(VFS!$I:$I)</f>
        <v>2300</v>
      </c>
      <c r="AS117">
        <f>AP117-IFERROR(VLOOKUP($A117,VFS!$A:$B,2,0),0)*MIN(VFS!$K:$K)</f>
        <v>2300</v>
      </c>
      <c r="AT117">
        <f>AQ117-IFERROR(VLOOKUP($A117,FUEMAVND!$A:$B,2,0),0)*MIN(FUEMAVND!$G:$G)</f>
        <v>1945</v>
      </c>
      <c r="AU117">
        <f>AR117-IFERROR(VLOOKUP($A117,FUEMAVND!$A:$B,2,0),0)*MIN(FUEMAVND!$I:$I)</f>
        <v>2300</v>
      </c>
      <c r="AV117">
        <f>AS117-IFERROR(VLOOKUP($A117,FUEMAVND!$A:$B,2,0),0)*MIN(FUEMAVND!$K:$K)</f>
        <v>2300</v>
      </c>
    </row>
    <row r="118" spans="1:48" x14ac:dyDescent="0.3">
      <c r="A118" s="33" t="str">
        <v>VIB</v>
      </c>
      <c r="B118" s="33">
        <v>33</v>
      </c>
      <c r="C118" s="33">
        <v>33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731484</v>
      </c>
      <c r="M118" s="33">
        <v>18300</v>
      </c>
      <c r="N118" s="33">
        <v>0</v>
      </c>
      <c r="O118" s="33">
        <v>0</v>
      </c>
      <c r="P118" s="33" t="str">
        <v>XXX</v>
      </c>
      <c r="Q118" s="33" t="str">
        <v>XXX</v>
      </c>
      <c r="R118" s="33" t="str">
        <v>XXX</v>
      </c>
      <c r="S118" s="33">
        <v>22166</v>
      </c>
      <c r="T118" s="33">
        <v>603900</v>
      </c>
      <c r="U118" s="33">
        <v>-127584</v>
      </c>
      <c r="AB118">
        <f>VLOOKUP($A118,updated_plusgrid!$A$1:$AF$500,MATCH("Usable (USABLE)",updated_plusgrid!$A$1:$AF$1,0),0)-IFERROR(VLOOKUP($A118,'E1 basket NFOL Morning'!$A$1:$M$500,MATCH("For 1 basket",'E1 basket NFOL Morning'!$A$1:$M$1,0),0),0)*MIN('E1 basket NFOL Morning'!$G$2:$G$500)</f>
        <v>33</v>
      </c>
      <c r="AC118">
        <f>VLOOKUP($A118,updated_plusgrid!$A$1:$AF$500,MATCH("Due (DUE)",updated_plusgrid!$A$1:$AF$1,0),0)-IFERROR(VLOOKUP($A118,'E1 basket NFOL Morning'!$A$1:$M$500,MATCH("For 1 basket",'E1 basket NFOL Morning'!$A$1:$M$1,0),0),0)*MIN('E1 basket NFOL Morning'!$I$2:$I$500)</f>
        <v>0</v>
      </c>
      <c r="AD118">
        <f>VLOOKUP($A118,updated_plusgrid!$A$1:$AF$500,MATCH("Pend. T+1 Buy (TT1UNSETTLEBUY)",updated_plusgrid!$A$1:$AF$1,0),0)-IFERROR(VLOOKUP($A118,'E1 basket NFOL Morning'!$A$1:$M$500,MATCH("For 1 basket",'E1 basket NFOL Morning'!$A$1:$M$1,0),0),0)*MIN('E1 basket NFOL Morning'!$K$2:$K$500)</f>
        <v>0</v>
      </c>
      <c r="AE118">
        <f>AB118-IFERROR(VLOOKUP($A118,Diamond!$A:$B,2,0),0)*MIN(Diamond!$G:$G)</f>
        <v>33</v>
      </c>
      <c r="AF118">
        <f>AC118-IFERROR(VLOOKUP($A118,Diamond!$A:$B,2,0),0)*MIN(Diamond!$I:$I)</f>
        <v>0</v>
      </c>
      <c r="AG118">
        <f>AD118-IFERROR(VLOOKUP($A118,Diamond!$A:$B,2,0),0)*MIN(Diamond!$K:$K)</f>
        <v>0</v>
      </c>
      <c r="AH118">
        <f>AE118-IFERROR(VLOOKUP($A118,FL!$A:$B,2,0),0)*MIN(FL!$G:$G)</f>
        <v>33</v>
      </c>
      <c r="AI118">
        <f>AF118-IFERROR(VLOOKUP($A118,FL!$A:$B,2,0),0)*MIN(FL!$I:$I)</f>
        <v>0</v>
      </c>
      <c r="AJ118">
        <f>AG118-IFERROR(VLOOKUP($A118,FL!$A:$B,2,0),0)*MIN(FL!$K:$K)</f>
        <v>0</v>
      </c>
      <c r="AK118">
        <f>AH118-IFERROR(VLOOKUP($A118,'VN100'!$A:$B,2,0),0)*MIN('VN100'!$G:$G)</f>
        <v>33</v>
      </c>
      <c r="AL118">
        <f>AI118-IFERROR(VLOOKUP($A118,'VN100'!$A:$B,2,0),0)*MIN('VN100'!$I:$I)</f>
        <v>0</v>
      </c>
      <c r="AM118">
        <f>AJ118-IFERROR(VLOOKUP($A118,'VN100'!$A:$B,2,0),0)*MIN('VN100'!$K:$K)</f>
        <v>0</v>
      </c>
      <c r="AN118">
        <f>AK118-IFERROR(VLOOKUP($A118,MIDCAP!$A:$B,2,0),0)*MIN(MIDCAP!$G:$G)</f>
        <v>33</v>
      </c>
      <c r="AO118">
        <f>AL118-IFERROR(VLOOKUP($A118,MIDCAP!$A:$B,2,0),0)*MIN(MIDCAP!$I:$I)</f>
        <v>0</v>
      </c>
      <c r="AP118">
        <f>AM118-IFERROR(VLOOKUP($A118,MIDCAP!$A:$B,2,0),0)*MIN(MIDCAP!$K:$K)</f>
        <v>0</v>
      </c>
      <c r="AQ118">
        <f>AN118-IFERROR(VLOOKUP($A118,VFS!$A:$B,2,0),0)*MIN(VFS!$G:$G)</f>
        <v>33</v>
      </c>
      <c r="AR118">
        <f>AO118-IFERROR(VLOOKUP($A118,VFS!$A:$B,2,0),0)*MIN(VFS!$I:$I)</f>
        <v>0</v>
      </c>
      <c r="AS118">
        <f>AP118-IFERROR(VLOOKUP($A118,VFS!$A:$B,2,0),0)*MIN(VFS!$K:$K)</f>
        <v>0</v>
      </c>
      <c r="AT118">
        <f>AQ118-IFERROR(VLOOKUP($A118,FUEMAVND!$A:$B,2,0),0)*MIN(FUEMAVND!$G:$G)</f>
        <v>33</v>
      </c>
      <c r="AU118">
        <f>AR118-IFERROR(VLOOKUP($A118,FUEMAVND!$A:$B,2,0),0)*MIN(FUEMAVND!$I:$I)</f>
        <v>0</v>
      </c>
      <c r="AV118">
        <f>AS118-IFERROR(VLOOKUP($A118,FUEMAVND!$A:$B,2,0),0)*MIN(FUEMAVND!$K:$K)</f>
        <v>0</v>
      </c>
    </row>
    <row r="119" spans="1:48" x14ac:dyDescent="0.3">
      <c r="A119" s="33" t="str">
        <v>VIC</v>
      </c>
      <c r="B119" s="33">
        <v>173168</v>
      </c>
      <c r="C119" s="33">
        <v>95268</v>
      </c>
      <c r="D119" s="33">
        <v>0</v>
      </c>
      <c r="E119" s="33">
        <v>19000</v>
      </c>
      <c r="F119" s="33">
        <v>13300</v>
      </c>
      <c r="G119" s="33">
        <v>45600</v>
      </c>
      <c r="H119" s="33">
        <v>0</v>
      </c>
      <c r="I119" s="33">
        <v>0</v>
      </c>
      <c r="J119" s="33">
        <v>0</v>
      </c>
      <c r="K119" s="33">
        <v>0</v>
      </c>
      <c r="L119" s="33">
        <v>7328405912</v>
      </c>
      <c r="M119" s="33">
        <v>45500</v>
      </c>
      <c r="N119" s="33">
        <v>0</v>
      </c>
      <c r="O119" s="33">
        <v>0</v>
      </c>
      <c r="P119" s="33" t="str">
        <v>XXX</v>
      </c>
      <c r="Q119" s="33" t="str">
        <v>XXX</v>
      </c>
      <c r="R119" s="33" t="str">
        <v>XXX</v>
      </c>
      <c r="S119" s="33">
        <v>42319</v>
      </c>
      <c r="T119" s="33">
        <v>7879144000</v>
      </c>
      <c r="U119" s="33">
        <v>550738087</v>
      </c>
      <c r="AB119">
        <f>VLOOKUP($A119,updated_plusgrid!$A$1:$AF$500,MATCH("Usable (USABLE)",updated_plusgrid!$A$1:$AF$1,0),0)-IFERROR(VLOOKUP($A119,'E1 basket NFOL Morning'!$A$1:$M$500,MATCH("For 1 basket",'E1 basket NFOL Morning'!$A$1:$M$1,0),0),0)*MIN('E1 basket NFOL Morning'!$G$2:$G$500)</f>
        <v>4068</v>
      </c>
      <c r="AC119">
        <f>VLOOKUP($A119,updated_plusgrid!$A$1:$AF$500,MATCH("Due (DUE)",updated_plusgrid!$A$1:$AF$1,0),0)-IFERROR(VLOOKUP($A119,'E1 basket NFOL Morning'!$A$1:$M$500,MATCH("For 1 basket",'E1 basket NFOL Morning'!$A$1:$M$1,0),0),0)*MIN('E1 basket NFOL Morning'!$I$2:$I$500)</f>
        <v>1900</v>
      </c>
      <c r="AD119">
        <f>VLOOKUP($A119,updated_plusgrid!$A$1:$AF$500,MATCH("Pend. T+1 Buy (TT1UNSETTLEBUY)",updated_plusgrid!$A$1:$AF$1,0),0)-IFERROR(VLOOKUP($A119,'E1 basket NFOL Morning'!$A$1:$M$500,MATCH("For 1 basket",'E1 basket NFOL Morning'!$A$1:$M$1,0),0),0)*MIN('E1 basket NFOL Morning'!$K$2:$K$500)</f>
        <v>1900</v>
      </c>
      <c r="AE119">
        <f>AB119-IFERROR(VLOOKUP($A119,Diamond!$A:$B,2,0),0)*MIN(Diamond!$G:$G)</f>
        <v>4068</v>
      </c>
      <c r="AF119">
        <f>AC119-IFERROR(VLOOKUP($A119,Diamond!$A:$B,2,0),0)*MIN(Diamond!$I:$I)</f>
        <v>1900</v>
      </c>
      <c r="AG119">
        <f>AD119-IFERROR(VLOOKUP($A119,Diamond!$A:$B,2,0),0)*MIN(Diamond!$K:$K)</f>
        <v>1900</v>
      </c>
      <c r="AH119">
        <f>AE119-IFERROR(VLOOKUP($A119,FL!$A:$B,2,0),0)*MIN(FL!$G:$G)</f>
        <v>4068</v>
      </c>
      <c r="AI119">
        <f>AF119-IFERROR(VLOOKUP($A119,FL!$A:$B,2,0),0)*MIN(FL!$I:$I)</f>
        <v>1900</v>
      </c>
      <c r="AJ119">
        <f>AG119-IFERROR(VLOOKUP($A119,FL!$A:$B,2,0),0)*MIN(FL!$K:$K)</f>
        <v>1900</v>
      </c>
      <c r="AK119">
        <f>AH119-IFERROR(VLOOKUP($A119,'VN100'!$A:$B,2,0),0)*MIN('VN100'!$G:$G)</f>
        <v>4068</v>
      </c>
      <c r="AL119">
        <f>AI119-IFERROR(VLOOKUP($A119,'VN100'!$A:$B,2,0),0)*MIN('VN100'!$I:$I)</f>
        <v>1900</v>
      </c>
      <c r="AM119">
        <f>AJ119-IFERROR(VLOOKUP($A119,'VN100'!$A:$B,2,0),0)*MIN('VN100'!$K:$K)</f>
        <v>1900</v>
      </c>
      <c r="AN119">
        <f>AK119-IFERROR(VLOOKUP($A119,MIDCAP!$A:$B,2,0),0)*MIN(MIDCAP!$G:$G)</f>
        <v>4068</v>
      </c>
      <c r="AO119">
        <f>AL119-IFERROR(VLOOKUP($A119,MIDCAP!$A:$B,2,0),0)*MIN(MIDCAP!$I:$I)</f>
        <v>1900</v>
      </c>
      <c r="AP119">
        <f>AM119-IFERROR(VLOOKUP($A119,MIDCAP!$A:$B,2,0),0)*MIN(MIDCAP!$K:$K)</f>
        <v>1900</v>
      </c>
      <c r="AQ119">
        <f>AN119-IFERROR(VLOOKUP($A119,VFS!$A:$B,2,0),0)*MIN(VFS!$G:$G)</f>
        <v>4068</v>
      </c>
      <c r="AR119">
        <f>AO119-IFERROR(VLOOKUP($A119,VFS!$A:$B,2,0),0)*MIN(VFS!$I:$I)</f>
        <v>1900</v>
      </c>
      <c r="AS119">
        <f>AP119-IFERROR(VLOOKUP($A119,VFS!$A:$B,2,0),0)*MIN(VFS!$K:$K)</f>
        <v>1900</v>
      </c>
      <c r="AT119">
        <f>AQ119-IFERROR(VLOOKUP($A119,FUEMAVND!$A:$B,2,0),0)*MIN(FUEMAVND!$G:$G)</f>
        <v>4068</v>
      </c>
      <c r="AU119">
        <f>AR119-IFERROR(VLOOKUP($A119,FUEMAVND!$A:$B,2,0),0)*MIN(FUEMAVND!$I:$I)</f>
        <v>1900</v>
      </c>
      <c r="AV119">
        <f>AS119-IFERROR(VLOOKUP($A119,FUEMAVND!$A:$B,2,0),0)*MIN(FUEMAVND!$K:$K)</f>
        <v>1900</v>
      </c>
    </row>
    <row r="120" spans="1:48" x14ac:dyDescent="0.3">
      <c r="A120" s="33" t="str">
        <v>VIX</v>
      </c>
      <c r="B120" s="33">
        <v>146100</v>
      </c>
      <c r="C120" s="33">
        <v>123700</v>
      </c>
      <c r="D120" s="33">
        <v>0</v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22400</v>
      </c>
      <c r="L120" s="33">
        <v>1815684348</v>
      </c>
      <c r="M120" s="33">
        <v>11850</v>
      </c>
      <c r="N120" s="33">
        <v>0</v>
      </c>
      <c r="O120" s="33">
        <v>0</v>
      </c>
      <c r="P120" s="33" t="str">
        <v>XXX</v>
      </c>
      <c r="Q120" s="33" t="str">
        <v>XXX</v>
      </c>
      <c r="R120" s="33" t="str">
        <v>XXX</v>
      </c>
      <c r="S120" s="33">
        <v>12427</v>
      </c>
      <c r="T120" s="33">
        <v>1465845000</v>
      </c>
      <c r="U120" s="33">
        <v>-84399348</v>
      </c>
      <c r="AB120">
        <f>VLOOKUP($A120,updated_plusgrid!$A$1:$AF$500,MATCH("Usable (USABLE)",updated_plusgrid!$A$1:$AF$1,0),0)-IFERROR(VLOOKUP($A120,'E1 basket NFOL Morning'!$A$1:$M$500,MATCH("For 1 basket",'E1 basket NFOL Morning'!$A$1:$M$1,0),0),0)*MIN('E1 basket NFOL Morning'!$G$2:$G$500)</f>
        <v>123700</v>
      </c>
      <c r="AC120">
        <f>VLOOKUP($A120,updated_plusgrid!$A$1:$AF$500,MATCH("Due (DUE)",updated_plusgrid!$A$1:$AF$1,0),0)-IFERROR(VLOOKUP($A120,'E1 basket NFOL Morning'!$A$1:$M$500,MATCH("For 1 basket",'E1 basket NFOL Morning'!$A$1:$M$1,0),0),0)*MIN('E1 basket NFOL Morning'!$I$2:$I$500)</f>
        <v>0</v>
      </c>
      <c r="AD120">
        <f>VLOOKUP($A120,updated_plusgrid!$A$1:$AF$500,MATCH("Pend. T+1 Buy (TT1UNSETTLEBUY)",updated_plusgrid!$A$1:$AF$1,0),0)-IFERROR(VLOOKUP($A120,'E1 basket NFOL Morning'!$A$1:$M$500,MATCH("For 1 basket",'E1 basket NFOL Morning'!$A$1:$M$1,0),0),0)*MIN('E1 basket NFOL Morning'!$K$2:$K$500)</f>
        <v>0</v>
      </c>
      <c r="AE120">
        <f>AB120-IFERROR(VLOOKUP($A120,Diamond!$A:$B,2,0),0)*MIN(Diamond!$G:$G)</f>
        <v>123700</v>
      </c>
      <c r="AF120">
        <f>AC120-IFERROR(VLOOKUP($A120,Diamond!$A:$B,2,0),0)*MIN(Diamond!$I:$I)</f>
        <v>0</v>
      </c>
      <c r="AG120">
        <f>AD120-IFERROR(VLOOKUP($A120,Diamond!$A:$B,2,0),0)*MIN(Diamond!$K:$K)</f>
        <v>0</v>
      </c>
      <c r="AH120">
        <f>AE120-IFERROR(VLOOKUP($A120,FL!$A:$B,2,0),0)*MIN(FL!$G:$G)</f>
        <v>84500</v>
      </c>
      <c r="AI120">
        <f>AF120-IFERROR(VLOOKUP($A120,FL!$A:$B,2,0),0)*MIN(FL!$I:$I)</f>
        <v>0</v>
      </c>
      <c r="AJ120">
        <f>AG120-IFERROR(VLOOKUP($A120,FL!$A:$B,2,0),0)*MIN(FL!$K:$K)</f>
        <v>0</v>
      </c>
      <c r="AK120">
        <f>AH120-IFERROR(VLOOKUP($A120,'VN100'!$A:$B,2,0),0)*MIN('VN100'!$G:$G)</f>
        <v>84500</v>
      </c>
      <c r="AL120">
        <f>AI120-IFERROR(VLOOKUP($A120,'VN100'!$A:$B,2,0),0)*MIN('VN100'!$I:$I)</f>
        <v>0</v>
      </c>
      <c r="AM120">
        <f>AJ120-IFERROR(VLOOKUP($A120,'VN100'!$A:$B,2,0),0)*MIN('VN100'!$K:$K)</f>
        <v>0</v>
      </c>
      <c r="AN120">
        <f>AK120-IFERROR(VLOOKUP($A120,MIDCAP!$A:$B,2,0),0)*MIN(MIDCAP!$G:$G)</f>
        <v>6200</v>
      </c>
      <c r="AO120">
        <f>AL120-IFERROR(VLOOKUP($A120,MIDCAP!$A:$B,2,0),0)*MIN(MIDCAP!$I:$I)</f>
        <v>0</v>
      </c>
      <c r="AP120">
        <f>AM120-IFERROR(VLOOKUP($A120,MIDCAP!$A:$B,2,0),0)*MIN(MIDCAP!$K:$K)</f>
        <v>0</v>
      </c>
      <c r="AQ120">
        <f>AN120-IFERROR(VLOOKUP($A120,VFS!$A:$B,2,0),0)*MIN(VFS!$G:$G)</f>
        <v>6200</v>
      </c>
      <c r="AR120">
        <f>AO120-IFERROR(VLOOKUP($A120,VFS!$A:$B,2,0),0)*MIN(VFS!$I:$I)</f>
        <v>0</v>
      </c>
      <c r="AS120">
        <f>AP120-IFERROR(VLOOKUP($A120,VFS!$A:$B,2,0),0)*MIN(VFS!$K:$K)</f>
        <v>0</v>
      </c>
      <c r="AT120">
        <f>AQ120-IFERROR(VLOOKUP($A120,FUEMAVND!$A:$B,2,0),0)*MIN(FUEMAVND!$G:$G)</f>
        <v>6200</v>
      </c>
      <c r="AU120">
        <f>AR120-IFERROR(VLOOKUP($A120,FUEMAVND!$A:$B,2,0),0)*MIN(FUEMAVND!$I:$I)</f>
        <v>0</v>
      </c>
      <c r="AV120">
        <f>AS120-IFERROR(VLOOKUP($A120,FUEMAVND!$A:$B,2,0),0)*MIN(FUEMAVND!$K:$K)</f>
        <v>0</v>
      </c>
    </row>
    <row r="121" spans="1:48" x14ac:dyDescent="0.3">
      <c r="A121" s="33" t="str">
        <v>VIXRTS</v>
      </c>
      <c r="B121" s="33">
        <v>112500</v>
      </c>
      <c r="C121" s="33">
        <v>112500</v>
      </c>
      <c r="D121" s="33">
        <v>0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 t="str">
        <v>XXX</v>
      </c>
      <c r="Q121" s="33" t="str">
        <v>XXX</v>
      </c>
      <c r="R121" s="33" t="str">
        <v>XXX</v>
      </c>
      <c r="S121" s="33">
        <v>0</v>
      </c>
      <c r="T121" s="33">
        <v>0</v>
      </c>
      <c r="U121" s="33">
        <v>0</v>
      </c>
      <c r="AB121">
        <f>VLOOKUP($A121,updated_plusgrid!$A$1:$AF$500,MATCH("Usable (USABLE)",updated_plusgrid!$A$1:$AF$1,0),0)-IFERROR(VLOOKUP($A121,'E1 basket NFOL Morning'!$A$1:$M$500,MATCH("For 1 basket",'E1 basket NFOL Morning'!$A$1:$M$1,0),0),0)*MIN('E1 basket NFOL Morning'!$G$2:$G$500)</f>
        <v>112500</v>
      </c>
      <c r="AC121">
        <f>VLOOKUP($A121,updated_plusgrid!$A$1:$AF$500,MATCH("Due (DUE)",updated_plusgrid!$A$1:$AF$1,0),0)-IFERROR(VLOOKUP($A121,'E1 basket NFOL Morning'!$A$1:$M$500,MATCH("For 1 basket",'E1 basket NFOL Morning'!$A$1:$M$1,0),0),0)*MIN('E1 basket NFOL Morning'!$I$2:$I$500)</f>
        <v>0</v>
      </c>
      <c r="AD121">
        <f>VLOOKUP($A121,updated_plusgrid!$A$1:$AF$500,MATCH("Pend. T+1 Buy (TT1UNSETTLEBUY)",updated_plusgrid!$A$1:$AF$1,0),0)-IFERROR(VLOOKUP($A121,'E1 basket NFOL Morning'!$A$1:$M$500,MATCH("For 1 basket",'E1 basket NFOL Morning'!$A$1:$M$1,0),0),0)*MIN('E1 basket NFOL Morning'!$K$2:$K$500)</f>
        <v>0</v>
      </c>
      <c r="AE121">
        <f>AB121-IFERROR(VLOOKUP($A121,Diamond!$A:$B,2,0),0)*MIN(Diamond!$G:$G)</f>
        <v>112500</v>
      </c>
      <c r="AF121">
        <f>AC121-IFERROR(VLOOKUP($A121,Diamond!$A:$B,2,0),0)*MIN(Diamond!$I:$I)</f>
        <v>0</v>
      </c>
      <c r="AG121">
        <f>AD121-IFERROR(VLOOKUP($A121,Diamond!$A:$B,2,0),0)*MIN(Diamond!$K:$K)</f>
        <v>0</v>
      </c>
      <c r="AH121">
        <f>AE121-IFERROR(VLOOKUP($A121,FL!$A:$B,2,0),0)*MIN(FL!$G:$G)</f>
        <v>112500</v>
      </c>
      <c r="AI121">
        <f>AF121-IFERROR(VLOOKUP($A121,FL!$A:$B,2,0),0)*MIN(FL!$I:$I)</f>
        <v>0</v>
      </c>
      <c r="AJ121">
        <f>AG121-IFERROR(VLOOKUP($A121,FL!$A:$B,2,0),0)*MIN(FL!$K:$K)</f>
        <v>0</v>
      </c>
      <c r="AK121">
        <f>AH121-IFERROR(VLOOKUP($A121,'VN100'!$A:$B,2,0),0)*MIN('VN100'!$G:$G)</f>
        <v>112500</v>
      </c>
      <c r="AL121">
        <f>AI121-IFERROR(VLOOKUP($A121,'VN100'!$A:$B,2,0),0)*MIN('VN100'!$I:$I)</f>
        <v>0</v>
      </c>
      <c r="AM121">
        <f>AJ121-IFERROR(VLOOKUP($A121,'VN100'!$A:$B,2,0),0)*MIN('VN100'!$K:$K)</f>
        <v>0</v>
      </c>
      <c r="AN121">
        <f>AK121-IFERROR(VLOOKUP($A121,MIDCAP!$A:$B,2,0),0)*MIN(MIDCAP!$G:$G)</f>
        <v>112500</v>
      </c>
      <c r="AO121">
        <f>AL121-IFERROR(VLOOKUP($A121,MIDCAP!$A:$B,2,0),0)*MIN(MIDCAP!$I:$I)</f>
        <v>0</v>
      </c>
      <c r="AP121">
        <f>AM121-IFERROR(VLOOKUP($A121,MIDCAP!$A:$B,2,0),0)*MIN(MIDCAP!$K:$K)</f>
        <v>0</v>
      </c>
      <c r="AQ121">
        <f>AN121-IFERROR(VLOOKUP($A121,VFS!$A:$B,2,0),0)*MIN(VFS!$G:$G)</f>
        <v>112500</v>
      </c>
      <c r="AR121">
        <f>AO121-IFERROR(VLOOKUP($A121,VFS!$A:$B,2,0),0)*MIN(VFS!$I:$I)</f>
        <v>0</v>
      </c>
      <c r="AS121">
        <f>AP121-IFERROR(VLOOKUP($A121,VFS!$A:$B,2,0),0)*MIN(VFS!$K:$K)</f>
        <v>0</v>
      </c>
      <c r="AT121">
        <f>AQ121-IFERROR(VLOOKUP($A121,FUEMAVND!$A:$B,2,0),0)*MIN(FUEMAVND!$G:$G)</f>
        <v>112500</v>
      </c>
      <c r="AU121">
        <f>AR121-IFERROR(VLOOKUP($A121,FUEMAVND!$A:$B,2,0),0)*MIN(FUEMAVND!$I:$I)</f>
        <v>0</v>
      </c>
      <c r="AV121">
        <f>AS121-IFERROR(VLOOKUP($A121,FUEMAVND!$A:$B,2,0),0)*MIN(FUEMAVND!$K:$K)</f>
        <v>0</v>
      </c>
    </row>
    <row r="122" spans="1:48" x14ac:dyDescent="0.3">
      <c r="A122" s="33" t="str">
        <v>VJC</v>
      </c>
      <c r="B122" s="33">
        <v>45000</v>
      </c>
      <c r="C122" s="33">
        <v>25500</v>
      </c>
      <c r="D122" s="33">
        <v>0</v>
      </c>
      <c r="E122" s="33">
        <v>4000</v>
      </c>
      <c r="F122" s="33">
        <v>3500</v>
      </c>
      <c r="G122" s="33">
        <v>12000</v>
      </c>
      <c r="H122" s="33">
        <v>0</v>
      </c>
      <c r="I122" s="33">
        <v>0</v>
      </c>
      <c r="J122" s="33">
        <v>0</v>
      </c>
      <c r="K122" s="33">
        <v>0</v>
      </c>
      <c r="L122" s="33">
        <v>4688580127</v>
      </c>
      <c r="M122" s="33">
        <v>103700</v>
      </c>
      <c r="N122" s="33">
        <v>0</v>
      </c>
      <c r="O122" s="33">
        <v>0</v>
      </c>
      <c r="P122" s="33" t="str">
        <v>XXX</v>
      </c>
      <c r="Q122" s="33" t="str">
        <v>XXX</v>
      </c>
      <c r="R122" s="33" t="str">
        <v>XXX</v>
      </c>
      <c r="S122" s="33">
        <v>104190</v>
      </c>
      <c r="T122" s="33">
        <v>4666500000</v>
      </c>
      <c r="U122" s="33">
        <v>-22080127</v>
      </c>
      <c r="AB122">
        <f>VLOOKUP($A122,updated_plusgrid!$A$1:$AF$500,MATCH("Usable (USABLE)",updated_plusgrid!$A$1:$AF$1,0),0)-IFERROR(VLOOKUP($A122,'E1 basket NFOL Morning'!$A$1:$M$500,MATCH("For 1 basket",'E1 basket NFOL Morning'!$A$1:$M$1,0),0),0)*MIN('E1 basket NFOL Morning'!$G$2:$G$500)</f>
        <v>1500</v>
      </c>
      <c r="AC122">
        <f>VLOOKUP($A122,updated_plusgrid!$A$1:$AF$500,MATCH("Due (DUE)",updated_plusgrid!$A$1:$AF$1,0),0)-IFERROR(VLOOKUP($A122,'E1 basket NFOL Morning'!$A$1:$M$500,MATCH("For 1 basket",'E1 basket NFOL Morning'!$A$1:$M$1,0),0),0)*MIN('E1 basket NFOL Morning'!$I$2:$I$500)</f>
        <v>500</v>
      </c>
      <c r="AD122">
        <f>VLOOKUP($A122,updated_plusgrid!$A$1:$AF$500,MATCH("Pend. T+1 Buy (TT1UNSETTLEBUY)",updated_plusgrid!$A$1:$AF$1,0),0)-IFERROR(VLOOKUP($A122,'E1 basket NFOL Morning'!$A$1:$M$500,MATCH("For 1 basket",'E1 basket NFOL Morning'!$A$1:$M$1,0),0),0)*MIN('E1 basket NFOL Morning'!$K$2:$K$500)</f>
        <v>500</v>
      </c>
      <c r="AE122">
        <f>AB122-IFERROR(VLOOKUP($A122,Diamond!$A:$B,2,0),0)*MIN(Diamond!$G:$G)</f>
        <v>1500</v>
      </c>
      <c r="AF122">
        <f>AC122-IFERROR(VLOOKUP($A122,Diamond!$A:$B,2,0),0)*MIN(Diamond!$I:$I)</f>
        <v>500</v>
      </c>
      <c r="AG122">
        <f>AD122-IFERROR(VLOOKUP($A122,Diamond!$A:$B,2,0),0)*MIN(Diamond!$K:$K)</f>
        <v>500</v>
      </c>
      <c r="AH122">
        <f>AE122-IFERROR(VLOOKUP($A122,FL!$A:$B,2,0),0)*MIN(FL!$G:$G)</f>
        <v>1500</v>
      </c>
      <c r="AI122">
        <f>AF122-IFERROR(VLOOKUP($A122,FL!$A:$B,2,0),0)*MIN(FL!$I:$I)</f>
        <v>500</v>
      </c>
      <c r="AJ122">
        <f>AG122-IFERROR(VLOOKUP($A122,FL!$A:$B,2,0),0)*MIN(FL!$K:$K)</f>
        <v>500</v>
      </c>
      <c r="AK122">
        <f>AH122-IFERROR(VLOOKUP($A122,'VN100'!$A:$B,2,0),0)*MIN('VN100'!$G:$G)</f>
        <v>1500</v>
      </c>
      <c r="AL122">
        <f>AI122-IFERROR(VLOOKUP($A122,'VN100'!$A:$B,2,0),0)*MIN('VN100'!$I:$I)</f>
        <v>500</v>
      </c>
      <c r="AM122">
        <f>AJ122-IFERROR(VLOOKUP($A122,'VN100'!$A:$B,2,0),0)*MIN('VN100'!$K:$K)</f>
        <v>500</v>
      </c>
      <c r="AN122">
        <f>AK122-IFERROR(VLOOKUP($A122,MIDCAP!$A:$B,2,0),0)*MIN(MIDCAP!$G:$G)</f>
        <v>1500</v>
      </c>
      <c r="AO122">
        <f>AL122-IFERROR(VLOOKUP($A122,MIDCAP!$A:$B,2,0),0)*MIN(MIDCAP!$I:$I)</f>
        <v>500</v>
      </c>
      <c r="AP122">
        <f>AM122-IFERROR(VLOOKUP($A122,MIDCAP!$A:$B,2,0),0)*MIN(MIDCAP!$K:$K)</f>
        <v>500</v>
      </c>
      <c r="AQ122">
        <f>AN122-IFERROR(VLOOKUP($A122,VFS!$A:$B,2,0),0)*MIN(VFS!$G:$G)</f>
        <v>1500</v>
      </c>
      <c r="AR122">
        <f>AO122-IFERROR(VLOOKUP($A122,VFS!$A:$B,2,0),0)*MIN(VFS!$I:$I)</f>
        <v>500</v>
      </c>
      <c r="AS122">
        <f>AP122-IFERROR(VLOOKUP($A122,VFS!$A:$B,2,0),0)*MIN(VFS!$K:$K)</f>
        <v>500</v>
      </c>
      <c r="AT122">
        <f>AQ122-IFERROR(VLOOKUP($A122,FUEMAVND!$A:$B,2,0),0)*MIN(FUEMAVND!$G:$G)</f>
        <v>1500</v>
      </c>
      <c r="AU122">
        <f>AR122-IFERROR(VLOOKUP($A122,FUEMAVND!$A:$B,2,0),0)*MIN(FUEMAVND!$I:$I)</f>
        <v>500</v>
      </c>
      <c r="AV122">
        <f>AS122-IFERROR(VLOOKUP($A122,FUEMAVND!$A:$B,2,0),0)*MIN(FUEMAVND!$K:$K)</f>
        <v>500</v>
      </c>
    </row>
    <row r="123" spans="1:48" x14ac:dyDescent="0.3">
      <c r="A123" s="33" t="str">
        <v>VND</v>
      </c>
      <c r="B123" s="33">
        <v>245500</v>
      </c>
      <c r="C123" s="33">
        <v>176800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68700</v>
      </c>
      <c r="J123" s="33">
        <v>0</v>
      </c>
      <c r="K123" s="33">
        <v>0</v>
      </c>
      <c r="L123" s="33">
        <v>3845519912</v>
      </c>
      <c r="M123" s="33">
        <v>15450</v>
      </c>
      <c r="N123" s="33">
        <v>0</v>
      </c>
      <c r="O123" s="33">
        <v>0</v>
      </c>
      <c r="P123" s="33" t="str">
        <v>XXX</v>
      </c>
      <c r="Q123" s="33" t="str">
        <v>XXX</v>
      </c>
      <c r="R123" s="33" t="str">
        <v>XXX</v>
      </c>
      <c r="S123" s="33">
        <v>15664</v>
      </c>
      <c r="T123" s="33">
        <v>3792975000</v>
      </c>
      <c r="U123" s="33">
        <v>-52544912</v>
      </c>
      <c r="AB123">
        <f>VLOOKUP($A123,updated_plusgrid!$A$1:$AF$500,MATCH("Usable (USABLE)",updated_plusgrid!$A$1:$AF$1,0),0)-IFERROR(VLOOKUP($A123,'E1 basket NFOL Morning'!$A$1:$M$500,MATCH("For 1 basket",'E1 basket NFOL Morning'!$A$1:$M$1,0),0),0)*MIN('E1 basket NFOL Morning'!$G$2:$G$500)</f>
        <v>176800</v>
      </c>
      <c r="AC123">
        <f>VLOOKUP($A123,updated_plusgrid!$A$1:$AF$500,MATCH("Due (DUE)",updated_plusgrid!$A$1:$AF$1,0),0)-IFERROR(VLOOKUP($A123,'E1 basket NFOL Morning'!$A$1:$M$500,MATCH("For 1 basket",'E1 basket NFOL Morning'!$A$1:$M$1,0),0),0)*MIN('E1 basket NFOL Morning'!$I$2:$I$500)</f>
        <v>0</v>
      </c>
      <c r="AD123">
        <f>VLOOKUP($A123,updated_plusgrid!$A$1:$AF$500,MATCH("Pend. T+1 Buy (TT1UNSETTLEBUY)",updated_plusgrid!$A$1:$AF$1,0),0)-IFERROR(VLOOKUP($A123,'E1 basket NFOL Morning'!$A$1:$M$500,MATCH("For 1 basket",'E1 basket NFOL Morning'!$A$1:$M$1,0),0),0)*MIN('E1 basket NFOL Morning'!$K$2:$K$500)</f>
        <v>0</v>
      </c>
      <c r="AE123">
        <f>AB123-IFERROR(VLOOKUP($A123,Diamond!$A:$B,2,0),0)*MIN(Diamond!$G:$G)</f>
        <v>176800</v>
      </c>
      <c r="AF123">
        <f>AC123-IFERROR(VLOOKUP($A123,Diamond!$A:$B,2,0),0)*MIN(Diamond!$I:$I)</f>
        <v>0</v>
      </c>
      <c r="AG123">
        <f>AD123-IFERROR(VLOOKUP($A123,Diamond!$A:$B,2,0),0)*MIN(Diamond!$K:$K)</f>
        <v>0</v>
      </c>
      <c r="AH123">
        <f>AE123-IFERROR(VLOOKUP($A123,FL!$A:$B,2,0),0)*MIN(FL!$G:$G)</f>
        <v>141600</v>
      </c>
      <c r="AI123">
        <f>AF123-IFERROR(VLOOKUP($A123,FL!$A:$B,2,0),0)*MIN(FL!$I:$I)</f>
        <v>0</v>
      </c>
      <c r="AJ123">
        <f>AG123-IFERROR(VLOOKUP($A123,FL!$A:$B,2,0),0)*MIN(FL!$K:$K)</f>
        <v>0</v>
      </c>
      <c r="AK123">
        <f>AH123-IFERROR(VLOOKUP($A123,'VN100'!$A:$B,2,0),0)*MIN('VN100'!$G:$G)</f>
        <v>141600</v>
      </c>
      <c r="AL123">
        <f>AI123-IFERROR(VLOOKUP($A123,'VN100'!$A:$B,2,0),0)*MIN('VN100'!$I:$I)</f>
        <v>0</v>
      </c>
      <c r="AM123">
        <f>AJ123-IFERROR(VLOOKUP($A123,'VN100'!$A:$B,2,0),0)*MIN('VN100'!$K:$K)</f>
        <v>0</v>
      </c>
      <c r="AN123">
        <f>AK123-IFERROR(VLOOKUP($A123,MIDCAP!$A:$B,2,0),0)*MIN(MIDCAP!$G:$G)</f>
        <v>74900</v>
      </c>
      <c r="AO123">
        <f>AL123-IFERROR(VLOOKUP($A123,MIDCAP!$A:$B,2,0),0)*MIN(MIDCAP!$I:$I)</f>
        <v>0</v>
      </c>
      <c r="AP123">
        <f>AM123-IFERROR(VLOOKUP($A123,MIDCAP!$A:$B,2,0),0)*MIN(MIDCAP!$K:$K)</f>
        <v>0</v>
      </c>
      <c r="AQ123">
        <f>AN123-IFERROR(VLOOKUP($A123,VFS!$A:$B,2,0),0)*MIN(VFS!$G:$G)</f>
        <v>74900</v>
      </c>
      <c r="AR123">
        <f>AO123-IFERROR(VLOOKUP($A123,VFS!$A:$B,2,0),0)*MIN(VFS!$I:$I)</f>
        <v>0</v>
      </c>
      <c r="AS123">
        <f>AP123-IFERROR(VLOOKUP($A123,VFS!$A:$B,2,0),0)*MIN(VFS!$K:$K)</f>
        <v>0</v>
      </c>
      <c r="AT123">
        <f>AQ123-IFERROR(VLOOKUP($A123,FUEMAVND!$A:$B,2,0),0)*MIN(FUEMAVND!$G:$G)</f>
        <v>74900</v>
      </c>
      <c r="AU123">
        <f>AR123-IFERROR(VLOOKUP($A123,FUEMAVND!$A:$B,2,0),0)*MIN(FUEMAVND!$I:$I)</f>
        <v>0</v>
      </c>
      <c r="AV123">
        <f>AS123-IFERROR(VLOOKUP($A123,FUEMAVND!$A:$B,2,0),0)*MIN(FUEMAVND!$K:$K)</f>
        <v>0</v>
      </c>
    </row>
    <row r="124" spans="1:48" x14ac:dyDescent="0.3">
      <c r="A124" s="33" t="str">
        <v>VNM</v>
      </c>
      <c r="B124" s="33">
        <v>126504</v>
      </c>
      <c r="C124" s="33">
        <v>72604</v>
      </c>
      <c r="D124" s="33">
        <v>0</v>
      </c>
      <c r="E124" s="33">
        <v>10500</v>
      </c>
      <c r="F124" s="33">
        <v>9800</v>
      </c>
      <c r="G124" s="33">
        <v>33600</v>
      </c>
      <c r="H124" s="33">
        <v>0</v>
      </c>
      <c r="I124" s="33">
        <v>0</v>
      </c>
      <c r="J124" s="33">
        <v>0</v>
      </c>
      <c r="K124" s="33">
        <v>0</v>
      </c>
      <c r="L124" s="33">
        <v>9388988328</v>
      </c>
      <c r="M124" s="33">
        <v>73600</v>
      </c>
      <c r="N124" s="33">
        <v>0</v>
      </c>
      <c r="O124" s="33">
        <v>0</v>
      </c>
      <c r="P124" s="33" t="str">
        <v>XXX</v>
      </c>
      <c r="Q124" s="33" t="str">
        <v>XXX</v>
      </c>
      <c r="R124" s="33" t="str">
        <v>XXX</v>
      </c>
      <c r="S124" s="33">
        <v>74218</v>
      </c>
      <c r="T124" s="33">
        <v>9310694400</v>
      </c>
      <c r="U124" s="33">
        <v>-78293928</v>
      </c>
      <c r="AB124">
        <f>VLOOKUP($A124,updated_plusgrid!$A$1:$AF$500,MATCH("Usable (USABLE)",updated_plusgrid!$A$1:$AF$1,0),0)-IFERROR(VLOOKUP($A124,'E1 basket NFOL Morning'!$A$1:$M$500,MATCH("For 1 basket",'E1 basket NFOL Morning'!$A$1:$M$1,0),0),0)*MIN('E1 basket NFOL Morning'!$G$2:$G$500)</f>
        <v>5404</v>
      </c>
      <c r="AC124">
        <f>VLOOKUP($A124,updated_plusgrid!$A$1:$AF$500,MATCH("Due (DUE)",updated_plusgrid!$A$1:$AF$1,0),0)-IFERROR(VLOOKUP($A124,'E1 basket NFOL Morning'!$A$1:$M$500,MATCH("For 1 basket",'E1 basket NFOL Morning'!$A$1:$M$1,0),0),0)*MIN('E1 basket NFOL Morning'!$I$2:$I$500)</f>
        <v>1400</v>
      </c>
      <c r="AD124">
        <f>VLOOKUP($A124,updated_plusgrid!$A$1:$AF$500,MATCH("Pend. T+1 Buy (TT1UNSETTLEBUY)",updated_plusgrid!$A$1:$AF$1,0),0)-IFERROR(VLOOKUP($A124,'E1 basket NFOL Morning'!$A$1:$M$500,MATCH("For 1 basket",'E1 basket NFOL Morning'!$A$1:$M$1,0),0),0)*MIN('E1 basket NFOL Morning'!$K$2:$K$500)</f>
        <v>1400</v>
      </c>
      <c r="AE124">
        <f>AB124-IFERROR(VLOOKUP($A124,Diamond!$A:$B,2,0),0)*MIN(Diamond!$G:$G)</f>
        <v>5404</v>
      </c>
      <c r="AF124">
        <f>AC124-IFERROR(VLOOKUP($A124,Diamond!$A:$B,2,0),0)*MIN(Diamond!$I:$I)</f>
        <v>1400</v>
      </c>
      <c r="AG124">
        <f>AD124-IFERROR(VLOOKUP($A124,Diamond!$A:$B,2,0),0)*MIN(Diamond!$K:$K)</f>
        <v>1400</v>
      </c>
      <c r="AH124">
        <f>AE124-IFERROR(VLOOKUP($A124,FL!$A:$B,2,0),0)*MIN(FL!$G:$G)</f>
        <v>5404</v>
      </c>
      <c r="AI124">
        <f>AF124-IFERROR(VLOOKUP($A124,FL!$A:$B,2,0),0)*MIN(FL!$I:$I)</f>
        <v>1400</v>
      </c>
      <c r="AJ124">
        <f>AG124-IFERROR(VLOOKUP($A124,FL!$A:$B,2,0),0)*MIN(FL!$K:$K)</f>
        <v>1400</v>
      </c>
      <c r="AK124">
        <f>AH124-IFERROR(VLOOKUP($A124,'VN100'!$A:$B,2,0),0)*MIN('VN100'!$G:$G)</f>
        <v>5404</v>
      </c>
      <c r="AL124">
        <f>AI124-IFERROR(VLOOKUP($A124,'VN100'!$A:$B,2,0),0)*MIN('VN100'!$I:$I)</f>
        <v>1400</v>
      </c>
      <c r="AM124">
        <f>AJ124-IFERROR(VLOOKUP($A124,'VN100'!$A:$B,2,0),0)*MIN('VN100'!$K:$K)</f>
        <v>1400</v>
      </c>
      <c r="AN124">
        <f>AK124-IFERROR(VLOOKUP($A124,MIDCAP!$A:$B,2,0),0)*MIN(MIDCAP!$G:$G)</f>
        <v>5404</v>
      </c>
      <c r="AO124">
        <f>AL124-IFERROR(VLOOKUP($A124,MIDCAP!$A:$B,2,0),0)*MIN(MIDCAP!$I:$I)</f>
        <v>1400</v>
      </c>
      <c r="AP124">
        <f>AM124-IFERROR(VLOOKUP($A124,MIDCAP!$A:$B,2,0),0)*MIN(MIDCAP!$K:$K)</f>
        <v>1400</v>
      </c>
      <c r="AQ124">
        <f>AN124-IFERROR(VLOOKUP($A124,VFS!$A:$B,2,0),0)*MIN(VFS!$G:$G)</f>
        <v>5404</v>
      </c>
      <c r="AR124">
        <f>AO124-IFERROR(VLOOKUP($A124,VFS!$A:$B,2,0),0)*MIN(VFS!$I:$I)</f>
        <v>1400</v>
      </c>
      <c r="AS124">
        <f>AP124-IFERROR(VLOOKUP($A124,VFS!$A:$B,2,0),0)*MIN(VFS!$K:$K)</f>
        <v>1400</v>
      </c>
      <c r="AT124">
        <f>AQ124-IFERROR(VLOOKUP($A124,FUEMAVND!$A:$B,2,0),0)*MIN(FUEMAVND!$G:$G)</f>
        <v>5404</v>
      </c>
      <c r="AU124">
        <f>AR124-IFERROR(VLOOKUP($A124,FUEMAVND!$A:$B,2,0),0)*MIN(FUEMAVND!$I:$I)</f>
        <v>1400</v>
      </c>
      <c r="AV124">
        <f>AS124-IFERROR(VLOOKUP($A124,FUEMAVND!$A:$B,2,0),0)*MIN(FUEMAVND!$K:$K)</f>
        <v>1400</v>
      </c>
    </row>
    <row r="125" spans="1:48" x14ac:dyDescent="0.3">
      <c r="A125" s="33" t="str">
        <v>VPB</v>
      </c>
      <c r="B125" s="33">
        <v>839883</v>
      </c>
      <c r="C125" s="33">
        <v>561083</v>
      </c>
      <c r="D125" s="33">
        <v>0</v>
      </c>
      <c r="E125" s="33">
        <v>32800</v>
      </c>
      <c r="F125" s="33">
        <v>57400</v>
      </c>
      <c r="G125" s="33">
        <v>188600</v>
      </c>
      <c r="H125" s="33">
        <v>0</v>
      </c>
      <c r="I125" s="33">
        <v>0</v>
      </c>
      <c r="J125" s="33">
        <v>0</v>
      </c>
      <c r="K125" s="33">
        <v>0</v>
      </c>
      <c r="L125" s="33">
        <v>15734359355</v>
      </c>
      <c r="M125" s="33">
        <v>19000</v>
      </c>
      <c r="N125" s="33">
        <v>0</v>
      </c>
      <c r="O125" s="33">
        <v>0</v>
      </c>
      <c r="P125" s="33" t="str">
        <v>XXX</v>
      </c>
      <c r="Q125" s="33" t="str">
        <v>XXX</v>
      </c>
      <c r="R125" s="33" t="str">
        <v>XXX</v>
      </c>
      <c r="S125" s="33">
        <v>18733</v>
      </c>
      <c r="T125" s="33">
        <v>15957777000</v>
      </c>
      <c r="U125" s="33">
        <v>223417644</v>
      </c>
      <c r="AB125">
        <f>VLOOKUP($A125,updated_plusgrid!$A$1:$AF$500,MATCH("Usable (USABLE)",updated_plusgrid!$A$1:$AF$1,0),0)-IFERROR(VLOOKUP($A125,'E1 basket NFOL Morning'!$A$1:$M$500,MATCH("For 1 basket",'E1 basket NFOL Morning'!$A$1:$M$1,0),0),0)*MIN('E1 basket NFOL Morning'!$G$2:$G$500)</f>
        <v>167483</v>
      </c>
      <c r="AC125">
        <f>VLOOKUP($A125,updated_plusgrid!$A$1:$AF$500,MATCH("Due (DUE)",updated_plusgrid!$A$1:$AF$1,0),0)-IFERROR(VLOOKUP($A125,'E1 basket NFOL Morning'!$A$1:$M$500,MATCH("For 1 basket",'E1 basket NFOL Morning'!$A$1:$M$1,0),0),0)*MIN('E1 basket NFOL Morning'!$I$2:$I$500)</f>
        <v>0</v>
      </c>
      <c r="AD125">
        <f>VLOOKUP($A125,updated_plusgrid!$A$1:$AF$500,MATCH("Pend. T+1 Buy (TT1UNSETTLEBUY)",updated_plusgrid!$A$1:$AF$1,0),0)-IFERROR(VLOOKUP($A125,'E1 basket NFOL Morning'!$A$1:$M$500,MATCH("For 1 basket",'E1 basket NFOL Morning'!$A$1:$M$1,0),0),0)*MIN('E1 basket NFOL Morning'!$K$2:$K$500)</f>
        <v>8200</v>
      </c>
      <c r="AE125">
        <f>AB125-IFERROR(VLOOKUP($A125,Diamond!$A:$B,2,0),0)*MIN(Diamond!$G:$G)</f>
        <v>160883</v>
      </c>
      <c r="AF125">
        <f>AC125-IFERROR(VLOOKUP($A125,Diamond!$A:$B,2,0),0)*MIN(Diamond!$I:$I)</f>
        <v>0</v>
      </c>
      <c r="AG125">
        <f>AD125-IFERROR(VLOOKUP($A125,Diamond!$A:$B,2,0),0)*MIN(Diamond!$K:$K)</f>
        <v>8200</v>
      </c>
      <c r="AH125">
        <f>AE125-IFERROR(VLOOKUP($A125,FL!$A:$B,2,0),0)*MIN(FL!$G:$G)</f>
        <v>53683</v>
      </c>
      <c r="AI125">
        <f>AF125-IFERROR(VLOOKUP($A125,FL!$A:$B,2,0),0)*MIN(FL!$I:$I)</f>
        <v>0</v>
      </c>
      <c r="AJ125">
        <f>AG125-IFERROR(VLOOKUP($A125,FL!$A:$B,2,0),0)*MIN(FL!$K:$K)</f>
        <v>8200</v>
      </c>
      <c r="AK125">
        <f>AH125-IFERROR(VLOOKUP($A125,'VN100'!$A:$B,2,0),0)*MIN('VN100'!$G:$G)</f>
        <v>53683</v>
      </c>
      <c r="AL125">
        <f>AI125-IFERROR(VLOOKUP($A125,'VN100'!$A:$B,2,0),0)*MIN('VN100'!$I:$I)</f>
        <v>0</v>
      </c>
      <c r="AM125">
        <f>AJ125-IFERROR(VLOOKUP($A125,'VN100'!$A:$B,2,0),0)*MIN('VN100'!$K:$K)</f>
        <v>8200</v>
      </c>
      <c r="AN125">
        <f>AK125-IFERROR(VLOOKUP($A125,MIDCAP!$A:$B,2,0),0)*MIN(MIDCAP!$G:$G)</f>
        <v>53683</v>
      </c>
      <c r="AO125">
        <f>AL125-IFERROR(VLOOKUP($A125,MIDCAP!$A:$B,2,0),0)*MIN(MIDCAP!$I:$I)</f>
        <v>0</v>
      </c>
      <c r="AP125">
        <f>AM125-IFERROR(VLOOKUP($A125,MIDCAP!$A:$B,2,0),0)*MIN(MIDCAP!$K:$K)</f>
        <v>8200</v>
      </c>
      <c r="AQ125">
        <f>AN125-IFERROR(VLOOKUP($A125,VFS!$A:$B,2,0),0)*MIN(VFS!$G:$G)</f>
        <v>53683</v>
      </c>
      <c r="AR125">
        <f>AO125-IFERROR(VLOOKUP($A125,VFS!$A:$B,2,0),0)*MIN(VFS!$I:$I)</f>
        <v>0</v>
      </c>
      <c r="AS125">
        <f>AP125-IFERROR(VLOOKUP($A125,VFS!$A:$B,2,0),0)*MIN(VFS!$K:$K)</f>
        <v>8200</v>
      </c>
      <c r="AT125">
        <f>AQ125-IFERROR(VLOOKUP($A125,FUEMAVND!$A:$B,2,0),0)*MIN(FUEMAVND!$G:$G)</f>
        <v>53683</v>
      </c>
      <c r="AU125">
        <f>AR125-IFERROR(VLOOKUP($A125,FUEMAVND!$A:$B,2,0),0)*MIN(FUEMAVND!$I:$I)</f>
        <v>0</v>
      </c>
      <c r="AV125">
        <f>AS125-IFERROR(VLOOKUP($A125,FUEMAVND!$A:$B,2,0),0)*MIN(FUEMAVND!$K:$K)</f>
        <v>8200</v>
      </c>
    </row>
    <row r="126" spans="1:48" x14ac:dyDescent="0.3">
      <c r="A126" s="33" t="str">
        <v>VPI</v>
      </c>
      <c r="B126" s="33">
        <v>14400</v>
      </c>
      <c r="C126" s="33">
        <v>11200</v>
      </c>
      <c r="D126" s="33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3200</v>
      </c>
      <c r="L126" s="33">
        <v>766959647</v>
      </c>
      <c r="M126" s="33">
        <v>57700</v>
      </c>
      <c r="N126" s="33">
        <v>0</v>
      </c>
      <c r="O126" s="33">
        <v>0</v>
      </c>
      <c r="P126" s="33" t="str">
        <v>XXX</v>
      </c>
      <c r="Q126" s="33" t="str">
        <v>XXX</v>
      </c>
      <c r="R126" s="33" t="str">
        <v>XXX</v>
      </c>
      <c r="S126" s="33">
        <v>53261</v>
      </c>
      <c r="T126" s="33">
        <v>646240000</v>
      </c>
      <c r="U126" s="33">
        <v>63920352</v>
      </c>
      <c r="AB126">
        <f>VLOOKUP($A126,updated_plusgrid!$A$1:$AF$500,MATCH("Usable (USABLE)",updated_plusgrid!$A$1:$AF$1,0),0)-IFERROR(VLOOKUP($A126,'E1 basket NFOL Morning'!$A$1:$M$500,MATCH("For 1 basket",'E1 basket NFOL Morning'!$A$1:$M$1,0),0),0)*MIN('E1 basket NFOL Morning'!$G$2:$G$500)</f>
        <v>11200</v>
      </c>
      <c r="AC126">
        <f>VLOOKUP($A126,updated_plusgrid!$A$1:$AF$500,MATCH("Due (DUE)",updated_plusgrid!$A$1:$AF$1,0),0)-IFERROR(VLOOKUP($A126,'E1 basket NFOL Morning'!$A$1:$M$500,MATCH("For 1 basket",'E1 basket NFOL Morning'!$A$1:$M$1,0),0),0)*MIN('E1 basket NFOL Morning'!$I$2:$I$500)</f>
        <v>0</v>
      </c>
      <c r="AD126">
        <f>VLOOKUP($A126,updated_plusgrid!$A$1:$AF$500,MATCH("Pend. T+1 Buy (TT1UNSETTLEBUY)",updated_plusgrid!$A$1:$AF$1,0),0)-IFERROR(VLOOKUP($A126,'E1 basket NFOL Morning'!$A$1:$M$500,MATCH("For 1 basket",'E1 basket NFOL Morning'!$A$1:$M$1,0),0),0)*MIN('E1 basket NFOL Morning'!$K$2:$K$500)</f>
        <v>0</v>
      </c>
      <c r="AE126">
        <f>AB126-IFERROR(VLOOKUP($A126,Diamond!$A:$B,2,0),0)*MIN(Diamond!$G:$G)</f>
        <v>11200</v>
      </c>
      <c r="AF126">
        <f>AC126-IFERROR(VLOOKUP($A126,Diamond!$A:$B,2,0),0)*MIN(Diamond!$I:$I)</f>
        <v>0</v>
      </c>
      <c r="AG126">
        <f>AD126-IFERROR(VLOOKUP($A126,Diamond!$A:$B,2,0),0)*MIN(Diamond!$K:$K)</f>
        <v>0</v>
      </c>
      <c r="AH126">
        <f>AE126-IFERROR(VLOOKUP($A126,FL!$A:$B,2,0),0)*MIN(FL!$G:$G)</f>
        <v>11200</v>
      </c>
      <c r="AI126">
        <f>AF126-IFERROR(VLOOKUP($A126,FL!$A:$B,2,0),0)*MIN(FL!$I:$I)</f>
        <v>0</v>
      </c>
      <c r="AJ126">
        <f>AG126-IFERROR(VLOOKUP($A126,FL!$A:$B,2,0),0)*MIN(FL!$K:$K)</f>
        <v>0</v>
      </c>
      <c r="AK126">
        <f>AH126-IFERROR(VLOOKUP($A126,'VN100'!$A:$B,2,0),0)*MIN('VN100'!$G:$G)</f>
        <v>11200</v>
      </c>
      <c r="AL126">
        <f>AI126-IFERROR(VLOOKUP($A126,'VN100'!$A:$B,2,0),0)*MIN('VN100'!$I:$I)</f>
        <v>0</v>
      </c>
      <c r="AM126">
        <f>AJ126-IFERROR(VLOOKUP($A126,'VN100'!$A:$B,2,0),0)*MIN('VN100'!$K:$K)</f>
        <v>0</v>
      </c>
      <c r="AN126">
        <f>AK126-IFERROR(VLOOKUP($A126,MIDCAP!$A:$B,2,0),0)*MIN(MIDCAP!$G:$G)</f>
        <v>2500</v>
      </c>
      <c r="AO126">
        <f>AL126-IFERROR(VLOOKUP($A126,MIDCAP!$A:$B,2,0),0)*MIN(MIDCAP!$I:$I)</f>
        <v>0</v>
      </c>
      <c r="AP126">
        <f>AM126-IFERROR(VLOOKUP($A126,MIDCAP!$A:$B,2,0),0)*MIN(MIDCAP!$K:$K)</f>
        <v>0</v>
      </c>
      <c r="AQ126">
        <f>AN126-IFERROR(VLOOKUP($A126,VFS!$A:$B,2,0),0)*MIN(VFS!$G:$G)</f>
        <v>2500</v>
      </c>
      <c r="AR126">
        <f>AO126-IFERROR(VLOOKUP($A126,VFS!$A:$B,2,0),0)*MIN(VFS!$I:$I)</f>
        <v>0</v>
      </c>
      <c r="AS126">
        <f>AP126-IFERROR(VLOOKUP($A126,VFS!$A:$B,2,0),0)*MIN(VFS!$K:$K)</f>
        <v>0</v>
      </c>
      <c r="AT126">
        <f>AQ126-IFERROR(VLOOKUP($A126,FUEMAVND!$A:$B,2,0),0)*MIN(FUEMAVND!$G:$G)</f>
        <v>2500</v>
      </c>
      <c r="AU126">
        <f>AR126-IFERROR(VLOOKUP($A126,FUEMAVND!$A:$B,2,0),0)*MIN(FUEMAVND!$I:$I)</f>
        <v>0</v>
      </c>
      <c r="AV126">
        <f>AS126-IFERROR(VLOOKUP($A126,FUEMAVND!$A:$B,2,0),0)*MIN(FUEMAVND!$K:$K)</f>
        <v>0</v>
      </c>
    </row>
    <row r="127" spans="1:48" x14ac:dyDescent="0.3">
      <c r="A127" s="33" t="str">
        <v>VRE</v>
      </c>
      <c r="B127" s="33">
        <v>150400</v>
      </c>
      <c r="C127" s="33">
        <v>84800</v>
      </c>
      <c r="D127" s="33">
        <v>0</v>
      </c>
      <c r="E127" s="33">
        <v>16000</v>
      </c>
      <c r="F127" s="33">
        <v>11200</v>
      </c>
      <c r="G127" s="33">
        <v>38400</v>
      </c>
      <c r="H127" s="33">
        <v>0</v>
      </c>
      <c r="I127" s="33">
        <v>0</v>
      </c>
      <c r="J127" s="33">
        <v>0</v>
      </c>
      <c r="K127" s="33">
        <v>0</v>
      </c>
      <c r="L127" s="33">
        <v>2917870940</v>
      </c>
      <c r="M127" s="33">
        <v>19850</v>
      </c>
      <c r="N127" s="33">
        <v>0</v>
      </c>
      <c r="O127" s="33">
        <v>0</v>
      </c>
      <c r="P127" s="33" t="str">
        <v>XXX</v>
      </c>
      <c r="Q127" s="33" t="str">
        <v>XXX</v>
      </c>
      <c r="R127" s="33" t="str">
        <v>XXX</v>
      </c>
      <c r="S127" s="33">
        <v>19400</v>
      </c>
      <c r="T127" s="33">
        <v>2985440000</v>
      </c>
      <c r="U127" s="33">
        <v>67569059</v>
      </c>
      <c r="AB127">
        <f>VLOOKUP($A127,updated_plusgrid!$A$1:$AF$500,MATCH("Usable (USABLE)",updated_plusgrid!$A$1:$AF$1,0),0)-IFERROR(VLOOKUP($A127,'E1 basket NFOL Morning'!$A$1:$M$500,MATCH("For 1 basket",'E1 basket NFOL Morning'!$A$1:$M$1,0),0),0)*MIN('E1 basket NFOL Morning'!$G$2:$G$500)</f>
        <v>8000</v>
      </c>
      <c r="AC127">
        <f>VLOOKUP($A127,updated_plusgrid!$A$1:$AF$500,MATCH("Due (DUE)",updated_plusgrid!$A$1:$AF$1,0),0)-IFERROR(VLOOKUP($A127,'E1 basket NFOL Morning'!$A$1:$M$500,MATCH("For 1 basket",'E1 basket NFOL Morning'!$A$1:$M$1,0),0),0)*MIN('E1 basket NFOL Morning'!$I$2:$I$500)</f>
        <v>1600</v>
      </c>
      <c r="AD127">
        <f>VLOOKUP($A127,updated_plusgrid!$A$1:$AF$500,MATCH("Pend. T+1 Buy (TT1UNSETTLEBUY)",updated_plusgrid!$A$1:$AF$1,0),0)-IFERROR(VLOOKUP($A127,'E1 basket NFOL Morning'!$A$1:$M$500,MATCH("For 1 basket",'E1 basket NFOL Morning'!$A$1:$M$1,0),0),0)*MIN('E1 basket NFOL Morning'!$K$2:$K$500)</f>
        <v>1600</v>
      </c>
      <c r="AE127">
        <f>AB127-IFERROR(VLOOKUP($A127,Diamond!$A:$B,2,0),0)*MIN(Diamond!$G:$G)</f>
        <v>3600</v>
      </c>
      <c r="AF127">
        <f>AC127-IFERROR(VLOOKUP($A127,Diamond!$A:$B,2,0),0)*MIN(Diamond!$I:$I)</f>
        <v>1600</v>
      </c>
      <c r="AG127">
        <f>AD127-IFERROR(VLOOKUP($A127,Diamond!$A:$B,2,0),0)*MIN(Diamond!$K:$K)</f>
        <v>1600</v>
      </c>
      <c r="AH127">
        <f>AE127-IFERROR(VLOOKUP($A127,FL!$A:$B,2,0),0)*MIN(FL!$G:$G)</f>
        <v>3600</v>
      </c>
      <c r="AI127">
        <f>AF127-IFERROR(VLOOKUP($A127,FL!$A:$B,2,0),0)*MIN(FL!$I:$I)</f>
        <v>1600</v>
      </c>
      <c r="AJ127">
        <f>AG127-IFERROR(VLOOKUP($A127,FL!$A:$B,2,0),0)*MIN(FL!$K:$K)</f>
        <v>1600</v>
      </c>
      <c r="AK127">
        <f>AH127-IFERROR(VLOOKUP($A127,'VN100'!$A:$B,2,0),0)*MIN('VN100'!$G:$G)</f>
        <v>3600</v>
      </c>
      <c r="AL127">
        <f>AI127-IFERROR(VLOOKUP($A127,'VN100'!$A:$B,2,0),0)*MIN('VN100'!$I:$I)</f>
        <v>1600</v>
      </c>
      <c r="AM127">
        <f>AJ127-IFERROR(VLOOKUP($A127,'VN100'!$A:$B,2,0),0)*MIN('VN100'!$K:$K)</f>
        <v>1600</v>
      </c>
      <c r="AN127">
        <f>AK127-IFERROR(VLOOKUP($A127,MIDCAP!$A:$B,2,0),0)*MIN(MIDCAP!$G:$G)</f>
        <v>3600</v>
      </c>
      <c r="AO127">
        <f>AL127-IFERROR(VLOOKUP($A127,MIDCAP!$A:$B,2,0),0)*MIN(MIDCAP!$I:$I)</f>
        <v>1600</v>
      </c>
      <c r="AP127">
        <f>AM127-IFERROR(VLOOKUP($A127,MIDCAP!$A:$B,2,0),0)*MIN(MIDCAP!$K:$K)</f>
        <v>1600</v>
      </c>
      <c r="AQ127">
        <f>AN127-IFERROR(VLOOKUP($A127,VFS!$A:$B,2,0),0)*MIN(VFS!$G:$G)</f>
        <v>3600</v>
      </c>
      <c r="AR127">
        <f>AO127-IFERROR(VLOOKUP($A127,VFS!$A:$B,2,0),0)*MIN(VFS!$I:$I)</f>
        <v>1600</v>
      </c>
      <c r="AS127">
        <f>AP127-IFERROR(VLOOKUP($A127,VFS!$A:$B,2,0),0)*MIN(VFS!$K:$K)</f>
        <v>1600</v>
      </c>
      <c r="AT127">
        <f>AQ127-IFERROR(VLOOKUP($A127,FUEMAVND!$A:$B,2,0),0)*MIN(FUEMAVND!$G:$G)</f>
        <v>3600</v>
      </c>
      <c r="AU127">
        <f>AR127-IFERROR(VLOOKUP($A127,FUEMAVND!$A:$B,2,0),0)*MIN(FUEMAVND!$I:$I)</f>
        <v>1600</v>
      </c>
      <c r="AV127">
        <f>AS127-IFERROR(VLOOKUP($A127,FUEMAVND!$A:$B,2,0),0)*MIN(FUEMAVND!$K:$K)</f>
        <v>1600</v>
      </c>
    </row>
    <row r="128" spans="1:48" x14ac:dyDescent="0.3">
      <c r="A128" s="33" t="str">
        <v>VSH</v>
      </c>
      <c r="B128" s="33">
        <v>7700</v>
      </c>
      <c r="C128" s="33">
        <v>7700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312288118</v>
      </c>
      <c r="M128" s="33">
        <v>49600</v>
      </c>
      <c r="N128" s="33">
        <v>0</v>
      </c>
      <c r="O128" s="33">
        <v>0</v>
      </c>
      <c r="P128" s="33" t="str">
        <v>XXX</v>
      </c>
      <c r="Q128" s="33" t="str">
        <v>XXX</v>
      </c>
      <c r="R128" s="33" t="str">
        <v>XXX</v>
      </c>
      <c r="S128" s="33">
        <v>40556</v>
      </c>
      <c r="T128" s="33">
        <v>381920000</v>
      </c>
      <c r="U128" s="33">
        <v>69631881</v>
      </c>
      <c r="AB128">
        <f>VLOOKUP($A128,updated_plusgrid!$A$1:$AF$500,MATCH("Usable (USABLE)",updated_plusgrid!$A$1:$AF$1,0),0)-IFERROR(VLOOKUP($A128,'E1 basket NFOL Morning'!$A$1:$M$500,MATCH("For 1 basket",'E1 basket NFOL Morning'!$A$1:$M$1,0),0),0)*MIN('E1 basket NFOL Morning'!$G$2:$G$500)</f>
        <v>7700</v>
      </c>
      <c r="AC128">
        <f>VLOOKUP($A128,updated_plusgrid!$A$1:$AF$500,MATCH("Due (DUE)",updated_plusgrid!$A$1:$AF$1,0),0)-IFERROR(VLOOKUP($A128,'E1 basket NFOL Morning'!$A$1:$M$500,MATCH("For 1 basket",'E1 basket NFOL Morning'!$A$1:$M$1,0),0),0)*MIN('E1 basket NFOL Morning'!$I$2:$I$500)</f>
        <v>0</v>
      </c>
      <c r="AD128">
        <f>VLOOKUP($A128,updated_plusgrid!$A$1:$AF$500,MATCH("Pend. T+1 Buy (TT1UNSETTLEBUY)",updated_plusgrid!$A$1:$AF$1,0),0)-IFERROR(VLOOKUP($A128,'E1 basket NFOL Morning'!$A$1:$M$500,MATCH("For 1 basket",'E1 basket NFOL Morning'!$A$1:$M$1,0),0),0)*MIN('E1 basket NFOL Morning'!$K$2:$K$500)</f>
        <v>0</v>
      </c>
      <c r="AE128">
        <f>AB128-IFERROR(VLOOKUP($A128,Diamond!$A:$B,2,0),0)*MIN(Diamond!$G:$G)</f>
        <v>7700</v>
      </c>
      <c r="AF128">
        <f>AC128-IFERROR(VLOOKUP($A128,Diamond!$A:$B,2,0),0)*MIN(Diamond!$I:$I)</f>
        <v>0</v>
      </c>
      <c r="AG128">
        <f>AD128-IFERROR(VLOOKUP($A128,Diamond!$A:$B,2,0),0)*MIN(Diamond!$K:$K)</f>
        <v>0</v>
      </c>
      <c r="AH128">
        <f>AE128-IFERROR(VLOOKUP($A128,FL!$A:$B,2,0),0)*MIN(FL!$G:$G)</f>
        <v>7700</v>
      </c>
      <c r="AI128">
        <f>AF128-IFERROR(VLOOKUP($A128,FL!$A:$B,2,0),0)*MIN(FL!$I:$I)</f>
        <v>0</v>
      </c>
      <c r="AJ128">
        <f>AG128-IFERROR(VLOOKUP($A128,FL!$A:$B,2,0),0)*MIN(FL!$K:$K)</f>
        <v>0</v>
      </c>
      <c r="AK128">
        <f>AH128-IFERROR(VLOOKUP($A128,'VN100'!$A:$B,2,0),0)*MIN('VN100'!$G:$G)</f>
        <v>7700</v>
      </c>
      <c r="AL128">
        <f>AI128-IFERROR(VLOOKUP($A128,'VN100'!$A:$B,2,0),0)*MIN('VN100'!$I:$I)</f>
        <v>0</v>
      </c>
      <c r="AM128">
        <f>AJ128-IFERROR(VLOOKUP($A128,'VN100'!$A:$B,2,0),0)*MIN('VN100'!$K:$K)</f>
        <v>0</v>
      </c>
      <c r="AN128">
        <f>AK128-IFERROR(VLOOKUP($A128,MIDCAP!$A:$B,2,0),0)*MIN(MIDCAP!$G:$G)</f>
        <v>7700</v>
      </c>
      <c r="AO128">
        <f>AL128-IFERROR(VLOOKUP($A128,MIDCAP!$A:$B,2,0),0)*MIN(MIDCAP!$I:$I)</f>
        <v>0</v>
      </c>
      <c r="AP128">
        <f>AM128-IFERROR(VLOOKUP($A128,MIDCAP!$A:$B,2,0),0)*MIN(MIDCAP!$K:$K)</f>
        <v>0</v>
      </c>
      <c r="AQ128">
        <f>AN128-IFERROR(VLOOKUP($A128,VFS!$A:$B,2,0),0)*MIN(VFS!$G:$G)</f>
        <v>7700</v>
      </c>
      <c r="AR128">
        <f>AO128-IFERROR(VLOOKUP($A128,VFS!$A:$B,2,0),0)*MIN(VFS!$I:$I)</f>
        <v>0</v>
      </c>
      <c r="AS128">
        <f>AP128-IFERROR(VLOOKUP($A128,VFS!$A:$B,2,0),0)*MIN(VFS!$K:$K)</f>
        <v>0</v>
      </c>
      <c r="AT128">
        <f>AQ128-IFERROR(VLOOKUP($A128,FUEMAVND!$A:$B,2,0),0)*MIN(FUEMAVND!$G:$G)</f>
        <v>7700</v>
      </c>
      <c r="AU128">
        <f>AR128-IFERROR(VLOOKUP($A128,FUEMAVND!$A:$B,2,0),0)*MIN(FUEMAVND!$I:$I)</f>
        <v>0</v>
      </c>
      <c r="AV128">
        <f>AS128-IFERROR(VLOOKUP($A128,FUEMAVND!$A:$B,2,0),0)*MIN(FUEMAVND!$K:$K)</f>
        <v>0</v>
      </c>
    </row>
    <row r="129" spans="28:48" x14ac:dyDescent="0.3">
      <c r="AB129" t="e">
        <f>VLOOKUP($A129,updated_plusgrid!$A$1:$AF$500,MATCH("Usable (USABLE)",updated_plusgrid!$A$1:$AF$1,0),0)-IFERROR(VLOOKUP($A129,'E1 basket NFOL Morning'!$A$1:$M$500,MATCH("For 1 basket",'E1 basket NFOL Morning'!$A$1:$M$1,0),0),0)*MIN('E1 basket NFOL Morning'!$G$2:$G$500)</f>
        <v>#N/A</v>
      </c>
      <c r="AC129" t="e">
        <f>VLOOKUP($A129,updated_plusgrid!$A$1:$AF$500,MATCH("Due (DUE)",updated_plusgrid!$A$1:$AF$1,0),0)-IFERROR(VLOOKUP($A129,'E1 basket NFOL Morning'!$A$1:$M$500,MATCH("For 1 basket",'E1 basket NFOL Morning'!$A$1:$M$1,0),0),0)*MIN('E1 basket NFOL Morning'!$I$2:$I$500)</f>
        <v>#N/A</v>
      </c>
      <c r="AD129" t="e">
        <f>VLOOKUP($A129,updated_plusgrid!$A$1:$AF$500,MATCH("Pend. T+1 Buy (TT1UNSETTLEBUY)",updated_plusgrid!$A$1:$AF$1,0),0)-IFERROR(VLOOKUP($A129,'E1 basket NFOL Morning'!$A$1:$M$500,MATCH("For 1 basket",'E1 basket NFOL Morning'!$A$1:$M$1,0),0),0)*MIN('E1 basket NFOL Morning'!$K$2:$K$500)</f>
        <v>#N/A</v>
      </c>
      <c r="AE129" t="e">
        <f>AB129-IFERROR(VLOOKUP($A129,Diamond!$A:$B,2,0),0)*MIN(Diamond!$G:$G)</f>
        <v>#N/A</v>
      </c>
      <c r="AF129" t="e">
        <f>AC129-IFERROR(VLOOKUP($A129,Diamond!$A:$B,2,0),0)*MIN(Diamond!$I:$I)</f>
        <v>#N/A</v>
      </c>
      <c r="AG129" t="e">
        <f>AD129-IFERROR(VLOOKUP($A129,Diamond!$A:$B,2,0),0)*MIN(Diamond!$K:$K)</f>
        <v>#N/A</v>
      </c>
      <c r="AH129" t="e">
        <f>AE129-IFERROR(VLOOKUP($A129,FL!$A:$B,2,0),0)*MIN(FL!$G:$G)</f>
        <v>#N/A</v>
      </c>
      <c r="AI129" t="e">
        <f>AF129-IFERROR(VLOOKUP($A129,FL!$A:$B,2,0),0)*MIN(FL!$I:$I)</f>
        <v>#N/A</v>
      </c>
      <c r="AJ129" t="e">
        <f>AG129-IFERROR(VLOOKUP($A129,FL!$A:$B,2,0),0)*MIN(FL!$K:$K)</f>
        <v>#N/A</v>
      </c>
      <c r="AK129" t="e">
        <f>AH129-IFERROR(VLOOKUP($A129,'VN100'!$A:$B,2,0),0)*MIN('VN100'!$G:$G)</f>
        <v>#N/A</v>
      </c>
      <c r="AL129" t="e">
        <f>AI129-IFERROR(VLOOKUP($A129,'VN100'!$A:$B,2,0),0)*MIN('VN100'!$I:$I)</f>
        <v>#N/A</v>
      </c>
      <c r="AM129" t="e">
        <f>AJ129-IFERROR(VLOOKUP($A129,'VN100'!$A:$B,2,0),0)*MIN('VN100'!$K:$K)</f>
        <v>#N/A</v>
      </c>
      <c r="AN129" t="e">
        <f>AK129-IFERROR(VLOOKUP($A129,MIDCAP!$A:$B,2,0),0)*MIN(MIDCAP!$G:$G)</f>
        <v>#N/A</v>
      </c>
      <c r="AO129" t="e">
        <f>AL129-IFERROR(VLOOKUP($A129,MIDCAP!$A:$B,2,0),0)*MIN(MIDCAP!$I:$I)</f>
        <v>#N/A</v>
      </c>
      <c r="AP129" t="e">
        <f>AM129-IFERROR(VLOOKUP($A129,MIDCAP!$A:$B,2,0),0)*MIN(MIDCAP!$K:$K)</f>
        <v>#N/A</v>
      </c>
      <c r="AQ129" t="e">
        <f>AN129-IFERROR(VLOOKUP($A129,VFS!$A:$B,2,0),0)*MIN(VFS!$G:$G)</f>
        <v>#N/A</v>
      </c>
      <c r="AR129" t="e">
        <f>AO129-IFERROR(VLOOKUP($A129,VFS!$A:$B,2,0),0)*MIN(VFS!$I:$I)</f>
        <v>#N/A</v>
      </c>
      <c r="AS129" t="e">
        <f>AP129-IFERROR(VLOOKUP($A129,VFS!$A:$B,2,0),0)*MIN(VFS!$K:$K)</f>
        <v>#N/A</v>
      </c>
      <c r="AT129" t="e">
        <f>AQ129-IFERROR(VLOOKUP($A129,FUEMAVND!$A:$B,2,0),0)*MIN(FUEMAVND!$G:$G)</f>
        <v>#N/A</v>
      </c>
      <c r="AU129" t="e">
        <f>AR129-IFERROR(VLOOKUP($A129,FUEMAVND!$A:$B,2,0),0)*MIN(FUEMAVND!$I:$I)</f>
        <v>#N/A</v>
      </c>
      <c r="AV129" t="e">
        <f>AS129-IFERROR(VLOOKUP($A129,FUEMAVND!$A:$B,2,0),0)*MIN(FUEMAVND!$K:$K)</f>
        <v>#N/A</v>
      </c>
    </row>
    <row r="130" spans="28:48" x14ac:dyDescent="0.3">
      <c r="AB130" t="e">
        <f>VLOOKUP($A130,updated_plusgrid!$A$1:$AF$500,MATCH("Usable (USABLE)",updated_plusgrid!$A$1:$AF$1,0),0)-IFERROR(VLOOKUP($A130,'E1 basket NFOL Morning'!$A$1:$M$500,MATCH("For 1 basket",'E1 basket NFOL Morning'!$A$1:$M$1,0),0),0)*MIN('E1 basket NFOL Morning'!$G$2:$G$500)</f>
        <v>#N/A</v>
      </c>
      <c r="AC130" t="e">
        <f>VLOOKUP($A130,updated_plusgrid!$A$1:$AF$500,MATCH("Due (DUE)",updated_plusgrid!$A$1:$AF$1,0),0)-IFERROR(VLOOKUP($A130,'E1 basket NFOL Morning'!$A$1:$M$500,MATCH("For 1 basket",'E1 basket NFOL Morning'!$A$1:$M$1,0),0),0)*MIN('E1 basket NFOL Morning'!$I$2:$I$500)</f>
        <v>#N/A</v>
      </c>
      <c r="AD130" t="e">
        <f>VLOOKUP($A130,updated_plusgrid!$A$1:$AF$500,MATCH("Pend. T+1 Buy (TT1UNSETTLEBUY)",updated_plusgrid!$A$1:$AF$1,0),0)-IFERROR(VLOOKUP($A130,'E1 basket NFOL Morning'!$A$1:$M$500,MATCH("For 1 basket",'E1 basket NFOL Morning'!$A$1:$M$1,0),0),0)*MIN('E1 basket NFOL Morning'!$K$2:$K$500)</f>
        <v>#N/A</v>
      </c>
      <c r="AE130" t="e">
        <f>AB130-IFERROR(VLOOKUP($A130,Diamond!$A:$B,2,0),0)*MIN(Diamond!$G:$G)</f>
        <v>#N/A</v>
      </c>
      <c r="AF130" t="e">
        <f>AC130-IFERROR(VLOOKUP($A130,Diamond!$A:$B,2,0),0)*MIN(Diamond!$I:$I)</f>
        <v>#N/A</v>
      </c>
      <c r="AG130" t="e">
        <f>AD130-IFERROR(VLOOKUP($A130,Diamond!$A:$B,2,0),0)*MIN(Diamond!$K:$K)</f>
        <v>#N/A</v>
      </c>
      <c r="AH130" t="e">
        <f>AE130-IFERROR(VLOOKUP($A130,FL!$A:$B,2,0),0)*MIN(FL!$G:$G)</f>
        <v>#N/A</v>
      </c>
      <c r="AI130" t="e">
        <f>AF130-IFERROR(VLOOKUP($A130,FL!$A:$B,2,0),0)*MIN(FL!$I:$I)</f>
        <v>#N/A</v>
      </c>
      <c r="AJ130" t="e">
        <f>AG130-IFERROR(VLOOKUP($A130,FL!$A:$B,2,0),0)*MIN(FL!$K:$K)</f>
        <v>#N/A</v>
      </c>
      <c r="AK130" t="e">
        <f>AH130-IFERROR(VLOOKUP($A130,'VN100'!$A:$B,2,0),0)*MIN('VN100'!$G:$G)</f>
        <v>#N/A</v>
      </c>
      <c r="AL130" t="e">
        <f>AI130-IFERROR(VLOOKUP($A130,'VN100'!$A:$B,2,0),0)*MIN('VN100'!$I:$I)</f>
        <v>#N/A</v>
      </c>
      <c r="AM130" t="e">
        <f>AJ130-IFERROR(VLOOKUP($A130,'VN100'!$A:$B,2,0),0)*MIN('VN100'!$K:$K)</f>
        <v>#N/A</v>
      </c>
      <c r="AN130" t="e">
        <f>AK130-IFERROR(VLOOKUP($A130,MIDCAP!$A:$B,2,0),0)*MIN(MIDCAP!$G:$G)</f>
        <v>#N/A</v>
      </c>
      <c r="AO130" t="e">
        <f>AL130-IFERROR(VLOOKUP($A130,MIDCAP!$A:$B,2,0),0)*MIN(MIDCAP!$I:$I)</f>
        <v>#N/A</v>
      </c>
      <c r="AP130" t="e">
        <f>AM130-IFERROR(VLOOKUP($A130,MIDCAP!$A:$B,2,0),0)*MIN(MIDCAP!$K:$K)</f>
        <v>#N/A</v>
      </c>
      <c r="AQ130" t="e">
        <f>AN130-IFERROR(VLOOKUP($A130,VFS!$A:$B,2,0),0)*MIN(VFS!$G:$G)</f>
        <v>#N/A</v>
      </c>
      <c r="AR130" t="e">
        <f>AO130-IFERROR(VLOOKUP($A130,VFS!$A:$B,2,0),0)*MIN(VFS!$I:$I)</f>
        <v>#N/A</v>
      </c>
      <c r="AS130" t="e">
        <f>AP130-IFERROR(VLOOKUP($A130,VFS!$A:$B,2,0),0)*MIN(VFS!$K:$K)</f>
        <v>#N/A</v>
      </c>
      <c r="AT130" t="e">
        <f>AQ130-IFERROR(VLOOKUP($A130,FUEMAVND!$A:$B,2,0),0)*MIN(FUEMAVND!$G:$G)</f>
        <v>#N/A</v>
      </c>
      <c r="AU130" t="e">
        <f>AR130-IFERROR(VLOOKUP($A130,FUEMAVND!$A:$B,2,0),0)*MIN(FUEMAVND!$I:$I)</f>
        <v>#N/A</v>
      </c>
      <c r="AV130" t="e">
        <f>AS130-IFERROR(VLOOKUP($A130,FUEMAVND!$A:$B,2,0),0)*MIN(FUEMAVND!$K:$K)</f>
        <v>#N/A</v>
      </c>
    </row>
    <row r="131" spans="28:48" x14ac:dyDescent="0.3">
      <c r="AB131" t="e">
        <f>VLOOKUP($A131,updated_plusgrid!$A$1:$AF$500,MATCH("Usable (USABLE)",updated_plusgrid!$A$1:$AF$1,0),0)-IFERROR(VLOOKUP($A131,'E1 basket NFOL Morning'!$A$1:$M$500,MATCH("For 1 basket",'E1 basket NFOL Morning'!$A$1:$M$1,0),0),0)*MIN('E1 basket NFOL Morning'!$G$2:$G$500)</f>
        <v>#N/A</v>
      </c>
      <c r="AC131" t="e">
        <f>VLOOKUP($A131,updated_plusgrid!$A$1:$AF$500,MATCH("Due (DUE)",updated_plusgrid!$A$1:$AF$1,0),0)-IFERROR(VLOOKUP($A131,'E1 basket NFOL Morning'!$A$1:$M$500,MATCH("For 1 basket",'E1 basket NFOL Morning'!$A$1:$M$1,0),0),0)*MIN('E1 basket NFOL Morning'!$I$2:$I$500)</f>
        <v>#N/A</v>
      </c>
      <c r="AD131" t="e">
        <f>VLOOKUP($A131,updated_plusgrid!$A$1:$AF$500,MATCH("Pend. T+1 Buy (TT1UNSETTLEBUY)",updated_plusgrid!$A$1:$AF$1,0),0)-IFERROR(VLOOKUP($A131,'E1 basket NFOL Morning'!$A$1:$M$500,MATCH("For 1 basket",'E1 basket NFOL Morning'!$A$1:$M$1,0),0),0)*MIN('E1 basket NFOL Morning'!$K$2:$K$500)</f>
        <v>#N/A</v>
      </c>
      <c r="AE131" t="e">
        <f>AB131-IFERROR(VLOOKUP($A131,Diamond!$A:$B,2,0),0)*MIN(Diamond!$G:$G)</f>
        <v>#N/A</v>
      </c>
      <c r="AF131" t="e">
        <f>AC131-IFERROR(VLOOKUP($A131,Diamond!$A:$B,2,0),0)*MIN(Diamond!$I:$I)</f>
        <v>#N/A</v>
      </c>
      <c r="AG131" t="e">
        <f>AD131-IFERROR(VLOOKUP($A131,Diamond!$A:$B,2,0),0)*MIN(Diamond!$K:$K)</f>
        <v>#N/A</v>
      </c>
      <c r="AH131" t="e">
        <f>AE131-IFERROR(VLOOKUP($A131,FL!$A:$B,2,0),0)*MIN(FL!$G:$G)</f>
        <v>#N/A</v>
      </c>
      <c r="AI131" t="e">
        <f>AF131-IFERROR(VLOOKUP($A131,FL!$A:$B,2,0),0)*MIN(FL!$I:$I)</f>
        <v>#N/A</v>
      </c>
      <c r="AJ131" t="e">
        <f>AG131-IFERROR(VLOOKUP($A131,FL!$A:$B,2,0),0)*MIN(FL!$K:$K)</f>
        <v>#N/A</v>
      </c>
      <c r="AK131" t="e">
        <f>AH131-IFERROR(VLOOKUP($A131,'VN100'!$A:$B,2,0),0)*MIN('VN100'!$G:$G)</f>
        <v>#N/A</v>
      </c>
      <c r="AL131" t="e">
        <f>AI131-IFERROR(VLOOKUP($A131,'VN100'!$A:$B,2,0),0)*MIN('VN100'!$I:$I)</f>
        <v>#N/A</v>
      </c>
      <c r="AM131" t="e">
        <f>AJ131-IFERROR(VLOOKUP($A131,'VN100'!$A:$B,2,0),0)*MIN('VN100'!$K:$K)</f>
        <v>#N/A</v>
      </c>
      <c r="AN131" t="e">
        <f>AK131-IFERROR(VLOOKUP($A131,MIDCAP!$A:$B,2,0),0)*MIN(MIDCAP!$G:$G)</f>
        <v>#N/A</v>
      </c>
      <c r="AO131" t="e">
        <f>AL131-IFERROR(VLOOKUP($A131,MIDCAP!$A:$B,2,0),0)*MIN(MIDCAP!$I:$I)</f>
        <v>#N/A</v>
      </c>
      <c r="AP131" t="e">
        <f>AM131-IFERROR(VLOOKUP($A131,MIDCAP!$A:$B,2,0),0)*MIN(MIDCAP!$K:$K)</f>
        <v>#N/A</v>
      </c>
      <c r="AQ131" t="e">
        <f>AN131-IFERROR(VLOOKUP($A131,VFS!$A:$B,2,0),0)*MIN(VFS!$G:$G)</f>
        <v>#N/A</v>
      </c>
      <c r="AR131" t="e">
        <f>AO131-IFERROR(VLOOKUP($A131,VFS!$A:$B,2,0),0)*MIN(VFS!$I:$I)</f>
        <v>#N/A</v>
      </c>
      <c r="AS131" t="e">
        <f>AP131-IFERROR(VLOOKUP($A131,VFS!$A:$B,2,0),0)*MIN(VFS!$K:$K)</f>
        <v>#N/A</v>
      </c>
      <c r="AT131" t="e">
        <f>AQ131-IFERROR(VLOOKUP($A131,FUEMAVND!$A:$B,2,0),0)*MIN(FUEMAVND!$G:$G)</f>
        <v>#N/A</v>
      </c>
      <c r="AU131" t="e">
        <f>AR131-IFERROR(VLOOKUP($A131,FUEMAVND!$A:$B,2,0),0)*MIN(FUEMAVND!$I:$I)</f>
        <v>#N/A</v>
      </c>
      <c r="AV131" t="e">
        <f>AS131-IFERROR(VLOOKUP($A131,FUEMAVND!$A:$B,2,0),0)*MIN(FUEMAVND!$K:$K)</f>
        <v>#N/A</v>
      </c>
    </row>
    <row r="132" spans="28:48" x14ac:dyDescent="0.3">
      <c r="AB132" t="e">
        <f>VLOOKUP($A132,updated_plusgrid!$A$1:$AF$500,MATCH("Usable (USABLE)",updated_plusgrid!$A$1:$AF$1,0),0)-IFERROR(VLOOKUP($A132,'E1 basket NFOL Morning'!$A$1:$M$500,MATCH("For 1 basket",'E1 basket NFOL Morning'!$A$1:$M$1,0),0),0)*MIN('E1 basket NFOL Morning'!$G$2:$G$500)</f>
        <v>#N/A</v>
      </c>
      <c r="AC132" t="e">
        <f>VLOOKUP($A132,updated_plusgrid!$A$1:$AF$500,MATCH("Due (DUE)",updated_plusgrid!$A$1:$AF$1,0),0)-IFERROR(VLOOKUP($A132,'E1 basket NFOL Morning'!$A$1:$M$500,MATCH("For 1 basket",'E1 basket NFOL Morning'!$A$1:$M$1,0),0),0)*MIN('E1 basket NFOL Morning'!$I$2:$I$500)</f>
        <v>#N/A</v>
      </c>
      <c r="AD132" t="e">
        <f>VLOOKUP($A132,updated_plusgrid!$A$1:$AF$500,MATCH("Pend. T+1 Buy (TT1UNSETTLEBUY)",updated_plusgrid!$A$1:$AF$1,0),0)-IFERROR(VLOOKUP($A132,'E1 basket NFOL Morning'!$A$1:$M$500,MATCH("For 1 basket",'E1 basket NFOL Morning'!$A$1:$M$1,0),0),0)*MIN('E1 basket NFOL Morning'!$K$2:$K$500)</f>
        <v>#N/A</v>
      </c>
      <c r="AE132" t="e">
        <f>AB132-IFERROR(VLOOKUP($A132,Diamond!$A:$B,2,0),0)*MIN(Diamond!$G:$G)</f>
        <v>#N/A</v>
      </c>
      <c r="AF132" t="e">
        <f>AC132-IFERROR(VLOOKUP($A132,Diamond!$A:$B,2,0),0)*MIN(Diamond!$I:$I)</f>
        <v>#N/A</v>
      </c>
      <c r="AG132" t="e">
        <f>AD132-IFERROR(VLOOKUP($A132,Diamond!$A:$B,2,0),0)*MIN(Diamond!$K:$K)</f>
        <v>#N/A</v>
      </c>
      <c r="AH132" t="e">
        <f>AE132-IFERROR(VLOOKUP($A132,FL!$A:$B,2,0),0)*MIN(FL!$G:$G)</f>
        <v>#N/A</v>
      </c>
      <c r="AI132" t="e">
        <f>AF132-IFERROR(VLOOKUP($A132,FL!$A:$B,2,0),0)*MIN(FL!$I:$I)</f>
        <v>#N/A</v>
      </c>
      <c r="AJ132" t="e">
        <f>AG132-IFERROR(VLOOKUP($A132,FL!$A:$B,2,0),0)*MIN(FL!$K:$K)</f>
        <v>#N/A</v>
      </c>
      <c r="AK132" t="e">
        <f>AH132-IFERROR(VLOOKUP($A132,'VN100'!$A:$B,2,0),0)*MIN('VN100'!$G:$G)</f>
        <v>#N/A</v>
      </c>
      <c r="AL132" t="e">
        <f>AI132-IFERROR(VLOOKUP($A132,'VN100'!$A:$B,2,0),0)*MIN('VN100'!$I:$I)</f>
        <v>#N/A</v>
      </c>
      <c r="AM132" t="e">
        <f>AJ132-IFERROR(VLOOKUP($A132,'VN100'!$A:$B,2,0),0)*MIN('VN100'!$K:$K)</f>
        <v>#N/A</v>
      </c>
      <c r="AN132" t="e">
        <f>AK132-IFERROR(VLOOKUP($A132,MIDCAP!$A:$B,2,0),0)*MIN(MIDCAP!$G:$G)</f>
        <v>#N/A</v>
      </c>
      <c r="AO132" t="e">
        <f>AL132-IFERROR(VLOOKUP($A132,MIDCAP!$A:$B,2,0),0)*MIN(MIDCAP!$I:$I)</f>
        <v>#N/A</v>
      </c>
      <c r="AP132" t="e">
        <f>AM132-IFERROR(VLOOKUP($A132,MIDCAP!$A:$B,2,0),0)*MIN(MIDCAP!$K:$K)</f>
        <v>#N/A</v>
      </c>
      <c r="AQ132" t="e">
        <f>AN132-IFERROR(VLOOKUP($A132,VFS!$A:$B,2,0),0)*MIN(VFS!$G:$G)</f>
        <v>#N/A</v>
      </c>
      <c r="AR132" t="e">
        <f>AO132-IFERROR(VLOOKUP($A132,VFS!$A:$B,2,0),0)*MIN(VFS!$I:$I)</f>
        <v>#N/A</v>
      </c>
      <c r="AS132" t="e">
        <f>AP132-IFERROR(VLOOKUP($A132,VFS!$A:$B,2,0),0)*MIN(VFS!$K:$K)</f>
        <v>#N/A</v>
      </c>
      <c r="AT132" t="e">
        <f>AQ132-IFERROR(VLOOKUP($A132,FUEMAVND!$A:$B,2,0),0)*MIN(FUEMAVND!$G:$G)</f>
        <v>#N/A</v>
      </c>
      <c r="AU132" t="e">
        <f>AR132-IFERROR(VLOOKUP($A132,FUEMAVND!$A:$B,2,0),0)*MIN(FUEMAVND!$I:$I)</f>
        <v>#N/A</v>
      </c>
      <c r="AV132" t="e">
        <f>AS132-IFERROR(VLOOKUP($A132,FUEMAVND!$A:$B,2,0),0)*MIN(FUEMAVND!$K:$K)</f>
        <v>#N/A</v>
      </c>
    </row>
    <row r="133" spans="28:48" x14ac:dyDescent="0.3">
      <c r="AB133" t="e">
        <f>VLOOKUP($A133,updated_plusgrid!$A$1:$AF$500,MATCH("Usable (USABLE)",updated_plusgrid!$A$1:$AF$1,0),0)-IFERROR(VLOOKUP($A133,'E1 basket NFOL Morning'!$A$1:$M$500,MATCH("For 1 basket",'E1 basket NFOL Morning'!$A$1:$M$1,0),0),0)*MIN('E1 basket NFOL Morning'!$G$2:$G$500)</f>
        <v>#N/A</v>
      </c>
      <c r="AC133" t="e">
        <f>VLOOKUP($A133,updated_plusgrid!$A$1:$AF$500,MATCH("Due (DUE)",updated_plusgrid!$A$1:$AF$1,0),0)-IFERROR(VLOOKUP($A133,'E1 basket NFOL Morning'!$A$1:$M$500,MATCH("For 1 basket",'E1 basket NFOL Morning'!$A$1:$M$1,0),0),0)*MIN('E1 basket NFOL Morning'!$I$2:$I$500)</f>
        <v>#N/A</v>
      </c>
      <c r="AD133" t="e">
        <f>VLOOKUP($A133,updated_plusgrid!$A$1:$AF$500,MATCH("Pend. T+1 Buy (TT1UNSETTLEBUY)",updated_plusgrid!$A$1:$AF$1,0),0)-IFERROR(VLOOKUP($A133,'E1 basket NFOL Morning'!$A$1:$M$500,MATCH("For 1 basket",'E1 basket NFOL Morning'!$A$1:$M$1,0),0),0)*MIN('E1 basket NFOL Morning'!$K$2:$K$500)</f>
        <v>#N/A</v>
      </c>
      <c r="AE133" t="e">
        <f>AB133-IFERROR(VLOOKUP($A133,Diamond!$A:$B,2,0),0)*MIN(Diamond!$G:$G)</f>
        <v>#N/A</v>
      </c>
      <c r="AF133" t="e">
        <f>AC133-IFERROR(VLOOKUP($A133,Diamond!$A:$B,2,0),0)*MIN(Diamond!$I:$I)</f>
        <v>#N/A</v>
      </c>
      <c r="AG133" t="e">
        <f>AD133-IFERROR(VLOOKUP($A133,Diamond!$A:$B,2,0),0)*MIN(Diamond!$K:$K)</f>
        <v>#N/A</v>
      </c>
      <c r="AH133" t="e">
        <f>AE133-IFERROR(VLOOKUP($A133,FL!$A:$B,2,0),0)*MIN(FL!$G:$G)</f>
        <v>#N/A</v>
      </c>
      <c r="AI133" t="e">
        <f>AF133-IFERROR(VLOOKUP($A133,FL!$A:$B,2,0),0)*MIN(FL!$I:$I)</f>
        <v>#N/A</v>
      </c>
      <c r="AJ133" t="e">
        <f>AG133-IFERROR(VLOOKUP($A133,FL!$A:$B,2,0),0)*MIN(FL!$K:$K)</f>
        <v>#N/A</v>
      </c>
      <c r="AK133" t="e">
        <f>AH133-IFERROR(VLOOKUP($A133,'VN100'!$A:$B,2,0),0)*MIN('VN100'!$G:$G)</f>
        <v>#N/A</v>
      </c>
      <c r="AL133" t="e">
        <f>AI133-IFERROR(VLOOKUP($A133,'VN100'!$A:$B,2,0),0)*MIN('VN100'!$I:$I)</f>
        <v>#N/A</v>
      </c>
      <c r="AM133" t="e">
        <f>AJ133-IFERROR(VLOOKUP($A133,'VN100'!$A:$B,2,0),0)*MIN('VN100'!$K:$K)</f>
        <v>#N/A</v>
      </c>
      <c r="AN133" t="e">
        <f>AK133-IFERROR(VLOOKUP($A133,MIDCAP!$A:$B,2,0),0)*MIN(MIDCAP!$G:$G)</f>
        <v>#N/A</v>
      </c>
      <c r="AO133" t="e">
        <f>AL133-IFERROR(VLOOKUP($A133,MIDCAP!$A:$B,2,0),0)*MIN(MIDCAP!$I:$I)</f>
        <v>#N/A</v>
      </c>
      <c r="AP133" t="e">
        <f>AM133-IFERROR(VLOOKUP($A133,MIDCAP!$A:$B,2,0),0)*MIN(MIDCAP!$K:$K)</f>
        <v>#N/A</v>
      </c>
      <c r="AQ133" t="e">
        <f>AN133-IFERROR(VLOOKUP($A133,VFS!$A:$B,2,0),0)*MIN(VFS!$G:$G)</f>
        <v>#N/A</v>
      </c>
      <c r="AR133" t="e">
        <f>AO133-IFERROR(VLOOKUP($A133,VFS!$A:$B,2,0),0)*MIN(VFS!$I:$I)</f>
        <v>#N/A</v>
      </c>
      <c r="AS133" t="e">
        <f>AP133-IFERROR(VLOOKUP($A133,VFS!$A:$B,2,0),0)*MIN(VFS!$K:$K)</f>
        <v>#N/A</v>
      </c>
      <c r="AT133" t="e">
        <f>AQ133-IFERROR(VLOOKUP($A133,FUEMAVND!$A:$B,2,0),0)*MIN(FUEMAVND!$G:$G)</f>
        <v>#N/A</v>
      </c>
      <c r="AU133" t="e">
        <f>AR133-IFERROR(VLOOKUP($A133,FUEMAVND!$A:$B,2,0),0)*MIN(FUEMAVND!$I:$I)</f>
        <v>#N/A</v>
      </c>
      <c r="AV133" t="e">
        <f>AS133-IFERROR(VLOOKUP($A133,FUEMAVND!$A:$B,2,0),0)*MIN(FUEMAVND!$K:$K)</f>
        <v>#N/A</v>
      </c>
    </row>
    <row r="134" spans="28:48" x14ac:dyDescent="0.3">
      <c r="AB134" t="e">
        <f>VLOOKUP($A134,updated_plusgrid!$A$1:$AF$500,MATCH("Usable (USABLE)",updated_plusgrid!$A$1:$AF$1,0),0)-IFERROR(VLOOKUP($A134,'E1 basket NFOL Morning'!$A$1:$M$500,MATCH("For 1 basket",'E1 basket NFOL Morning'!$A$1:$M$1,0),0),0)*MIN('E1 basket NFOL Morning'!$G$2:$G$500)</f>
        <v>#N/A</v>
      </c>
      <c r="AC134" t="e">
        <f>VLOOKUP($A134,updated_plusgrid!$A$1:$AF$500,MATCH("Due (DUE)",updated_plusgrid!$A$1:$AF$1,0),0)-IFERROR(VLOOKUP($A134,'E1 basket NFOL Morning'!$A$1:$M$500,MATCH("For 1 basket",'E1 basket NFOL Morning'!$A$1:$M$1,0),0),0)*MIN('E1 basket NFOL Morning'!$I$2:$I$500)</f>
        <v>#N/A</v>
      </c>
      <c r="AD134" t="e">
        <f>VLOOKUP($A134,updated_plusgrid!$A$1:$AF$500,MATCH("Pend. T+1 Buy (TT1UNSETTLEBUY)",updated_plusgrid!$A$1:$AF$1,0),0)-IFERROR(VLOOKUP($A134,'E1 basket NFOL Morning'!$A$1:$M$500,MATCH("For 1 basket",'E1 basket NFOL Morning'!$A$1:$M$1,0),0),0)*MIN('E1 basket NFOL Morning'!$K$2:$K$500)</f>
        <v>#N/A</v>
      </c>
      <c r="AE134" t="e">
        <f>AB134-IFERROR(VLOOKUP($A134,Diamond!$A:$B,2,0),0)*MIN(Diamond!$G:$G)</f>
        <v>#N/A</v>
      </c>
      <c r="AF134" t="e">
        <f>AC134-IFERROR(VLOOKUP($A134,Diamond!$A:$B,2,0),0)*MIN(Diamond!$I:$I)</f>
        <v>#N/A</v>
      </c>
      <c r="AG134" t="e">
        <f>AD134-IFERROR(VLOOKUP($A134,Diamond!$A:$B,2,0),0)*MIN(Diamond!$K:$K)</f>
        <v>#N/A</v>
      </c>
      <c r="AH134" t="e">
        <f>AE134-IFERROR(VLOOKUP($A134,FL!$A:$B,2,0),0)*MIN(FL!$G:$G)</f>
        <v>#N/A</v>
      </c>
      <c r="AI134" t="e">
        <f>AF134-IFERROR(VLOOKUP($A134,FL!$A:$B,2,0),0)*MIN(FL!$I:$I)</f>
        <v>#N/A</v>
      </c>
      <c r="AJ134" t="e">
        <f>AG134-IFERROR(VLOOKUP($A134,FL!$A:$B,2,0),0)*MIN(FL!$K:$K)</f>
        <v>#N/A</v>
      </c>
      <c r="AK134" t="e">
        <f>AH134-IFERROR(VLOOKUP($A134,'VN100'!$A:$B,2,0),0)*MIN('VN100'!$G:$G)</f>
        <v>#N/A</v>
      </c>
      <c r="AL134" t="e">
        <f>AI134-IFERROR(VLOOKUP($A134,'VN100'!$A:$B,2,0),0)*MIN('VN100'!$I:$I)</f>
        <v>#N/A</v>
      </c>
      <c r="AM134" t="e">
        <f>AJ134-IFERROR(VLOOKUP($A134,'VN100'!$A:$B,2,0),0)*MIN('VN100'!$K:$K)</f>
        <v>#N/A</v>
      </c>
      <c r="AN134" t="e">
        <f>AK134-IFERROR(VLOOKUP($A134,MIDCAP!$A:$B,2,0),0)*MIN(MIDCAP!$G:$G)</f>
        <v>#N/A</v>
      </c>
      <c r="AO134" t="e">
        <f>AL134-IFERROR(VLOOKUP($A134,MIDCAP!$A:$B,2,0),0)*MIN(MIDCAP!$I:$I)</f>
        <v>#N/A</v>
      </c>
      <c r="AP134" t="e">
        <f>AM134-IFERROR(VLOOKUP($A134,MIDCAP!$A:$B,2,0),0)*MIN(MIDCAP!$K:$K)</f>
        <v>#N/A</v>
      </c>
      <c r="AQ134" t="e">
        <f>AN134-IFERROR(VLOOKUP($A134,VFS!$A:$B,2,0),0)*MIN(VFS!$G:$G)</f>
        <v>#N/A</v>
      </c>
      <c r="AR134" t="e">
        <f>AO134-IFERROR(VLOOKUP($A134,VFS!$A:$B,2,0),0)*MIN(VFS!$I:$I)</f>
        <v>#N/A</v>
      </c>
      <c r="AS134" t="e">
        <f>AP134-IFERROR(VLOOKUP($A134,VFS!$A:$B,2,0),0)*MIN(VFS!$K:$K)</f>
        <v>#N/A</v>
      </c>
      <c r="AT134" t="e">
        <f>AQ134-IFERROR(VLOOKUP($A134,FUEMAVND!$A:$B,2,0),0)*MIN(FUEMAVND!$G:$G)</f>
        <v>#N/A</v>
      </c>
      <c r="AU134" t="e">
        <f>AR134-IFERROR(VLOOKUP($A134,FUEMAVND!$A:$B,2,0),0)*MIN(FUEMAVND!$I:$I)</f>
        <v>#N/A</v>
      </c>
      <c r="AV134" t="e">
        <f>AS134-IFERROR(VLOOKUP($A134,FUEMAVND!$A:$B,2,0),0)*MIN(FUEMAVND!$K:$K)</f>
        <v>#N/A</v>
      </c>
    </row>
    <row r="135" spans="28:48" x14ac:dyDescent="0.3">
      <c r="AB135" t="e">
        <f>VLOOKUP($A135,updated_plusgrid!$A$1:$AF$500,MATCH("Usable (USABLE)",updated_plusgrid!$A$1:$AF$1,0),0)-IFERROR(VLOOKUP($A135,'E1 basket NFOL Morning'!$A$1:$M$500,MATCH("For 1 basket",'E1 basket NFOL Morning'!$A$1:$M$1,0),0),0)*MIN('E1 basket NFOL Morning'!$G$2:$G$500)</f>
        <v>#N/A</v>
      </c>
      <c r="AC135" t="e">
        <f>VLOOKUP($A135,updated_plusgrid!$A$1:$AF$500,MATCH("Due (DUE)",updated_plusgrid!$A$1:$AF$1,0),0)-IFERROR(VLOOKUP($A135,'E1 basket NFOL Morning'!$A$1:$M$500,MATCH("For 1 basket",'E1 basket NFOL Morning'!$A$1:$M$1,0),0),0)*MIN('E1 basket NFOL Morning'!$I$2:$I$500)</f>
        <v>#N/A</v>
      </c>
      <c r="AD135" t="e">
        <f>VLOOKUP($A135,updated_plusgrid!$A$1:$AF$500,MATCH("Pend. T+1 Buy (TT1UNSETTLEBUY)",updated_plusgrid!$A$1:$AF$1,0),0)-IFERROR(VLOOKUP($A135,'E1 basket NFOL Morning'!$A$1:$M$500,MATCH("For 1 basket",'E1 basket NFOL Morning'!$A$1:$M$1,0),0),0)*MIN('E1 basket NFOL Morning'!$K$2:$K$500)</f>
        <v>#N/A</v>
      </c>
      <c r="AE135" t="e">
        <f>AB135-IFERROR(VLOOKUP($A135,Diamond!$A:$B,2,0),0)*MIN(Diamond!$G:$G)</f>
        <v>#N/A</v>
      </c>
      <c r="AF135" t="e">
        <f>AC135-IFERROR(VLOOKUP($A135,Diamond!$A:$B,2,0),0)*MIN(Diamond!$I:$I)</f>
        <v>#N/A</v>
      </c>
      <c r="AG135" t="e">
        <f>AD135-IFERROR(VLOOKUP($A135,Diamond!$A:$B,2,0),0)*MIN(Diamond!$K:$K)</f>
        <v>#N/A</v>
      </c>
      <c r="AH135" t="e">
        <f>AE135-IFERROR(VLOOKUP($A135,FL!$A:$B,2,0),0)*MIN(FL!$G:$G)</f>
        <v>#N/A</v>
      </c>
      <c r="AI135" t="e">
        <f>AF135-IFERROR(VLOOKUP($A135,FL!$A:$B,2,0),0)*MIN(FL!$I:$I)</f>
        <v>#N/A</v>
      </c>
      <c r="AJ135" t="e">
        <f>AG135-IFERROR(VLOOKUP($A135,FL!$A:$B,2,0),0)*MIN(FL!$K:$K)</f>
        <v>#N/A</v>
      </c>
      <c r="AK135" t="e">
        <f>AH135-IFERROR(VLOOKUP($A135,'VN100'!$A:$B,2,0),0)*MIN('VN100'!$G:$G)</f>
        <v>#N/A</v>
      </c>
      <c r="AL135" t="e">
        <f>AI135-IFERROR(VLOOKUP($A135,'VN100'!$A:$B,2,0),0)*MIN('VN100'!$I:$I)</f>
        <v>#N/A</v>
      </c>
      <c r="AM135" t="e">
        <f>AJ135-IFERROR(VLOOKUP($A135,'VN100'!$A:$B,2,0),0)*MIN('VN100'!$K:$K)</f>
        <v>#N/A</v>
      </c>
      <c r="AN135" t="e">
        <f>AK135-IFERROR(VLOOKUP($A135,MIDCAP!$A:$B,2,0),0)*MIN(MIDCAP!$G:$G)</f>
        <v>#N/A</v>
      </c>
      <c r="AO135" t="e">
        <f>AL135-IFERROR(VLOOKUP($A135,MIDCAP!$A:$B,2,0),0)*MIN(MIDCAP!$I:$I)</f>
        <v>#N/A</v>
      </c>
      <c r="AP135" t="e">
        <f>AM135-IFERROR(VLOOKUP($A135,MIDCAP!$A:$B,2,0),0)*MIN(MIDCAP!$K:$K)</f>
        <v>#N/A</v>
      </c>
      <c r="AQ135" t="e">
        <f>AN135-IFERROR(VLOOKUP($A135,VFS!$A:$B,2,0),0)*MIN(VFS!$G:$G)</f>
        <v>#N/A</v>
      </c>
      <c r="AR135" t="e">
        <f>AO135-IFERROR(VLOOKUP($A135,VFS!$A:$B,2,0),0)*MIN(VFS!$I:$I)</f>
        <v>#N/A</v>
      </c>
      <c r="AS135" t="e">
        <f>AP135-IFERROR(VLOOKUP($A135,VFS!$A:$B,2,0),0)*MIN(VFS!$K:$K)</f>
        <v>#N/A</v>
      </c>
      <c r="AT135" t="e">
        <f>AQ135-IFERROR(VLOOKUP($A135,FUEMAVND!$A:$B,2,0),0)*MIN(FUEMAVND!$G:$G)</f>
        <v>#N/A</v>
      </c>
      <c r="AU135" t="e">
        <f>AR135-IFERROR(VLOOKUP($A135,FUEMAVND!$A:$B,2,0),0)*MIN(FUEMAVND!$I:$I)</f>
        <v>#N/A</v>
      </c>
      <c r="AV135" t="e">
        <f>AS135-IFERROR(VLOOKUP($A135,FUEMAVND!$A:$B,2,0),0)*MIN(FUEMAVND!$K:$K)</f>
        <v>#N/A</v>
      </c>
    </row>
    <row r="136" spans="28:48" x14ac:dyDescent="0.3">
      <c r="AB136" t="e">
        <f>VLOOKUP($A136,updated_plusgrid!$A$1:$AF$500,MATCH("Usable (USABLE)",updated_plusgrid!$A$1:$AF$1,0),0)-IFERROR(VLOOKUP($A136,'E1 basket NFOL Morning'!$A$1:$M$500,MATCH("For 1 basket",'E1 basket NFOL Morning'!$A$1:$M$1,0),0),0)*MIN('E1 basket NFOL Morning'!$G$2:$G$500)</f>
        <v>#N/A</v>
      </c>
      <c r="AC136" t="e">
        <f>VLOOKUP($A136,updated_plusgrid!$A$1:$AF$500,MATCH("Due (DUE)",updated_plusgrid!$A$1:$AF$1,0),0)-IFERROR(VLOOKUP($A136,'E1 basket NFOL Morning'!$A$1:$M$500,MATCH("For 1 basket",'E1 basket NFOL Morning'!$A$1:$M$1,0),0),0)*MIN('E1 basket NFOL Morning'!$I$2:$I$500)</f>
        <v>#N/A</v>
      </c>
      <c r="AD136" t="e">
        <f>VLOOKUP($A136,updated_plusgrid!$A$1:$AF$500,MATCH("Pend. T+1 Buy (TT1UNSETTLEBUY)",updated_plusgrid!$A$1:$AF$1,0),0)-IFERROR(VLOOKUP($A136,'E1 basket NFOL Morning'!$A$1:$M$500,MATCH("For 1 basket",'E1 basket NFOL Morning'!$A$1:$M$1,0),0),0)*MIN('E1 basket NFOL Morning'!$K$2:$K$500)</f>
        <v>#N/A</v>
      </c>
      <c r="AE136" t="e">
        <f>AB136-IFERROR(VLOOKUP($A136,Diamond!$A:$B,2,0),0)*MIN(Diamond!$G:$G)</f>
        <v>#N/A</v>
      </c>
      <c r="AF136" t="e">
        <f>AC136-IFERROR(VLOOKUP($A136,Diamond!$A:$B,2,0),0)*MIN(Diamond!$I:$I)</f>
        <v>#N/A</v>
      </c>
      <c r="AG136" t="e">
        <f>AD136-IFERROR(VLOOKUP($A136,Diamond!$A:$B,2,0),0)*MIN(Diamond!$K:$K)</f>
        <v>#N/A</v>
      </c>
      <c r="AH136" t="e">
        <f>AE136-IFERROR(VLOOKUP($A136,FL!$A:$B,2,0),0)*MIN(FL!$G:$G)</f>
        <v>#N/A</v>
      </c>
      <c r="AI136" t="e">
        <f>AF136-IFERROR(VLOOKUP($A136,FL!$A:$B,2,0),0)*MIN(FL!$I:$I)</f>
        <v>#N/A</v>
      </c>
      <c r="AJ136" t="e">
        <f>AG136-IFERROR(VLOOKUP($A136,FL!$A:$B,2,0),0)*MIN(FL!$K:$K)</f>
        <v>#N/A</v>
      </c>
      <c r="AK136" t="e">
        <f>AH136-IFERROR(VLOOKUP($A136,'VN100'!$A:$B,2,0),0)*MIN('VN100'!$G:$G)</f>
        <v>#N/A</v>
      </c>
      <c r="AL136" t="e">
        <f>AI136-IFERROR(VLOOKUP($A136,'VN100'!$A:$B,2,0),0)*MIN('VN100'!$I:$I)</f>
        <v>#N/A</v>
      </c>
      <c r="AM136" t="e">
        <f>AJ136-IFERROR(VLOOKUP($A136,'VN100'!$A:$B,2,0),0)*MIN('VN100'!$K:$K)</f>
        <v>#N/A</v>
      </c>
      <c r="AN136" t="e">
        <f>AK136-IFERROR(VLOOKUP($A136,MIDCAP!$A:$B,2,0),0)*MIN(MIDCAP!$G:$G)</f>
        <v>#N/A</v>
      </c>
      <c r="AO136" t="e">
        <f>AL136-IFERROR(VLOOKUP($A136,MIDCAP!$A:$B,2,0),0)*MIN(MIDCAP!$I:$I)</f>
        <v>#N/A</v>
      </c>
      <c r="AP136" t="e">
        <f>AM136-IFERROR(VLOOKUP($A136,MIDCAP!$A:$B,2,0),0)*MIN(MIDCAP!$K:$K)</f>
        <v>#N/A</v>
      </c>
      <c r="AQ136" t="e">
        <f>AN136-IFERROR(VLOOKUP($A136,VFS!$A:$B,2,0),0)*MIN(VFS!$G:$G)</f>
        <v>#N/A</v>
      </c>
      <c r="AR136" t="e">
        <f>AO136-IFERROR(VLOOKUP($A136,VFS!$A:$B,2,0),0)*MIN(VFS!$I:$I)</f>
        <v>#N/A</v>
      </c>
      <c r="AS136" t="e">
        <f>AP136-IFERROR(VLOOKUP($A136,VFS!$A:$B,2,0),0)*MIN(VFS!$K:$K)</f>
        <v>#N/A</v>
      </c>
      <c r="AT136" t="e">
        <f>AQ136-IFERROR(VLOOKUP($A136,FUEMAVND!$A:$B,2,0),0)*MIN(FUEMAVND!$G:$G)</f>
        <v>#N/A</v>
      </c>
      <c r="AU136" t="e">
        <f>AR136-IFERROR(VLOOKUP($A136,FUEMAVND!$A:$B,2,0),0)*MIN(FUEMAVND!$I:$I)</f>
        <v>#N/A</v>
      </c>
      <c r="AV136" t="e">
        <f>AS136-IFERROR(VLOOKUP($A136,FUEMAVND!$A:$B,2,0),0)*MIN(FUEMAVND!$K:$K)</f>
        <v>#N/A</v>
      </c>
    </row>
    <row r="137" spans="28:48" x14ac:dyDescent="0.3">
      <c r="AB137" t="e">
        <f>VLOOKUP($A137,updated_plusgrid!$A$1:$AF$500,MATCH("Usable (USABLE)",updated_plusgrid!$A$1:$AF$1,0),0)-IFERROR(VLOOKUP($A137,'E1 basket NFOL Morning'!$A$1:$M$500,MATCH("For 1 basket",'E1 basket NFOL Morning'!$A$1:$M$1,0),0),0)*MIN('E1 basket NFOL Morning'!$G$2:$G$500)</f>
        <v>#N/A</v>
      </c>
      <c r="AC137" t="e">
        <f>VLOOKUP($A137,updated_plusgrid!$A$1:$AF$500,MATCH("Due (DUE)",updated_plusgrid!$A$1:$AF$1,0),0)-IFERROR(VLOOKUP($A137,'E1 basket NFOL Morning'!$A$1:$M$500,MATCH("For 1 basket",'E1 basket NFOL Morning'!$A$1:$M$1,0),0),0)*MIN('E1 basket NFOL Morning'!$I$2:$I$500)</f>
        <v>#N/A</v>
      </c>
      <c r="AD137" t="e">
        <f>VLOOKUP($A137,updated_plusgrid!$A$1:$AF$500,MATCH("Pend. T+1 Buy (TT1UNSETTLEBUY)",updated_plusgrid!$A$1:$AF$1,0),0)-IFERROR(VLOOKUP($A137,'E1 basket NFOL Morning'!$A$1:$M$500,MATCH("For 1 basket",'E1 basket NFOL Morning'!$A$1:$M$1,0),0),0)*MIN('E1 basket NFOL Morning'!$K$2:$K$500)</f>
        <v>#N/A</v>
      </c>
      <c r="AE137" t="e">
        <f>AB137-IFERROR(VLOOKUP($A137,Diamond!$A:$B,2,0),0)*MIN(Diamond!$G:$G)</f>
        <v>#N/A</v>
      </c>
      <c r="AF137" t="e">
        <f>AC137-IFERROR(VLOOKUP($A137,Diamond!$A:$B,2,0),0)*MIN(Diamond!$I:$I)</f>
        <v>#N/A</v>
      </c>
      <c r="AG137" t="e">
        <f>AD137-IFERROR(VLOOKUP($A137,Diamond!$A:$B,2,0),0)*MIN(Diamond!$K:$K)</f>
        <v>#N/A</v>
      </c>
      <c r="AH137" t="e">
        <f>AE137-IFERROR(VLOOKUP($A137,FL!$A:$B,2,0),0)*MIN(FL!$G:$G)</f>
        <v>#N/A</v>
      </c>
      <c r="AI137" t="e">
        <f>AF137-IFERROR(VLOOKUP($A137,FL!$A:$B,2,0),0)*MIN(FL!$I:$I)</f>
        <v>#N/A</v>
      </c>
      <c r="AJ137" t="e">
        <f>AG137-IFERROR(VLOOKUP($A137,FL!$A:$B,2,0),0)*MIN(FL!$K:$K)</f>
        <v>#N/A</v>
      </c>
      <c r="AK137" t="e">
        <f>AH137-IFERROR(VLOOKUP($A137,'VN100'!$A:$B,2,0),0)*MIN('VN100'!$G:$G)</f>
        <v>#N/A</v>
      </c>
      <c r="AL137" t="e">
        <f>AI137-IFERROR(VLOOKUP($A137,'VN100'!$A:$B,2,0),0)*MIN('VN100'!$I:$I)</f>
        <v>#N/A</v>
      </c>
      <c r="AM137" t="e">
        <f>AJ137-IFERROR(VLOOKUP($A137,'VN100'!$A:$B,2,0),0)*MIN('VN100'!$K:$K)</f>
        <v>#N/A</v>
      </c>
      <c r="AN137" t="e">
        <f>AK137-IFERROR(VLOOKUP($A137,MIDCAP!$A:$B,2,0),0)*MIN(MIDCAP!$G:$G)</f>
        <v>#N/A</v>
      </c>
      <c r="AO137" t="e">
        <f>AL137-IFERROR(VLOOKUP($A137,MIDCAP!$A:$B,2,0),0)*MIN(MIDCAP!$I:$I)</f>
        <v>#N/A</v>
      </c>
      <c r="AP137" t="e">
        <f>AM137-IFERROR(VLOOKUP($A137,MIDCAP!$A:$B,2,0),0)*MIN(MIDCAP!$K:$K)</f>
        <v>#N/A</v>
      </c>
      <c r="AQ137" t="e">
        <f>AN137-IFERROR(VLOOKUP($A137,VFS!$A:$B,2,0),0)*MIN(VFS!$G:$G)</f>
        <v>#N/A</v>
      </c>
      <c r="AR137" t="e">
        <f>AO137-IFERROR(VLOOKUP($A137,VFS!$A:$B,2,0),0)*MIN(VFS!$I:$I)</f>
        <v>#N/A</v>
      </c>
      <c r="AS137" t="e">
        <f>AP137-IFERROR(VLOOKUP($A137,VFS!$A:$B,2,0),0)*MIN(VFS!$K:$K)</f>
        <v>#N/A</v>
      </c>
      <c r="AT137" t="e">
        <f>AQ137-IFERROR(VLOOKUP($A137,FUEMAVND!$A:$B,2,0),0)*MIN(FUEMAVND!$G:$G)</f>
        <v>#N/A</v>
      </c>
      <c r="AU137" t="e">
        <f>AR137-IFERROR(VLOOKUP($A137,FUEMAVND!$A:$B,2,0),0)*MIN(FUEMAVND!$I:$I)</f>
        <v>#N/A</v>
      </c>
      <c r="AV137" t="e">
        <f>AS137-IFERROR(VLOOKUP($A137,FUEMAVND!$A:$B,2,0),0)*MIN(FUEMAVND!$K:$K)</f>
        <v>#N/A</v>
      </c>
    </row>
    <row r="138" spans="28:48" x14ac:dyDescent="0.3">
      <c r="AB138" t="e">
        <f>VLOOKUP($A138,updated_plusgrid!$A$1:$AF$500,MATCH("Usable (USABLE)",updated_plusgrid!$A$1:$AF$1,0),0)-IFERROR(VLOOKUP($A138,'E1 basket NFOL Morning'!$A$1:$M$500,MATCH("For 1 basket",'E1 basket NFOL Morning'!$A$1:$M$1,0),0),0)*MIN('E1 basket NFOL Morning'!$G$2:$G$500)</f>
        <v>#N/A</v>
      </c>
      <c r="AC138" t="e">
        <f>VLOOKUP($A138,updated_plusgrid!$A$1:$AF$500,MATCH("Due (DUE)",updated_plusgrid!$A$1:$AF$1,0),0)-IFERROR(VLOOKUP($A138,'E1 basket NFOL Morning'!$A$1:$M$500,MATCH("For 1 basket",'E1 basket NFOL Morning'!$A$1:$M$1,0),0),0)*MIN('E1 basket NFOL Morning'!$I$2:$I$500)</f>
        <v>#N/A</v>
      </c>
      <c r="AD138" t="e">
        <f>VLOOKUP($A138,updated_plusgrid!$A$1:$AF$500,MATCH("Pend. T+1 Buy (TT1UNSETTLEBUY)",updated_plusgrid!$A$1:$AF$1,0),0)-IFERROR(VLOOKUP($A138,'E1 basket NFOL Morning'!$A$1:$M$500,MATCH("For 1 basket",'E1 basket NFOL Morning'!$A$1:$M$1,0),0),0)*MIN('E1 basket NFOL Morning'!$K$2:$K$500)</f>
        <v>#N/A</v>
      </c>
      <c r="AE138" t="e">
        <f>AB138-IFERROR(VLOOKUP($A138,Diamond!$A:$B,2,0),0)*MIN(Diamond!$G:$G)</f>
        <v>#N/A</v>
      </c>
      <c r="AF138" t="e">
        <f>AC138-IFERROR(VLOOKUP($A138,Diamond!$A:$B,2,0),0)*MIN(Diamond!$I:$I)</f>
        <v>#N/A</v>
      </c>
      <c r="AG138" t="e">
        <f>AD138-IFERROR(VLOOKUP($A138,Diamond!$A:$B,2,0),0)*MIN(Diamond!$K:$K)</f>
        <v>#N/A</v>
      </c>
      <c r="AH138" t="e">
        <f>AE138-IFERROR(VLOOKUP($A138,FL!$A:$B,2,0),0)*MIN(FL!$G:$G)</f>
        <v>#N/A</v>
      </c>
      <c r="AI138" t="e">
        <f>AF138-IFERROR(VLOOKUP($A138,FL!$A:$B,2,0),0)*MIN(FL!$I:$I)</f>
        <v>#N/A</v>
      </c>
      <c r="AJ138" t="e">
        <f>AG138-IFERROR(VLOOKUP($A138,FL!$A:$B,2,0),0)*MIN(FL!$K:$K)</f>
        <v>#N/A</v>
      </c>
      <c r="AK138" t="e">
        <f>AH138-IFERROR(VLOOKUP($A138,'VN100'!$A:$B,2,0),0)*MIN('VN100'!$G:$G)</f>
        <v>#N/A</v>
      </c>
      <c r="AL138" t="e">
        <f>AI138-IFERROR(VLOOKUP($A138,'VN100'!$A:$B,2,0),0)*MIN('VN100'!$I:$I)</f>
        <v>#N/A</v>
      </c>
      <c r="AM138" t="e">
        <f>AJ138-IFERROR(VLOOKUP($A138,'VN100'!$A:$B,2,0),0)*MIN('VN100'!$K:$K)</f>
        <v>#N/A</v>
      </c>
      <c r="AN138" t="e">
        <f>AK138-IFERROR(VLOOKUP($A138,MIDCAP!$A:$B,2,0),0)*MIN(MIDCAP!$G:$G)</f>
        <v>#N/A</v>
      </c>
      <c r="AO138" t="e">
        <f>AL138-IFERROR(VLOOKUP($A138,MIDCAP!$A:$B,2,0),0)*MIN(MIDCAP!$I:$I)</f>
        <v>#N/A</v>
      </c>
      <c r="AP138" t="e">
        <f>AM138-IFERROR(VLOOKUP($A138,MIDCAP!$A:$B,2,0),0)*MIN(MIDCAP!$K:$K)</f>
        <v>#N/A</v>
      </c>
      <c r="AQ138" t="e">
        <f>AN138-IFERROR(VLOOKUP($A138,VFS!$A:$B,2,0),0)*MIN(VFS!$G:$G)</f>
        <v>#N/A</v>
      </c>
      <c r="AR138" t="e">
        <f>AO138-IFERROR(VLOOKUP($A138,VFS!$A:$B,2,0),0)*MIN(VFS!$I:$I)</f>
        <v>#N/A</v>
      </c>
      <c r="AS138" t="e">
        <f>AP138-IFERROR(VLOOKUP($A138,VFS!$A:$B,2,0),0)*MIN(VFS!$K:$K)</f>
        <v>#N/A</v>
      </c>
      <c r="AT138" t="e">
        <f>AQ138-IFERROR(VLOOKUP($A138,FUEMAVND!$A:$B,2,0),0)*MIN(FUEMAVND!$G:$G)</f>
        <v>#N/A</v>
      </c>
      <c r="AU138" t="e">
        <f>AR138-IFERROR(VLOOKUP($A138,FUEMAVND!$A:$B,2,0),0)*MIN(FUEMAVND!$I:$I)</f>
        <v>#N/A</v>
      </c>
      <c r="AV138" t="e">
        <f>AS138-IFERROR(VLOOKUP($A138,FUEMAVND!$A:$B,2,0),0)*MIN(FUEMAVND!$K:$K)</f>
        <v>#N/A</v>
      </c>
    </row>
    <row r="139" spans="28:48" x14ac:dyDescent="0.3">
      <c r="AB139" t="e">
        <f>VLOOKUP($A139,updated_plusgrid!$A$1:$AF$500,MATCH("Usable (USABLE)",updated_plusgrid!$A$1:$AF$1,0),0)-IFERROR(VLOOKUP($A139,'E1 basket NFOL Morning'!$A$1:$M$500,MATCH("For 1 basket",'E1 basket NFOL Morning'!$A$1:$M$1,0),0),0)*MIN('E1 basket NFOL Morning'!$G$2:$G$500)</f>
        <v>#N/A</v>
      </c>
      <c r="AC139" t="e">
        <f>VLOOKUP($A139,updated_plusgrid!$A$1:$AF$500,MATCH("Due (DUE)",updated_plusgrid!$A$1:$AF$1,0),0)-IFERROR(VLOOKUP($A139,'E1 basket NFOL Morning'!$A$1:$M$500,MATCH("For 1 basket",'E1 basket NFOL Morning'!$A$1:$M$1,0),0),0)*MIN('E1 basket NFOL Morning'!$I$2:$I$500)</f>
        <v>#N/A</v>
      </c>
      <c r="AD139" t="e">
        <f>VLOOKUP($A139,updated_plusgrid!$A$1:$AF$500,MATCH("Pend. T+1 Buy (TT1UNSETTLEBUY)",updated_plusgrid!$A$1:$AF$1,0),0)-IFERROR(VLOOKUP($A139,'E1 basket NFOL Morning'!$A$1:$M$500,MATCH("For 1 basket",'E1 basket NFOL Morning'!$A$1:$M$1,0),0),0)*MIN('E1 basket NFOL Morning'!$K$2:$K$500)</f>
        <v>#N/A</v>
      </c>
      <c r="AE139" t="e">
        <f>AB139-IFERROR(VLOOKUP($A139,Diamond!$A:$B,2,0),0)*MIN(Diamond!$G:$G)</f>
        <v>#N/A</v>
      </c>
      <c r="AF139" t="e">
        <f>AC139-IFERROR(VLOOKUP($A139,Diamond!$A:$B,2,0),0)*MIN(Diamond!$I:$I)</f>
        <v>#N/A</v>
      </c>
      <c r="AG139" t="e">
        <f>AD139-IFERROR(VLOOKUP($A139,Diamond!$A:$B,2,0),0)*MIN(Diamond!$K:$K)</f>
        <v>#N/A</v>
      </c>
      <c r="AH139" t="e">
        <f>AE139-IFERROR(VLOOKUP($A139,FL!$A:$B,2,0),0)*MIN(FL!$G:$G)</f>
        <v>#N/A</v>
      </c>
      <c r="AI139" t="e">
        <f>AF139-IFERROR(VLOOKUP($A139,FL!$A:$B,2,0),0)*MIN(FL!$I:$I)</f>
        <v>#N/A</v>
      </c>
      <c r="AJ139" t="e">
        <f>AG139-IFERROR(VLOOKUP($A139,FL!$A:$B,2,0),0)*MIN(FL!$K:$K)</f>
        <v>#N/A</v>
      </c>
      <c r="AK139" t="e">
        <f>AH139-IFERROR(VLOOKUP($A139,'VN100'!$A:$B,2,0),0)*MIN('VN100'!$G:$G)</f>
        <v>#N/A</v>
      </c>
      <c r="AL139" t="e">
        <f>AI139-IFERROR(VLOOKUP($A139,'VN100'!$A:$B,2,0),0)*MIN('VN100'!$I:$I)</f>
        <v>#N/A</v>
      </c>
      <c r="AM139" t="e">
        <f>AJ139-IFERROR(VLOOKUP($A139,'VN100'!$A:$B,2,0),0)*MIN('VN100'!$K:$K)</f>
        <v>#N/A</v>
      </c>
      <c r="AN139" t="e">
        <f>AK139-IFERROR(VLOOKUP($A139,MIDCAP!$A:$B,2,0),0)*MIN(MIDCAP!$G:$G)</f>
        <v>#N/A</v>
      </c>
      <c r="AO139" t="e">
        <f>AL139-IFERROR(VLOOKUP($A139,MIDCAP!$A:$B,2,0),0)*MIN(MIDCAP!$I:$I)</f>
        <v>#N/A</v>
      </c>
      <c r="AP139" t="e">
        <f>AM139-IFERROR(VLOOKUP($A139,MIDCAP!$A:$B,2,0),0)*MIN(MIDCAP!$K:$K)</f>
        <v>#N/A</v>
      </c>
      <c r="AQ139" t="e">
        <f>AN139-IFERROR(VLOOKUP($A139,VFS!$A:$B,2,0),0)*MIN(VFS!$G:$G)</f>
        <v>#N/A</v>
      </c>
      <c r="AR139" t="e">
        <f>AO139-IFERROR(VLOOKUP($A139,VFS!$A:$B,2,0),0)*MIN(VFS!$I:$I)</f>
        <v>#N/A</v>
      </c>
      <c r="AS139" t="e">
        <f>AP139-IFERROR(VLOOKUP($A139,VFS!$A:$B,2,0),0)*MIN(VFS!$K:$K)</f>
        <v>#N/A</v>
      </c>
      <c r="AT139" t="e">
        <f>AQ139-IFERROR(VLOOKUP($A139,FUEMAVND!$A:$B,2,0),0)*MIN(FUEMAVND!$G:$G)</f>
        <v>#N/A</v>
      </c>
      <c r="AU139" t="e">
        <f>AR139-IFERROR(VLOOKUP($A139,FUEMAVND!$A:$B,2,0),0)*MIN(FUEMAVND!$I:$I)</f>
        <v>#N/A</v>
      </c>
      <c r="AV139" t="e">
        <f>AS139-IFERROR(VLOOKUP($A139,FUEMAVND!$A:$B,2,0),0)*MIN(FUEMAVND!$K:$K)</f>
        <v>#N/A</v>
      </c>
    </row>
    <row r="140" spans="28:48" x14ac:dyDescent="0.3">
      <c r="AB140" t="e">
        <f>VLOOKUP($A140,updated_plusgrid!$A$1:$AF$500,MATCH("Usable (USABLE)",updated_plusgrid!$A$1:$AF$1,0),0)-IFERROR(VLOOKUP($A140,'E1 basket NFOL Morning'!$A$1:$M$500,MATCH("For 1 basket",'E1 basket NFOL Morning'!$A$1:$M$1,0),0),0)*MIN('E1 basket NFOL Morning'!$G$2:$G$500)</f>
        <v>#N/A</v>
      </c>
      <c r="AC140" t="e">
        <f>VLOOKUP($A140,updated_plusgrid!$A$1:$AF$500,MATCH("Due (DUE)",updated_plusgrid!$A$1:$AF$1,0),0)-IFERROR(VLOOKUP($A140,'E1 basket NFOL Morning'!$A$1:$M$500,MATCH("For 1 basket",'E1 basket NFOL Morning'!$A$1:$M$1,0),0),0)*MIN('E1 basket NFOL Morning'!$I$2:$I$500)</f>
        <v>#N/A</v>
      </c>
      <c r="AD140" t="e">
        <f>VLOOKUP($A140,updated_plusgrid!$A$1:$AF$500,MATCH("Pend. T+1 Buy (TT1UNSETTLEBUY)",updated_plusgrid!$A$1:$AF$1,0),0)-IFERROR(VLOOKUP($A140,'E1 basket NFOL Morning'!$A$1:$M$500,MATCH("For 1 basket",'E1 basket NFOL Morning'!$A$1:$M$1,0),0),0)*MIN('E1 basket NFOL Morning'!$K$2:$K$500)</f>
        <v>#N/A</v>
      </c>
      <c r="AE140" t="e">
        <f>AB140-IFERROR(VLOOKUP($A140,Diamond!$A:$B,2,0),0)*MIN(Diamond!$G:$G)</f>
        <v>#N/A</v>
      </c>
      <c r="AF140" t="e">
        <f>AC140-IFERROR(VLOOKUP($A140,Diamond!$A:$B,2,0),0)*MIN(Diamond!$I:$I)</f>
        <v>#N/A</v>
      </c>
      <c r="AG140" t="e">
        <f>AD140-IFERROR(VLOOKUP($A140,Diamond!$A:$B,2,0),0)*MIN(Diamond!$K:$K)</f>
        <v>#N/A</v>
      </c>
      <c r="AH140" t="e">
        <f>AE140-IFERROR(VLOOKUP($A140,FL!$A:$B,2,0),0)*MIN(FL!$G:$G)</f>
        <v>#N/A</v>
      </c>
      <c r="AI140" t="e">
        <f>AF140-IFERROR(VLOOKUP($A140,FL!$A:$B,2,0),0)*MIN(FL!$I:$I)</f>
        <v>#N/A</v>
      </c>
      <c r="AJ140" t="e">
        <f>AG140-IFERROR(VLOOKUP($A140,FL!$A:$B,2,0),0)*MIN(FL!$K:$K)</f>
        <v>#N/A</v>
      </c>
      <c r="AK140" t="e">
        <f>AH140-IFERROR(VLOOKUP($A140,'VN100'!$A:$B,2,0),0)*MIN('VN100'!$G:$G)</f>
        <v>#N/A</v>
      </c>
      <c r="AL140" t="e">
        <f>AI140-IFERROR(VLOOKUP($A140,'VN100'!$A:$B,2,0),0)*MIN('VN100'!$I:$I)</f>
        <v>#N/A</v>
      </c>
      <c r="AM140" t="e">
        <f>AJ140-IFERROR(VLOOKUP($A140,'VN100'!$A:$B,2,0),0)*MIN('VN100'!$K:$K)</f>
        <v>#N/A</v>
      </c>
      <c r="AN140" t="e">
        <f>AK140-IFERROR(VLOOKUP($A140,MIDCAP!$A:$B,2,0),0)*MIN(MIDCAP!$G:$G)</f>
        <v>#N/A</v>
      </c>
      <c r="AO140" t="e">
        <f>AL140-IFERROR(VLOOKUP($A140,MIDCAP!$A:$B,2,0),0)*MIN(MIDCAP!$I:$I)</f>
        <v>#N/A</v>
      </c>
      <c r="AP140" t="e">
        <f>AM140-IFERROR(VLOOKUP($A140,MIDCAP!$A:$B,2,0),0)*MIN(MIDCAP!$K:$K)</f>
        <v>#N/A</v>
      </c>
      <c r="AQ140" t="e">
        <f>AN140-IFERROR(VLOOKUP($A140,VFS!$A:$B,2,0),0)*MIN(VFS!$G:$G)</f>
        <v>#N/A</v>
      </c>
      <c r="AR140" t="e">
        <f>AO140-IFERROR(VLOOKUP($A140,VFS!$A:$B,2,0),0)*MIN(VFS!$I:$I)</f>
        <v>#N/A</v>
      </c>
      <c r="AS140" t="e">
        <f>AP140-IFERROR(VLOOKUP($A140,VFS!$A:$B,2,0),0)*MIN(VFS!$K:$K)</f>
        <v>#N/A</v>
      </c>
      <c r="AT140" t="e">
        <f>AQ140-IFERROR(VLOOKUP($A140,FUEMAVND!$A:$B,2,0),0)*MIN(FUEMAVND!$G:$G)</f>
        <v>#N/A</v>
      </c>
      <c r="AU140" t="e">
        <f>AR140-IFERROR(VLOOKUP($A140,FUEMAVND!$A:$B,2,0),0)*MIN(FUEMAVND!$I:$I)</f>
        <v>#N/A</v>
      </c>
      <c r="AV140" t="e">
        <f>AS140-IFERROR(VLOOKUP($A140,FUEMAVND!$A:$B,2,0),0)*MIN(FUEMAVND!$K:$K)</f>
        <v>#N/A</v>
      </c>
    </row>
    <row r="141" spans="28:48" x14ac:dyDescent="0.3">
      <c r="AB141" t="e">
        <f>VLOOKUP($A141,updated_plusgrid!$A$1:$AF$500,MATCH("Usable (USABLE)",updated_plusgrid!$A$1:$AF$1,0),0)-IFERROR(VLOOKUP($A141,'E1 basket NFOL Morning'!$A$1:$M$500,MATCH("For 1 basket",'E1 basket NFOL Morning'!$A$1:$M$1,0),0),0)*MIN('E1 basket NFOL Morning'!$G$2:$G$500)</f>
        <v>#N/A</v>
      </c>
      <c r="AC141" t="e">
        <f>VLOOKUP($A141,updated_plusgrid!$A$1:$AF$500,MATCH("Due (DUE)",updated_plusgrid!$A$1:$AF$1,0),0)-IFERROR(VLOOKUP($A141,'E1 basket NFOL Morning'!$A$1:$M$500,MATCH("For 1 basket",'E1 basket NFOL Morning'!$A$1:$M$1,0),0),0)*MIN('E1 basket NFOL Morning'!$I$2:$I$500)</f>
        <v>#N/A</v>
      </c>
      <c r="AD141" t="e">
        <f>VLOOKUP($A141,updated_plusgrid!$A$1:$AF$500,MATCH("Pend. T+1 Buy (TT1UNSETTLEBUY)",updated_plusgrid!$A$1:$AF$1,0),0)-IFERROR(VLOOKUP($A141,'E1 basket NFOL Morning'!$A$1:$M$500,MATCH("For 1 basket",'E1 basket NFOL Morning'!$A$1:$M$1,0),0),0)*MIN('E1 basket NFOL Morning'!$K$2:$K$500)</f>
        <v>#N/A</v>
      </c>
      <c r="AE141" t="e">
        <f>AB141-IFERROR(VLOOKUP($A141,Diamond!$A:$B,2,0),0)*MIN(Diamond!$G:$G)</f>
        <v>#N/A</v>
      </c>
      <c r="AF141" t="e">
        <f>AC141-IFERROR(VLOOKUP($A141,Diamond!$A:$B,2,0),0)*MIN(Diamond!$I:$I)</f>
        <v>#N/A</v>
      </c>
      <c r="AG141" t="e">
        <f>AD141-IFERROR(VLOOKUP($A141,Diamond!$A:$B,2,0),0)*MIN(Diamond!$K:$K)</f>
        <v>#N/A</v>
      </c>
      <c r="AH141" t="e">
        <f>AE141-IFERROR(VLOOKUP($A141,FL!$A:$B,2,0),0)*MIN(FL!$G:$G)</f>
        <v>#N/A</v>
      </c>
      <c r="AI141" t="e">
        <f>AF141-IFERROR(VLOOKUP($A141,FL!$A:$B,2,0),0)*MIN(FL!$I:$I)</f>
        <v>#N/A</v>
      </c>
      <c r="AJ141" t="e">
        <f>AG141-IFERROR(VLOOKUP($A141,FL!$A:$B,2,0),0)*MIN(FL!$K:$K)</f>
        <v>#N/A</v>
      </c>
      <c r="AK141" t="e">
        <f>AH141-IFERROR(VLOOKUP($A141,'VN100'!$A:$B,2,0),0)*MIN('VN100'!$G:$G)</f>
        <v>#N/A</v>
      </c>
      <c r="AL141" t="e">
        <f>AI141-IFERROR(VLOOKUP($A141,'VN100'!$A:$B,2,0),0)*MIN('VN100'!$I:$I)</f>
        <v>#N/A</v>
      </c>
      <c r="AM141" t="e">
        <f>AJ141-IFERROR(VLOOKUP($A141,'VN100'!$A:$B,2,0),0)*MIN('VN100'!$K:$K)</f>
        <v>#N/A</v>
      </c>
      <c r="AN141" t="e">
        <f>AK141-IFERROR(VLOOKUP($A141,MIDCAP!$A:$B,2,0),0)*MIN(MIDCAP!$G:$G)</f>
        <v>#N/A</v>
      </c>
      <c r="AO141" t="e">
        <f>AL141-IFERROR(VLOOKUP($A141,MIDCAP!$A:$B,2,0),0)*MIN(MIDCAP!$I:$I)</f>
        <v>#N/A</v>
      </c>
      <c r="AP141" t="e">
        <f>AM141-IFERROR(VLOOKUP($A141,MIDCAP!$A:$B,2,0),0)*MIN(MIDCAP!$K:$K)</f>
        <v>#N/A</v>
      </c>
      <c r="AQ141" t="e">
        <f>AN141-IFERROR(VLOOKUP($A141,VFS!$A:$B,2,0),0)*MIN(VFS!$G:$G)</f>
        <v>#N/A</v>
      </c>
      <c r="AR141" t="e">
        <f>AO141-IFERROR(VLOOKUP($A141,VFS!$A:$B,2,0),0)*MIN(VFS!$I:$I)</f>
        <v>#N/A</v>
      </c>
      <c r="AS141" t="e">
        <f>AP141-IFERROR(VLOOKUP($A141,VFS!$A:$B,2,0),0)*MIN(VFS!$K:$K)</f>
        <v>#N/A</v>
      </c>
      <c r="AT141" t="e">
        <f>AQ141-IFERROR(VLOOKUP($A141,FUEMAVND!$A:$B,2,0),0)*MIN(FUEMAVND!$G:$G)</f>
        <v>#N/A</v>
      </c>
      <c r="AU141" t="e">
        <f>AR141-IFERROR(VLOOKUP($A141,FUEMAVND!$A:$B,2,0),0)*MIN(FUEMAVND!$I:$I)</f>
        <v>#N/A</v>
      </c>
      <c r="AV141" t="e">
        <f>AS141-IFERROR(VLOOKUP($A141,FUEMAVND!$A:$B,2,0),0)*MIN(FUEMAVND!$K:$K)</f>
        <v>#N/A</v>
      </c>
    </row>
    <row r="142" spans="28:48" x14ac:dyDescent="0.3">
      <c r="AB142" t="e">
        <f>VLOOKUP($A142,updated_plusgrid!$A$1:$AF$500,MATCH("Usable (USABLE)",updated_plusgrid!$A$1:$AF$1,0),0)-IFERROR(VLOOKUP($A142,'E1 basket NFOL Morning'!$A$1:$M$500,MATCH("For 1 basket",'E1 basket NFOL Morning'!$A$1:$M$1,0),0),0)*MIN('E1 basket NFOL Morning'!$G$2:$G$500)</f>
        <v>#N/A</v>
      </c>
      <c r="AC142" t="e">
        <f>VLOOKUP($A142,updated_plusgrid!$A$1:$AF$500,MATCH("Due (DUE)",updated_plusgrid!$A$1:$AF$1,0),0)-IFERROR(VLOOKUP($A142,'E1 basket NFOL Morning'!$A$1:$M$500,MATCH("For 1 basket",'E1 basket NFOL Morning'!$A$1:$M$1,0),0),0)*MIN('E1 basket NFOL Morning'!$I$2:$I$500)</f>
        <v>#N/A</v>
      </c>
      <c r="AD142" t="e">
        <f>VLOOKUP($A142,updated_plusgrid!$A$1:$AF$500,MATCH("Pend. T+1 Buy (TT1UNSETTLEBUY)",updated_plusgrid!$A$1:$AF$1,0),0)-IFERROR(VLOOKUP($A142,'E1 basket NFOL Morning'!$A$1:$M$500,MATCH("For 1 basket",'E1 basket NFOL Morning'!$A$1:$M$1,0),0),0)*MIN('E1 basket NFOL Morning'!$K$2:$K$500)</f>
        <v>#N/A</v>
      </c>
      <c r="AE142" t="e">
        <f>AB142-IFERROR(VLOOKUP($A142,Diamond!$A:$B,2,0),0)*MIN(Diamond!$G:$G)</f>
        <v>#N/A</v>
      </c>
      <c r="AF142" t="e">
        <f>AC142-IFERROR(VLOOKUP($A142,Diamond!$A:$B,2,0),0)*MIN(Diamond!$I:$I)</f>
        <v>#N/A</v>
      </c>
      <c r="AG142" t="e">
        <f>AD142-IFERROR(VLOOKUP($A142,Diamond!$A:$B,2,0),0)*MIN(Diamond!$K:$K)</f>
        <v>#N/A</v>
      </c>
      <c r="AH142" t="e">
        <f>AE142-IFERROR(VLOOKUP($A142,FL!$A:$B,2,0),0)*MIN(FL!$G:$G)</f>
        <v>#N/A</v>
      </c>
      <c r="AI142" t="e">
        <f>AF142-IFERROR(VLOOKUP($A142,FL!$A:$B,2,0),0)*MIN(FL!$I:$I)</f>
        <v>#N/A</v>
      </c>
      <c r="AJ142" t="e">
        <f>AG142-IFERROR(VLOOKUP($A142,FL!$A:$B,2,0),0)*MIN(FL!$K:$K)</f>
        <v>#N/A</v>
      </c>
      <c r="AK142" t="e">
        <f>AH142-IFERROR(VLOOKUP($A142,'VN100'!$A:$B,2,0),0)*MIN('VN100'!$G:$G)</f>
        <v>#N/A</v>
      </c>
      <c r="AL142" t="e">
        <f>AI142-IFERROR(VLOOKUP($A142,'VN100'!$A:$B,2,0),0)*MIN('VN100'!$I:$I)</f>
        <v>#N/A</v>
      </c>
      <c r="AM142" t="e">
        <f>AJ142-IFERROR(VLOOKUP($A142,'VN100'!$A:$B,2,0),0)*MIN('VN100'!$K:$K)</f>
        <v>#N/A</v>
      </c>
      <c r="AN142" t="e">
        <f>AK142-IFERROR(VLOOKUP($A142,MIDCAP!$A:$B,2,0),0)*MIN(MIDCAP!$G:$G)</f>
        <v>#N/A</v>
      </c>
      <c r="AO142" t="e">
        <f>AL142-IFERROR(VLOOKUP($A142,MIDCAP!$A:$B,2,0),0)*MIN(MIDCAP!$I:$I)</f>
        <v>#N/A</v>
      </c>
      <c r="AP142" t="e">
        <f>AM142-IFERROR(VLOOKUP($A142,MIDCAP!$A:$B,2,0),0)*MIN(MIDCAP!$K:$K)</f>
        <v>#N/A</v>
      </c>
      <c r="AQ142" t="e">
        <f>AN142-IFERROR(VLOOKUP($A142,VFS!$A:$B,2,0),0)*MIN(VFS!$G:$G)</f>
        <v>#N/A</v>
      </c>
      <c r="AR142" t="e">
        <f>AO142-IFERROR(VLOOKUP($A142,VFS!$A:$B,2,0),0)*MIN(VFS!$I:$I)</f>
        <v>#N/A</v>
      </c>
      <c r="AS142" t="e">
        <f>AP142-IFERROR(VLOOKUP($A142,VFS!$A:$B,2,0),0)*MIN(VFS!$K:$K)</f>
        <v>#N/A</v>
      </c>
      <c r="AT142" t="e">
        <f>AQ142-IFERROR(VLOOKUP($A142,FUEMAVND!$A:$B,2,0),0)*MIN(FUEMAVND!$G:$G)</f>
        <v>#N/A</v>
      </c>
      <c r="AU142" t="e">
        <f>AR142-IFERROR(VLOOKUP($A142,FUEMAVND!$A:$B,2,0),0)*MIN(FUEMAVND!$I:$I)</f>
        <v>#N/A</v>
      </c>
      <c r="AV142" t="e">
        <f>AS142-IFERROR(VLOOKUP($A142,FUEMAVND!$A:$B,2,0),0)*MIN(FUEMAVND!$K:$K)</f>
        <v>#N/A</v>
      </c>
    </row>
    <row r="143" spans="28:48" x14ac:dyDescent="0.3">
      <c r="AB143" t="e">
        <f>VLOOKUP($A143,updated_plusgrid!$A$1:$AF$500,MATCH("Usable (USABLE)",updated_plusgrid!$A$1:$AF$1,0),0)-IFERROR(VLOOKUP($A143,'E1 basket NFOL Morning'!$A$1:$M$500,MATCH("For 1 basket",'E1 basket NFOL Morning'!$A$1:$M$1,0),0),0)*MIN('E1 basket NFOL Morning'!$G$2:$G$500)</f>
        <v>#N/A</v>
      </c>
      <c r="AC143" t="e">
        <f>VLOOKUP($A143,updated_plusgrid!$A$1:$AF$500,MATCH("Due (DUE)",updated_plusgrid!$A$1:$AF$1,0),0)-IFERROR(VLOOKUP($A143,'E1 basket NFOL Morning'!$A$1:$M$500,MATCH("For 1 basket",'E1 basket NFOL Morning'!$A$1:$M$1,0),0),0)*MIN('E1 basket NFOL Morning'!$I$2:$I$500)</f>
        <v>#N/A</v>
      </c>
      <c r="AD143" t="e">
        <f>VLOOKUP($A143,updated_plusgrid!$A$1:$AF$500,MATCH("Pend. T+1 Buy (TT1UNSETTLEBUY)",updated_plusgrid!$A$1:$AF$1,0),0)-IFERROR(VLOOKUP($A143,'E1 basket NFOL Morning'!$A$1:$M$500,MATCH("For 1 basket",'E1 basket NFOL Morning'!$A$1:$M$1,0),0),0)*MIN('E1 basket NFOL Morning'!$K$2:$K$500)</f>
        <v>#N/A</v>
      </c>
      <c r="AE143" t="e">
        <f>AB143-IFERROR(VLOOKUP($A143,Diamond!$A:$B,2,0),0)*MIN(Diamond!$G:$G)</f>
        <v>#N/A</v>
      </c>
      <c r="AF143" t="e">
        <f>AC143-IFERROR(VLOOKUP($A143,Diamond!$A:$B,2,0),0)*MIN(Diamond!$I:$I)</f>
        <v>#N/A</v>
      </c>
      <c r="AG143" t="e">
        <f>AD143-IFERROR(VLOOKUP($A143,Diamond!$A:$B,2,0),0)*MIN(Diamond!$K:$K)</f>
        <v>#N/A</v>
      </c>
      <c r="AH143" t="e">
        <f>AE143-IFERROR(VLOOKUP($A143,FL!$A:$B,2,0),0)*MIN(FL!$G:$G)</f>
        <v>#N/A</v>
      </c>
      <c r="AI143" t="e">
        <f>AF143-IFERROR(VLOOKUP($A143,FL!$A:$B,2,0),0)*MIN(FL!$I:$I)</f>
        <v>#N/A</v>
      </c>
      <c r="AJ143" t="e">
        <f>AG143-IFERROR(VLOOKUP($A143,FL!$A:$B,2,0),0)*MIN(FL!$K:$K)</f>
        <v>#N/A</v>
      </c>
      <c r="AK143" t="e">
        <f>AH143-IFERROR(VLOOKUP($A143,'VN100'!$A:$B,2,0),0)*MIN('VN100'!$G:$G)</f>
        <v>#N/A</v>
      </c>
      <c r="AL143" t="e">
        <f>AI143-IFERROR(VLOOKUP($A143,'VN100'!$A:$B,2,0),0)*MIN('VN100'!$I:$I)</f>
        <v>#N/A</v>
      </c>
      <c r="AM143" t="e">
        <f>AJ143-IFERROR(VLOOKUP($A143,'VN100'!$A:$B,2,0),0)*MIN('VN100'!$K:$K)</f>
        <v>#N/A</v>
      </c>
      <c r="AN143" t="e">
        <f>AK143-IFERROR(VLOOKUP($A143,MIDCAP!$A:$B,2,0),0)*MIN(MIDCAP!$G:$G)</f>
        <v>#N/A</v>
      </c>
      <c r="AO143" t="e">
        <f>AL143-IFERROR(VLOOKUP($A143,MIDCAP!$A:$B,2,0),0)*MIN(MIDCAP!$I:$I)</f>
        <v>#N/A</v>
      </c>
      <c r="AP143" t="e">
        <f>AM143-IFERROR(VLOOKUP($A143,MIDCAP!$A:$B,2,0),0)*MIN(MIDCAP!$K:$K)</f>
        <v>#N/A</v>
      </c>
      <c r="AQ143" t="e">
        <f>AN143-IFERROR(VLOOKUP($A143,VFS!$A:$B,2,0),0)*MIN(VFS!$G:$G)</f>
        <v>#N/A</v>
      </c>
      <c r="AR143" t="e">
        <f>AO143-IFERROR(VLOOKUP($A143,VFS!$A:$B,2,0),0)*MIN(VFS!$I:$I)</f>
        <v>#N/A</v>
      </c>
      <c r="AS143" t="e">
        <f>AP143-IFERROR(VLOOKUP($A143,VFS!$A:$B,2,0),0)*MIN(VFS!$K:$K)</f>
        <v>#N/A</v>
      </c>
      <c r="AT143" t="e">
        <f>AQ143-IFERROR(VLOOKUP($A143,FUEMAVND!$A:$B,2,0),0)*MIN(FUEMAVND!$G:$G)</f>
        <v>#N/A</v>
      </c>
      <c r="AU143" t="e">
        <f>AR143-IFERROR(VLOOKUP($A143,FUEMAVND!$A:$B,2,0),0)*MIN(FUEMAVND!$I:$I)</f>
        <v>#N/A</v>
      </c>
      <c r="AV143" t="e">
        <f>AS143-IFERROR(VLOOKUP($A143,FUEMAVND!$A:$B,2,0),0)*MIN(FUEMAVND!$K:$K)</f>
        <v>#N/A</v>
      </c>
    </row>
    <row r="144" spans="28:48" x14ac:dyDescent="0.3">
      <c r="AB144" t="e">
        <f>VLOOKUP($A144,updated_plusgrid!$A$1:$AF$500,MATCH("Usable (USABLE)",updated_plusgrid!$A$1:$AF$1,0),0)-IFERROR(VLOOKUP($A144,'E1 basket NFOL Morning'!$A$1:$M$500,MATCH("For 1 basket",'E1 basket NFOL Morning'!$A$1:$M$1,0),0),0)*MIN('E1 basket NFOL Morning'!$G$2:$G$500)</f>
        <v>#N/A</v>
      </c>
      <c r="AC144" t="e">
        <f>VLOOKUP($A144,updated_plusgrid!$A$1:$AF$500,MATCH("Due (DUE)",updated_plusgrid!$A$1:$AF$1,0),0)-IFERROR(VLOOKUP($A144,'E1 basket NFOL Morning'!$A$1:$M$500,MATCH("For 1 basket",'E1 basket NFOL Morning'!$A$1:$M$1,0),0),0)*MIN('E1 basket NFOL Morning'!$I$2:$I$500)</f>
        <v>#N/A</v>
      </c>
      <c r="AD144" t="e">
        <f>VLOOKUP($A144,updated_plusgrid!$A$1:$AF$500,MATCH("Pend. T+1 Buy (TT1UNSETTLEBUY)",updated_plusgrid!$A$1:$AF$1,0),0)-IFERROR(VLOOKUP($A144,'E1 basket NFOL Morning'!$A$1:$M$500,MATCH("For 1 basket",'E1 basket NFOL Morning'!$A$1:$M$1,0),0),0)*MIN('E1 basket NFOL Morning'!$K$2:$K$500)</f>
        <v>#N/A</v>
      </c>
      <c r="AE144" t="e">
        <f>AB144-IFERROR(VLOOKUP($A144,Diamond!$A:$B,2,0),0)*MIN(Diamond!$G:$G)</f>
        <v>#N/A</v>
      </c>
      <c r="AF144" t="e">
        <f>AC144-IFERROR(VLOOKUP($A144,Diamond!$A:$B,2,0),0)*MIN(Diamond!$I:$I)</f>
        <v>#N/A</v>
      </c>
      <c r="AG144" t="e">
        <f>AD144-IFERROR(VLOOKUP($A144,Diamond!$A:$B,2,0),0)*MIN(Diamond!$K:$K)</f>
        <v>#N/A</v>
      </c>
      <c r="AH144" t="e">
        <f>AE144-IFERROR(VLOOKUP($A144,FL!$A:$B,2,0),0)*MIN(FL!$G:$G)</f>
        <v>#N/A</v>
      </c>
      <c r="AI144" t="e">
        <f>AF144-IFERROR(VLOOKUP($A144,FL!$A:$B,2,0),0)*MIN(FL!$I:$I)</f>
        <v>#N/A</v>
      </c>
      <c r="AJ144" t="e">
        <f>AG144-IFERROR(VLOOKUP($A144,FL!$A:$B,2,0),0)*MIN(FL!$K:$K)</f>
        <v>#N/A</v>
      </c>
      <c r="AK144" t="e">
        <f>AH144-IFERROR(VLOOKUP($A144,'VN100'!$A:$B,2,0),0)*MIN('VN100'!$G:$G)</f>
        <v>#N/A</v>
      </c>
      <c r="AL144" t="e">
        <f>AI144-IFERROR(VLOOKUP($A144,'VN100'!$A:$B,2,0),0)*MIN('VN100'!$I:$I)</f>
        <v>#N/A</v>
      </c>
      <c r="AM144" t="e">
        <f>AJ144-IFERROR(VLOOKUP($A144,'VN100'!$A:$B,2,0),0)*MIN('VN100'!$K:$K)</f>
        <v>#N/A</v>
      </c>
      <c r="AN144" t="e">
        <f>AK144-IFERROR(VLOOKUP($A144,MIDCAP!$A:$B,2,0),0)*MIN(MIDCAP!$G:$G)</f>
        <v>#N/A</v>
      </c>
      <c r="AO144" t="e">
        <f>AL144-IFERROR(VLOOKUP($A144,MIDCAP!$A:$B,2,0),0)*MIN(MIDCAP!$I:$I)</f>
        <v>#N/A</v>
      </c>
      <c r="AP144" t="e">
        <f>AM144-IFERROR(VLOOKUP($A144,MIDCAP!$A:$B,2,0),0)*MIN(MIDCAP!$K:$K)</f>
        <v>#N/A</v>
      </c>
      <c r="AQ144" t="e">
        <f>AN144-IFERROR(VLOOKUP($A144,VFS!$A:$B,2,0),0)*MIN(VFS!$G:$G)</f>
        <v>#N/A</v>
      </c>
      <c r="AR144" t="e">
        <f>AO144-IFERROR(VLOOKUP($A144,VFS!$A:$B,2,0),0)*MIN(VFS!$I:$I)</f>
        <v>#N/A</v>
      </c>
      <c r="AS144" t="e">
        <f>AP144-IFERROR(VLOOKUP($A144,VFS!$A:$B,2,0),0)*MIN(VFS!$K:$K)</f>
        <v>#N/A</v>
      </c>
      <c r="AT144" t="e">
        <f>AQ144-IFERROR(VLOOKUP($A144,FUEMAVND!$A:$B,2,0),0)*MIN(FUEMAVND!$G:$G)</f>
        <v>#N/A</v>
      </c>
      <c r="AU144" t="e">
        <f>AR144-IFERROR(VLOOKUP($A144,FUEMAVND!$A:$B,2,0),0)*MIN(FUEMAVND!$I:$I)</f>
        <v>#N/A</v>
      </c>
      <c r="AV144" t="e">
        <f>AS144-IFERROR(VLOOKUP($A144,FUEMAVND!$A:$B,2,0),0)*MIN(FUEMAVND!$K:$K)</f>
        <v>#N/A</v>
      </c>
    </row>
    <row r="145" spans="28:48" x14ac:dyDescent="0.3">
      <c r="AB145" t="e">
        <f>VLOOKUP($A145,updated_plusgrid!$A$1:$AF$500,MATCH("Usable (USABLE)",updated_plusgrid!$A$1:$AF$1,0),0)-IFERROR(VLOOKUP($A145,'E1 basket NFOL Morning'!$A$1:$M$500,MATCH("For 1 basket",'E1 basket NFOL Morning'!$A$1:$M$1,0),0),0)*MIN('E1 basket NFOL Morning'!$G$2:$G$500)</f>
        <v>#N/A</v>
      </c>
      <c r="AC145" t="e">
        <f>VLOOKUP($A145,updated_plusgrid!$A$1:$AF$500,MATCH("Due (DUE)",updated_plusgrid!$A$1:$AF$1,0),0)-IFERROR(VLOOKUP($A145,'E1 basket NFOL Morning'!$A$1:$M$500,MATCH("For 1 basket",'E1 basket NFOL Morning'!$A$1:$M$1,0),0),0)*MIN('E1 basket NFOL Morning'!$I$2:$I$500)</f>
        <v>#N/A</v>
      </c>
      <c r="AD145" t="e">
        <f>VLOOKUP($A145,updated_plusgrid!$A$1:$AF$500,MATCH("Pend. T+1 Buy (TT1UNSETTLEBUY)",updated_plusgrid!$A$1:$AF$1,0),0)-IFERROR(VLOOKUP($A145,'E1 basket NFOL Morning'!$A$1:$M$500,MATCH("For 1 basket",'E1 basket NFOL Morning'!$A$1:$M$1,0),0),0)*MIN('E1 basket NFOL Morning'!$K$2:$K$500)</f>
        <v>#N/A</v>
      </c>
      <c r="AE145" t="e">
        <f>AB145-IFERROR(VLOOKUP($A145,Diamond!$A:$B,2,0),0)*MIN(Diamond!$G:$G)</f>
        <v>#N/A</v>
      </c>
      <c r="AF145" t="e">
        <f>AC145-IFERROR(VLOOKUP($A145,Diamond!$A:$B,2,0),0)*MIN(Diamond!$I:$I)</f>
        <v>#N/A</v>
      </c>
      <c r="AG145" t="e">
        <f>AD145-IFERROR(VLOOKUP($A145,Diamond!$A:$B,2,0),0)*MIN(Diamond!$K:$K)</f>
        <v>#N/A</v>
      </c>
      <c r="AH145" t="e">
        <f>AE145-IFERROR(VLOOKUP($A145,FL!$A:$B,2,0),0)*MIN(FL!$G:$G)</f>
        <v>#N/A</v>
      </c>
      <c r="AI145" t="e">
        <f>AF145-IFERROR(VLOOKUP($A145,FL!$A:$B,2,0),0)*MIN(FL!$I:$I)</f>
        <v>#N/A</v>
      </c>
      <c r="AJ145" t="e">
        <f>AG145-IFERROR(VLOOKUP($A145,FL!$A:$B,2,0),0)*MIN(FL!$K:$K)</f>
        <v>#N/A</v>
      </c>
      <c r="AK145" t="e">
        <f>AH145-IFERROR(VLOOKUP($A145,'VN100'!$A:$B,2,0),0)*MIN('VN100'!$G:$G)</f>
        <v>#N/A</v>
      </c>
      <c r="AL145" t="e">
        <f>AI145-IFERROR(VLOOKUP($A145,'VN100'!$A:$B,2,0),0)*MIN('VN100'!$I:$I)</f>
        <v>#N/A</v>
      </c>
      <c r="AM145" t="e">
        <f>AJ145-IFERROR(VLOOKUP($A145,'VN100'!$A:$B,2,0),0)*MIN('VN100'!$K:$K)</f>
        <v>#N/A</v>
      </c>
      <c r="AN145" t="e">
        <f>AK145-IFERROR(VLOOKUP($A145,MIDCAP!$A:$B,2,0),0)*MIN(MIDCAP!$G:$G)</f>
        <v>#N/A</v>
      </c>
      <c r="AO145" t="e">
        <f>AL145-IFERROR(VLOOKUP($A145,MIDCAP!$A:$B,2,0),0)*MIN(MIDCAP!$I:$I)</f>
        <v>#N/A</v>
      </c>
      <c r="AP145" t="e">
        <f>AM145-IFERROR(VLOOKUP($A145,MIDCAP!$A:$B,2,0),0)*MIN(MIDCAP!$K:$K)</f>
        <v>#N/A</v>
      </c>
      <c r="AQ145" t="e">
        <f>AN145-IFERROR(VLOOKUP($A145,VFS!$A:$B,2,0),0)*MIN(VFS!$G:$G)</f>
        <v>#N/A</v>
      </c>
      <c r="AR145" t="e">
        <f>AO145-IFERROR(VLOOKUP($A145,VFS!$A:$B,2,0),0)*MIN(VFS!$I:$I)</f>
        <v>#N/A</v>
      </c>
      <c r="AS145" t="e">
        <f>AP145-IFERROR(VLOOKUP($A145,VFS!$A:$B,2,0),0)*MIN(VFS!$K:$K)</f>
        <v>#N/A</v>
      </c>
      <c r="AT145" t="e">
        <f>AQ145-IFERROR(VLOOKUP($A145,FUEMAVND!$A:$B,2,0),0)*MIN(FUEMAVND!$G:$G)</f>
        <v>#N/A</v>
      </c>
      <c r="AU145" t="e">
        <f>AR145-IFERROR(VLOOKUP($A145,FUEMAVND!$A:$B,2,0),0)*MIN(FUEMAVND!$I:$I)</f>
        <v>#N/A</v>
      </c>
      <c r="AV145" t="e">
        <f>AS145-IFERROR(VLOOKUP($A145,FUEMAVND!$A:$B,2,0),0)*MIN(FUEMAVND!$K:$K)</f>
        <v>#N/A</v>
      </c>
    </row>
    <row r="146" spans="28:48" x14ac:dyDescent="0.3">
      <c r="AB146" t="e">
        <f>VLOOKUP($A146,updated_plusgrid!$A$1:$AF$500,MATCH("Usable (USABLE)",updated_plusgrid!$A$1:$AF$1,0),0)-IFERROR(VLOOKUP($A146,'E1 basket NFOL Morning'!$A$1:$M$500,MATCH("For 1 basket",'E1 basket NFOL Morning'!$A$1:$M$1,0),0),0)*MIN('E1 basket NFOL Morning'!$G$2:$G$500)</f>
        <v>#N/A</v>
      </c>
      <c r="AC146" t="e">
        <f>VLOOKUP($A146,updated_plusgrid!$A$1:$AF$500,MATCH("Due (DUE)",updated_plusgrid!$A$1:$AF$1,0),0)-IFERROR(VLOOKUP($A146,'E1 basket NFOL Morning'!$A$1:$M$500,MATCH("For 1 basket",'E1 basket NFOL Morning'!$A$1:$M$1,0),0),0)*MIN('E1 basket NFOL Morning'!$I$2:$I$500)</f>
        <v>#N/A</v>
      </c>
      <c r="AD146" t="e">
        <f>VLOOKUP($A146,updated_plusgrid!$A$1:$AF$500,MATCH("Pend. T+1 Buy (TT1UNSETTLEBUY)",updated_plusgrid!$A$1:$AF$1,0),0)-IFERROR(VLOOKUP($A146,'E1 basket NFOL Morning'!$A$1:$M$500,MATCH("For 1 basket",'E1 basket NFOL Morning'!$A$1:$M$1,0),0),0)*MIN('E1 basket NFOL Morning'!$K$2:$K$500)</f>
        <v>#N/A</v>
      </c>
      <c r="AE146" t="e">
        <f>AB146-IFERROR(VLOOKUP($A146,Diamond!$A:$B,2,0),0)*MIN(Diamond!$G:$G)</f>
        <v>#N/A</v>
      </c>
      <c r="AF146" t="e">
        <f>AC146-IFERROR(VLOOKUP($A146,Diamond!$A:$B,2,0),0)*MIN(Diamond!$I:$I)</f>
        <v>#N/A</v>
      </c>
      <c r="AG146" t="e">
        <f>AD146-IFERROR(VLOOKUP($A146,Diamond!$A:$B,2,0),0)*MIN(Diamond!$K:$K)</f>
        <v>#N/A</v>
      </c>
      <c r="AH146" t="e">
        <f>AE146-IFERROR(VLOOKUP($A146,FL!$A:$B,2,0),0)*MIN(FL!$G:$G)</f>
        <v>#N/A</v>
      </c>
      <c r="AI146" t="e">
        <f>AF146-IFERROR(VLOOKUP($A146,FL!$A:$B,2,0),0)*MIN(FL!$I:$I)</f>
        <v>#N/A</v>
      </c>
      <c r="AJ146" t="e">
        <f>AG146-IFERROR(VLOOKUP($A146,FL!$A:$B,2,0),0)*MIN(FL!$K:$K)</f>
        <v>#N/A</v>
      </c>
      <c r="AK146" t="e">
        <f>AH146-IFERROR(VLOOKUP($A146,'VN100'!$A:$B,2,0),0)*MIN('VN100'!$G:$G)</f>
        <v>#N/A</v>
      </c>
      <c r="AL146" t="e">
        <f>AI146-IFERROR(VLOOKUP($A146,'VN100'!$A:$B,2,0),0)*MIN('VN100'!$I:$I)</f>
        <v>#N/A</v>
      </c>
      <c r="AM146" t="e">
        <f>AJ146-IFERROR(VLOOKUP($A146,'VN100'!$A:$B,2,0),0)*MIN('VN100'!$K:$K)</f>
        <v>#N/A</v>
      </c>
      <c r="AN146" t="e">
        <f>AK146-IFERROR(VLOOKUP($A146,MIDCAP!$A:$B,2,0),0)*MIN(MIDCAP!$G:$G)</f>
        <v>#N/A</v>
      </c>
      <c r="AO146" t="e">
        <f>AL146-IFERROR(VLOOKUP($A146,MIDCAP!$A:$B,2,0),0)*MIN(MIDCAP!$I:$I)</f>
        <v>#N/A</v>
      </c>
      <c r="AP146" t="e">
        <f>AM146-IFERROR(VLOOKUP($A146,MIDCAP!$A:$B,2,0),0)*MIN(MIDCAP!$K:$K)</f>
        <v>#N/A</v>
      </c>
      <c r="AQ146" t="e">
        <f>AN146-IFERROR(VLOOKUP($A146,VFS!$A:$B,2,0),0)*MIN(VFS!$G:$G)</f>
        <v>#N/A</v>
      </c>
      <c r="AR146" t="e">
        <f>AO146-IFERROR(VLOOKUP($A146,VFS!$A:$B,2,0),0)*MIN(VFS!$I:$I)</f>
        <v>#N/A</v>
      </c>
      <c r="AS146" t="e">
        <f>AP146-IFERROR(VLOOKUP($A146,VFS!$A:$B,2,0),0)*MIN(VFS!$K:$K)</f>
        <v>#N/A</v>
      </c>
      <c r="AT146" t="e">
        <f>AQ146-IFERROR(VLOOKUP($A146,FUEMAVND!$A:$B,2,0),0)*MIN(FUEMAVND!$G:$G)</f>
        <v>#N/A</v>
      </c>
      <c r="AU146" t="e">
        <f>AR146-IFERROR(VLOOKUP($A146,FUEMAVND!$A:$B,2,0),0)*MIN(FUEMAVND!$I:$I)</f>
        <v>#N/A</v>
      </c>
      <c r="AV146" t="e">
        <f>AS146-IFERROR(VLOOKUP($A146,FUEMAVND!$A:$B,2,0),0)*MIN(FUEMAVND!$K:$K)</f>
        <v>#N/A</v>
      </c>
    </row>
    <row r="147" spans="28:48" x14ac:dyDescent="0.3">
      <c r="AB147" t="e">
        <f>VLOOKUP($A147,updated_plusgrid!$A$1:$AF$500,MATCH("Usable (USABLE)",updated_plusgrid!$A$1:$AF$1,0),0)-IFERROR(VLOOKUP($A147,'E1 basket NFOL Morning'!$A$1:$M$500,MATCH("For 1 basket",'E1 basket NFOL Morning'!$A$1:$M$1,0),0),0)*MIN('E1 basket NFOL Morning'!$G$2:$G$500)</f>
        <v>#N/A</v>
      </c>
      <c r="AC147" t="e">
        <f>VLOOKUP($A147,updated_plusgrid!$A$1:$AF$500,MATCH("Due (DUE)",updated_plusgrid!$A$1:$AF$1,0),0)-IFERROR(VLOOKUP($A147,'E1 basket NFOL Morning'!$A$1:$M$500,MATCH("For 1 basket",'E1 basket NFOL Morning'!$A$1:$M$1,0),0),0)*MIN('E1 basket NFOL Morning'!$I$2:$I$500)</f>
        <v>#N/A</v>
      </c>
      <c r="AD147" t="e">
        <f>VLOOKUP($A147,updated_plusgrid!$A$1:$AF$500,MATCH("Pend. T+1 Buy (TT1UNSETTLEBUY)",updated_plusgrid!$A$1:$AF$1,0),0)-IFERROR(VLOOKUP($A147,'E1 basket NFOL Morning'!$A$1:$M$500,MATCH("For 1 basket",'E1 basket NFOL Morning'!$A$1:$M$1,0),0),0)*MIN('E1 basket NFOL Morning'!$K$2:$K$500)</f>
        <v>#N/A</v>
      </c>
      <c r="AE147" t="e">
        <f>AB147-IFERROR(VLOOKUP($A147,Diamond!$A:$B,2,0),0)*MIN(Diamond!$G:$G)</f>
        <v>#N/A</v>
      </c>
      <c r="AF147" t="e">
        <f>AC147-IFERROR(VLOOKUP($A147,Diamond!$A:$B,2,0),0)*MIN(Diamond!$I:$I)</f>
        <v>#N/A</v>
      </c>
      <c r="AG147" t="e">
        <f>AD147-IFERROR(VLOOKUP($A147,Diamond!$A:$B,2,0),0)*MIN(Diamond!$K:$K)</f>
        <v>#N/A</v>
      </c>
      <c r="AH147" t="e">
        <f>AE147-IFERROR(VLOOKUP($A147,FL!$A:$B,2,0),0)*MIN(FL!$G:$G)</f>
        <v>#N/A</v>
      </c>
      <c r="AI147" t="e">
        <f>AF147-IFERROR(VLOOKUP($A147,FL!$A:$B,2,0),0)*MIN(FL!$I:$I)</f>
        <v>#N/A</v>
      </c>
      <c r="AJ147" t="e">
        <f>AG147-IFERROR(VLOOKUP($A147,FL!$A:$B,2,0),0)*MIN(FL!$K:$K)</f>
        <v>#N/A</v>
      </c>
      <c r="AK147" t="e">
        <f>AH147-IFERROR(VLOOKUP($A147,'VN100'!$A:$B,2,0),0)*MIN('VN100'!$G:$G)</f>
        <v>#N/A</v>
      </c>
      <c r="AL147" t="e">
        <f>AI147-IFERROR(VLOOKUP($A147,'VN100'!$A:$B,2,0),0)*MIN('VN100'!$I:$I)</f>
        <v>#N/A</v>
      </c>
      <c r="AM147" t="e">
        <f>AJ147-IFERROR(VLOOKUP($A147,'VN100'!$A:$B,2,0),0)*MIN('VN100'!$K:$K)</f>
        <v>#N/A</v>
      </c>
      <c r="AN147" t="e">
        <f>AK147-IFERROR(VLOOKUP($A147,MIDCAP!$A:$B,2,0),0)*MIN(MIDCAP!$G:$G)</f>
        <v>#N/A</v>
      </c>
      <c r="AO147" t="e">
        <f>AL147-IFERROR(VLOOKUP($A147,MIDCAP!$A:$B,2,0),0)*MIN(MIDCAP!$I:$I)</f>
        <v>#N/A</v>
      </c>
      <c r="AP147" t="e">
        <f>AM147-IFERROR(VLOOKUP($A147,MIDCAP!$A:$B,2,0),0)*MIN(MIDCAP!$K:$K)</f>
        <v>#N/A</v>
      </c>
      <c r="AQ147" t="e">
        <f>AN147-IFERROR(VLOOKUP($A147,VFS!$A:$B,2,0),0)*MIN(VFS!$G:$G)</f>
        <v>#N/A</v>
      </c>
      <c r="AR147" t="e">
        <f>AO147-IFERROR(VLOOKUP($A147,VFS!$A:$B,2,0),0)*MIN(VFS!$I:$I)</f>
        <v>#N/A</v>
      </c>
      <c r="AS147" t="e">
        <f>AP147-IFERROR(VLOOKUP($A147,VFS!$A:$B,2,0),0)*MIN(VFS!$K:$K)</f>
        <v>#N/A</v>
      </c>
      <c r="AT147" t="e">
        <f>AQ147-IFERROR(VLOOKUP($A147,FUEMAVND!$A:$B,2,0),0)*MIN(FUEMAVND!$G:$G)</f>
        <v>#N/A</v>
      </c>
      <c r="AU147" t="e">
        <f>AR147-IFERROR(VLOOKUP($A147,FUEMAVND!$A:$B,2,0),0)*MIN(FUEMAVND!$I:$I)</f>
        <v>#N/A</v>
      </c>
      <c r="AV147" t="e">
        <f>AS147-IFERROR(VLOOKUP($A147,FUEMAVND!$A:$B,2,0),0)*MIN(FUEMAVND!$K:$K)</f>
        <v>#N/A</v>
      </c>
    </row>
    <row r="148" spans="28:48" x14ac:dyDescent="0.3">
      <c r="AB148" t="e">
        <f>VLOOKUP($A148,updated_plusgrid!$A$1:$AF$500,MATCH("Usable (USABLE)",updated_plusgrid!$A$1:$AF$1,0),0)-IFERROR(VLOOKUP($A148,'E1 basket NFOL Morning'!$A$1:$M$500,MATCH("For 1 basket",'E1 basket NFOL Morning'!$A$1:$M$1,0),0),0)*MIN('E1 basket NFOL Morning'!$G$2:$G$500)</f>
        <v>#N/A</v>
      </c>
      <c r="AC148" t="e">
        <f>VLOOKUP($A148,updated_plusgrid!$A$1:$AF$500,MATCH("Due (DUE)",updated_plusgrid!$A$1:$AF$1,0),0)-IFERROR(VLOOKUP($A148,'E1 basket NFOL Morning'!$A$1:$M$500,MATCH("For 1 basket",'E1 basket NFOL Morning'!$A$1:$M$1,0),0),0)*MIN('E1 basket NFOL Morning'!$I$2:$I$500)</f>
        <v>#N/A</v>
      </c>
      <c r="AD148" t="e">
        <f>VLOOKUP($A148,updated_plusgrid!$A$1:$AF$500,MATCH("Pend. T+1 Buy (TT1UNSETTLEBUY)",updated_plusgrid!$A$1:$AF$1,0),0)-IFERROR(VLOOKUP($A148,'E1 basket NFOL Morning'!$A$1:$M$500,MATCH("For 1 basket",'E1 basket NFOL Morning'!$A$1:$M$1,0),0),0)*MIN('E1 basket NFOL Morning'!$K$2:$K$500)</f>
        <v>#N/A</v>
      </c>
      <c r="AE148" t="e">
        <f>AB148-IFERROR(VLOOKUP($A148,Diamond!$A:$B,2,0),0)*MIN(Diamond!$G:$G)</f>
        <v>#N/A</v>
      </c>
      <c r="AF148" t="e">
        <f>AC148-IFERROR(VLOOKUP($A148,Diamond!$A:$B,2,0),0)*MIN(Diamond!$I:$I)</f>
        <v>#N/A</v>
      </c>
      <c r="AG148" t="e">
        <f>AD148-IFERROR(VLOOKUP($A148,Diamond!$A:$B,2,0),0)*MIN(Diamond!$K:$K)</f>
        <v>#N/A</v>
      </c>
      <c r="AH148" t="e">
        <f>AE148-IFERROR(VLOOKUP($A148,FL!$A:$B,2,0),0)*MIN(FL!$G:$G)</f>
        <v>#N/A</v>
      </c>
      <c r="AI148" t="e">
        <f>AF148-IFERROR(VLOOKUP($A148,FL!$A:$B,2,0),0)*MIN(FL!$I:$I)</f>
        <v>#N/A</v>
      </c>
      <c r="AJ148" t="e">
        <f>AG148-IFERROR(VLOOKUP($A148,FL!$A:$B,2,0),0)*MIN(FL!$K:$K)</f>
        <v>#N/A</v>
      </c>
      <c r="AK148" t="e">
        <f>AH148-IFERROR(VLOOKUP($A148,'VN100'!$A:$B,2,0),0)*MIN('VN100'!$G:$G)</f>
        <v>#N/A</v>
      </c>
      <c r="AL148" t="e">
        <f>AI148-IFERROR(VLOOKUP($A148,'VN100'!$A:$B,2,0),0)*MIN('VN100'!$I:$I)</f>
        <v>#N/A</v>
      </c>
      <c r="AM148" t="e">
        <f>AJ148-IFERROR(VLOOKUP($A148,'VN100'!$A:$B,2,0),0)*MIN('VN100'!$K:$K)</f>
        <v>#N/A</v>
      </c>
      <c r="AN148" t="e">
        <f>AK148-IFERROR(VLOOKUP($A148,MIDCAP!$A:$B,2,0),0)*MIN(MIDCAP!$G:$G)</f>
        <v>#N/A</v>
      </c>
      <c r="AO148" t="e">
        <f>AL148-IFERROR(VLOOKUP($A148,MIDCAP!$A:$B,2,0),0)*MIN(MIDCAP!$I:$I)</f>
        <v>#N/A</v>
      </c>
      <c r="AP148" t="e">
        <f>AM148-IFERROR(VLOOKUP($A148,MIDCAP!$A:$B,2,0),0)*MIN(MIDCAP!$K:$K)</f>
        <v>#N/A</v>
      </c>
      <c r="AQ148" t="e">
        <f>AN148-IFERROR(VLOOKUP($A148,VFS!$A:$B,2,0),0)*MIN(VFS!$G:$G)</f>
        <v>#N/A</v>
      </c>
      <c r="AR148" t="e">
        <f>AO148-IFERROR(VLOOKUP($A148,VFS!$A:$B,2,0),0)*MIN(VFS!$I:$I)</f>
        <v>#N/A</v>
      </c>
      <c r="AS148" t="e">
        <f>AP148-IFERROR(VLOOKUP($A148,VFS!$A:$B,2,0),0)*MIN(VFS!$K:$K)</f>
        <v>#N/A</v>
      </c>
      <c r="AT148" t="e">
        <f>AQ148-IFERROR(VLOOKUP($A148,FUEMAVND!$A:$B,2,0),0)*MIN(FUEMAVND!$G:$G)</f>
        <v>#N/A</v>
      </c>
      <c r="AU148" t="e">
        <f>AR148-IFERROR(VLOOKUP($A148,FUEMAVND!$A:$B,2,0),0)*MIN(FUEMAVND!$I:$I)</f>
        <v>#N/A</v>
      </c>
      <c r="AV148" t="e">
        <f>AS148-IFERROR(VLOOKUP($A148,FUEMAVND!$A:$B,2,0),0)*MIN(FUEMAVND!$K:$K)</f>
        <v>#N/A</v>
      </c>
    </row>
    <row r="149" spans="28:48" x14ac:dyDescent="0.3">
      <c r="AB149" t="e">
        <f>VLOOKUP($A149,updated_plusgrid!$A$1:$AF$500,MATCH("Usable (USABLE)",updated_plusgrid!$A$1:$AF$1,0),0)-IFERROR(VLOOKUP($A149,'E1 basket NFOL Morning'!$A$1:$M$500,MATCH("For 1 basket",'E1 basket NFOL Morning'!$A$1:$M$1,0),0),0)*MIN('E1 basket NFOL Morning'!$G$2:$G$500)</f>
        <v>#N/A</v>
      </c>
      <c r="AC149" t="e">
        <f>VLOOKUP($A149,updated_plusgrid!$A$1:$AF$500,MATCH("Due (DUE)",updated_plusgrid!$A$1:$AF$1,0),0)-IFERROR(VLOOKUP($A149,'E1 basket NFOL Morning'!$A$1:$M$500,MATCH("For 1 basket",'E1 basket NFOL Morning'!$A$1:$M$1,0),0),0)*MIN('E1 basket NFOL Morning'!$I$2:$I$500)</f>
        <v>#N/A</v>
      </c>
      <c r="AD149" t="e">
        <f>VLOOKUP($A149,updated_plusgrid!$A$1:$AF$500,MATCH("Pend. T+1 Buy (TT1UNSETTLEBUY)",updated_plusgrid!$A$1:$AF$1,0),0)-IFERROR(VLOOKUP($A149,'E1 basket NFOL Morning'!$A$1:$M$500,MATCH("For 1 basket",'E1 basket NFOL Morning'!$A$1:$M$1,0),0),0)*MIN('E1 basket NFOL Morning'!$K$2:$K$500)</f>
        <v>#N/A</v>
      </c>
      <c r="AE149" t="e">
        <f>AB149-IFERROR(VLOOKUP($A149,Diamond!$A:$B,2,0),0)*MIN(Diamond!$G:$G)</f>
        <v>#N/A</v>
      </c>
      <c r="AF149" t="e">
        <f>AC149-IFERROR(VLOOKUP($A149,Diamond!$A:$B,2,0),0)*MIN(Diamond!$I:$I)</f>
        <v>#N/A</v>
      </c>
      <c r="AG149" t="e">
        <f>AD149-IFERROR(VLOOKUP($A149,Diamond!$A:$B,2,0),0)*MIN(Diamond!$K:$K)</f>
        <v>#N/A</v>
      </c>
      <c r="AH149" t="e">
        <f>AE149-IFERROR(VLOOKUP($A149,FL!$A:$B,2,0),0)*MIN(FL!$G:$G)</f>
        <v>#N/A</v>
      </c>
      <c r="AI149" t="e">
        <f>AF149-IFERROR(VLOOKUP($A149,FL!$A:$B,2,0),0)*MIN(FL!$I:$I)</f>
        <v>#N/A</v>
      </c>
      <c r="AJ149" t="e">
        <f>AG149-IFERROR(VLOOKUP($A149,FL!$A:$B,2,0),0)*MIN(FL!$K:$K)</f>
        <v>#N/A</v>
      </c>
      <c r="AK149" t="e">
        <f>AH149-IFERROR(VLOOKUP($A149,'VN100'!$A:$B,2,0),0)*MIN('VN100'!$G:$G)</f>
        <v>#N/A</v>
      </c>
      <c r="AL149" t="e">
        <f>AI149-IFERROR(VLOOKUP($A149,'VN100'!$A:$B,2,0),0)*MIN('VN100'!$I:$I)</f>
        <v>#N/A</v>
      </c>
      <c r="AM149" t="e">
        <f>AJ149-IFERROR(VLOOKUP($A149,'VN100'!$A:$B,2,0),0)*MIN('VN100'!$K:$K)</f>
        <v>#N/A</v>
      </c>
      <c r="AN149" t="e">
        <f>AK149-IFERROR(VLOOKUP($A149,MIDCAP!$A:$B,2,0),0)*MIN(MIDCAP!$G:$G)</f>
        <v>#N/A</v>
      </c>
      <c r="AO149" t="e">
        <f>AL149-IFERROR(VLOOKUP($A149,MIDCAP!$A:$B,2,0),0)*MIN(MIDCAP!$I:$I)</f>
        <v>#N/A</v>
      </c>
      <c r="AP149" t="e">
        <f>AM149-IFERROR(VLOOKUP($A149,MIDCAP!$A:$B,2,0),0)*MIN(MIDCAP!$K:$K)</f>
        <v>#N/A</v>
      </c>
      <c r="AQ149" t="e">
        <f>AN149-IFERROR(VLOOKUP($A149,VFS!$A:$B,2,0),0)*MIN(VFS!$G:$G)</f>
        <v>#N/A</v>
      </c>
      <c r="AR149" t="e">
        <f>AO149-IFERROR(VLOOKUP($A149,VFS!$A:$B,2,0),0)*MIN(VFS!$I:$I)</f>
        <v>#N/A</v>
      </c>
      <c r="AS149" t="e">
        <f>AP149-IFERROR(VLOOKUP($A149,VFS!$A:$B,2,0),0)*MIN(VFS!$K:$K)</f>
        <v>#N/A</v>
      </c>
      <c r="AT149" t="e">
        <f>AQ149-IFERROR(VLOOKUP($A149,FUEMAVND!$A:$B,2,0),0)*MIN(FUEMAVND!$G:$G)</f>
        <v>#N/A</v>
      </c>
      <c r="AU149" t="e">
        <f>AR149-IFERROR(VLOOKUP($A149,FUEMAVND!$A:$B,2,0),0)*MIN(FUEMAVND!$I:$I)</f>
        <v>#N/A</v>
      </c>
      <c r="AV149" t="e">
        <f>AS149-IFERROR(VLOOKUP($A149,FUEMAVND!$A:$B,2,0),0)*MIN(FUEMAVND!$K:$K)</f>
        <v>#N/A</v>
      </c>
    </row>
    <row r="150" spans="28:48" x14ac:dyDescent="0.3">
      <c r="AB150" t="e">
        <f>VLOOKUP($A150,updated_plusgrid!$A$1:$AF$500,MATCH("Usable (USABLE)",updated_plusgrid!$A$1:$AF$1,0),0)-IFERROR(VLOOKUP($A150,'E1 basket NFOL Morning'!$A$1:$M$500,MATCH("For 1 basket",'E1 basket NFOL Morning'!$A$1:$M$1,0),0),0)*MIN('E1 basket NFOL Morning'!$G$2:$G$500)</f>
        <v>#N/A</v>
      </c>
      <c r="AC150" t="e">
        <f>VLOOKUP($A150,updated_plusgrid!$A$1:$AF$500,MATCH("Due (DUE)",updated_plusgrid!$A$1:$AF$1,0),0)-IFERROR(VLOOKUP($A150,'E1 basket NFOL Morning'!$A$1:$M$500,MATCH("For 1 basket",'E1 basket NFOL Morning'!$A$1:$M$1,0),0),0)*MIN('E1 basket NFOL Morning'!$I$2:$I$500)</f>
        <v>#N/A</v>
      </c>
      <c r="AD150" t="e">
        <f>VLOOKUP($A150,updated_plusgrid!$A$1:$AF$500,MATCH("Pend. T+1 Buy (TT1UNSETTLEBUY)",updated_plusgrid!$A$1:$AF$1,0),0)-IFERROR(VLOOKUP($A150,'E1 basket NFOL Morning'!$A$1:$M$500,MATCH("For 1 basket",'E1 basket NFOL Morning'!$A$1:$M$1,0),0),0)*MIN('E1 basket NFOL Morning'!$K$2:$K$500)</f>
        <v>#N/A</v>
      </c>
      <c r="AE150" t="e">
        <f>AB150-IFERROR(VLOOKUP($A150,Diamond!$A:$B,2,0),0)*MIN(Diamond!$G:$G)</f>
        <v>#N/A</v>
      </c>
      <c r="AF150" t="e">
        <f>AC150-IFERROR(VLOOKUP($A150,Diamond!$A:$B,2,0),0)*MIN(Diamond!$I:$I)</f>
        <v>#N/A</v>
      </c>
      <c r="AG150" t="e">
        <f>AD150-IFERROR(VLOOKUP($A150,Diamond!$A:$B,2,0),0)*MIN(Diamond!$K:$K)</f>
        <v>#N/A</v>
      </c>
      <c r="AH150" t="e">
        <f>AE150-IFERROR(VLOOKUP($A150,FL!$A:$B,2,0),0)*MIN(FL!$G:$G)</f>
        <v>#N/A</v>
      </c>
      <c r="AI150" t="e">
        <f>AF150-IFERROR(VLOOKUP($A150,FL!$A:$B,2,0),0)*MIN(FL!$I:$I)</f>
        <v>#N/A</v>
      </c>
      <c r="AJ150" t="e">
        <f>AG150-IFERROR(VLOOKUP($A150,FL!$A:$B,2,0),0)*MIN(FL!$K:$K)</f>
        <v>#N/A</v>
      </c>
      <c r="AK150" t="e">
        <f>AH150-IFERROR(VLOOKUP($A150,'VN100'!$A:$B,2,0),0)*MIN('VN100'!$G:$G)</f>
        <v>#N/A</v>
      </c>
      <c r="AL150" t="e">
        <f>AI150-IFERROR(VLOOKUP($A150,'VN100'!$A:$B,2,0),0)*MIN('VN100'!$I:$I)</f>
        <v>#N/A</v>
      </c>
      <c r="AM150" t="e">
        <f>AJ150-IFERROR(VLOOKUP($A150,'VN100'!$A:$B,2,0),0)*MIN('VN100'!$K:$K)</f>
        <v>#N/A</v>
      </c>
      <c r="AN150" t="e">
        <f>AK150-IFERROR(VLOOKUP($A150,MIDCAP!$A:$B,2,0),0)*MIN(MIDCAP!$G:$G)</f>
        <v>#N/A</v>
      </c>
      <c r="AO150" t="e">
        <f>AL150-IFERROR(VLOOKUP($A150,MIDCAP!$A:$B,2,0),0)*MIN(MIDCAP!$I:$I)</f>
        <v>#N/A</v>
      </c>
      <c r="AP150" t="e">
        <f>AM150-IFERROR(VLOOKUP($A150,MIDCAP!$A:$B,2,0),0)*MIN(MIDCAP!$K:$K)</f>
        <v>#N/A</v>
      </c>
      <c r="AQ150" t="e">
        <f>AN150-IFERROR(VLOOKUP($A150,VFS!$A:$B,2,0),0)*MIN(VFS!$G:$G)</f>
        <v>#N/A</v>
      </c>
      <c r="AR150" t="e">
        <f>AO150-IFERROR(VLOOKUP($A150,VFS!$A:$B,2,0),0)*MIN(VFS!$I:$I)</f>
        <v>#N/A</v>
      </c>
      <c r="AS150" t="e">
        <f>AP150-IFERROR(VLOOKUP($A150,VFS!$A:$B,2,0),0)*MIN(VFS!$K:$K)</f>
        <v>#N/A</v>
      </c>
      <c r="AT150" t="e">
        <f>AQ150-IFERROR(VLOOKUP($A150,FUEMAVND!$A:$B,2,0),0)*MIN(FUEMAVND!$G:$G)</f>
        <v>#N/A</v>
      </c>
      <c r="AU150" t="e">
        <f>AR150-IFERROR(VLOOKUP($A150,FUEMAVND!$A:$B,2,0),0)*MIN(FUEMAVND!$I:$I)</f>
        <v>#N/A</v>
      </c>
      <c r="AV150" t="e">
        <f>AS150-IFERROR(VLOOKUP($A150,FUEMAVND!$A:$B,2,0),0)*MIN(FUEMAVND!$K:$K)</f>
        <v>#N/A</v>
      </c>
    </row>
    <row r="151" spans="28:48" x14ac:dyDescent="0.3">
      <c r="AB151" t="e">
        <f>VLOOKUP($A151,updated_plusgrid!$A$1:$AF$500,MATCH("Usable (USABLE)",updated_plusgrid!$A$1:$AF$1,0),0)-IFERROR(VLOOKUP($A151,'E1 basket NFOL Morning'!$A$1:$M$500,MATCH("For 1 basket",'E1 basket NFOL Morning'!$A$1:$M$1,0),0),0)*MIN('E1 basket NFOL Morning'!$G$2:$G$500)</f>
        <v>#N/A</v>
      </c>
      <c r="AC151" t="e">
        <f>VLOOKUP($A151,updated_plusgrid!$A$1:$AF$500,MATCH("Due (DUE)",updated_plusgrid!$A$1:$AF$1,0),0)-IFERROR(VLOOKUP($A151,'E1 basket NFOL Morning'!$A$1:$M$500,MATCH("For 1 basket",'E1 basket NFOL Morning'!$A$1:$M$1,0),0),0)*MIN('E1 basket NFOL Morning'!$I$2:$I$500)</f>
        <v>#N/A</v>
      </c>
      <c r="AD151" t="e">
        <f>VLOOKUP($A151,updated_plusgrid!$A$1:$AF$500,MATCH("Pend. T+1 Buy (TT1UNSETTLEBUY)",updated_plusgrid!$A$1:$AF$1,0),0)-IFERROR(VLOOKUP($A151,'E1 basket NFOL Morning'!$A$1:$M$500,MATCH("For 1 basket",'E1 basket NFOL Morning'!$A$1:$M$1,0),0),0)*MIN('E1 basket NFOL Morning'!$K$2:$K$500)</f>
        <v>#N/A</v>
      </c>
      <c r="AE151" t="e">
        <f>AB151-IFERROR(VLOOKUP($A151,Diamond!$A:$B,2,0),0)*MIN(Diamond!$G:$G)</f>
        <v>#N/A</v>
      </c>
      <c r="AF151" t="e">
        <f>AC151-IFERROR(VLOOKUP($A151,Diamond!$A:$B,2,0),0)*MIN(Diamond!$I:$I)</f>
        <v>#N/A</v>
      </c>
      <c r="AG151" t="e">
        <f>AD151-IFERROR(VLOOKUP($A151,Diamond!$A:$B,2,0),0)*MIN(Diamond!$K:$K)</f>
        <v>#N/A</v>
      </c>
      <c r="AH151" t="e">
        <f>AE151-IFERROR(VLOOKUP($A151,FL!$A:$B,2,0),0)*MIN(FL!$G:$G)</f>
        <v>#N/A</v>
      </c>
      <c r="AI151" t="e">
        <f>AF151-IFERROR(VLOOKUP($A151,FL!$A:$B,2,0),0)*MIN(FL!$I:$I)</f>
        <v>#N/A</v>
      </c>
      <c r="AJ151" t="e">
        <f>AG151-IFERROR(VLOOKUP($A151,FL!$A:$B,2,0),0)*MIN(FL!$K:$K)</f>
        <v>#N/A</v>
      </c>
      <c r="AK151" t="e">
        <f>AH151-IFERROR(VLOOKUP($A151,'VN100'!$A:$B,2,0),0)*MIN('VN100'!$G:$G)</f>
        <v>#N/A</v>
      </c>
      <c r="AL151" t="e">
        <f>AI151-IFERROR(VLOOKUP($A151,'VN100'!$A:$B,2,0),0)*MIN('VN100'!$I:$I)</f>
        <v>#N/A</v>
      </c>
      <c r="AM151" t="e">
        <f>AJ151-IFERROR(VLOOKUP($A151,'VN100'!$A:$B,2,0),0)*MIN('VN100'!$K:$K)</f>
        <v>#N/A</v>
      </c>
      <c r="AN151" t="e">
        <f>AK151-IFERROR(VLOOKUP($A151,MIDCAP!$A:$B,2,0),0)*MIN(MIDCAP!$G:$G)</f>
        <v>#N/A</v>
      </c>
      <c r="AO151" t="e">
        <f>AL151-IFERROR(VLOOKUP($A151,MIDCAP!$A:$B,2,0),0)*MIN(MIDCAP!$I:$I)</f>
        <v>#N/A</v>
      </c>
      <c r="AP151" t="e">
        <f>AM151-IFERROR(VLOOKUP($A151,MIDCAP!$A:$B,2,0),0)*MIN(MIDCAP!$K:$K)</f>
        <v>#N/A</v>
      </c>
      <c r="AQ151" t="e">
        <f>AN151-IFERROR(VLOOKUP($A151,VFS!$A:$B,2,0),0)*MIN(VFS!$G:$G)</f>
        <v>#N/A</v>
      </c>
      <c r="AR151" t="e">
        <f>AO151-IFERROR(VLOOKUP($A151,VFS!$A:$B,2,0),0)*MIN(VFS!$I:$I)</f>
        <v>#N/A</v>
      </c>
      <c r="AS151" t="e">
        <f>AP151-IFERROR(VLOOKUP($A151,VFS!$A:$B,2,0),0)*MIN(VFS!$K:$K)</f>
        <v>#N/A</v>
      </c>
      <c r="AT151" t="e">
        <f>AQ151-IFERROR(VLOOKUP($A151,FUEMAVND!$A:$B,2,0),0)*MIN(FUEMAVND!$G:$G)</f>
        <v>#N/A</v>
      </c>
      <c r="AU151" t="e">
        <f>AR151-IFERROR(VLOOKUP($A151,FUEMAVND!$A:$B,2,0),0)*MIN(FUEMAVND!$I:$I)</f>
        <v>#N/A</v>
      </c>
      <c r="AV151" t="e">
        <f>AS151-IFERROR(VLOOKUP($A151,FUEMAVND!$A:$B,2,0),0)*MIN(FUEMAVND!$K:$K)</f>
        <v>#N/A</v>
      </c>
    </row>
    <row r="152" spans="28:48" x14ac:dyDescent="0.3">
      <c r="AB152" t="e">
        <f>VLOOKUP($A152,updated_plusgrid!$A$1:$AF$500,MATCH("Usable (USABLE)",updated_plusgrid!$A$1:$AF$1,0),0)-IFERROR(VLOOKUP($A152,'E1 basket NFOL Morning'!$A$1:$M$500,MATCH("For 1 basket",'E1 basket NFOL Morning'!$A$1:$M$1,0),0),0)*MIN('E1 basket NFOL Morning'!$G$2:$G$500)</f>
        <v>#N/A</v>
      </c>
      <c r="AC152" t="e">
        <f>VLOOKUP($A152,updated_plusgrid!$A$1:$AF$500,MATCH("Due (DUE)",updated_plusgrid!$A$1:$AF$1,0),0)-IFERROR(VLOOKUP($A152,'E1 basket NFOL Morning'!$A$1:$M$500,MATCH("For 1 basket",'E1 basket NFOL Morning'!$A$1:$M$1,0),0),0)*MIN('E1 basket NFOL Morning'!$I$2:$I$500)</f>
        <v>#N/A</v>
      </c>
      <c r="AD152" t="e">
        <f>VLOOKUP($A152,updated_plusgrid!$A$1:$AF$500,MATCH("Pend. T+1 Buy (TT1UNSETTLEBUY)",updated_plusgrid!$A$1:$AF$1,0),0)-IFERROR(VLOOKUP($A152,'E1 basket NFOL Morning'!$A$1:$M$500,MATCH("For 1 basket",'E1 basket NFOL Morning'!$A$1:$M$1,0),0),0)*MIN('E1 basket NFOL Morning'!$K$2:$K$500)</f>
        <v>#N/A</v>
      </c>
      <c r="AE152" t="e">
        <f>AB152-IFERROR(VLOOKUP($A152,Diamond!$A:$B,2,0),0)*MIN(Diamond!$G:$G)</f>
        <v>#N/A</v>
      </c>
      <c r="AF152" t="e">
        <f>AC152-IFERROR(VLOOKUP($A152,Diamond!$A:$B,2,0),0)*MIN(Diamond!$I:$I)</f>
        <v>#N/A</v>
      </c>
      <c r="AG152" t="e">
        <f>AD152-IFERROR(VLOOKUP($A152,Diamond!$A:$B,2,0),0)*MIN(Diamond!$K:$K)</f>
        <v>#N/A</v>
      </c>
      <c r="AH152" t="e">
        <f>AE152-IFERROR(VLOOKUP($A152,FL!$A:$B,2,0),0)*MIN(FL!$G:$G)</f>
        <v>#N/A</v>
      </c>
      <c r="AI152" t="e">
        <f>AF152-IFERROR(VLOOKUP($A152,FL!$A:$B,2,0),0)*MIN(FL!$I:$I)</f>
        <v>#N/A</v>
      </c>
      <c r="AJ152" t="e">
        <f>AG152-IFERROR(VLOOKUP($A152,FL!$A:$B,2,0),0)*MIN(FL!$K:$K)</f>
        <v>#N/A</v>
      </c>
      <c r="AK152" t="e">
        <f>AH152-IFERROR(VLOOKUP($A152,'VN100'!$A:$B,2,0),0)*MIN('VN100'!$G:$G)</f>
        <v>#N/A</v>
      </c>
      <c r="AL152" t="e">
        <f>AI152-IFERROR(VLOOKUP($A152,'VN100'!$A:$B,2,0),0)*MIN('VN100'!$I:$I)</f>
        <v>#N/A</v>
      </c>
      <c r="AM152" t="e">
        <f>AJ152-IFERROR(VLOOKUP($A152,'VN100'!$A:$B,2,0),0)*MIN('VN100'!$K:$K)</f>
        <v>#N/A</v>
      </c>
      <c r="AN152" t="e">
        <f>AK152-IFERROR(VLOOKUP($A152,MIDCAP!$A:$B,2,0),0)*MIN(MIDCAP!$G:$G)</f>
        <v>#N/A</v>
      </c>
      <c r="AO152" t="e">
        <f>AL152-IFERROR(VLOOKUP($A152,MIDCAP!$A:$B,2,0),0)*MIN(MIDCAP!$I:$I)</f>
        <v>#N/A</v>
      </c>
      <c r="AP152" t="e">
        <f>AM152-IFERROR(VLOOKUP($A152,MIDCAP!$A:$B,2,0),0)*MIN(MIDCAP!$K:$K)</f>
        <v>#N/A</v>
      </c>
      <c r="AQ152" t="e">
        <f>AN152-IFERROR(VLOOKUP($A152,VFS!$A:$B,2,0),0)*MIN(VFS!$G:$G)</f>
        <v>#N/A</v>
      </c>
      <c r="AR152" t="e">
        <f>AO152-IFERROR(VLOOKUP($A152,VFS!$A:$B,2,0),0)*MIN(VFS!$I:$I)</f>
        <v>#N/A</v>
      </c>
      <c r="AS152" t="e">
        <f>AP152-IFERROR(VLOOKUP($A152,VFS!$A:$B,2,0),0)*MIN(VFS!$K:$K)</f>
        <v>#N/A</v>
      </c>
      <c r="AT152" t="e">
        <f>AQ152-IFERROR(VLOOKUP($A152,FUEMAVND!$A:$B,2,0),0)*MIN(FUEMAVND!$G:$G)</f>
        <v>#N/A</v>
      </c>
      <c r="AU152" t="e">
        <f>AR152-IFERROR(VLOOKUP($A152,FUEMAVND!$A:$B,2,0),0)*MIN(FUEMAVND!$I:$I)</f>
        <v>#N/A</v>
      </c>
      <c r="AV152" t="e">
        <f>AS152-IFERROR(VLOOKUP($A152,FUEMAVND!$A:$B,2,0),0)*MIN(FUEMAVND!$K:$K)</f>
        <v>#N/A</v>
      </c>
    </row>
    <row r="153" spans="28:48" x14ac:dyDescent="0.3">
      <c r="AB153" t="e">
        <f>VLOOKUP($A153,updated_plusgrid!$A$1:$AF$500,MATCH("Usable (USABLE)",updated_plusgrid!$A$1:$AF$1,0),0)-IFERROR(VLOOKUP($A153,'E1 basket NFOL Morning'!$A$1:$M$500,MATCH("For 1 basket",'E1 basket NFOL Morning'!$A$1:$M$1,0),0),0)*MIN('E1 basket NFOL Morning'!$G$2:$G$500)</f>
        <v>#N/A</v>
      </c>
      <c r="AC153" t="e">
        <f>VLOOKUP($A153,updated_plusgrid!$A$1:$AF$500,MATCH("Due (DUE)",updated_plusgrid!$A$1:$AF$1,0),0)-IFERROR(VLOOKUP($A153,'E1 basket NFOL Morning'!$A$1:$M$500,MATCH("For 1 basket",'E1 basket NFOL Morning'!$A$1:$M$1,0),0),0)*MIN('E1 basket NFOL Morning'!$I$2:$I$500)</f>
        <v>#N/A</v>
      </c>
      <c r="AD153" t="e">
        <f>VLOOKUP($A153,updated_plusgrid!$A$1:$AF$500,MATCH("Pend. T+1 Buy (TT1UNSETTLEBUY)",updated_plusgrid!$A$1:$AF$1,0),0)-IFERROR(VLOOKUP($A153,'E1 basket NFOL Morning'!$A$1:$M$500,MATCH("For 1 basket",'E1 basket NFOL Morning'!$A$1:$M$1,0),0),0)*MIN('E1 basket NFOL Morning'!$K$2:$K$500)</f>
        <v>#N/A</v>
      </c>
      <c r="AE153" t="e">
        <f>AB153-IFERROR(VLOOKUP($A153,Diamond!$A:$B,2,0),0)*MIN(Diamond!$G:$G)</f>
        <v>#N/A</v>
      </c>
      <c r="AF153" t="e">
        <f>AC153-IFERROR(VLOOKUP($A153,Diamond!$A:$B,2,0),0)*MIN(Diamond!$I:$I)</f>
        <v>#N/A</v>
      </c>
      <c r="AG153" t="e">
        <f>AD153-IFERROR(VLOOKUP($A153,Diamond!$A:$B,2,0),0)*MIN(Diamond!$K:$K)</f>
        <v>#N/A</v>
      </c>
      <c r="AH153" t="e">
        <f>AE153-IFERROR(VLOOKUP($A153,FL!$A:$B,2,0),0)*MIN(FL!$G:$G)</f>
        <v>#N/A</v>
      </c>
      <c r="AI153" t="e">
        <f>AF153-IFERROR(VLOOKUP($A153,FL!$A:$B,2,0),0)*MIN(FL!$I:$I)</f>
        <v>#N/A</v>
      </c>
      <c r="AJ153" t="e">
        <f>AG153-IFERROR(VLOOKUP($A153,FL!$A:$B,2,0),0)*MIN(FL!$K:$K)</f>
        <v>#N/A</v>
      </c>
      <c r="AK153" t="e">
        <f>AH153-IFERROR(VLOOKUP($A153,'VN100'!$A:$B,2,0),0)*MIN('VN100'!$G:$G)</f>
        <v>#N/A</v>
      </c>
      <c r="AL153" t="e">
        <f>AI153-IFERROR(VLOOKUP($A153,'VN100'!$A:$B,2,0),0)*MIN('VN100'!$I:$I)</f>
        <v>#N/A</v>
      </c>
      <c r="AM153" t="e">
        <f>AJ153-IFERROR(VLOOKUP($A153,'VN100'!$A:$B,2,0),0)*MIN('VN100'!$K:$K)</f>
        <v>#N/A</v>
      </c>
      <c r="AN153" t="e">
        <f>AK153-IFERROR(VLOOKUP($A153,MIDCAP!$A:$B,2,0),0)*MIN(MIDCAP!$G:$G)</f>
        <v>#N/A</v>
      </c>
      <c r="AO153" t="e">
        <f>AL153-IFERROR(VLOOKUP($A153,MIDCAP!$A:$B,2,0),0)*MIN(MIDCAP!$I:$I)</f>
        <v>#N/A</v>
      </c>
      <c r="AP153" t="e">
        <f>AM153-IFERROR(VLOOKUP($A153,MIDCAP!$A:$B,2,0),0)*MIN(MIDCAP!$K:$K)</f>
        <v>#N/A</v>
      </c>
      <c r="AQ153" t="e">
        <f>AN153-IFERROR(VLOOKUP($A153,VFS!$A:$B,2,0),0)*MIN(VFS!$G:$G)</f>
        <v>#N/A</v>
      </c>
      <c r="AR153" t="e">
        <f>AO153-IFERROR(VLOOKUP($A153,VFS!$A:$B,2,0),0)*MIN(VFS!$I:$I)</f>
        <v>#N/A</v>
      </c>
      <c r="AS153" t="e">
        <f>AP153-IFERROR(VLOOKUP($A153,VFS!$A:$B,2,0),0)*MIN(VFS!$K:$K)</f>
        <v>#N/A</v>
      </c>
      <c r="AT153" t="e">
        <f>AQ153-IFERROR(VLOOKUP($A153,FUEMAVND!$A:$B,2,0),0)*MIN(FUEMAVND!$G:$G)</f>
        <v>#N/A</v>
      </c>
      <c r="AU153" t="e">
        <f>AR153-IFERROR(VLOOKUP($A153,FUEMAVND!$A:$B,2,0),0)*MIN(FUEMAVND!$I:$I)</f>
        <v>#N/A</v>
      </c>
      <c r="AV153" t="e">
        <f>AS153-IFERROR(VLOOKUP($A153,FUEMAVND!$A:$B,2,0),0)*MIN(FUEMAVND!$K:$K)</f>
        <v>#N/A</v>
      </c>
    </row>
    <row r="154" spans="28:48" x14ac:dyDescent="0.3">
      <c r="AB154" t="e">
        <f>VLOOKUP($A154,updated_plusgrid!$A$1:$AF$500,MATCH("Usable (USABLE)",updated_plusgrid!$A$1:$AF$1,0),0)-IFERROR(VLOOKUP($A154,'E1 basket NFOL Morning'!$A$1:$M$500,MATCH("For 1 basket",'E1 basket NFOL Morning'!$A$1:$M$1,0),0),0)*MIN('E1 basket NFOL Morning'!$G$2:$G$500)</f>
        <v>#N/A</v>
      </c>
      <c r="AC154" t="e">
        <f>VLOOKUP($A154,updated_plusgrid!$A$1:$AF$500,MATCH("Due (DUE)",updated_plusgrid!$A$1:$AF$1,0),0)-IFERROR(VLOOKUP($A154,'E1 basket NFOL Morning'!$A$1:$M$500,MATCH("For 1 basket",'E1 basket NFOL Morning'!$A$1:$M$1,0),0),0)*MIN('E1 basket NFOL Morning'!$I$2:$I$500)</f>
        <v>#N/A</v>
      </c>
      <c r="AD154" t="e">
        <f>VLOOKUP($A154,updated_plusgrid!$A$1:$AF$500,MATCH("Pend. T+1 Buy (TT1UNSETTLEBUY)",updated_plusgrid!$A$1:$AF$1,0),0)-IFERROR(VLOOKUP($A154,'E1 basket NFOL Morning'!$A$1:$M$500,MATCH("For 1 basket",'E1 basket NFOL Morning'!$A$1:$M$1,0),0),0)*MIN('E1 basket NFOL Morning'!$K$2:$K$500)</f>
        <v>#N/A</v>
      </c>
      <c r="AE154" t="e">
        <f>AB154-IFERROR(VLOOKUP($A154,Diamond!$A:$B,2,0),0)*MIN(Diamond!$G:$G)</f>
        <v>#N/A</v>
      </c>
      <c r="AF154" t="e">
        <f>AC154-IFERROR(VLOOKUP($A154,Diamond!$A:$B,2,0),0)*MIN(Diamond!$I:$I)</f>
        <v>#N/A</v>
      </c>
      <c r="AG154" t="e">
        <f>AD154-IFERROR(VLOOKUP($A154,Diamond!$A:$B,2,0),0)*MIN(Diamond!$K:$K)</f>
        <v>#N/A</v>
      </c>
      <c r="AH154" t="e">
        <f>AE154-IFERROR(VLOOKUP($A154,FL!$A:$B,2,0),0)*MIN(FL!$G:$G)</f>
        <v>#N/A</v>
      </c>
      <c r="AI154" t="e">
        <f>AF154-IFERROR(VLOOKUP($A154,FL!$A:$B,2,0),0)*MIN(FL!$I:$I)</f>
        <v>#N/A</v>
      </c>
      <c r="AJ154" t="e">
        <f>AG154-IFERROR(VLOOKUP($A154,FL!$A:$B,2,0),0)*MIN(FL!$K:$K)</f>
        <v>#N/A</v>
      </c>
      <c r="AK154" t="e">
        <f>AH154-IFERROR(VLOOKUP($A154,'VN100'!$A:$B,2,0),0)*MIN('VN100'!$G:$G)</f>
        <v>#N/A</v>
      </c>
      <c r="AL154" t="e">
        <f>AI154-IFERROR(VLOOKUP($A154,'VN100'!$A:$B,2,0),0)*MIN('VN100'!$I:$I)</f>
        <v>#N/A</v>
      </c>
      <c r="AM154" t="e">
        <f>AJ154-IFERROR(VLOOKUP($A154,'VN100'!$A:$B,2,0),0)*MIN('VN100'!$K:$K)</f>
        <v>#N/A</v>
      </c>
      <c r="AN154" t="e">
        <f>AK154-IFERROR(VLOOKUP($A154,MIDCAP!$A:$B,2,0),0)*MIN(MIDCAP!$G:$G)</f>
        <v>#N/A</v>
      </c>
      <c r="AO154" t="e">
        <f>AL154-IFERROR(VLOOKUP($A154,MIDCAP!$A:$B,2,0),0)*MIN(MIDCAP!$I:$I)</f>
        <v>#N/A</v>
      </c>
      <c r="AP154" t="e">
        <f>AM154-IFERROR(VLOOKUP($A154,MIDCAP!$A:$B,2,0),0)*MIN(MIDCAP!$K:$K)</f>
        <v>#N/A</v>
      </c>
      <c r="AQ154" t="e">
        <f>AN154-IFERROR(VLOOKUP($A154,VFS!$A:$B,2,0),0)*MIN(VFS!$G:$G)</f>
        <v>#N/A</v>
      </c>
      <c r="AR154" t="e">
        <f>AO154-IFERROR(VLOOKUP($A154,VFS!$A:$B,2,0),0)*MIN(VFS!$I:$I)</f>
        <v>#N/A</v>
      </c>
      <c r="AS154" t="e">
        <f>AP154-IFERROR(VLOOKUP($A154,VFS!$A:$B,2,0),0)*MIN(VFS!$K:$K)</f>
        <v>#N/A</v>
      </c>
      <c r="AT154" t="e">
        <f>AQ154-IFERROR(VLOOKUP($A154,FUEMAVND!$A:$B,2,0),0)*MIN(FUEMAVND!$G:$G)</f>
        <v>#N/A</v>
      </c>
      <c r="AU154" t="e">
        <f>AR154-IFERROR(VLOOKUP($A154,FUEMAVND!$A:$B,2,0),0)*MIN(FUEMAVND!$I:$I)</f>
        <v>#N/A</v>
      </c>
      <c r="AV154" t="e">
        <f>AS154-IFERROR(VLOOKUP($A154,FUEMAVND!$A:$B,2,0),0)*MIN(FUEMAVND!$K:$K)</f>
        <v>#N/A</v>
      </c>
    </row>
    <row r="155" spans="28:48" x14ac:dyDescent="0.3">
      <c r="AB155" t="e">
        <f>VLOOKUP($A155,updated_plusgrid!$A$1:$AF$500,MATCH("Usable (USABLE)",updated_plusgrid!$A$1:$AF$1,0),0)-IFERROR(VLOOKUP($A155,'E1 basket NFOL Morning'!$A$1:$M$500,MATCH("For 1 basket",'E1 basket NFOL Morning'!$A$1:$M$1,0),0),0)*MIN('E1 basket NFOL Morning'!$G$2:$G$500)</f>
        <v>#N/A</v>
      </c>
      <c r="AC155" t="e">
        <f>VLOOKUP($A155,updated_plusgrid!$A$1:$AF$500,MATCH("Due (DUE)",updated_plusgrid!$A$1:$AF$1,0),0)-IFERROR(VLOOKUP($A155,'E1 basket NFOL Morning'!$A$1:$M$500,MATCH("For 1 basket",'E1 basket NFOL Morning'!$A$1:$M$1,0),0),0)*MIN('E1 basket NFOL Morning'!$I$2:$I$500)</f>
        <v>#N/A</v>
      </c>
      <c r="AD155" t="e">
        <f>VLOOKUP($A155,updated_plusgrid!$A$1:$AF$500,MATCH("Pend. T+1 Buy (TT1UNSETTLEBUY)",updated_plusgrid!$A$1:$AF$1,0),0)-IFERROR(VLOOKUP($A155,'E1 basket NFOL Morning'!$A$1:$M$500,MATCH("For 1 basket",'E1 basket NFOL Morning'!$A$1:$M$1,0),0),0)*MIN('E1 basket NFOL Morning'!$K$2:$K$500)</f>
        <v>#N/A</v>
      </c>
      <c r="AE155" t="e">
        <f>AB155-IFERROR(VLOOKUP($A155,Diamond!$A:$B,2,0),0)*MIN(Diamond!$G:$G)</f>
        <v>#N/A</v>
      </c>
      <c r="AF155" t="e">
        <f>AC155-IFERROR(VLOOKUP($A155,Diamond!$A:$B,2,0),0)*MIN(Diamond!$I:$I)</f>
        <v>#N/A</v>
      </c>
      <c r="AG155" t="e">
        <f>AD155-IFERROR(VLOOKUP($A155,Diamond!$A:$B,2,0),0)*MIN(Diamond!$K:$K)</f>
        <v>#N/A</v>
      </c>
      <c r="AH155" t="e">
        <f>AE155-IFERROR(VLOOKUP($A155,FL!$A:$B,2,0),0)*MIN(FL!$G:$G)</f>
        <v>#N/A</v>
      </c>
      <c r="AI155" t="e">
        <f>AF155-IFERROR(VLOOKUP($A155,FL!$A:$B,2,0),0)*MIN(FL!$I:$I)</f>
        <v>#N/A</v>
      </c>
      <c r="AJ155" t="e">
        <f>AG155-IFERROR(VLOOKUP($A155,FL!$A:$B,2,0),0)*MIN(FL!$K:$K)</f>
        <v>#N/A</v>
      </c>
      <c r="AK155" t="e">
        <f>AH155-IFERROR(VLOOKUP($A155,'VN100'!$A:$B,2,0),0)*MIN('VN100'!$G:$G)</f>
        <v>#N/A</v>
      </c>
      <c r="AL155" t="e">
        <f>AI155-IFERROR(VLOOKUP($A155,'VN100'!$A:$B,2,0),0)*MIN('VN100'!$I:$I)</f>
        <v>#N/A</v>
      </c>
      <c r="AM155" t="e">
        <f>AJ155-IFERROR(VLOOKUP($A155,'VN100'!$A:$B,2,0),0)*MIN('VN100'!$K:$K)</f>
        <v>#N/A</v>
      </c>
      <c r="AN155" t="e">
        <f>AK155-IFERROR(VLOOKUP($A155,MIDCAP!$A:$B,2,0),0)*MIN(MIDCAP!$G:$G)</f>
        <v>#N/A</v>
      </c>
      <c r="AO155" t="e">
        <f>AL155-IFERROR(VLOOKUP($A155,MIDCAP!$A:$B,2,0),0)*MIN(MIDCAP!$I:$I)</f>
        <v>#N/A</v>
      </c>
      <c r="AP155" t="e">
        <f>AM155-IFERROR(VLOOKUP($A155,MIDCAP!$A:$B,2,0),0)*MIN(MIDCAP!$K:$K)</f>
        <v>#N/A</v>
      </c>
      <c r="AQ155" t="e">
        <f>AN155-IFERROR(VLOOKUP($A155,VFS!$A:$B,2,0),0)*MIN(VFS!$G:$G)</f>
        <v>#N/A</v>
      </c>
      <c r="AR155" t="e">
        <f>AO155-IFERROR(VLOOKUP($A155,VFS!$A:$B,2,0),0)*MIN(VFS!$I:$I)</f>
        <v>#N/A</v>
      </c>
      <c r="AS155" t="e">
        <f>AP155-IFERROR(VLOOKUP($A155,VFS!$A:$B,2,0),0)*MIN(VFS!$K:$K)</f>
        <v>#N/A</v>
      </c>
      <c r="AT155" t="e">
        <f>AQ155-IFERROR(VLOOKUP($A155,FUEMAVND!$A:$B,2,0),0)*MIN(FUEMAVND!$G:$G)</f>
        <v>#N/A</v>
      </c>
      <c r="AU155" t="e">
        <f>AR155-IFERROR(VLOOKUP($A155,FUEMAVND!$A:$B,2,0),0)*MIN(FUEMAVND!$I:$I)</f>
        <v>#N/A</v>
      </c>
      <c r="AV155" t="e">
        <f>AS155-IFERROR(VLOOKUP($A155,FUEMAVND!$A:$B,2,0),0)*MIN(FUEMAVND!$K:$K)</f>
        <v>#N/A</v>
      </c>
    </row>
    <row r="156" spans="28:48" x14ac:dyDescent="0.3">
      <c r="AB156" t="e">
        <f>VLOOKUP($A156,updated_plusgrid!$A$1:$AF$500,MATCH("Usable (USABLE)",updated_plusgrid!$A$1:$AF$1,0),0)-IFERROR(VLOOKUP($A156,'E1 basket NFOL Morning'!$A$1:$M$500,MATCH("For 1 basket",'E1 basket NFOL Morning'!$A$1:$M$1,0),0),0)*MIN('E1 basket NFOL Morning'!$G$2:$G$500)</f>
        <v>#N/A</v>
      </c>
      <c r="AC156" t="e">
        <f>VLOOKUP($A156,updated_plusgrid!$A$1:$AF$500,MATCH("Due (DUE)",updated_plusgrid!$A$1:$AF$1,0),0)-IFERROR(VLOOKUP($A156,'E1 basket NFOL Morning'!$A$1:$M$500,MATCH("For 1 basket",'E1 basket NFOL Morning'!$A$1:$M$1,0),0),0)*MIN('E1 basket NFOL Morning'!$I$2:$I$500)</f>
        <v>#N/A</v>
      </c>
      <c r="AD156" t="e">
        <f>VLOOKUP($A156,updated_plusgrid!$A$1:$AF$500,MATCH("Pend. T+1 Buy (TT1UNSETTLEBUY)",updated_plusgrid!$A$1:$AF$1,0),0)-IFERROR(VLOOKUP($A156,'E1 basket NFOL Morning'!$A$1:$M$500,MATCH("For 1 basket",'E1 basket NFOL Morning'!$A$1:$M$1,0),0),0)*MIN('E1 basket NFOL Morning'!$K$2:$K$500)</f>
        <v>#N/A</v>
      </c>
      <c r="AE156" t="e">
        <f>AB156-IFERROR(VLOOKUP($A156,Diamond!$A:$B,2,0),0)*MIN(Diamond!$G:$G)</f>
        <v>#N/A</v>
      </c>
      <c r="AF156" t="e">
        <f>AC156-IFERROR(VLOOKUP($A156,Diamond!$A:$B,2,0),0)*MIN(Diamond!$I:$I)</f>
        <v>#N/A</v>
      </c>
      <c r="AG156" t="e">
        <f>AD156-IFERROR(VLOOKUP($A156,Diamond!$A:$B,2,0),0)*MIN(Diamond!$K:$K)</f>
        <v>#N/A</v>
      </c>
      <c r="AH156" t="e">
        <f>AE156-IFERROR(VLOOKUP($A156,FL!$A:$B,2,0),0)*MIN(FL!$G:$G)</f>
        <v>#N/A</v>
      </c>
      <c r="AI156" t="e">
        <f>AF156-IFERROR(VLOOKUP($A156,FL!$A:$B,2,0),0)*MIN(FL!$I:$I)</f>
        <v>#N/A</v>
      </c>
      <c r="AJ156" t="e">
        <f>AG156-IFERROR(VLOOKUP($A156,FL!$A:$B,2,0),0)*MIN(FL!$K:$K)</f>
        <v>#N/A</v>
      </c>
      <c r="AK156" t="e">
        <f>AH156-IFERROR(VLOOKUP($A156,'VN100'!$A:$B,2,0),0)*MIN('VN100'!$G:$G)</f>
        <v>#N/A</v>
      </c>
      <c r="AL156" t="e">
        <f>AI156-IFERROR(VLOOKUP($A156,'VN100'!$A:$B,2,0),0)*MIN('VN100'!$I:$I)</f>
        <v>#N/A</v>
      </c>
      <c r="AM156" t="e">
        <f>AJ156-IFERROR(VLOOKUP($A156,'VN100'!$A:$B,2,0),0)*MIN('VN100'!$K:$K)</f>
        <v>#N/A</v>
      </c>
      <c r="AN156" t="e">
        <f>AK156-IFERROR(VLOOKUP($A156,MIDCAP!$A:$B,2,0),0)*MIN(MIDCAP!$G:$G)</f>
        <v>#N/A</v>
      </c>
      <c r="AO156" t="e">
        <f>AL156-IFERROR(VLOOKUP($A156,MIDCAP!$A:$B,2,0),0)*MIN(MIDCAP!$I:$I)</f>
        <v>#N/A</v>
      </c>
      <c r="AP156" t="e">
        <f>AM156-IFERROR(VLOOKUP($A156,MIDCAP!$A:$B,2,0),0)*MIN(MIDCAP!$K:$K)</f>
        <v>#N/A</v>
      </c>
      <c r="AQ156" t="e">
        <f>AN156-IFERROR(VLOOKUP($A156,VFS!$A:$B,2,0),0)*MIN(VFS!$G:$G)</f>
        <v>#N/A</v>
      </c>
      <c r="AR156" t="e">
        <f>AO156-IFERROR(VLOOKUP($A156,VFS!$A:$B,2,0),0)*MIN(VFS!$I:$I)</f>
        <v>#N/A</v>
      </c>
      <c r="AS156" t="e">
        <f>AP156-IFERROR(VLOOKUP($A156,VFS!$A:$B,2,0),0)*MIN(VFS!$K:$K)</f>
        <v>#N/A</v>
      </c>
      <c r="AT156" t="e">
        <f>AQ156-IFERROR(VLOOKUP($A156,FUEMAVND!$A:$B,2,0),0)*MIN(FUEMAVND!$G:$G)</f>
        <v>#N/A</v>
      </c>
      <c r="AU156" t="e">
        <f>AR156-IFERROR(VLOOKUP($A156,FUEMAVND!$A:$B,2,0),0)*MIN(FUEMAVND!$I:$I)</f>
        <v>#N/A</v>
      </c>
      <c r="AV156" t="e">
        <f>AS156-IFERROR(VLOOKUP($A156,FUEMAVND!$A:$B,2,0),0)*MIN(FUEMAVND!$K:$K)</f>
        <v>#N/A</v>
      </c>
    </row>
    <row r="157" spans="28:48" x14ac:dyDescent="0.3">
      <c r="AB157" t="e">
        <f>VLOOKUP($A157,updated_plusgrid!$A$1:$AF$500,MATCH("Usable (USABLE)",updated_plusgrid!$A$1:$AF$1,0),0)-IFERROR(VLOOKUP($A157,'E1 basket NFOL Morning'!$A$1:$M$500,MATCH("For 1 basket",'E1 basket NFOL Morning'!$A$1:$M$1,0),0),0)*MIN('E1 basket NFOL Morning'!$G$2:$G$500)</f>
        <v>#N/A</v>
      </c>
      <c r="AC157" t="e">
        <f>VLOOKUP($A157,updated_plusgrid!$A$1:$AF$500,MATCH("Due (DUE)",updated_plusgrid!$A$1:$AF$1,0),0)-IFERROR(VLOOKUP($A157,'E1 basket NFOL Morning'!$A$1:$M$500,MATCH("For 1 basket",'E1 basket NFOL Morning'!$A$1:$M$1,0),0),0)*MIN('E1 basket NFOL Morning'!$I$2:$I$500)</f>
        <v>#N/A</v>
      </c>
      <c r="AD157" t="e">
        <f>VLOOKUP($A157,updated_plusgrid!$A$1:$AF$500,MATCH("Pend. T+1 Buy (TT1UNSETTLEBUY)",updated_plusgrid!$A$1:$AF$1,0),0)-IFERROR(VLOOKUP($A157,'E1 basket NFOL Morning'!$A$1:$M$500,MATCH("For 1 basket",'E1 basket NFOL Morning'!$A$1:$M$1,0),0),0)*MIN('E1 basket NFOL Morning'!$K$2:$K$500)</f>
        <v>#N/A</v>
      </c>
      <c r="AE157" t="e">
        <f>AB157-IFERROR(VLOOKUP($A157,Diamond!$A:$B,2,0),0)*MIN(Diamond!$G:$G)</f>
        <v>#N/A</v>
      </c>
      <c r="AF157" t="e">
        <f>AC157-IFERROR(VLOOKUP($A157,Diamond!$A:$B,2,0),0)*MIN(Diamond!$I:$I)</f>
        <v>#N/A</v>
      </c>
      <c r="AG157" t="e">
        <f>AD157-IFERROR(VLOOKUP($A157,Diamond!$A:$B,2,0),0)*MIN(Diamond!$K:$K)</f>
        <v>#N/A</v>
      </c>
      <c r="AH157" t="e">
        <f>AE157-IFERROR(VLOOKUP($A157,FL!$A:$B,2,0),0)*MIN(FL!$G:$G)</f>
        <v>#N/A</v>
      </c>
      <c r="AI157" t="e">
        <f>AF157-IFERROR(VLOOKUP($A157,FL!$A:$B,2,0),0)*MIN(FL!$I:$I)</f>
        <v>#N/A</v>
      </c>
      <c r="AJ157" t="e">
        <f>AG157-IFERROR(VLOOKUP($A157,FL!$A:$B,2,0),0)*MIN(FL!$K:$K)</f>
        <v>#N/A</v>
      </c>
      <c r="AK157" t="e">
        <f>AH157-IFERROR(VLOOKUP($A157,'VN100'!$A:$B,2,0),0)*MIN('VN100'!$G:$G)</f>
        <v>#N/A</v>
      </c>
      <c r="AL157" t="e">
        <f>AI157-IFERROR(VLOOKUP($A157,'VN100'!$A:$B,2,0),0)*MIN('VN100'!$I:$I)</f>
        <v>#N/A</v>
      </c>
      <c r="AM157" t="e">
        <f>AJ157-IFERROR(VLOOKUP($A157,'VN100'!$A:$B,2,0),0)*MIN('VN100'!$K:$K)</f>
        <v>#N/A</v>
      </c>
      <c r="AN157" t="e">
        <f>AK157-IFERROR(VLOOKUP($A157,MIDCAP!$A:$B,2,0),0)*MIN(MIDCAP!$G:$G)</f>
        <v>#N/A</v>
      </c>
      <c r="AO157" t="e">
        <f>AL157-IFERROR(VLOOKUP($A157,MIDCAP!$A:$B,2,0),0)*MIN(MIDCAP!$I:$I)</f>
        <v>#N/A</v>
      </c>
      <c r="AP157" t="e">
        <f>AM157-IFERROR(VLOOKUP($A157,MIDCAP!$A:$B,2,0),0)*MIN(MIDCAP!$K:$K)</f>
        <v>#N/A</v>
      </c>
      <c r="AQ157" t="e">
        <f>AN157-IFERROR(VLOOKUP($A157,VFS!$A:$B,2,0),0)*MIN(VFS!$G:$G)</f>
        <v>#N/A</v>
      </c>
      <c r="AR157" t="e">
        <f>AO157-IFERROR(VLOOKUP($A157,VFS!$A:$B,2,0),0)*MIN(VFS!$I:$I)</f>
        <v>#N/A</v>
      </c>
      <c r="AS157" t="e">
        <f>AP157-IFERROR(VLOOKUP($A157,VFS!$A:$B,2,0),0)*MIN(VFS!$K:$K)</f>
        <v>#N/A</v>
      </c>
      <c r="AT157" t="e">
        <f>AQ157-IFERROR(VLOOKUP($A157,FUEMAVND!$A:$B,2,0),0)*MIN(FUEMAVND!$G:$G)</f>
        <v>#N/A</v>
      </c>
      <c r="AU157" t="e">
        <f>AR157-IFERROR(VLOOKUP($A157,FUEMAVND!$A:$B,2,0),0)*MIN(FUEMAVND!$I:$I)</f>
        <v>#N/A</v>
      </c>
      <c r="AV157" t="e">
        <f>AS157-IFERROR(VLOOKUP($A157,FUEMAVND!$A:$B,2,0),0)*MIN(FUEMAVND!$K:$K)</f>
        <v>#N/A</v>
      </c>
    </row>
    <row r="158" spans="28:48" x14ac:dyDescent="0.3">
      <c r="AB158" t="e">
        <f>VLOOKUP($A158,updated_plusgrid!$A$1:$AF$500,MATCH("Usable (USABLE)",updated_plusgrid!$A$1:$AF$1,0),0)-IFERROR(VLOOKUP($A158,'E1 basket NFOL Morning'!$A$1:$M$500,MATCH("For 1 basket",'E1 basket NFOL Morning'!$A$1:$M$1,0),0),0)*MIN('E1 basket NFOL Morning'!$G$2:$G$500)</f>
        <v>#N/A</v>
      </c>
      <c r="AC158" t="e">
        <f>VLOOKUP($A158,updated_plusgrid!$A$1:$AF$500,MATCH("Due (DUE)",updated_plusgrid!$A$1:$AF$1,0),0)-IFERROR(VLOOKUP($A158,'E1 basket NFOL Morning'!$A$1:$M$500,MATCH("For 1 basket",'E1 basket NFOL Morning'!$A$1:$M$1,0),0),0)*MIN('E1 basket NFOL Morning'!$I$2:$I$500)</f>
        <v>#N/A</v>
      </c>
      <c r="AD158" t="e">
        <f>VLOOKUP($A158,updated_plusgrid!$A$1:$AF$500,MATCH("Pend. T+1 Buy (TT1UNSETTLEBUY)",updated_plusgrid!$A$1:$AF$1,0),0)-IFERROR(VLOOKUP($A158,'E1 basket NFOL Morning'!$A$1:$M$500,MATCH("For 1 basket",'E1 basket NFOL Morning'!$A$1:$M$1,0),0),0)*MIN('E1 basket NFOL Morning'!$K$2:$K$500)</f>
        <v>#N/A</v>
      </c>
      <c r="AE158" t="e">
        <f>AB158-IFERROR(VLOOKUP($A158,Diamond!$A:$B,2,0),0)*MIN(Diamond!$G:$G)</f>
        <v>#N/A</v>
      </c>
      <c r="AF158" t="e">
        <f>AC158-IFERROR(VLOOKUP($A158,Diamond!$A:$B,2,0),0)*MIN(Diamond!$I:$I)</f>
        <v>#N/A</v>
      </c>
      <c r="AG158" t="e">
        <f>AD158-IFERROR(VLOOKUP($A158,Diamond!$A:$B,2,0),0)*MIN(Diamond!$K:$K)</f>
        <v>#N/A</v>
      </c>
      <c r="AH158" t="e">
        <f>AE158-IFERROR(VLOOKUP($A158,FL!$A:$B,2,0),0)*MIN(FL!$G:$G)</f>
        <v>#N/A</v>
      </c>
      <c r="AI158" t="e">
        <f>AF158-IFERROR(VLOOKUP($A158,FL!$A:$B,2,0),0)*MIN(FL!$I:$I)</f>
        <v>#N/A</v>
      </c>
      <c r="AJ158" t="e">
        <f>AG158-IFERROR(VLOOKUP($A158,FL!$A:$B,2,0),0)*MIN(FL!$K:$K)</f>
        <v>#N/A</v>
      </c>
      <c r="AK158" t="e">
        <f>AH158-IFERROR(VLOOKUP($A158,'VN100'!$A:$B,2,0),0)*MIN('VN100'!$G:$G)</f>
        <v>#N/A</v>
      </c>
      <c r="AL158" t="e">
        <f>AI158-IFERROR(VLOOKUP($A158,'VN100'!$A:$B,2,0),0)*MIN('VN100'!$I:$I)</f>
        <v>#N/A</v>
      </c>
      <c r="AM158" t="e">
        <f>AJ158-IFERROR(VLOOKUP($A158,'VN100'!$A:$B,2,0),0)*MIN('VN100'!$K:$K)</f>
        <v>#N/A</v>
      </c>
      <c r="AN158" t="e">
        <f>AK158-IFERROR(VLOOKUP($A158,MIDCAP!$A:$B,2,0),0)*MIN(MIDCAP!$G:$G)</f>
        <v>#N/A</v>
      </c>
      <c r="AO158" t="e">
        <f>AL158-IFERROR(VLOOKUP($A158,MIDCAP!$A:$B,2,0),0)*MIN(MIDCAP!$I:$I)</f>
        <v>#N/A</v>
      </c>
      <c r="AP158" t="e">
        <f>AM158-IFERROR(VLOOKUP($A158,MIDCAP!$A:$B,2,0),0)*MIN(MIDCAP!$K:$K)</f>
        <v>#N/A</v>
      </c>
      <c r="AQ158" t="e">
        <f>AN158-IFERROR(VLOOKUP($A158,VFS!$A:$B,2,0),0)*MIN(VFS!$G:$G)</f>
        <v>#N/A</v>
      </c>
      <c r="AR158" t="e">
        <f>AO158-IFERROR(VLOOKUP($A158,VFS!$A:$B,2,0),0)*MIN(VFS!$I:$I)</f>
        <v>#N/A</v>
      </c>
      <c r="AS158" t="e">
        <f>AP158-IFERROR(VLOOKUP($A158,VFS!$A:$B,2,0),0)*MIN(VFS!$K:$K)</f>
        <v>#N/A</v>
      </c>
      <c r="AT158" t="e">
        <f>AQ158-IFERROR(VLOOKUP($A158,FUEMAVND!$A:$B,2,0),0)*MIN(FUEMAVND!$G:$G)</f>
        <v>#N/A</v>
      </c>
      <c r="AU158" t="e">
        <f>AR158-IFERROR(VLOOKUP($A158,FUEMAVND!$A:$B,2,0),0)*MIN(FUEMAVND!$I:$I)</f>
        <v>#N/A</v>
      </c>
      <c r="AV158" t="e">
        <f>AS158-IFERROR(VLOOKUP($A158,FUEMAVND!$A:$B,2,0),0)*MIN(FUEMAVND!$K:$K)</f>
        <v>#N/A</v>
      </c>
    </row>
    <row r="159" spans="28:48" x14ac:dyDescent="0.3">
      <c r="AB159" t="e">
        <f>VLOOKUP($A159,updated_plusgrid!$A$1:$AF$500,MATCH("Usable (USABLE)",updated_plusgrid!$A$1:$AF$1,0),0)-IFERROR(VLOOKUP($A159,'E1 basket NFOL Morning'!$A$1:$M$500,MATCH("For 1 basket",'E1 basket NFOL Morning'!$A$1:$M$1,0),0),0)*MIN('E1 basket NFOL Morning'!$G$2:$G$500)</f>
        <v>#N/A</v>
      </c>
      <c r="AC159" t="e">
        <f>VLOOKUP($A159,updated_plusgrid!$A$1:$AF$500,MATCH("Due (DUE)",updated_plusgrid!$A$1:$AF$1,0),0)-IFERROR(VLOOKUP($A159,'E1 basket NFOL Morning'!$A$1:$M$500,MATCH("For 1 basket",'E1 basket NFOL Morning'!$A$1:$M$1,0),0),0)*MIN('E1 basket NFOL Morning'!$I$2:$I$500)</f>
        <v>#N/A</v>
      </c>
      <c r="AD159" t="e">
        <f>VLOOKUP($A159,updated_plusgrid!$A$1:$AF$500,MATCH("Pend. T+1 Buy (TT1UNSETTLEBUY)",updated_plusgrid!$A$1:$AF$1,0),0)-IFERROR(VLOOKUP($A159,'E1 basket NFOL Morning'!$A$1:$M$500,MATCH("For 1 basket",'E1 basket NFOL Morning'!$A$1:$M$1,0),0),0)*MIN('E1 basket NFOL Morning'!$K$2:$K$500)</f>
        <v>#N/A</v>
      </c>
      <c r="AE159" t="e">
        <f>AB159-IFERROR(VLOOKUP($A159,Diamond!$A:$B,2,0),0)*MIN(Diamond!$G:$G)</f>
        <v>#N/A</v>
      </c>
      <c r="AF159" t="e">
        <f>AC159-IFERROR(VLOOKUP($A159,Diamond!$A:$B,2,0),0)*MIN(Diamond!$I:$I)</f>
        <v>#N/A</v>
      </c>
      <c r="AG159" t="e">
        <f>AD159-IFERROR(VLOOKUP($A159,Diamond!$A:$B,2,0),0)*MIN(Diamond!$K:$K)</f>
        <v>#N/A</v>
      </c>
      <c r="AH159" t="e">
        <f>AE159-IFERROR(VLOOKUP($A159,FL!$A:$B,2,0),0)*MIN(FL!$G:$G)</f>
        <v>#N/A</v>
      </c>
      <c r="AI159" t="e">
        <f>AF159-IFERROR(VLOOKUP($A159,FL!$A:$B,2,0),0)*MIN(FL!$I:$I)</f>
        <v>#N/A</v>
      </c>
      <c r="AJ159" t="e">
        <f>AG159-IFERROR(VLOOKUP($A159,FL!$A:$B,2,0),0)*MIN(FL!$K:$K)</f>
        <v>#N/A</v>
      </c>
      <c r="AK159" t="e">
        <f>AH159-IFERROR(VLOOKUP($A159,'VN100'!$A:$B,2,0),0)*MIN('VN100'!$G:$G)</f>
        <v>#N/A</v>
      </c>
      <c r="AL159" t="e">
        <f>AI159-IFERROR(VLOOKUP($A159,'VN100'!$A:$B,2,0),0)*MIN('VN100'!$I:$I)</f>
        <v>#N/A</v>
      </c>
      <c r="AM159" t="e">
        <f>AJ159-IFERROR(VLOOKUP($A159,'VN100'!$A:$B,2,0),0)*MIN('VN100'!$K:$K)</f>
        <v>#N/A</v>
      </c>
      <c r="AN159" t="e">
        <f>AK159-IFERROR(VLOOKUP($A159,MIDCAP!$A:$B,2,0),0)*MIN(MIDCAP!$G:$G)</f>
        <v>#N/A</v>
      </c>
      <c r="AO159" t="e">
        <f>AL159-IFERROR(VLOOKUP($A159,MIDCAP!$A:$B,2,0),0)*MIN(MIDCAP!$I:$I)</f>
        <v>#N/A</v>
      </c>
      <c r="AP159" t="e">
        <f>AM159-IFERROR(VLOOKUP($A159,MIDCAP!$A:$B,2,0),0)*MIN(MIDCAP!$K:$K)</f>
        <v>#N/A</v>
      </c>
      <c r="AQ159" t="e">
        <f>AN159-IFERROR(VLOOKUP($A159,VFS!$A:$B,2,0),0)*MIN(VFS!$G:$G)</f>
        <v>#N/A</v>
      </c>
      <c r="AR159" t="e">
        <f>AO159-IFERROR(VLOOKUP($A159,VFS!$A:$B,2,0),0)*MIN(VFS!$I:$I)</f>
        <v>#N/A</v>
      </c>
      <c r="AS159" t="e">
        <f>AP159-IFERROR(VLOOKUP($A159,VFS!$A:$B,2,0),0)*MIN(VFS!$K:$K)</f>
        <v>#N/A</v>
      </c>
      <c r="AT159" t="e">
        <f>AQ159-IFERROR(VLOOKUP($A159,FUEMAVND!$A:$B,2,0),0)*MIN(FUEMAVND!$G:$G)</f>
        <v>#N/A</v>
      </c>
      <c r="AU159" t="e">
        <f>AR159-IFERROR(VLOOKUP($A159,FUEMAVND!$A:$B,2,0),0)*MIN(FUEMAVND!$I:$I)</f>
        <v>#N/A</v>
      </c>
      <c r="AV159" t="e">
        <f>AS159-IFERROR(VLOOKUP($A159,FUEMAVND!$A:$B,2,0),0)*MIN(FUEMAVND!$K:$K)</f>
        <v>#N/A</v>
      </c>
    </row>
    <row r="160" spans="28:48" x14ac:dyDescent="0.3">
      <c r="AB160" t="e">
        <f>VLOOKUP($A160,updated_plusgrid!$A$1:$AF$500,MATCH("Usable (USABLE)",updated_plusgrid!$A$1:$AF$1,0),0)-IFERROR(VLOOKUP($A160,'E1 basket NFOL Morning'!$A$1:$M$500,MATCH("For 1 basket",'E1 basket NFOL Morning'!$A$1:$M$1,0),0),0)*MIN('E1 basket NFOL Morning'!$G$2:$G$500)</f>
        <v>#N/A</v>
      </c>
      <c r="AC160" t="e">
        <f>VLOOKUP($A160,updated_plusgrid!$A$1:$AF$500,MATCH("Due (DUE)",updated_plusgrid!$A$1:$AF$1,0),0)-IFERROR(VLOOKUP($A160,'E1 basket NFOL Morning'!$A$1:$M$500,MATCH("For 1 basket",'E1 basket NFOL Morning'!$A$1:$M$1,0),0),0)*MIN('E1 basket NFOL Morning'!$I$2:$I$500)</f>
        <v>#N/A</v>
      </c>
      <c r="AD160" t="e">
        <f>VLOOKUP($A160,updated_plusgrid!$A$1:$AF$500,MATCH("Pend. T+1 Buy (TT1UNSETTLEBUY)",updated_plusgrid!$A$1:$AF$1,0),0)-IFERROR(VLOOKUP($A160,'E1 basket NFOL Morning'!$A$1:$M$500,MATCH("For 1 basket",'E1 basket NFOL Morning'!$A$1:$M$1,0),0),0)*MIN('E1 basket NFOL Morning'!$K$2:$K$500)</f>
        <v>#N/A</v>
      </c>
      <c r="AE160" t="e">
        <f>AB160-IFERROR(VLOOKUP($A160,Diamond!$A:$B,2,0),0)*MIN(Diamond!$G:$G)</f>
        <v>#N/A</v>
      </c>
      <c r="AF160" t="e">
        <f>AC160-IFERROR(VLOOKUP($A160,Diamond!$A:$B,2,0),0)*MIN(Diamond!$I:$I)</f>
        <v>#N/A</v>
      </c>
      <c r="AG160" t="e">
        <f>AD160-IFERROR(VLOOKUP($A160,Diamond!$A:$B,2,0),0)*MIN(Diamond!$K:$K)</f>
        <v>#N/A</v>
      </c>
      <c r="AH160" t="e">
        <f>AE160-IFERROR(VLOOKUP($A160,FL!$A:$B,2,0),0)*MIN(FL!$G:$G)</f>
        <v>#N/A</v>
      </c>
      <c r="AI160" t="e">
        <f>AF160-IFERROR(VLOOKUP($A160,FL!$A:$B,2,0),0)*MIN(FL!$I:$I)</f>
        <v>#N/A</v>
      </c>
      <c r="AJ160" t="e">
        <f>AG160-IFERROR(VLOOKUP($A160,FL!$A:$B,2,0),0)*MIN(FL!$K:$K)</f>
        <v>#N/A</v>
      </c>
      <c r="AK160" t="e">
        <f>AH160-IFERROR(VLOOKUP($A160,'VN100'!$A:$B,2,0),0)*MIN('VN100'!$G:$G)</f>
        <v>#N/A</v>
      </c>
      <c r="AL160" t="e">
        <f>AI160-IFERROR(VLOOKUP($A160,'VN100'!$A:$B,2,0),0)*MIN('VN100'!$I:$I)</f>
        <v>#N/A</v>
      </c>
      <c r="AM160" t="e">
        <f>AJ160-IFERROR(VLOOKUP($A160,'VN100'!$A:$B,2,0),0)*MIN('VN100'!$K:$K)</f>
        <v>#N/A</v>
      </c>
      <c r="AN160" t="e">
        <f>AK160-IFERROR(VLOOKUP($A160,MIDCAP!$A:$B,2,0),0)*MIN(MIDCAP!$G:$G)</f>
        <v>#N/A</v>
      </c>
      <c r="AO160" t="e">
        <f>AL160-IFERROR(VLOOKUP($A160,MIDCAP!$A:$B,2,0),0)*MIN(MIDCAP!$I:$I)</f>
        <v>#N/A</v>
      </c>
      <c r="AP160" t="e">
        <f>AM160-IFERROR(VLOOKUP($A160,MIDCAP!$A:$B,2,0),0)*MIN(MIDCAP!$K:$K)</f>
        <v>#N/A</v>
      </c>
      <c r="AQ160" t="e">
        <f>AN160-IFERROR(VLOOKUP($A160,VFS!$A:$B,2,0),0)*MIN(VFS!$G:$G)</f>
        <v>#N/A</v>
      </c>
      <c r="AR160" t="e">
        <f>AO160-IFERROR(VLOOKUP($A160,VFS!$A:$B,2,0),0)*MIN(VFS!$I:$I)</f>
        <v>#N/A</v>
      </c>
      <c r="AS160" t="e">
        <f>AP160-IFERROR(VLOOKUP($A160,VFS!$A:$B,2,0),0)*MIN(VFS!$K:$K)</f>
        <v>#N/A</v>
      </c>
      <c r="AT160" t="e">
        <f>AQ160-IFERROR(VLOOKUP($A160,FUEMAVND!$A:$B,2,0),0)*MIN(FUEMAVND!$G:$G)</f>
        <v>#N/A</v>
      </c>
      <c r="AU160" t="e">
        <f>AR160-IFERROR(VLOOKUP($A160,FUEMAVND!$A:$B,2,0),0)*MIN(FUEMAVND!$I:$I)</f>
        <v>#N/A</v>
      </c>
      <c r="AV160" t="e">
        <f>AS160-IFERROR(VLOOKUP($A160,FUEMAVND!$A:$B,2,0),0)*MIN(FUEMAVND!$K:$K)</f>
        <v>#N/A</v>
      </c>
    </row>
    <row r="161" spans="28:48" x14ac:dyDescent="0.3">
      <c r="AB161" t="e">
        <f>VLOOKUP($A161,updated_plusgrid!$A$1:$AF$500,MATCH("Usable (USABLE)",updated_plusgrid!$A$1:$AF$1,0),0)-IFERROR(VLOOKUP($A161,'E1 basket NFOL Morning'!$A$1:$M$500,MATCH("For 1 basket",'E1 basket NFOL Morning'!$A$1:$M$1,0),0),0)*MIN('E1 basket NFOL Morning'!$G$2:$G$500)</f>
        <v>#N/A</v>
      </c>
      <c r="AC161" t="e">
        <f>VLOOKUP($A161,updated_plusgrid!$A$1:$AF$500,MATCH("Due (DUE)",updated_plusgrid!$A$1:$AF$1,0),0)-IFERROR(VLOOKUP($A161,'E1 basket NFOL Morning'!$A$1:$M$500,MATCH("For 1 basket",'E1 basket NFOL Morning'!$A$1:$M$1,0),0),0)*MIN('E1 basket NFOL Morning'!$I$2:$I$500)</f>
        <v>#N/A</v>
      </c>
      <c r="AD161" t="e">
        <f>VLOOKUP($A161,updated_plusgrid!$A$1:$AF$500,MATCH("Pend. T+1 Buy (TT1UNSETTLEBUY)",updated_plusgrid!$A$1:$AF$1,0),0)-IFERROR(VLOOKUP($A161,'E1 basket NFOL Morning'!$A$1:$M$500,MATCH("For 1 basket",'E1 basket NFOL Morning'!$A$1:$M$1,0),0),0)*MIN('E1 basket NFOL Morning'!$K$2:$K$500)</f>
        <v>#N/A</v>
      </c>
      <c r="AE161" t="e">
        <f>AB161-IFERROR(VLOOKUP($A161,Diamond!$A:$B,2,0),0)*MIN(Diamond!$G:$G)</f>
        <v>#N/A</v>
      </c>
      <c r="AF161" t="e">
        <f>AC161-IFERROR(VLOOKUP($A161,Diamond!$A:$B,2,0),0)*MIN(Diamond!$I:$I)</f>
        <v>#N/A</v>
      </c>
      <c r="AG161" t="e">
        <f>AD161-IFERROR(VLOOKUP($A161,Diamond!$A:$B,2,0),0)*MIN(Diamond!$K:$K)</f>
        <v>#N/A</v>
      </c>
      <c r="AH161" t="e">
        <f>AE161-IFERROR(VLOOKUP($A161,FL!$A:$B,2,0),0)*MIN(FL!$G:$G)</f>
        <v>#N/A</v>
      </c>
      <c r="AI161" t="e">
        <f>AF161-IFERROR(VLOOKUP($A161,FL!$A:$B,2,0),0)*MIN(FL!$I:$I)</f>
        <v>#N/A</v>
      </c>
      <c r="AJ161" t="e">
        <f>AG161-IFERROR(VLOOKUP($A161,FL!$A:$B,2,0),0)*MIN(FL!$K:$K)</f>
        <v>#N/A</v>
      </c>
      <c r="AK161" t="e">
        <f>AH161-IFERROR(VLOOKUP($A161,'VN100'!$A:$B,2,0),0)*MIN('VN100'!$G:$G)</f>
        <v>#N/A</v>
      </c>
      <c r="AL161" t="e">
        <f>AI161-IFERROR(VLOOKUP($A161,'VN100'!$A:$B,2,0),0)*MIN('VN100'!$I:$I)</f>
        <v>#N/A</v>
      </c>
      <c r="AM161" t="e">
        <f>AJ161-IFERROR(VLOOKUP($A161,'VN100'!$A:$B,2,0),0)*MIN('VN100'!$K:$K)</f>
        <v>#N/A</v>
      </c>
      <c r="AN161" t="e">
        <f>AK161-IFERROR(VLOOKUP($A161,MIDCAP!$A:$B,2,0),0)*MIN(MIDCAP!$G:$G)</f>
        <v>#N/A</v>
      </c>
      <c r="AO161" t="e">
        <f>AL161-IFERROR(VLOOKUP($A161,MIDCAP!$A:$B,2,0),0)*MIN(MIDCAP!$I:$I)</f>
        <v>#N/A</v>
      </c>
      <c r="AP161" t="e">
        <f>AM161-IFERROR(VLOOKUP($A161,MIDCAP!$A:$B,2,0),0)*MIN(MIDCAP!$K:$K)</f>
        <v>#N/A</v>
      </c>
      <c r="AQ161" t="e">
        <f>AN161-IFERROR(VLOOKUP($A161,VFS!$A:$B,2,0),0)*MIN(VFS!$G:$G)</f>
        <v>#N/A</v>
      </c>
      <c r="AR161" t="e">
        <f>AO161-IFERROR(VLOOKUP($A161,VFS!$A:$B,2,0),0)*MIN(VFS!$I:$I)</f>
        <v>#N/A</v>
      </c>
      <c r="AS161" t="e">
        <f>AP161-IFERROR(VLOOKUP($A161,VFS!$A:$B,2,0),0)*MIN(VFS!$K:$K)</f>
        <v>#N/A</v>
      </c>
      <c r="AT161" t="e">
        <f>AQ161-IFERROR(VLOOKUP($A161,FUEMAVND!$A:$B,2,0),0)*MIN(FUEMAVND!$G:$G)</f>
        <v>#N/A</v>
      </c>
      <c r="AU161" t="e">
        <f>AR161-IFERROR(VLOOKUP($A161,FUEMAVND!$A:$B,2,0),0)*MIN(FUEMAVND!$I:$I)</f>
        <v>#N/A</v>
      </c>
      <c r="AV161" t="e">
        <f>AS161-IFERROR(VLOOKUP($A161,FUEMAVND!$A:$B,2,0),0)*MIN(FUEMAVND!$K:$K)</f>
        <v>#N/A</v>
      </c>
    </row>
    <row r="162" spans="28:48" x14ac:dyDescent="0.3">
      <c r="AB162" t="e">
        <f>VLOOKUP($A162,updated_plusgrid!$A$1:$AF$500,MATCH("Usable (USABLE)",updated_plusgrid!$A$1:$AF$1,0),0)-IFERROR(VLOOKUP($A162,'E1 basket NFOL Morning'!$A$1:$M$500,MATCH("For 1 basket",'E1 basket NFOL Morning'!$A$1:$M$1,0),0),0)*MIN('E1 basket NFOL Morning'!$G$2:$G$500)</f>
        <v>#N/A</v>
      </c>
      <c r="AC162" t="e">
        <f>VLOOKUP($A162,updated_plusgrid!$A$1:$AF$500,MATCH("Due (DUE)",updated_plusgrid!$A$1:$AF$1,0),0)-IFERROR(VLOOKUP($A162,'E1 basket NFOL Morning'!$A$1:$M$500,MATCH("For 1 basket",'E1 basket NFOL Morning'!$A$1:$M$1,0),0),0)*MIN('E1 basket NFOL Morning'!$I$2:$I$500)</f>
        <v>#N/A</v>
      </c>
      <c r="AD162" t="e">
        <f>VLOOKUP($A162,updated_plusgrid!$A$1:$AF$500,MATCH("Pend. T+1 Buy (TT1UNSETTLEBUY)",updated_plusgrid!$A$1:$AF$1,0),0)-IFERROR(VLOOKUP($A162,'E1 basket NFOL Morning'!$A$1:$M$500,MATCH("For 1 basket",'E1 basket NFOL Morning'!$A$1:$M$1,0),0),0)*MIN('E1 basket NFOL Morning'!$K$2:$K$500)</f>
        <v>#N/A</v>
      </c>
      <c r="AE162" t="e">
        <f>AB162-IFERROR(VLOOKUP($A162,Diamond!$A:$B,2,0),0)*MIN(Diamond!$G:$G)</f>
        <v>#N/A</v>
      </c>
      <c r="AF162" t="e">
        <f>AC162-IFERROR(VLOOKUP($A162,Diamond!$A:$B,2,0),0)*MIN(Diamond!$I:$I)</f>
        <v>#N/A</v>
      </c>
      <c r="AG162" t="e">
        <f>AD162-IFERROR(VLOOKUP($A162,Diamond!$A:$B,2,0),0)*MIN(Diamond!$K:$K)</f>
        <v>#N/A</v>
      </c>
      <c r="AH162" t="e">
        <f>AE162-IFERROR(VLOOKUP($A162,FL!$A:$B,2,0),0)*MIN(FL!$G:$G)</f>
        <v>#N/A</v>
      </c>
      <c r="AI162" t="e">
        <f>AF162-IFERROR(VLOOKUP($A162,FL!$A:$B,2,0),0)*MIN(FL!$I:$I)</f>
        <v>#N/A</v>
      </c>
      <c r="AJ162" t="e">
        <f>AG162-IFERROR(VLOOKUP($A162,FL!$A:$B,2,0),0)*MIN(FL!$K:$K)</f>
        <v>#N/A</v>
      </c>
      <c r="AK162" t="e">
        <f>AH162-IFERROR(VLOOKUP($A162,'VN100'!$A:$B,2,0),0)*MIN('VN100'!$G:$G)</f>
        <v>#N/A</v>
      </c>
      <c r="AL162" t="e">
        <f>AI162-IFERROR(VLOOKUP($A162,'VN100'!$A:$B,2,0),0)*MIN('VN100'!$I:$I)</f>
        <v>#N/A</v>
      </c>
      <c r="AM162" t="e">
        <f>AJ162-IFERROR(VLOOKUP($A162,'VN100'!$A:$B,2,0),0)*MIN('VN100'!$K:$K)</f>
        <v>#N/A</v>
      </c>
      <c r="AN162" t="e">
        <f>AK162-IFERROR(VLOOKUP($A162,MIDCAP!$A:$B,2,0),0)*MIN(MIDCAP!$G:$G)</f>
        <v>#N/A</v>
      </c>
      <c r="AO162" t="e">
        <f>AL162-IFERROR(VLOOKUP($A162,MIDCAP!$A:$B,2,0),0)*MIN(MIDCAP!$I:$I)</f>
        <v>#N/A</v>
      </c>
      <c r="AP162" t="e">
        <f>AM162-IFERROR(VLOOKUP($A162,MIDCAP!$A:$B,2,0),0)*MIN(MIDCAP!$K:$K)</f>
        <v>#N/A</v>
      </c>
      <c r="AQ162" t="e">
        <f>AN162-IFERROR(VLOOKUP($A162,VFS!$A:$B,2,0),0)*MIN(VFS!$G:$G)</f>
        <v>#N/A</v>
      </c>
      <c r="AR162" t="e">
        <f>AO162-IFERROR(VLOOKUP($A162,VFS!$A:$B,2,0),0)*MIN(VFS!$I:$I)</f>
        <v>#N/A</v>
      </c>
      <c r="AS162" t="e">
        <f>AP162-IFERROR(VLOOKUP($A162,VFS!$A:$B,2,0),0)*MIN(VFS!$K:$K)</f>
        <v>#N/A</v>
      </c>
      <c r="AT162" t="e">
        <f>AQ162-IFERROR(VLOOKUP($A162,FUEMAVND!$A:$B,2,0),0)*MIN(FUEMAVND!$G:$G)</f>
        <v>#N/A</v>
      </c>
      <c r="AU162" t="e">
        <f>AR162-IFERROR(VLOOKUP($A162,FUEMAVND!$A:$B,2,0),0)*MIN(FUEMAVND!$I:$I)</f>
        <v>#N/A</v>
      </c>
      <c r="AV162" t="e">
        <f>AS162-IFERROR(VLOOKUP($A162,FUEMAVND!$A:$B,2,0),0)*MIN(FUEMAVND!$K:$K)</f>
        <v>#N/A</v>
      </c>
    </row>
    <row r="163" spans="28:48" x14ac:dyDescent="0.3">
      <c r="AB163" t="e">
        <f>VLOOKUP($A163,updated_plusgrid!$A$1:$AF$500,MATCH("Usable (USABLE)",updated_plusgrid!$A$1:$AF$1,0),0)-IFERROR(VLOOKUP($A163,'E1 basket NFOL Morning'!$A$1:$M$500,MATCH("For 1 basket",'E1 basket NFOL Morning'!$A$1:$M$1,0),0),0)*MIN('E1 basket NFOL Morning'!$G$2:$G$500)</f>
        <v>#N/A</v>
      </c>
      <c r="AC163" t="e">
        <f>VLOOKUP($A163,updated_plusgrid!$A$1:$AF$500,MATCH("Due (DUE)",updated_plusgrid!$A$1:$AF$1,0),0)-IFERROR(VLOOKUP($A163,'E1 basket NFOL Morning'!$A$1:$M$500,MATCH("For 1 basket",'E1 basket NFOL Morning'!$A$1:$M$1,0),0),0)*MIN('E1 basket NFOL Morning'!$I$2:$I$500)</f>
        <v>#N/A</v>
      </c>
      <c r="AD163" t="e">
        <f>VLOOKUP($A163,updated_plusgrid!$A$1:$AF$500,MATCH("Pend. T+1 Buy (TT1UNSETTLEBUY)",updated_plusgrid!$A$1:$AF$1,0),0)-IFERROR(VLOOKUP($A163,'E1 basket NFOL Morning'!$A$1:$M$500,MATCH("For 1 basket",'E1 basket NFOL Morning'!$A$1:$M$1,0),0),0)*MIN('E1 basket NFOL Morning'!$K$2:$K$500)</f>
        <v>#N/A</v>
      </c>
      <c r="AE163" t="e">
        <f>AB163-IFERROR(VLOOKUP($A163,Diamond!$A:$B,2,0),0)*MIN(Diamond!$G:$G)</f>
        <v>#N/A</v>
      </c>
      <c r="AF163" t="e">
        <f>AC163-IFERROR(VLOOKUP($A163,Diamond!$A:$B,2,0),0)*MIN(Diamond!$I:$I)</f>
        <v>#N/A</v>
      </c>
      <c r="AG163" t="e">
        <f>AD163-IFERROR(VLOOKUP($A163,Diamond!$A:$B,2,0),0)*MIN(Diamond!$K:$K)</f>
        <v>#N/A</v>
      </c>
      <c r="AH163" t="e">
        <f>AE163-IFERROR(VLOOKUP($A163,FL!$A:$B,2,0),0)*MIN(FL!$G:$G)</f>
        <v>#N/A</v>
      </c>
      <c r="AI163" t="e">
        <f>AF163-IFERROR(VLOOKUP($A163,FL!$A:$B,2,0),0)*MIN(FL!$I:$I)</f>
        <v>#N/A</v>
      </c>
      <c r="AJ163" t="e">
        <f>AG163-IFERROR(VLOOKUP($A163,FL!$A:$B,2,0),0)*MIN(FL!$K:$K)</f>
        <v>#N/A</v>
      </c>
      <c r="AK163" t="e">
        <f>AH163-IFERROR(VLOOKUP($A163,'VN100'!$A:$B,2,0),0)*MIN('VN100'!$G:$G)</f>
        <v>#N/A</v>
      </c>
      <c r="AL163" t="e">
        <f>AI163-IFERROR(VLOOKUP($A163,'VN100'!$A:$B,2,0),0)*MIN('VN100'!$I:$I)</f>
        <v>#N/A</v>
      </c>
      <c r="AM163" t="e">
        <f>AJ163-IFERROR(VLOOKUP($A163,'VN100'!$A:$B,2,0),0)*MIN('VN100'!$K:$K)</f>
        <v>#N/A</v>
      </c>
      <c r="AN163" t="e">
        <f>AK163-IFERROR(VLOOKUP($A163,MIDCAP!$A:$B,2,0),0)*MIN(MIDCAP!$G:$G)</f>
        <v>#N/A</v>
      </c>
      <c r="AO163" t="e">
        <f>AL163-IFERROR(VLOOKUP($A163,MIDCAP!$A:$B,2,0),0)*MIN(MIDCAP!$I:$I)</f>
        <v>#N/A</v>
      </c>
      <c r="AP163" t="e">
        <f>AM163-IFERROR(VLOOKUP($A163,MIDCAP!$A:$B,2,0),0)*MIN(MIDCAP!$K:$K)</f>
        <v>#N/A</v>
      </c>
      <c r="AQ163" t="e">
        <f>AN163-IFERROR(VLOOKUP($A163,VFS!$A:$B,2,0),0)*MIN(VFS!$G:$G)</f>
        <v>#N/A</v>
      </c>
      <c r="AR163" t="e">
        <f>AO163-IFERROR(VLOOKUP($A163,VFS!$A:$B,2,0),0)*MIN(VFS!$I:$I)</f>
        <v>#N/A</v>
      </c>
      <c r="AS163" t="e">
        <f>AP163-IFERROR(VLOOKUP($A163,VFS!$A:$B,2,0),0)*MIN(VFS!$K:$K)</f>
        <v>#N/A</v>
      </c>
      <c r="AT163" t="e">
        <f>AQ163-IFERROR(VLOOKUP($A163,FUEMAVND!$A:$B,2,0),0)*MIN(FUEMAVND!$G:$G)</f>
        <v>#N/A</v>
      </c>
      <c r="AU163" t="e">
        <f>AR163-IFERROR(VLOOKUP($A163,FUEMAVND!$A:$B,2,0),0)*MIN(FUEMAVND!$I:$I)</f>
        <v>#N/A</v>
      </c>
      <c r="AV163" t="e">
        <f>AS163-IFERROR(VLOOKUP($A163,FUEMAVND!$A:$B,2,0),0)*MIN(FUEMAVND!$K:$K)</f>
        <v>#N/A</v>
      </c>
    </row>
    <row r="164" spans="28:48" x14ac:dyDescent="0.3">
      <c r="AB164" t="e">
        <f>VLOOKUP($A164,updated_plusgrid!$A$1:$AF$500,MATCH("Usable (USABLE)",updated_plusgrid!$A$1:$AF$1,0),0)-IFERROR(VLOOKUP($A164,'E1 basket NFOL Morning'!$A$1:$M$500,MATCH("For 1 basket",'E1 basket NFOL Morning'!$A$1:$M$1,0),0),0)*MIN('E1 basket NFOL Morning'!$G$2:$G$500)</f>
        <v>#N/A</v>
      </c>
      <c r="AC164" t="e">
        <f>VLOOKUP($A164,updated_plusgrid!$A$1:$AF$500,MATCH("Due (DUE)",updated_plusgrid!$A$1:$AF$1,0),0)-IFERROR(VLOOKUP($A164,'E1 basket NFOL Morning'!$A$1:$M$500,MATCH("For 1 basket",'E1 basket NFOL Morning'!$A$1:$M$1,0),0),0)*MIN('E1 basket NFOL Morning'!$I$2:$I$500)</f>
        <v>#N/A</v>
      </c>
      <c r="AD164" t="e">
        <f>VLOOKUP($A164,updated_plusgrid!$A$1:$AF$500,MATCH("Pend. T+1 Buy (TT1UNSETTLEBUY)",updated_plusgrid!$A$1:$AF$1,0),0)-IFERROR(VLOOKUP($A164,'E1 basket NFOL Morning'!$A$1:$M$500,MATCH("For 1 basket",'E1 basket NFOL Morning'!$A$1:$M$1,0),0),0)*MIN('E1 basket NFOL Morning'!$K$2:$K$500)</f>
        <v>#N/A</v>
      </c>
      <c r="AE164" t="e">
        <f>AB164-IFERROR(VLOOKUP($A164,Diamond!$A:$B,2,0),0)*MIN(Diamond!$G:$G)</f>
        <v>#N/A</v>
      </c>
      <c r="AF164" t="e">
        <f>AC164-IFERROR(VLOOKUP($A164,Diamond!$A:$B,2,0),0)*MIN(Diamond!$I:$I)</f>
        <v>#N/A</v>
      </c>
      <c r="AG164" t="e">
        <f>AD164-IFERROR(VLOOKUP($A164,Diamond!$A:$B,2,0),0)*MIN(Diamond!$K:$K)</f>
        <v>#N/A</v>
      </c>
      <c r="AH164" t="e">
        <f>AE164-IFERROR(VLOOKUP($A164,FL!$A:$B,2,0),0)*MIN(FL!$G:$G)</f>
        <v>#N/A</v>
      </c>
      <c r="AI164" t="e">
        <f>AF164-IFERROR(VLOOKUP($A164,FL!$A:$B,2,0),0)*MIN(FL!$I:$I)</f>
        <v>#N/A</v>
      </c>
      <c r="AJ164" t="e">
        <f>AG164-IFERROR(VLOOKUP($A164,FL!$A:$B,2,0),0)*MIN(FL!$K:$K)</f>
        <v>#N/A</v>
      </c>
      <c r="AK164" t="e">
        <f>AH164-IFERROR(VLOOKUP($A164,'VN100'!$A:$B,2,0),0)*MIN('VN100'!$G:$G)</f>
        <v>#N/A</v>
      </c>
      <c r="AL164" t="e">
        <f>AI164-IFERROR(VLOOKUP($A164,'VN100'!$A:$B,2,0),0)*MIN('VN100'!$I:$I)</f>
        <v>#N/A</v>
      </c>
      <c r="AM164" t="e">
        <f>AJ164-IFERROR(VLOOKUP($A164,'VN100'!$A:$B,2,0),0)*MIN('VN100'!$K:$K)</f>
        <v>#N/A</v>
      </c>
      <c r="AN164" t="e">
        <f>AK164-IFERROR(VLOOKUP($A164,MIDCAP!$A:$B,2,0),0)*MIN(MIDCAP!$G:$G)</f>
        <v>#N/A</v>
      </c>
      <c r="AO164" t="e">
        <f>AL164-IFERROR(VLOOKUP($A164,MIDCAP!$A:$B,2,0),0)*MIN(MIDCAP!$I:$I)</f>
        <v>#N/A</v>
      </c>
      <c r="AP164" t="e">
        <f>AM164-IFERROR(VLOOKUP($A164,MIDCAP!$A:$B,2,0),0)*MIN(MIDCAP!$K:$K)</f>
        <v>#N/A</v>
      </c>
      <c r="AQ164" t="e">
        <f>AN164-IFERROR(VLOOKUP($A164,VFS!$A:$B,2,0),0)*MIN(VFS!$G:$G)</f>
        <v>#N/A</v>
      </c>
      <c r="AR164" t="e">
        <f>AO164-IFERROR(VLOOKUP($A164,VFS!$A:$B,2,0),0)*MIN(VFS!$I:$I)</f>
        <v>#N/A</v>
      </c>
      <c r="AS164" t="e">
        <f>AP164-IFERROR(VLOOKUP($A164,VFS!$A:$B,2,0),0)*MIN(VFS!$K:$K)</f>
        <v>#N/A</v>
      </c>
      <c r="AT164" t="e">
        <f>AQ164-IFERROR(VLOOKUP($A164,FUEMAVND!$A:$B,2,0),0)*MIN(FUEMAVND!$G:$G)</f>
        <v>#N/A</v>
      </c>
      <c r="AU164" t="e">
        <f>AR164-IFERROR(VLOOKUP($A164,FUEMAVND!$A:$B,2,0),0)*MIN(FUEMAVND!$I:$I)</f>
        <v>#N/A</v>
      </c>
      <c r="AV164" t="e">
        <f>AS164-IFERROR(VLOOKUP($A164,FUEMAVND!$A:$B,2,0),0)*MIN(FUEMAVND!$K:$K)</f>
        <v>#N/A</v>
      </c>
    </row>
    <row r="165" spans="28:48" x14ac:dyDescent="0.3">
      <c r="AB165" t="e">
        <f>VLOOKUP($A165,updated_plusgrid!$A$1:$AF$500,MATCH("Usable (USABLE)",updated_plusgrid!$A$1:$AF$1,0),0)-IFERROR(VLOOKUP($A165,'E1 basket NFOL Morning'!$A$1:$M$500,MATCH("For 1 basket",'E1 basket NFOL Morning'!$A$1:$M$1,0),0),0)*MIN('E1 basket NFOL Morning'!$G$2:$G$500)</f>
        <v>#N/A</v>
      </c>
      <c r="AC165" t="e">
        <f>VLOOKUP($A165,updated_plusgrid!$A$1:$AF$500,MATCH("Due (DUE)",updated_plusgrid!$A$1:$AF$1,0),0)-IFERROR(VLOOKUP($A165,'E1 basket NFOL Morning'!$A$1:$M$500,MATCH("For 1 basket",'E1 basket NFOL Morning'!$A$1:$M$1,0),0),0)*MIN('E1 basket NFOL Morning'!$I$2:$I$500)</f>
        <v>#N/A</v>
      </c>
      <c r="AD165" t="e">
        <f>VLOOKUP($A165,updated_plusgrid!$A$1:$AF$500,MATCH("Pend. T+1 Buy (TT1UNSETTLEBUY)",updated_plusgrid!$A$1:$AF$1,0),0)-IFERROR(VLOOKUP($A165,'E1 basket NFOL Morning'!$A$1:$M$500,MATCH("For 1 basket",'E1 basket NFOL Morning'!$A$1:$M$1,0),0),0)*MIN('E1 basket NFOL Morning'!$K$2:$K$500)</f>
        <v>#N/A</v>
      </c>
      <c r="AE165" t="e">
        <f>AB165-IFERROR(VLOOKUP($A165,Diamond!$A:$B,2,0),0)*MIN(Diamond!$G:$G)</f>
        <v>#N/A</v>
      </c>
      <c r="AF165" t="e">
        <f>AC165-IFERROR(VLOOKUP($A165,Diamond!$A:$B,2,0),0)*MIN(Diamond!$I:$I)</f>
        <v>#N/A</v>
      </c>
      <c r="AG165" t="e">
        <f>AD165-IFERROR(VLOOKUP($A165,Diamond!$A:$B,2,0),0)*MIN(Diamond!$K:$K)</f>
        <v>#N/A</v>
      </c>
      <c r="AH165" t="e">
        <f>AE165-IFERROR(VLOOKUP($A165,FL!$A:$B,2,0),0)*MIN(FL!$G:$G)</f>
        <v>#N/A</v>
      </c>
      <c r="AI165" t="e">
        <f>AF165-IFERROR(VLOOKUP($A165,FL!$A:$B,2,0),0)*MIN(FL!$I:$I)</f>
        <v>#N/A</v>
      </c>
      <c r="AJ165" t="e">
        <f>AG165-IFERROR(VLOOKUP($A165,FL!$A:$B,2,0),0)*MIN(FL!$K:$K)</f>
        <v>#N/A</v>
      </c>
      <c r="AK165" t="e">
        <f>AH165-IFERROR(VLOOKUP($A165,'VN100'!$A:$B,2,0),0)*MIN('VN100'!$G:$G)</f>
        <v>#N/A</v>
      </c>
      <c r="AL165" t="e">
        <f>AI165-IFERROR(VLOOKUP($A165,'VN100'!$A:$B,2,0),0)*MIN('VN100'!$I:$I)</f>
        <v>#N/A</v>
      </c>
      <c r="AM165" t="e">
        <f>AJ165-IFERROR(VLOOKUP($A165,'VN100'!$A:$B,2,0),0)*MIN('VN100'!$K:$K)</f>
        <v>#N/A</v>
      </c>
      <c r="AN165" t="e">
        <f>AK165-IFERROR(VLOOKUP($A165,MIDCAP!$A:$B,2,0),0)*MIN(MIDCAP!$G:$G)</f>
        <v>#N/A</v>
      </c>
      <c r="AO165" t="e">
        <f>AL165-IFERROR(VLOOKUP($A165,MIDCAP!$A:$B,2,0),0)*MIN(MIDCAP!$I:$I)</f>
        <v>#N/A</v>
      </c>
      <c r="AP165" t="e">
        <f>AM165-IFERROR(VLOOKUP($A165,MIDCAP!$A:$B,2,0),0)*MIN(MIDCAP!$K:$K)</f>
        <v>#N/A</v>
      </c>
      <c r="AQ165" t="e">
        <f>AN165-IFERROR(VLOOKUP($A165,VFS!$A:$B,2,0),0)*MIN(VFS!$G:$G)</f>
        <v>#N/A</v>
      </c>
      <c r="AR165" t="e">
        <f>AO165-IFERROR(VLOOKUP($A165,VFS!$A:$B,2,0),0)*MIN(VFS!$I:$I)</f>
        <v>#N/A</v>
      </c>
      <c r="AS165" t="e">
        <f>AP165-IFERROR(VLOOKUP($A165,VFS!$A:$B,2,0),0)*MIN(VFS!$K:$K)</f>
        <v>#N/A</v>
      </c>
      <c r="AT165" t="e">
        <f>AQ165-IFERROR(VLOOKUP($A165,FUEMAVND!$A:$B,2,0),0)*MIN(FUEMAVND!$G:$G)</f>
        <v>#N/A</v>
      </c>
      <c r="AU165" t="e">
        <f>AR165-IFERROR(VLOOKUP($A165,FUEMAVND!$A:$B,2,0),0)*MIN(FUEMAVND!$I:$I)</f>
        <v>#N/A</v>
      </c>
      <c r="AV165" t="e">
        <f>AS165-IFERROR(VLOOKUP($A165,FUEMAVND!$A:$B,2,0),0)*MIN(FUEMAVND!$K:$K)</f>
        <v>#N/A</v>
      </c>
    </row>
    <row r="166" spans="28:48" x14ac:dyDescent="0.3">
      <c r="AB166" t="e">
        <f>VLOOKUP($A166,updated_plusgrid!$A$1:$AF$500,MATCH("Usable (USABLE)",updated_plusgrid!$A$1:$AF$1,0),0)-IFERROR(VLOOKUP($A166,'E1 basket NFOL Morning'!$A$1:$M$500,MATCH("For 1 basket",'E1 basket NFOL Morning'!$A$1:$M$1,0),0),0)*MIN('E1 basket NFOL Morning'!$G$2:$G$500)</f>
        <v>#N/A</v>
      </c>
      <c r="AC166" t="e">
        <f>VLOOKUP($A166,updated_plusgrid!$A$1:$AF$500,MATCH("Due (DUE)",updated_plusgrid!$A$1:$AF$1,0),0)-IFERROR(VLOOKUP($A166,'E1 basket NFOL Morning'!$A$1:$M$500,MATCH("For 1 basket",'E1 basket NFOL Morning'!$A$1:$M$1,0),0),0)*MIN('E1 basket NFOL Morning'!$I$2:$I$500)</f>
        <v>#N/A</v>
      </c>
      <c r="AD166" t="e">
        <f>VLOOKUP($A166,updated_plusgrid!$A$1:$AF$500,MATCH("Pend. T+1 Buy (TT1UNSETTLEBUY)",updated_plusgrid!$A$1:$AF$1,0),0)-IFERROR(VLOOKUP($A166,'E1 basket NFOL Morning'!$A$1:$M$500,MATCH("For 1 basket",'E1 basket NFOL Morning'!$A$1:$M$1,0),0),0)*MIN('E1 basket NFOL Morning'!$K$2:$K$500)</f>
        <v>#N/A</v>
      </c>
      <c r="AE166" t="e">
        <f>AB166-IFERROR(VLOOKUP($A166,Diamond!$A:$B,2,0),0)*MIN(Diamond!$G:$G)</f>
        <v>#N/A</v>
      </c>
      <c r="AF166" t="e">
        <f>AC166-IFERROR(VLOOKUP($A166,Diamond!$A:$B,2,0),0)*MIN(Diamond!$I:$I)</f>
        <v>#N/A</v>
      </c>
      <c r="AG166" t="e">
        <f>AD166-IFERROR(VLOOKUP($A166,Diamond!$A:$B,2,0),0)*MIN(Diamond!$K:$K)</f>
        <v>#N/A</v>
      </c>
      <c r="AH166" t="e">
        <f>AE166-IFERROR(VLOOKUP($A166,FL!$A:$B,2,0),0)*MIN(FL!$G:$G)</f>
        <v>#N/A</v>
      </c>
      <c r="AI166" t="e">
        <f>AF166-IFERROR(VLOOKUP($A166,FL!$A:$B,2,0),0)*MIN(FL!$I:$I)</f>
        <v>#N/A</v>
      </c>
      <c r="AJ166" t="e">
        <f>AG166-IFERROR(VLOOKUP($A166,FL!$A:$B,2,0),0)*MIN(FL!$K:$K)</f>
        <v>#N/A</v>
      </c>
      <c r="AK166" t="e">
        <f>AH166-IFERROR(VLOOKUP($A166,'VN100'!$A:$B,2,0),0)*MIN('VN100'!$G:$G)</f>
        <v>#N/A</v>
      </c>
      <c r="AL166" t="e">
        <f>AI166-IFERROR(VLOOKUP($A166,'VN100'!$A:$B,2,0),0)*MIN('VN100'!$I:$I)</f>
        <v>#N/A</v>
      </c>
      <c r="AM166" t="e">
        <f>AJ166-IFERROR(VLOOKUP($A166,'VN100'!$A:$B,2,0),0)*MIN('VN100'!$K:$K)</f>
        <v>#N/A</v>
      </c>
      <c r="AN166" t="e">
        <f>AK166-IFERROR(VLOOKUP($A166,MIDCAP!$A:$B,2,0),0)*MIN(MIDCAP!$G:$G)</f>
        <v>#N/A</v>
      </c>
      <c r="AO166" t="e">
        <f>AL166-IFERROR(VLOOKUP($A166,MIDCAP!$A:$B,2,0),0)*MIN(MIDCAP!$I:$I)</f>
        <v>#N/A</v>
      </c>
      <c r="AP166" t="e">
        <f>AM166-IFERROR(VLOOKUP($A166,MIDCAP!$A:$B,2,0),0)*MIN(MIDCAP!$K:$K)</f>
        <v>#N/A</v>
      </c>
      <c r="AQ166" t="e">
        <f>AN166-IFERROR(VLOOKUP($A166,VFS!$A:$B,2,0),0)*MIN(VFS!$G:$G)</f>
        <v>#N/A</v>
      </c>
      <c r="AR166" t="e">
        <f>AO166-IFERROR(VLOOKUP($A166,VFS!$A:$B,2,0),0)*MIN(VFS!$I:$I)</f>
        <v>#N/A</v>
      </c>
      <c r="AS166" t="e">
        <f>AP166-IFERROR(VLOOKUP($A166,VFS!$A:$B,2,0),0)*MIN(VFS!$K:$K)</f>
        <v>#N/A</v>
      </c>
      <c r="AT166" t="e">
        <f>AQ166-IFERROR(VLOOKUP($A166,FUEMAVND!$A:$B,2,0),0)*MIN(FUEMAVND!$G:$G)</f>
        <v>#N/A</v>
      </c>
      <c r="AU166" t="e">
        <f>AR166-IFERROR(VLOOKUP($A166,FUEMAVND!$A:$B,2,0),0)*MIN(FUEMAVND!$I:$I)</f>
        <v>#N/A</v>
      </c>
      <c r="AV166" t="e">
        <f>AS166-IFERROR(VLOOKUP($A166,FUEMAVND!$A:$B,2,0),0)*MIN(FUEMAVND!$K:$K)</f>
        <v>#N/A</v>
      </c>
    </row>
    <row r="167" spans="28:48" x14ac:dyDescent="0.3">
      <c r="AB167" t="e">
        <f>VLOOKUP($A167,updated_plusgrid!$A$1:$AF$500,MATCH("Usable (USABLE)",updated_plusgrid!$A$1:$AF$1,0),0)-IFERROR(VLOOKUP($A167,'E1 basket NFOL Morning'!$A$1:$M$500,MATCH("For 1 basket",'E1 basket NFOL Morning'!$A$1:$M$1,0),0),0)*MIN('E1 basket NFOL Morning'!$G$2:$G$500)</f>
        <v>#N/A</v>
      </c>
      <c r="AC167" t="e">
        <f>VLOOKUP($A167,updated_plusgrid!$A$1:$AF$500,MATCH("Due (DUE)",updated_plusgrid!$A$1:$AF$1,0),0)-IFERROR(VLOOKUP($A167,'E1 basket NFOL Morning'!$A$1:$M$500,MATCH("For 1 basket",'E1 basket NFOL Morning'!$A$1:$M$1,0),0),0)*MIN('E1 basket NFOL Morning'!$I$2:$I$500)</f>
        <v>#N/A</v>
      </c>
      <c r="AD167" t="e">
        <f>VLOOKUP($A167,updated_plusgrid!$A$1:$AF$500,MATCH("Pend. T+1 Buy (TT1UNSETTLEBUY)",updated_plusgrid!$A$1:$AF$1,0),0)-IFERROR(VLOOKUP($A167,'E1 basket NFOL Morning'!$A$1:$M$500,MATCH("For 1 basket",'E1 basket NFOL Morning'!$A$1:$M$1,0),0),0)*MIN('E1 basket NFOL Morning'!$K$2:$K$500)</f>
        <v>#N/A</v>
      </c>
      <c r="AE167" t="e">
        <f>AB167-IFERROR(VLOOKUP($A167,Diamond!$A:$B,2,0),0)*MIN(Diamond!$G:$G)</f>
        <v>#N/A</v>
      </c>
      <c r="AF167" t="e">
        <f>AC167-IFERROR(VLOOKUP($A167,Diamond!$A:$B,2,0),0)*MIN(Diamond!$I:$I)</f>
        <v>#N/A</v>
      </c>
      <c r="AG167" t="e">
        <f>AD167-IFERROR(VLOOKUP($A167,Diamond!$A:$B,2,0),0)*MIN(Diamond!$K:$K)</f>
        <v>#N/A</v>
      </c>
      <c r="AH167" t="e">
        <f>AE167-IFERROR(VLOOKUP($A167,FL!$A:$B,2,0),0)*MIN(FL!$G:$G)</f>
        <v>#N/A</v>
      </c>
      <c r="AI167" t="e">
        <f>AF167-IFERROR(VLOOKUP($A167,FL!$A:$B,2,0),0)*MIN(FL!$I:$I)</f>
        <v>#N/A</v>
      </c>
      <c r="AJ167" t="e">
        <f>AG167-IFERROR(VLOOKUP($A167,FL!$A:$B,2,0),0)*MIN(FL!$K:$K)</f>
        <v>#N/A</v>
      </c>
      <c r="AK167" t="e">
        <f>AH167-IFERROR(VLOOKUP($A167,'VN100'!$A:$B,2,0),0)*MIN('VN100'!$G:$G)</f>
        <v>#N/A</v>
      </c>
      <c r="AL167" t="e">
        <f>AI167-IFERROR(VLOOKUP($A167,'VN100'!$A:$B,2,0),0)*MIN('VN100'!$I:$I)</f>
        <v>#N/A</v>
      </c>
      <c r="AM167" t="e">
        <f>AJ167-IFERROR(VLOOKUP($A167,'VN100'!$A:$B,2,0),0)*MIN('VN100'!$K:$K)</f>
        <v>#N/A</v>
      </c>
      <c r="AN167" t="e">
        <f>AK167-IFERROR(VLOOKUP($A167,MIDCAP!$A:$B,2,0),0)*MIN(MIDCAP!$G:$G)</f>
        <v>#N/A</v>
      </c>
      <c r="AO167" t="e">
        <f>AL167-IFERROR(VLOOKUP($A167,MIDCAP!$A:$B,2,0),0)*MIN(MIDCAP!$I:$I)</f>
        <v>#N/A</v>
      </c>
      <c r="AP167" t="e">
        <f>AM167-IFERROR(VLOOKUP($A167,MIDCAP!$A:$B,2,0),0)*MIN(MIDCAP!$K:$K)</f>
        <v>#N/A</v>
      </c>
      <c r="AQ167" t="e">
        <f>AN167-IFERROR(VLOOKUP($A167,VFS!$A:$B,2,0),0)*MIN(VFS!$G:$G)</f>
        <v>#N/A</v>
      </c>
      <c r="AR167" t="e">
        <f>AO167-IFERROR(VLOOKUP($A167,VFS!$A:$B,2,0),0)*MIN(VFS!$I:$I)</f>
        <v>#N/A</v>
      </c>
      <c r="AS167" t="e">
        <f>AP167-IFERROR(VLOOKUP($A167,VFS!$A:$B,2,0),0)*MIN(VFS!$K:$K)</f>
        <v>#N/A</v>
      </c>
      <c r="AT167" t="e">
        <f>AQ167-IFERROR(VLOOKUP($A167,FUEMAVND!$A:$B,2,0),0)*MIN(FUEMAVND!$G:$G)</f>
        <v>#N/A</v>
      </c>
      <c r="AU167" t="e">
        <f>AR167-IFERROR(VLOOKUP($A167,FUEMAVND!$A:$B,2,0),0)*MIN(FUEMAVND!$I:$I)</f>
        <v>#N/A</v>
      </c>
      <c r="AV167" t="e">
        <f>AS167-IFERROR(VLOOKUP($A167,FUEMAVND!$A:$B,2,0),0)*MIN(FUEMAVND!$K:$K)</f>
        <v>#N/A</v>
      </c>
    </row>
    <row r="168" spans="28:48" x14ac:dyDescent="0.3">
      <c r="AB168" t="e">
        <f>VLOOKUP($A168,updated_plusgrid!$A$1:$AF$500,MATCH("Usable (USABLE)",updated_plusgrid!$A$1:$AF$1,0),0)-IFERROR(VLOOKUP($A168,'E1 basket NFOL Morning'!$A$1:$M$500,MATCH("For 1 basket",'E1 basket NFOL Morning'!$A$1:$M$1,0),0),0)*MIN('E1 basket NFOL Morning'!$G$2:$G$500)</f>
        <v>#N/A</v>
      </c>
      <c r="AC168" t="e">
        <f>VLOOKUP($A168,updated_plusgrid!$A$1:$AF$500,MATCH("Due (DUE)",updated_plusgrid!$A$1:$AF$1,0),0)-IFERROR(VLOOKUP($A168,'E1 basket NFOL Morning'!$A$1:$M$500,MATCH("For 1 basket",'E1 basket NFOL Morning'!$A$1:$M$1,0),0),0)*MIN('E1 basket NFOL Morning'!$I$2:$I$500)</f>
        <v>#N/A</v>
      </c>
      <c r="AD168" t="e">
        <f>VLOOKUP($A168,updated_plusgrid!$A$1:$AF$500,MATCH("Pend. T+1 Buy (TT1UNSETTLEBUY)",updated_plusgrid!$A$1:$AF$1,0),0)-IFERROR(VLOOKUP($A168,'E1 basket NFOL Morning'!$A$1:$M$500,MATCH("For 1 basket",'E1 basket NFOL Morning'!$A$1:$M$1,0),0),0)*MIN('E1 basket NFOL Morning'!$K$2:$K$500)</f>
        <v>#N/A</v>
      </c>
      <c r="AE168" t="e">
        <f>AB168-IFERROR(VLOOKUP($A168,Diamond!$A:$B,2,0),0)*MIN(Diamond!$G:$G)</f>
        <v>#N/A</v>
      </c>
      <c r="AF168" t="e">
        <f>AC168-IFERROR(VLOOKUP($A168,Diamond!$A:$B,2,0),0)*MIN(Diamond!$I:$I)</f>
        <v>#N/A</v>
      </c>
      <c r="AG168" t="e">
        <f>AD168-IFERROR(VLOOKUP($A168,Diamond!$A:$B,2,0),0)*MIN(Diamond!$K:$K)</f>
        <v>#N/A</v>
      </c>
      <c r="AH168" t="e">
        <f>AE168-IFERROR(VLOOKUP($A168,FL!$A:$B,2,0),0)*MIN(FL!$G:$G)</f>
        <v>#N/A</v>
      </c>
      <c r="AI168" t="e">
        <f>AF168-IFERROR(VLOOKUP($A168,FL!$A:$B,2,0),0)*MIN(FL!$I:$I)</f>
        <v>#N/A</v>
      </c>
      <c r="AJ168" t="e">
        <f>AG168-IFERROR(VLOOKUP($A168,FL!$A:$B,2,0),0)*MIN(FL!$K:$K)</f>
        <v>#N/A</v>
      </c>
      <c r="AK168" t="e">
        <f>AH168-IFERROR(VLOOKUP($A168,'VN100'!$A:$B,2,0),0)*MIN('VN100'!$G:$G)</f>
        <v>#N/A</v>
      </c>
      <c r="AL168" t="e">
        <f>AI168-IFERROR(VLOOKUP($A168,'VN100'!$A:$B,2,0),0)*MIN('VN100'!$I:$I)</f>
        <v>#N/A</v>
      </c>
      <c r="AM168" t="e">
        <f>AJ168-IFERROR(VLOOKUP($A168,'VN100'!$A:$B,2,0),0)*MIN('VN100'!$K:$K)</f>
        <v>#N/A</v>
      </c>
      <c r="AN168" t="e">
        <f>AK168-IFERROR(VLOOKUP($A168,MIDCAP!$A:$B,2,0),0)*MIN(MIDCAP!$G:$G)</f>
        <v>#N/A</v>
      </c>
      <c r="AO168" t="e">
        <f>AL168-IFERROR(VLOOKUP($A168,MIDCAP!$A:$B,2,0),0)*MIN(MIDCAP!$I:$I)</f>
        <v>#N/A</v>
      </c>
      <c r="AP168" t="e">
        <f>AM168-IFERROR(VLOOKUP($A168,MIDCAP!$A:$B,2,0),0)*MIN(MIDCAP!$K:$K)</f>
        <v>#N/A</v>
      </c>
      <c r="AQ168" t="e">
        <f>AN168-IFERROR(VLOOKUP($A168,VFS!$A:$B,2,0),0)*MIN(VFS!$G:$G)</f>
        <v>#N/A</v>
      </c>
      <c r="AR168" t="e">
        <f>AO168-IFERROR(VLOOKUP($A168,VFS!$A:$B,2,0),0)*MIN(VFS!$I:$I)</f>
        <v>#N/A</v>
      </c>
      <c r="AS168" t="e">
        <f>AP168-IFERROR(VLOOKUP($A168,VFS!$A:$B,2,0),0)*MIN(VFS!$K:$K)</f>
        <v>#N/A</v>
      </c>
      <c r="AT168" t="e">
        <f>AQ168-IFERROR(VLOOKUP($A168,FUEMAVND!$A:$B,2,0),0)*MIN(FUEMAVND!$G:$G)</f>
        <v>#N/A</v>
      </c>
      <c r="AU168" t="e">
        <f>AR168-IFERROR(VLOOKUP($A168,FUEMAVND!$A:$B,2,0),0)*MIN(FUEMAVND!$I:$I)</f>
        <v>#N/A</v>
      </c>
      <c r="AV168" t="e">
        <f>AS168-IFERROR(VLOOKUP($A168,FUEMAVND!$A:$B,2,0),0)*MIN(FUEMAVND!$K:$K)</f>
        <v>#N/A</v>
      </c>
    </row>
    <row r="169" spans="28:48" x14ac:dyDescent="0.3">
      <c r="AB169" t="e">
        <f>VLOOKUP($A169,updated_plusgrid!$A$1:$AF$500,MATCH("Usable (USABLE)",updated_plusgrid!$A$1:$AF$1,0),0)-IFERROR(VLOOKUP($A169,'E1 basket NFOL Morning'!$A$1:$M$500,MATCH("For 1 basket",'E1 basket NFOL Morning'!$A$1:$M$1,0),0),0)*MIN('E1 basket NFOL Morning'!$G$2:$G$500)</f>
        <v>#N/A</v>
      </c>
      <c r="AC169" t="e">
        <f>VLOOKUP($A169,updated_plusgrid!$A$1:$AF$500,MATCH("Due (DUE)",updated_plusgrid!$A$1:$AF$1,0),0)-IFERROR(VLOOKUP($A169,'E1 basket NFOL Morning'!$A$1:$M$500,MATCH("For 1 basket",'E1 basket NFOL Morning'!$A$1:$M$1,0),0),0)*MIN('E1 basket NFOL Morning'!$I$2:$I$500)</f>
        <v>#N/A</v>
      </c>
      <c r="AD169" t="e">
        <f>VLOOKUP($A169,updated_plusgrid!$A$1:$AF$500,MATCH("Pend. T+1 Buy (TT1UNSETTLEBUY)",updated_plusgrid!$A$1:$AF$1,0),0)-IFERROR(VLOOKUP($A169,'E1 basket NFOL Morning'!$A$1:$M$500,MATCH("For 1 basket",'E1 basket NFOL Morning'!$A$1:$M$1,0),0),0)*MIN('E1 basket NFOL Morning'!$K$2:$K$500)</f>
        <v>#N/A</v>
      </c>
      <c r="AE169" t="e">
        <f>AB169-IFERROR(VLOOKUP($A169,Diamond!$A:$B,2,0),0)*MIN(Diamond!$G:$G)</f>
        <v>#N/A</v>
      </c>
      <c r="AF169" t="e">
        <f>AC169-IFERROR(VLOOKUP($A169,Diamond!$A:$B,2,0),0)*MIN(Diamond!$I:$I)</f>
        <v>#N/A</v>
      </c>
      <c r="AG169" t="e">
        <f>AD169-IFERROR(VLOOKUP($A169,Diamond!$A:$B,2,0),0)*MIN(Diamond!$K:$K)</f>
        <v>#N/A</v>
      </c>
      <c r="AH169" t="e">
        <f>AE169-IFERROR(VLOOKUP($A169,FL!$A:$B,2,0),0)*MIN(FL!$G:$G)</f>
        <v>#N/A</v>
      </c>
      <c r="AI169" t="e">
        <f>AF169-IFERROR(VLOOKUP($A169,FL!$A:$B,2,0),0)*MIN(FL!$I:$I)</f>
        <v>#N/A</v>
      </c>
      <c r="AJ169" t="e">
        <f>AG169-IFERROR(VLOOKUP($A169,FL!$A:$B,2,0),0)*MIN(FL!$K:$K)</f>
        <v>#N/A</v>
      </c>
      <c r="AK169" t="e">
        <f>AH169-IFERROR(VLOOKUP($A169,'VN100'!$A:$B,2,0),0)*MIN('VN100'!$G:$G)</f>
        <v>#N/A</v>
      </c>
      <c r="AL169" t="e">
        <f>AI169-IFERROR(VLOOKUP($A169,'VN100'!$A:$B,2,0),0)*MIN('VN100'!$I:$I)</f>
        <v>#N/A</v>
      </c>
      <c r="AM169" t="e">
        <f>AJ169-IFERROR(VLOOKUP($A169,'VN100'!$A:$B,2,0),0)*MIN('VN100'!$K:$K)</f>
        <v>#N/A</v>
      </c>
      <c r="AN169" t="e">
        <f>AK169-IFERROR(VLOOKUP($A169,MIDCAP!$A:$B,2,0),0)*MIN(MIDCAP!$G:$G)</f>
        <v>#N/A</v>
      </c>
      <c r="AO169" t="e">
        <f>AL169-IFERROR(VLOOKUP($A169,MIDCAP!$A:$B,2,0),0)*MIN(MIDCAP!$I:$I)</f>
        <v>#N/A</v>
      </c>
      <c r="AP169" t="e">
        <f>AM169-IFERROR(VLOOKUP($A169,MIDCAP!$A:$B,2,0),0)*MIN(MIDCAP!$K:$K)</f>
        <v>#N/A</v>
      </c>
      <c r="AQ169" t="e">
        <f>AN169-IFERROR(VLOOKUP($A169,VFS!$A:$B,2,0),0)*MIN(VFS!$G:$G)</f>
        <v>#N/A</v>
      </c>
      <c r="AR169" t="e">
        <f>AO169-IFERROR(VLOOKUP($A169,VFS!$A:$B,2,0),0)*MIN(VFS!$I:$I)</f>
        <v>#N/A</v>
      </c>
      <c r="AS169" t="e">
        <f>AP169-IFERROR(VLOOKUP($A169,VFS!$A:$B,2,0),0)*MIN(VFS!$K:$K)</f>
        <v>#N/A</v>
      </c>
      <c r="AT169" t="e">
        <f>AQ169-IFERROR(VLOOKUP($A169,FUEMAVND!$A:$B,2,0),0)*MIN(FUEMAVND!$G:$G)</f>
        <v>#N/A</v>
      </c>
      <c r="AU169" t="e">
        <f>AR169-IFERROR(VLOOKUP($A169,FUEMAVND!$A:$B,2,0),0)*MIN(FUEMAVND!$I:$I)</f>
        <v>#N/A</v>
      </c>
      <c r="AV169" t="e">
        <f>AS169-IFERROR(VLOOKUP($A169,FUEMAVND!$A:$B,2,0),0)*MIN(FUEMAVND!$K:$K)</f>
        <v>#N/A</v>
      </c>
    </row>
    <row r="170" spans="28:48" x14ac:dyDescent="0.3">
      <c r="AB170" t="e">
        <f>VLOOKUP($A170,updated_plusgrid!$A$1:$AF$500,MATCH("Usable (USABLE)",updated_plusgrid!$A$1:$AF$1,0),0)-IFERROR(VLOOKUP($A170,'E1 basket NFOL Morning'!$A$1:$M$500,MATCH("For 1 basket",'E1 basket NFOL Morning'!$A$1:$M$1,0),0),0)*MIN('E1 basket NFOL Morning'!$G$2:$G$500)</f>
        <v>#N/A</v>
      </c>
      <c r="AC170" t="e">
        <f>VLOOKUP($A170,updated_plusgrid!$A$1:$AF$500,MATCH("Due (DUE)",updated_plusgrid!$A$1:$AF$1,0),0)-IFERROR(VLOOKUP($A170,'E1 basket NFOL Morning'!$A$1:$M$500,MATCH("For 1 basket",'E1 basket NFOL Morning'!$A$1:$M$1,0),0),0)*MIN('E1 basket NFOL Morning'!$I$2:$I$500)</f>
        <v>#N/A</v>
      </c>
      <c r="AD170" t="e">
        <f>VLOOKUP($A170,updated_plusgrid!$A$1:$AF$500,MATCH("Pend. T+1 Buy (TT1UNSETTLEBUY)",updated_plusgrid!$A$1:$AF$1,0),0)-IFERROR(VLOOKUP($A170,'E1 basket NFOL Morning'!$A$1:$M$500,MATCH("For 1 basket",'E1 basket NFOL Morning'!$A$1:$M$1,0),0),0)*MIN('E1 basket NFOL Morning'!$K$2:$K$500)</f>
        <v>#N/A</v>
      </c>
      <c r="AE170" t="e">
        <f>AB170-IFERROR(VLOOKUP($A170,Diamond!$A:$B,2,0),0)*MIN(Diamond!$G:$G)</f>
        <v>#N/A</v>
      </c>
      <c r="AF170" t="e">
        <f>AC170-IFERROR(VLOOKUP($A170,Diamond!$A:$B,2,0),0)*MIN(Diamond!$I:$I)</f>
        <v>#N/A</v>
      </c>
      <c r="AG170" t="e">
        <f>AD170-IFERROR(VLOOKUP($A170,Diamond!$A:$B,2,0),0)*MIN(Diamond!$K:$K)</f>
        <v>#N/A</v>
      </c>
      <c r="AH170" t="e">
        <f>AE170-IFERROR(VLOOKUP($A170,FL!$A:$B,2,0),0)*MIN(FL!$G:$G)</f>
        <v>#N/A</v>
      </c>
      <c r="AI170" t="e">
        <f>AF170-IFERROR(VLOOKUP($A170,FL!$A:$B,2,0),0)*MIN(FL!$I:$I)</f>
        <v>#N/A</v>
      </c>
      <c r="AJ170" t="e">
        <f>AG170-IFERROR(VLOOKUP($A170,FL!$A:$B,2,0),0)*MIN(FL!$K:$K)</f>
        <v>#N/A</v>
      </c>
      <c r="AK170" t="e">
        <f>AH170-IFERROR(VLOOKUP($A170,'VN100'!$A:$B,2,0),0)*MIN('VN100'!$G:$G)</f>
        <v>#N/A</v>
      </c>
      <c r="AL170" t="e">
        <f>AI170-IFERROR(VLOOKUP($A170,'VN100'!$A:$B,2,0),0)*MIN('VN100'!$I:$I)</f>
        <v>#N/A</v>
      </c>
      <c r="AM170" t="e">
        <f>AJ170-IFERROR(VLOOKUP($A170,'VN100'!$A:$B,2,0),0)*MIN('VN100'!$K:$K)</f>
        <v>#N/A</v>
      </c>
      <c r="AN170" t="e">
        <f>AK170-IFERROR(VLOOKUP($A170,MIDCAP!$A:$B,2,0),0)*MIN(MIDCAP!$G:$G)</f>
        <v>#N/A</v>
      </c>
      <c r="AO170" t="e">
        <f>AL170-IFERROR(VLOOKUP($A170,MIDCAP!$A:$B,2,0),0)*MIN(MIDCAP!$I:$I)</f>
        <v>#N/A</v>
      </c>
      <c r="AP170" t="e">
        <f>AM170-IFERROR(VLOOKUP($A170,MIDCAP!$A:$B,2,0),0)*MIN(MIDCAP!$K:$K)</f>
        <v>#N/A</v>
      </c>
      <c r="AQ170" t="e">
        <f>AN170-IFERROR(VLOOKUP($A170,VFS!$A:$B,2,0),0)*MIN(VFS!$G:$G)</f>
        <v>#N/A</v>
      </c>
      <c r="AR170" t="e">
        <f>AO170-IFERROR(VLOOKUP($A170,VFS!$A:$B,2,0),0)*MIN(VFS!$I:$I)</f>
        <v>#N/A</v>
      </c>
      <c r="AS170" t="e">
        <f>AP170-IFERROR(VLOOKUP($A170,VFS!$A:$B,2,0),0)*MIN(VFS!$K:$K)</f>
        <v>#N/A</v>
      </c>
      <c r="AT170" t="e">
        <f>AQ170-IFERROR(VLOOKUP($A170,FUEMAVND!$A:$B,2,0),0)*MIN(FUEMAVND!$G:$G)</f>
        <v>#N/A</v>
      </c>
      <c r="AU170" t="e">
        <f>AR170-IFERROR(VLOOKUP($A170,FUEMAVND!$A:$B,2,0),0)*MIN(FUEMAVND!$I:$I)</f>
        <v>#N/A</v>
      </c>
      <c r="AV170" t="e">
        <f>AS170-IFERROR(VLOOKUP($A170,FUEMAVND!$A:$B,2,0),0)*MIN(FUEMAVND!$K:$K)</f>
        <v>#N/A</v>
      </c>
    </row>
    <row r="171" spans="28:48" x14ac:dyDescent="0.3">
      <c r="AB171" t="e">
        <f>VLOOKUP($A171,updated_plusgrid!$A$1:$AF$500,MATCH("Usable (USABLE)",updated_plusgrid!$A$1:$AF$1,0),0)-IFERROR(VLOOKUP($A171,'E1 basket NFOL Morning'!$A$1:$M$500,MATCH("For 1 basket",'E1 basket NFOL Morning'!$A$1:$M$1,0),0),0)*MIN('E1 basket NFOL Morning'!$G$2:$G$500)</f>
        <v>#N/A</v>
      </c>
      <c r="AC171" t="e">
        <f>VLOOKUP($A171,updated_plusgrid!$A$1:$AF$500,MATCH("Due (DUE)",updated_plusgrid!$A$1:$AF$1,0),0)-IFERROR(VLOOKUP($A171,'E1 basket NFOL Morning'!$A$1:$M$500,MATCH("For 1 basket",'E1 basket NFOL Morning'!$A$1:$M$1,0),0),0)*MIN('E1 basket NFOL Morning'!$I$2:$I$500)</f>
        <v>#N/A</v>
      </c>
      <c r="AD171" t="e">
        <f>VLOOKUP($A171,updated_plusgrid!$A$1:$AF$500,MATCH("Pend. T+1 Buy (TT1UNSETTLEBUY)",updated_plusgrid!$A$1:$AF$1,0),0)-IFERROR(VLOOKUP($A171,'E1 basket NFOL Morning'!$A$1:$M$500,MATCH("For 1 basket",'E1 basket NFOL Morning'!$A$1:$M$1,0),0),0)*MIN('E1 basket NFOL Morning'!$K$2:$K$500)</f>
        <v>#N/A</v>
      </c>
      <c r="AE171" t="e">
        <f>AB171-IFERROR(VLOOKUP($A171,Diamond!$A:$B,2,0),0)*MIN(Diamond!$G:$G)</f>
        <v>#N/A</v>
      </c>
      <c r="AF171" t="e">
        <f>AC171-IFERROR(VLOOKUP($A171,Diamond!$A:$B,2,0),0)*MIN(Diamond!$I:$I)</f>
        <v>#N/A</v>
      </c>
      <c r="AG171" t="e">
        <f>AD171-IFERROR(VLOOKUP($A171,Diamond!$A:$B,2,0),0)*MIN(Diamond!$K:$K)</f>
        <v>#N/A</v>
      </c>
      <c r="AH171" t="e">
        <f>AE171-IFERROR(VLOOKUP($A171,FL!$A:$B,2,0),0)*MIN(FL!$G:$G)</f>
        <v>#N/A</v>
      </c>
      <c r="AI171" t="e">
        <f>AF171-IFERROR(VLOOKUP($A171,FL!$A:$B,2,0),0)*MIN(FL!$I:$I)</f>
        <v>#N/A</v>
      </c>
      <c r="AJ171" t="e">
        <f>AG171-IFERROR(VLOOKUP($A171,FL!$A:$B,2,0),0)*MIN(FL!$K:$K)</f>
        <v>#N/A</v>
      </c>
      <c r="AK171" t="e">
        <f>AH171-IFERROR(VLOOKUP($A171,'VN100'!$A:$B,2,0),0)*MIN('VN100'!$G:$G)</f>
        <v>#N/A</v>
      </c>
      <c r="AL171" t="e">
        <f>AI171-IFERROR(VLOOKUP($A171,'VN100'!$A:$B,2,0),0)*MIN('VN100'!$I:$I)</f>
        <v>#N/A</v>
      </c>
      <c r="AM171" t="e">
        <f>AJ171-IFERROR(VLOOKUP($A171,'VN100'!$A:$B,2,0),0)*MIN('VN100'!$K:$K)</f>
        <v>#N/A</v>
      </c>
      <c r="AN171" t="e">
        <f>AK171-IFERROR(VLOOKUP($A171,MIDCAP!$A:$B,2,0),0)*MIN(MIDCAP!$G:$G)</f>
        <v>#N/A</v>
      </c>
      <c r="AO171" t="e">
        <f>AL171-IFERROR(VLOOKUP($A171,MIDCAP!$A:$B,2,0),0)*MIN(MIDCAP!$I:$I)</f>
        <v>#N/A</v>
      </c>
      <c r="AP171" t="e">
        <f>AM171-IFERROR(VLOOKUP($A171,MIDCAP!$A:$B,2,0),0)*MIN(MIDCAP!$K:$K)</f>
        <v>#N/A</v>
      </c>
      <c r="AQ171" t="e">
        <f>AN171-IFERROR(VLOOKUP($A171,VFS!$A:$B,2,0),0)*MIN(VFS!$G:$G)</f>
        <v>#N/A</v>
      </c>
      <c r="AR171" t="e">
        <f>AO171-IFERROR(VLOOKUP($A171,VFS!$A:$B,2,0),0)*MIN(VFS!$I:$I)</f>
        <v>#N/A</v>
      </c>
      <c r="AS171" t="e">
        <f>AP171-IFERROR(VLOOKUP($A171,VFS!$A:$B,2,0),0)*MIN(VFS!$K:$K)</f>
        <v>#N/A</v>
      </c>
      <c r="AT171" t="e">
        <f>AQ171-IFERROR(VLOOKUP($A171,FUEMAVND!$A:$B,2,0),0)*MIN(FUEMAVND!$G:$G)</f>
        <v>#N/A</v>
      </c>
      <c r="AU171" t="e">
        <f>AR171-IFERROR(VLOOKUP($A171,FUEMAVND!$A:$B,2,0),0)*MIN(FUEMAVND!$I:$I)</f>
        <v>#N/A</v>
      </c>
      <c r="AV171" t="e">
        <f>AS171-IFERROR(VLOOKUP($A171,FUEMAVND!$A:$B,2,0),0)*MIN(FUEMAVND!$K:$K)</f>
        <v>#N/A</v>
      </c>
    </row>
    <row r="172" spans="28:48" x14ac:dyDescent="0.3">
      <c r="AB172" t="e">
        <f>VLOOKUP($A172,updated_plusgrid!$A$1:$AF$500,MATCH("Usable (USABLE)",updated_plusgrid!$A$1:$AF$1,0),0)-IFERROR(VLOOKUP($A172,'E1 basket NFOL Morning'!$A$1:$M$500,MATCH("For 1 basket",'E1 basket NFOL Morning'!$A$1:$M$1,0),0),0)*MIN('E1 basket NFOL Morning'!$G$2:$G$500)</f>
        <v>#N/A</v>
      </c>
      <c r="AC172" t="e">
        <f>VLOOKUP($A172,updated_plusgrid!$A$1:$AF$500,MATCH("Due (DUE)",updated_plusgrid!$A$1:$AF$1,0),0)-IFERROR(VLOOKUP($A172,'E1 basket NFOL Morning'!$A$1:$M$500,MATCH("For 1 basket",'E1 basket NFOL Morning'!$A$1:$M$1,0),0),0)*MIN('E1 basket NFOL Morning'!$I$2:$I$500)</f>
        <v>#N/A</v>
      </c>
      <c r="AD172" t="e">
        <f>VLOOKUP($A172,updated_plusgrid!$A$1:$AF$500,MATCH("Pend. T+1 Buy (TT1UNSETTLEBUY)",updated_plusgrid!$A$1:$AF$1,0),0)-IFERROR(VLOOKUP($A172,'E1 basket NFOL Morning'!$A$1:$M$500,MATCH("For 1 basket",'E1 basket NFOL Morning'!$A$1:$M$1,0),0),0)*MIN('E1 basket NFOL Morning'!$K$2:$K$500)</f>
        <v>#N/A</v>
      </c>
      <c r="AE172" t="e">
        <f>AB172-IFERROR(VLOOKUP($A172,Diamond!$A:$B,2,0),0)*MIN(Diamond!$G:$G)</f>
        <v>#N/A</v>
      </c>
      <c r="AF172" t="e">
        <f>AC172-IFERROR(VLOOKUP($A172,Diamond!$A:$B,2,0),0)*MIN(Diamond!$I:$I)</f>
        <v>#N/A</v>
      </c>
      <c r="AG172" t="e">
        <f>AD172-IFERROR(VLOOKUP($A172,Diamond!$A:$B,2,0),0)*MIN(Diamond!$K:$K)</f>
        <v>#N/A</v>
      </c>
      <c r="AH172" t="e">
        <f>AE172-IFERROR(VLOOKUP($A172,FL!$A:$B,2,0),0)*MIN(FL!$G:$G)</f>
        <v>#N/A</v>
      </c>
      <c r="AI172" t="e">
        <f>AF172-IFERROR(VLOOKUP($A172,FL!$A:$B,2,0),0)*MIN(FL!$I:$I)</f>
        <v>#N/A</v>
      </c>
      <c r="AJ172" t="e">
        <f>AG172-IFERROR(VLOOKUP($A172,FL!$A:$B,2,0),0)*MIN(FL!$K:$K)</f>
        <v>#N/A</v>
      </c>
      <c r="AK172" t="e">
        <f>AH172-IFERROR(VLOOKUP($A172,'VN100'!$A:$B,2,0),0)*MIN('VN100'!$G:$G)</f>
        <v>#N/A</v>
      </c>
      <c r="AL172" t="e">
        <f>AI172-IFERROR(VLOOKUP($A172,'VN100'!$A:$B,2,0),0)*MIN('VN100'!$I:$I)</f>
        <v>#N/A</v>
      </c>
      <c r="AM172" t="e">
        <f>AJ172-IFERROR(VLOOKUP($A172,'VN100'!$A:$B,2,0),0)*MIN('VN100'!$K:$K)</f>
        <v>#N/A</v>
      </c>
      <c r="AN172" t="e">
        <f>AK172-IFERROR(VLOOKUP($A172,MIDCAP!$A:$B,2,0),0)*MIN(MIDCAP!$G:$G)</f>
        <v>#N/A</v>
      </c>
      <c r="AO172" t="e">
        <f>AL172-IFERROR(VLOOKUP($A172,MIDCAP!$A:$B,2,0),0)*MIN(MIDCAP!$I:$I)</f>
        <v>#N/A</v>
      </c>
      <c r="AP172" t="e">
        <f>AM172-IFERROR(VLOOKUP($A172,MIDCAP!$A:$B,2,0),0)*MIN(MIDCAP!$K:$K)</f>
        <v>#N/A</v>
      </c>
      <c r="AQ172" t="e">
        <f>AN172-IFERROR(VLOOKUP($A172,VFS!$A:$B,2,0),0)*MIN(VFS!$G:$G)</f>
        <v>#N/A</v>
      </c>
      <c r="AR172" t="e">
        <f>AO172-IFERROR(VLOOKUP($A172,VFS!$A:$B,2,0),0)*MIN(VFS!$I:$I)</f>
        <v>#N/A</v>
      </c>
      <c r="AS172" t="e">
        <f>AP172-IFERROR(VLOOKUP($A172,VFS!$A:$B,2,0),0)*MIN(VFS!$K:$K)</f>
        <v>#N/A</v>
      </c>
      <c r="AT172" t="e">
        <f>AQ172-IFERROR(VLOOKUP($A172,FUEMAVND!$A:$B,2,0),0)*MIN(FUEMAVND!$G:$G)</f>
        <v>#N/A</v>
      </c>
      <c r="AU172" t="e">
        <f>AR172-IFERROR(VLOOKUP($A172,FUEMAVND!$A:$B,2,0),0)*MIN(FUEMAVND!$I:$I)</f>
        <v>#N/A</v>
      </c>
      <c r="AV172" t="e">
        <f>AS172-IFERROR(VLOOKUP($A172,FUEMAVND!$A:$B,2,0),0)*MIN(FUEMAVND!$K:$K)</f>
        <v>#N/A</v>
      </c>
    </row>
    <row r="173" spans="28:48" x14ac:dyDescent="0.3">
      <c r="AB173" t="e">
        <f>VLOOKUP($A173,updated_plusgrid!$A$1:$AF$500,MATCH("Usable (USABLE)",updated_plusgrid!$A$1:$AF$1,0),0)-IFERROR(VLOOKUP($A173,'E1 basket NFOL Morning'!$A$1:$M$500,MATCH("For 1 basket",'E1 basket NFOL Morning'!$A$1:$M$1,0),0),0)*MIN('E1 basket NFOL Morning'!$G$2:$G$500)</f>
        <v>#N/A</v>
      </c>
      <c r="AC173" t="e">
        <f>VLOOKUP($A173,updated_plusgrid!$A$1:$AF$500,MATCH("Due (DUE)",updated_plusgrid!$A$1:$AF$1,0),0)-IFERROR(VLOOKUP($A173,'E1 basket NFOL Morning'!$A$1:$M$500,MATCH("For 1 basket",'E1 basket NFOL Morning'!$A$1:$M$1,0),0),0)*MIN('E1 basket NFOL Morning'!$I$2:$I$500)</f>
        <v>#N/A</v>
      </c>
      <c r="AD173" t="e">
        <f>VLOOKUP($A173,updated_plusgrid!$A$1:$AF$500,MATCH("Pend. T+1 Buy (TT1UNSETTLEBUY)",updated_plusgrid!$A$1:$AF$1,0),0)-IFERROR(VLOOKUP($A173,'E1 basket NFOL Morning'!$A$1:$M$500,MATCH("For 1 basket",'E1 basket NFOL Morning'!$A$1:$M$1,0),0),0)*MIN('E1 basket NFOL Morning'!$K$2:$K$500)</f>
        <v>#N/A</v>
      </c>
      <c r="AE173" t="e">
        <f>AB173-IFERROR(VLOOKUP($A173,Diamond!$A:$B,2,0),0)*MIN(Diamond!$G:$G)</f>
        <v>#N/A</v>
      </c>
      <c r="AF173" t="e">
        <f>AC173-IFERROR(VLOOKUP($A173,Diamond!$A:$B,2,0),0)*MIN(Diamond!$I:$I)</f>
        <v>#N/A</v>
      </c>
      <c r="AG173" t="e">
        <f>AD173-IFERROR(VLOOKUP($A173,Diamond!$A:$B,2,0),0)*MIN(Diamond!$K:$K)</f>
        <v>#N/A</v>
      </c>
      <c r="AH173" t="e">
        <f>AE173-IFERROR(VLOOKUP($A173,FL!$A:$B,2,0),0)*MIN(FL!$G:$G)</f>
        <v>#N/A</v>
      </c>
      <c r="AI173" t="e">
        <f>AF173-IFERROR(VLOOKUP($A173,FL!$A:$B,2,0),0)*MIN(FL!$I:$I)</f>
        <v>#N/A</v>
      </c>
      <c r="AJ173" t="e">
        <f>AG173-IFERROR(VLOOKUP($A173,FL!$A:$B,2,0),0)*MIN(FL!$K:$K)</f>
        <v>#N/A</v>
      </c>
      <c r="AK173" t="e">
        <f>AH173-IFERROR(VLOOKUP($A173,'VN100'!$A:$B,2,0),0)*MIN('VN100'!$G:$G)</f>
        <v>#N/A</v>
      </c>
      <c r="AL173" t="e">
        <f>AI173-IFERROR(VLOOKUP($A173,'VN100'!$A:$B,2,0),0)*MIN('VN100'!$I:$I)</f>
        <v>#N/A</v>
      </c>
      <c r="AM173" t="e">
        <f>AJ173-IFERROR(VLOOKUP($A173,'VN100'!$A:$B,2,0),0)*MIN('VN100'!$K:$K)</f>
        <v>#N/A</v>
      </c>
      <c r="AN173" t="e">
        <f>AK173-IFERROR(VLOOKUP($A173,MIDCAP!$A:$B,2,0),0)*MIN(MIDCAP!$G:$G)</f>
        <v>#N/A</v>
      </c>
      <c r="AO173" t="e">
        <f>AL173-IFERROR(VLOOKUP($A173,MIDCAP!$A:$B,2,0),0)*MIN(MIDCAP!$I:$I)</f>
        <v>#N/A</v>
      </c>
      <c r="AP173" t="e">
        <f>AM173-IFERROR(VLOOKUP($A173,MIDCAP!$A:$B,2,0),0)*MIN(MIDCAP!$K:$K)</f>
        <v>#N/A</v>
      </c>
      <c r="AQ173" t="e">
        <f>AN173-IFERROR(VLOOKUP($A173,VFS!$A:$B,2,0),0)*MIN(VFS!$G:$G)</f>
        <v>#N/A</v>
      </c>
      <c r="AR173" t="e">
        <f>AO173-IFERROR(VLOOKUP($A173,VFS!$A:$B,2,0),0)*MIN(VFS!$I:$I)</f>
        <v>#N/A</v>
      </c>
      <c r="AS173" t="e">
        <f>AP173-IFERROR(VLOOKUP($A173,VFS!$A:$B,2,0),0)*MIN(VFS!$K:$K)</f>
        <v>#N/A</v>
      </c>
      <c r="AT173" t="e">
        <f>AQ173-IFERROR(VLOOKUP($A173,FUEMAVND!$A:$B,2,0),0)*MIN(FUEMAVND!$G:$G)</f>
        <v>#N/A</v>
      </c>
      <c r="AU173" t="e">
        <f>AR173-IFERROR(VLOOKUP($A173,FUEMAVND!$A:$B,2,0),0)*MIN(FUEMAVND!$I:$I)</f>
        <v>#N/A</v>
      </c>
      <c r="AV173" t="e">
        <f>AS173-IFERROR(VLOOKUP($A173,FUEMAVND!$A:$B,2,0),0)*MIN(FUEMAVND!$K:$K)</f>
        <v>#N/A</v>
      </c>
    </row>
    <row r="174" spans="28:48" x14ac:dyDescent="0.3">
      <c r="AB174" t="e">
        <f>VLOOKUP($A174,updated_plusgrid!$A$1:$AF$500,MATCH("Usable (USABLE)",updated_plusgrid!$A$1:$AF$1,0),0)-IFERROR(VLOOKUP($A174,'E1 basket NFOL Morning'!$A$1:$M$500,MATCH("For 1 basket",'E1 basket NFOL Morning'!$A$1:$M$1,0),0),0)*MIN('E1 basket NFOL Morning'!$G$2:$G$500)</f>
        <v>#N/A</v>
      </c>
      <c r="AC174" t="e">
        <f>VLOOKUP($A174,updated_plusgrid!$A$1:$AF$500,MATCH("Due (DUE)",updated_plusgrid!$A$1:$AF$1,0),0)-IFERROR(VLOOKUP($A174,'E1 basket NFOL Morning'!$A$1:$M$500,MATCH("For 1 basket",'E1 basket NFOL Morning'!$A$1:$M$1,0),0),0)*MIN('E1 basket NFOL Morning'!$I$2:$I$500)</f>
        <v>#N/A</v>
      </c>
      <c r="AD174" t="e">
        <f>VLOOKUP($A174,updated_plusgrid!$A$1:$AF$500,MATCH("Pend. T+1 Buy (TT1UNSETTLEBUY)",updated_plusgrid!$A$1:$AF$1,0),0)-IFERROR(VLOOKUP($A174,'E1 basket NFOL Morning'!$A$1:$M$500,MATCH("For 1 basket",'E1 basket NFOL Morning'!$A$1:$M$1,0),0),0)*MIN('E1 basket NFOL Morning'!$K$2:$K$500)</f>
        <v>#N/A</v>
      </c>
      <c r="AE174" t="e">
        <f>AB174-IFERROR(VLOOKUP($A174,Diamond!$A:$B,2,0),0)*MIN(Diamond!$G:$G)</f>
        <v>#N/A</v>
      </c>
      <c r="AF174" t="e">
        <f>AC174-IFERROR(VLOOKUP($A174,Diamond!$A:$B,2,0),0)*MIN(Diamond!$I:$I)</f>
        <v>#N/A</v>
      </c>
      <c r="AG174" t="e">
        <f>AD174-IFERROR(VLOOKUP($A174,Diamond!$A:$B,2,0),0)*MIN(Diamond!$K:$K)</f>
        <v>#N/A</v>
      </c>
      <c r="AH174" t="e">
        <f>AE174-IFERROR(VLOOKUP($A174,FL!$A:$B,2,0),0)*MIN(FL!$G:$G)</f>
        <v>#N/A</v>
      </c>
      <c r="AI174" t="e">
        <f>AF174-IFERROR(VLOOKUP($A174,FL!$A:$B,2,0),0)*MIN(FL!$I:$I)</f>
        <v>#N/A</v>
      </c>
      <c r="AJ174" t="e">
        <f>AG174-IFERROR(VLOOKUP($A174,FL!$A:$B,2,0),0)*MIN(FL!$K:$K)</f>
        <v>#N/A</v>
      </c>
      <c r="AK174" t="e">
        <f>AH174-IFERROR(VLOOKUP($A174,'VN100'!$A:$B,2,0),0)*MIN('VN100'!$G:$G)</f>
        <v>#N/A</v>
      </c>
      <c r="AL174" t="e">
        <f>AI174-IFERROR(VLOOKUP($A174,'VN100'!$A:$B,2,0),0)*MIN('VN100'!$I:$I)</f>
        <v>#N/A</v>
      </c>
      <c r="AM174" t="e">
        <f>AJ174-IFERROR(VLOOKUP($A174,'VN100'!$A:$B,2,0),0)*MIN('VN100'!$K:$K)</f>
        <v>#N/A</v>
      </c>
      <c r="AN174" t="e">
        <f>AK174-IFERROR(VLOOKUP($A174,MIDCAP!$A:$B,2,0),0)*MIN(MIDCAP!$G:$G)</f>
        <v>#N/A</v>
      </c>
      <c r="AO174" t="e">
        <f>AL174-IFERROR(VLOOKUP($A174,MIDCAP!$A:$B,2,0),0)*MIN(MIDCAP!$I:$I)</f>
        <v>#N/A</v>
      </c>
      <c r="AP174" t="e">
        <f>AM174-IFERROR(VLOOKUP($A174,MIDCAP!$A:$B,2,0),0)*MIN(MIDCAP!$K:$K)</f>
        <v>#N/A</v>
      </c>
      <c r="AQ174" t="e">
        <f>AN174-IFERROR(VLOOKUP($A174,VFS!$A:$B,2,0),0)*MIN(VFS!$G:$G)</f>
        <v>#N/A</v>
      </c>
      <c r="AR174" t="e">
        <f>AO174-IFERROR(VLOOKUP($A174,VFS!$A:$B,2,0),0)*MIN(VFS!$I:$I)</f>
        <v>#N/A</v>
      </c>
      <c r="AS174" t="e">
        <f>AP174-IFERROR(VLOOKUP($A174,VFS!$A:$B,2,0),0)*MIN(VFS!$K:$K)</f>
        <v>#N/A</v>
      </c>
      <c r="AT174" t="e">
        <f>AQ174-IFERROR(VLOOKUP($A174,FUEMAVND!$A:$B,2,0),0)*MIN(FUEMAVND!$G:$G)</f>
        <v>#N/A</v>
      </c>
      <c r="AU174" t="e">
        <f>AR174-IFERROR(VLOOKUP($A174,FUEMAVND!$A:$B,2,0),0)*MIN(FUEMAVND!$I:$I)</f>
        <v>#N/A</v>
      </c>
      <c r="AV174" t="e">
        <f>AS174-IFERROR(VLOOKUP($A174,FUEMAVND!$A:$B,2,0),0)*MIN(FUEMAVND!$K:$K)</f>
        <v>#N/A</v>
      </c>
    </row>
    <row r="175" spans="28:48" x14ac:dyDescent="0.3">
      <c r="AB175" t="e">
        <f>VLOOKUP($A175,updated_plusgrid!$A$1:$AF$500,MATCH("Usable (USABLE)",updated_plusgrid!$A$1:$AF$1,0),0)-IFERROR(VLOOKUP($A175,'E1 basket NFOL Morning'!$A$1:$M$500,MATCH("For 1 basket",'E1 basket NFOL Morning'!$A$1:$M$1,0),0),0)*MIN('E1 basket NFOL Morning'!$G$2:$G$500)</f>
        <v>#N/A</v>
      </c>
      <c r="AC175" t="e">
        <f>VLOOKUP($A175,updated_plusgrid!$A$1:$AF$500,MATCH("Due (DUE)",updated_plusgrid!$A$1:$AF$1,0),0)-IFERROR(VLOOKUP($A175,'E1 basket NFOL Morning'!$A$1:$M$500,MATCH("For 1 basket",'E1 basket NFOL Morning'!$A$1:$M$1,0),0),0)*MIN('E1 basket NFOL Morning'!$I$2:$I$500)</f>
        <v>#N/A</v>
      </c>
      <c r="AD175" t="e">
        <f>VLOOKUP($A175,updated_plusgrid!$A$1:$AF$500,MATCH("Pend. T+1 Buy (TT1UNSETTLEBUY)",updated_plusgrid!$A$1:$AF$1,0),0)-IFERROR(VLOOKUP($A175,'E1 basket NFOL Morning'!$A$1:$M$500,MATCH("For 1 basket",'E1 basket NFOL Morning'!$A$1:$M$1,0),0),0)*MIN('E1 basket NFOL Morning'!$K$2:$K$500)</f>
        <v>#N/A</v>
      </c>
      <c r="AE175" t="e">
        <f>AB175-IFERROR(VLOOKUP($A175,Diamond!$A:$B,2,0),0)*MIN(Diamond!$G:$G)</f>
        <v>#N/A</v>
      </c>
      <c r="AF175" t="e">
        <f>AC175-IFERROR(VLOOKUP($A175,Diamond!$A:$B,2,0),0)*MIN(Diamond!$I:$I)</f>
        <v>#N/A</v>
      </c>
      <c r="AG175" t="e">
        <f>AD175-IFERROR(VLOOKUP($A175,Diamond!$A:$B,2,0),0)*MIN(Diamond!$K:$K)</f>
        <v>#N/A</v>
      </c>
      <c r="AH175" t="e">
        <f>AE175-IFERROR(VLOOKUP($A175,FL!$A:$B,2,0),0)*MIN(FL!$G:$G)</f>
        <v>#N/A</v>
      </c>
      <c r="AI175" t="e">
        <f>AF175-IFERROR(VLOOKUP($A175,FL!$A:$B,2,0),0)*MIN(FL!$I:$I)</f>
        <v>#N/A</v>
      </c>
      <c r="AJ175" t="e">
        <f>AG175-IFERROR(VLOOKUP($A175,FL!$A:$B,2,0),0)*MIN(FL!$K:$K)</f>
        <v>#N/A</v>
      </c>
      <c r="AK175" t="e">
        <f>AH175-IFERROR(VLOOKUP($A175,'VN100'!$A:$B,2,0),0)*MIN('VN100'!$G:$G)</f>
        <v>#N/A</v>
      </c>
      <c r="AL175" t="e">
        <f>AI175-IFERROR(VLOOKUP($A175,'VN100'!$A:$B,2,0),0)*MIN('VN100'!$I:$I)</f>
        <v>#N/A</v>
      </c>
      <c r="AM175" t="e">
        <f>AJ175-IFERROR(VLOOKUP($A175,'VN100'!$A:$B,2,0),0)*MIN('VN100'!$K:$K)</f>
        <v>#N/A</v>
      </c>
      <c r="AN175" t="e">
        <f>AK175-IFERROR(VLOOKUP($A175,MIDCAP!$A:$B,2,0),0)*MIN(MIDCAP!$G:$G)</f>
        <v>#N/A</v>
      </c>
      <c r="AO175" t="e">
        <f>AL175-IFERROR(VLOOKUP($A175,MIDCAP!$A:$B,2,0),0)*MIN(MIDCAP!$I:$I)</f>
        <v>#N/A</v>
      </c>
      <c r="AP175" t="e">
        <f>AM175-IFERROR(VLOOKUP($A175,MIDCAP!$A:$B,2,0),0)*MIN(MIDCAP!$K:$K)</f>
        <v>#N/A</v>
      </c>
      <c r="AQ175" t="e">
        <f>AN175-IFERROR(VLOOKUP($A175,VFS!$A:$B,2,0),0)*MIN(VFS!$G:$G)</f>
        <v>#N/A</v>
      </c>
      <c r="AR175" t="e">
        <f>AO175-IFERROR(VLOOKUP($A175,VFS!$A:$B,2,0),0)*MIN(VFS!$I:$I)</f>
        <v>#N/A</v>
      </c>
      <c r="AS175" t="e">
        <f>AP175-IFERROR(VLOOKUP($A175,VFS!$A:$B,2,0),0)*MIN(VFS!$K:$K)</f>
        <v>#N/A</v>
      </c>
      <c r="AT175" t="e">
        <f>AQ175-IFERROR(VLOOKUP($A175,FUEMAVND!$A:$B,2,0),0)*MIN(FUEMAVND!$G:$G)</f>
        <v>#N/A</v>
      </c>
      <c r="AU175" t="e">
        <f>AR175-IFERROR(VLOOKUP($A175,FUEMAVND!$A:$B,2,0),0)*MIN(FUEMAVND!$I:$I)</f>
        <v>#N/A</v>
      </c>
      <c r="AV175" t="e">
        <f>AS175-IFERROR(VLOOKUP($A175,FUEMAVND!$A:$B,2,0),0)*MIN(FUEMAVND!$K:$K)</f>
        <v>#N/A</v>
      </c>
    </row>
    <row r="176" spans="28:48" x14ac:dyDescent="0.3">
      <c r="AB176" t="e">
        <f>VLOOKUP($A176,updated_plusgrid!$A$1:$AF$500,MATCH("Usable (USABLE)",updated_plusgrid!$A$1:$AF$1,0),0)-IFERROR(VLOOKUP($A176,'E1 basket NFOL Morning'!$A$1:$M$500,MATCH("For 1 basket",'E1 basket NFOL Morning'!$A$1:$M$1,0),0),0)*MIN('E1 basket NFOL Morning'!$G$2:$G$500)</f>
        <v>#N/A</v>
      </c>
      <c r="AC176" t="e">
        <f>VLOOKUP($A176,updated_plusgrid!$A$1:$AF$500,MATCH("Due (DUE)",updated_plusgrid!$A$1:$AF$1,0),0)-IFERROR(VLOOKUP($A176,'E1 basket NFOL Morning'!$A$1:$M$500,MATCH("For 1 basket",'E1 basket NFOL Morning'!$A$1:$M$1,0),0),0)*MIN('E1 basket NFOL Morning'!$I$2:$I$500)</f>
        <v>#N/A</v>
      </c>
      <c r="AD176" t="e">
        <f>VLOOKUP($A176,updated_plusgrid!$A$1:$AF$500,MATCH("Pend. T+1 Buy (TT1UNSETTLEBUY)",updated_plusgrid!$A$1:$AF$1,0),0)-IFERROR(VLOOKUP($A176,'E1 basket NFOL Morning'!$A$1:$M$500,MATCH("For 1 basket",'E1 basket NFOL Morning'!$A$1:$M$1,0),0),0)*MIN('E1 basket NFOL Morning'!$K$2:$K$500)</f>
        <v>#N/A</v>
      </c>
      <c r="AE176" t="e">
        <f>AB176-IFERROR(VLOOKUP($A176,Diamond!$A:$B,2,0),0)*MIN(Diamond!$G:$G)</f>
        <v>#N/A</v>
      </c>
      <c r="AF176" t="e">
        <f>AC176-IFERROR(VLOOKUP($A176,Diamond!$A:$B,2,0),0)*MIN(Diamond!$I:$I)</f>
        <v>#N/A</v>
      </c>
      <c r="AG176" t="e">
        <f>AD176-IFERROR(VLOOKUP($A176,Diamond!$A:$B,2,0),0)*MIN(Diamond!$K:$K)</f>
        <v>#N/A</v>
      </c>
      <c r="AH176" t="e">
        <f>AE176-IFERROR(VLOOKUP($A176,FL!$A:$B,2,0),0)*MIN(FL!$G:$G)</f>
        <v>#N/A</v>
      </c>
      <c r="AI176" t="e">
        <f>AF176-IFERROR(VLOOKUP($A176,FL!$A:$B,2,0),0)*MIN(FL!$I:$I)</f>
        <v>#N/A</v>
      </c>
      <c r="AJ176" t="e">
        <f>AG176-IFERROR(VLOOKUP($A176,FL!$A:$B,2,0),0)*MIN(FL!$K:$K)</f>
        <v>#N/A</v>
      </c>
      <c r="AK176" t="e">
        <f>AH176-IFERROR(VLOOKUP($A176,'VN100'!$A:$B,2,0),0)*MIN('VN100'!$G:$G)</f>
        <v>#N/A</v>
      </c>
      <c r="AL176" t="e">
        <f>AI176-IFERROR(VLOOKUP($A176,'VN100'!$A:$B,2,0),0)*MIN('VN100'!$I:$I)</f>
        <v>#N/A</v>
      </c>
      <c r="AM176" t="e">
        <f>AJ176-IFERROR(VLOOKUP($A176,'VN100'!$A:$B,2,0),0)*MIN('VN100'!$K:$K)</f>
        <v>#N/A</v>
      </c>
      <c r="AN176" t="e">
        <f>AK176-IFERROR(VLOOKUP($A176,MIDCAP!$A:$B,2,0),0)*MIN(MIDCAP!$G:$G)</f>
        <v>#N/A</v>
      </c>
      <c r="AO176" t="e">
        <f>AL176-IFERROR(VLOOKUP($A176,MIDCAP!$A:$B,2,0),0)*MIN(MIDCAP!$I:$I)</f>
        <v>#N/A</v>
      </c>
      <c r="AP176" t="e">
        <f>AM176-IFERROR(VLOOKUP($A176,MIDCAP!$A:$B,2,0),0)*MIN(MIDCAP!$K:$K)</f>
        <v>#N/A</v>
      </c>
      <c r="AQ176" t="e">
        <f>AN176-IFERROR(VLOOKUP($A176,VFS!$A:$B,2,0),0)*MIN(VFS!$G:$G)</f>
        <v>#N/A</v>
      </c>
      <c r="AR176" t="e">
        <f>AO176-IFERROR(VLOOKUP($A176,VFS!$A:$B,2,0),0)*MIN(VFS!$I:$I)</f>
        <v>#N/A</v>
      </c>
      <c r="AS176" t="e">
        <f>AP176-IFERROR(VLOOKUP($A176,VFS!$A:$B,2,0),0)*MIN(VFS!$K:$K)</f>
        <v>#N/A</v>
      </c>
      <c r="AT176" t="e">
        <f>AQ176-IFERROR(VLOOKUP($A176,FUEMAVND!$A:$B,2,0),0)*MIN(FUEMAVND!$G:$G)</f>
        <v>#N/A</v>
      </c>
      <c r="AU176" t="e">
        <f>AR176-IFERROR(VLOOKUP($A176,FUEMAVND!$A:$B,2,0),0)*MIN(FUEMAVND!$I:$I)</f>
        <v>#N/A</v>
      </c>
      <c r="AV176" t="e">
        <f>AS176-IFERROR(VLOOKUP($A176,FUEMAVND!$A:$B,2,0),0)*MIN(FUEMAVND!$K:$K)</f>
        <v>#N/A</v>
      </c>
    </row>
    <row r="177" spans="28:48" x14ac:dyDescent="0.3">
      <c r="AB177" t="e">
        <f>VLOOKUP($A177,updated_plusgrid!$A$1:$AF$500,MATCH("Usable (USABLE)",updated_plusgrid!$A$1:$AF$1,0),0)-IFERROR(VLOOKUP($A177,'E1 basket NFOL Morning'!$A$1:$M$500,MATCH("For 1 basket",'E1 basket NFOL Morning'!$A$1:$M$1,0),0),0)*MIN('E1 basket NFOL Morning'!$G$2:$G$500)</f>
        <v>#N/A</v>
      </c>
      <c r="AC177" t="e">
        <f>VLOOKUP($A177,updated_plusgrid!$A$1:$AF$500,MATCH("Due (DUE)",updated_plusgrid!$A$1:$AF$1,0),0)-IFERROR(VLOOKUP($A177,'E1 basket NFOL Morning'!$A$1:$M$500,MATCH("For 1 basket",'E1 basket NFOL Morning'!$A$1:$M$1,0),0),0)*MIN('E1 basket NFOL Morning'!$I$2:$I$500)</f>
        <v>#N/A</v>
      </c>
      <c r="AD177" t="e">
        <f>VLOOKUP($A177,updated_plusgrid!$A$1:$AF$500,MATCH("Pend. T+1 Buy (TT1UNSETTLEBUY)",updated_plusgrid!$A$1:$AF$1,0),0)-IFERROR(VLOOKUP($A177,'E1 basket NFOL Morning'!$A$1:$M$500,MATCH("For 1 basket",'E1 basket NFOL Morning'!$A$1:$M$1,0),0),0)*MIN('E1 basket NFOL Morning'!$K$2:$K$500)</f>
        <v>#N/A</v>
      </c>
      <c r="AE177" t="e">
        <f>AB177-IFERROR(VLOOKUP($A177,Diamond!$A:$B,2,0),0)*MIN(Diamond!$G:$G)</f>
        <v>#N/A</v>
      </c>
      <c r="AF177" t="e">
        <f>AC177-IFERROR(VLOOKUP($A177,Diamond!$A:$B,2,0),0)*MIN(Diamond!$I:$I)</f>
        <v>#N/A</v>
      </c>
      <c r="AG177" t="e">
        <f>AD177-IFERROR(VLOOKUP($A177,Diamond!$A:$B,2,0),0)*MIN(Diamond!$K:$K)</f>
        <v>#N/A</v>
      </c>
      <c r="AH177" t="e">
        <f>AE177-IFERROR(VLOOKUP($A177,FL!$A:$B,2,0),0)*MIN(FL!$G:$G)</f>
        <v>#N/A</v>
      </c>
      <c r="AI177" t="e">
        <f>AF177-IFERROR(VLOOKUP($A177,FL!$A:$B,2,0),0)*MIN(FL!$I:$I)</f>
        <v>#N/A</v>
      </c>
      <c r="AJ177" t="e">
        <f>AG177-IFERROR(VLOOKUP($A177,FL!$A:$B,2,0),0)*MIN(FL!$K:$K)</f>
        <v>#N/A</v>
      </c>
      <c r="AK177" t="e">
        <f>AH177-IFERROR(VLOOKUP($A177,'VN100'!$A:$B,2,0),0)*MIN('VN100'!$G:$G)</f>
        <v>#N/A</v>
      </c>
      <c r="AL177" t="e">
        <f>AI177-IFERROR(VLOOKUP($A177,'VN100'!$A:$B,2,0),0)*MIN('VN100'!$I:$I)</f>
        <v>#N/A</v>
      </c>
      <c r="AM177" t="e">
        <f>AJ177-IFERROR(VLOOKUP($A177,'VN100'!$A:$B,2,0),0)*MIN('VN100'!$K:$K)</f>
        <v>#N/A</v>
      </c>
      <c r="AN177" t="e">
        <f>AK177-IFERROR(VLOOKUP($A177,MIDCAP!$A:$B,2,0),0)*MIN(MIDCAP!$G:$G)</f>
        <v>#N/A</v>
      </c>
      <c r="AO177" t="e">
        <f>AL177-IFERROR(VLOOKUP($A177,MIDCAP!$A:$B,2,0),0)*MIN(MIDCAP!$I:$I)</f>
        <v>#N/A</v>
      </c>
      <c r="AP177" t="e">
        <f>AM177-IFERROR(VLOOKUP($A177,MIDCAP!$A:$B,2,0),0)*MIN(MIDCAP!$K:$K)</f>
        <v>#N/A</v>
      </c>
      <c r="AQ177" t="e">
        <f>AN177-IFERROR(VLOOKUP($A177,VFS!$A:$B,2,0),0)*MIN(VFS!$G:$G)</f>
        <v>#N/A</v>
      </c>
      <c r="AR177" t="e">
        <f>AO177-IFERROR(VLOOKUP($A177,VFS!$A:$B,2,0),0)*MIN(VFS!$I:$I)</f>
        <v>#N/A</v>
      </c>
      <c r="AS177" t="e">
        <f>AP177-IFERROR(VLOOKUP($A177,VFS!$A:$B,2,0),0)*MIN(VFS!$K:$K)</f>
        <v>#N/A</v>
      </c>
      <c r="AT177" t="e">
        <f>AQ177-IFERROR(VLOOKUP($A177,FUEMAVND!$A:$B,2,0),0)*MIN(FUEMAVND!$G:$G)</f>
        <v>#N/A</v>
      </c>
      <c r="AU177" t="e">
        <f>AR177-IFERROR(VLOOKUP($A177,FUEMAVND!$A:$B,2,0),0)*MIN(FUEMAVND!$I:$I)</f>
        <v>#N/A</v>
      </c>
      <c r="AV177" t="e">
        <f>AS177-IFERROR(VLOOKUP($A177,FUEMAVND!$A:$B,2,0),0)*MIN(FUEMAVND!$K:$K)</f>
        <v>#N/A</v>
      </c>
    </row>
    <row r="178" spans="28:48" x14ac:dyDescent="0.3">
      <c r="AB178" t="e">
        <f>VLOOKUP($A178,updated_plusgrid!$A$1:$AF$500,MATCH("Usable (USABLE)",updated_plusgrid!$A$1:$AF$1,0),0)-IFERROR(VLOOKUP($A178,'E1 basket NFOL Morning'!$A$1:$M$500,MATCH("For 1 basket",'E1 basket NFOL Morning'!$A$1:$M$1,0),0),0)*MIN('E1 basket NFOL Morning'!$G$2:$G$500)</f>
        <v>#N/A</v>
      </c>
      <c r="AC178" t="e">
        <f>VLOOKUP($A178,updated_plusgrid!$A$1:$AF$500,MATCH("Due (DUE)",updated_plusgrid!$A$1:$AF$1,0),0)-IFERROR(VLOOKUP($A178,'E1 basket NFOL Morning'!$A$1:$M$500,MATCH("For 1 basket",'E1 basket NFOL Morning'!$A$1:$M$1,0),0),0)*MIN('E1 basket NFOL Morning'!$I$2:$I$500)</f>
        <v>#N/A</v>
      </c>
      <c r="AD178" t="e">
        <f>VLOOKUP($A178,updated_plusgrid!$A$1:$AF$500,MATCH("Pend. T+1 Buy (TT1UNSETTLEBUY)",updated_plusgrid!$A$1:$AF$1,0),0)-IFERROR(VLOOKUP($A178,'E1 basket NFOL Morning'!$A$1:$M$500,MATCH("For 1 basket",'E1 basket NFOL Morning'!$A$1:$M$1,0),0),0)*MIN('E1 basket NFOL Morning'!$K$2:$K$500)</f>
        <v>#N/A</v>
      </c>
      <c r="AE178" t="e">
        <f>AB178-IFERROR(VLOOKUP($A178,Diamond!$A:$B,2,0),0)*MIN(Diamond!$G:$G)</f>
        <v>#N/A</v>
      </c>
      <c r="AF178" t="e">
        <f>AC178-IFERROR(VLOOKUP($A178,Diamond!$A:$B,2,0),0)*MIN(Diamond!$I:$I)</f>
        <v>#N/A</v>
      </c>
      <c r="AG178" t="e">
        <f>AD178-IFERROR(VLOOKUP($A178,Diamond!$A:$B,2,0),0)*MIN(Diamond!$K:$K)</f>
        <v>#N/A</v>
      </c>
      <c r="AH178" t="e">
        <f>AE178-IFERROR(VLOOKUP($A178,FL!$A:$B,2,0),0)*MIN(FL!$G:$G)</f>
        <v>#N/A</v>
      </c>
      <c r="AI178" t="e">
        <f>AF178-IFERROR(VLOOKUP($A178,FL!$A:$B,2,0),0)*MIN(FL!$I:$I)</f>
        <v>#N/A</v>
      </c>
      <c r="AJ178" t="e">
        <f>AG178-IFERROR(VLOOKUP($A178,FL!$A:$B,2,0),0)*MIN(FL!$K:$K)</f>
        <v>#N/A</v>
      </c>
      <c r="AK178" t="e">
        <f>AH178-IFERROR(VLOOKUP($A178,'VN100'!$A:$B,2,0),0)*MIN('VN100'!$G:$G)</f>
        <v>#N/A</v>
      </c>
      <c r="AL178" t="e">
        <f>AI178-IFERROR(VLOOKUP($A178,'VN100'!$A:$B,2,0),0)*MIN('VN100'!$I:$I)</f>
        <v>#N/A</v>
      </c>
      <c r="AM178" t="e">
        <f>AJ178-IFERROR(VLOOKUP($A178,'VN100'!$A:$B,2,0),0)*MIN('VN100'!$K:$K)</f>
        <v>#N/A</v>
      </c>
      <c r="AN178" t="e">
        <f>AK178-IFERROR(VLOOKUP($A178,MIDCAP!$A:$B,2,0),0)*MIN(MIDCAP!$G:$G)</f>
        <v>#N/A</v>
      </c>
      <c r="AO178" t="e">
        <f>AL178-IFERROR(VLOOKUP($A178,MIDCAP!$A:$B,2,0),0)*MIN(MIDCAP!$I:$I)</f>
        <v>#N/A</v>
      </c>
      <c r="AP178" t="e">
        <f>AM178-IFERROR(VLOOKUP($A178,MIDCAP!$A:$B,2,0),0)*MIN(MIDCAP!$K:$K)</f>
        <v>#N/A</v>
      </c>
      <c r="AQ178" t="e">
        <f>AN178-IFERROR(VLOOKUP($A178,VFS!$A:$B,2,0),0)*MIN(VFS!$G:$G)</f>
        <v>#N/A</v>
      </c>
      <c r="AR178" t="e">
        <f>AO178-IFERROR(VLOOKUP($A178,VFS!$A:$B,2,0),0)*MIN(VFS!$I:$I)</f>
        <v>#N/A</v>
      </c>
      <c r="AS178" t="e">
        <f>AP178-IFERROR(VLOOKUP($A178,VFS!$A:$B,2,0),0)*MIN(VFS!$K:$K)</f>
        <v>#N/A</v>
      </c>
      <c r="AT178" t="e">
        <f>AQ178-IFERROR(VLOOKUP($A178,FUEMAVND!$A:$B,2,0),0)*MIN(FUEMAVND!$G:$G)</f>
        <v>#N/A</v>
      </c>
      <c r="AU178" t="e">
        <f>AR178-IFERROR(VLOOKUP($A178,FUEMAVND!$A:$B,2,0),0)*MIN(FUEMAVND!$I:$I)</f>
        <v>#N/A</v>
      </c>
      <c r="AV178" t="e">
        <f>AS178-IFERROR(VLOOKUP($A178,FUEMAVND!$A:$B,2,0),0)*MIN(FUEMAVND!$K:$K)</f>
        <v>#N/A</v>
      </c>
    </row>
    <row r="179" spans="28:48" x14ac:dyDescent="0.3">
      <c r="AB179" t="e">
        <f>VLOOKUP($A179,updated_plusgrid!$A$1:$AF$500,MATCH("Usable (USABLE)",updated_plusgrid!$A$1:$AF$1,0),0)-IFERROR(VLOOKUP($A179,'E1 basket NFOL Morning'!$A$1:$M$500,MATCH("For 1 basket",'E1 basket NFOL Morning'!$A$1:$M$1,0),0),0)*MIN('E1 basket NFOL Morning'!$G$2:$G$500)</f>
        <v>#N/A</v>
      </c>
      <c r="AC179" t="e">
        <f>VLOOKUP($A179,updated_plusgrid!$A$1:$AF$500,MATCH("Due (DUE)",updated_plusgrid!$A$1:$AF$1,0),0)-IFERROR(VLOOKUP($A179,'E1 basket NFOL Morning'!$A$1:$M$500,MATCH("For 1 basket",'E1 basket NFOL Morning'!$A$1:$M$1,0),0),0)*MIN('E1 basket NFOL Morning'!$I$2:$I$500)</f>
        <v>#N/A</v>
      </c>
      <c r="AD179" t="e">
        <f>VLOOKUP($A179,updated_plusgrid!$A$1:$AF$500,MATCH("Pend. T+1 Buy (TT1UNSETTLEBUY)",updated_plusgrid!$A$1:$AF$1,0),0)-IFERROR(VLOOKUP($A179,'E1 basket NFOL Morning'!$A$1:$M$500,MATCH("For 1 basket",'E1 basket NFOL Morning'!$A$1:$M$1,0),0),0)*MIN('E1 basket NFOL Morning'!$K$2:$K$500)</f>
        <v>#N/A</v>
      </c>
      <c r="AE179" t="e">
        <f>AB179-IFERROR(VLOOKUP($A179,Diamond!$A:$B,2,0),0)*MIN(Diamond!$G:$G)</f>
        <v>#N/A</v>
      </c>
      <c r="AF179" t="e">
        <f>AC179-IFERROR(VLOOKUP($A179,Diamond!$A:$B,2,0),0)*MIN(Diamond!$I:$I)</f>
        <v>#N/A</v>
      </c>
      <c r="AG179" t="e">
        <f>AD179-IFERROR(VLOOKUP($A179,Diamond!$A:$B,2,0),0)*MIN(Diamond!$K:$K)</f>
        <v>#N/A</v>
      </c>
      <c r="AH179" t="e">
        <f>AE179-IFERROR(VLOOKUP($A179,FL!$A:$B,2,0),0)*MIN(FL!$G:$G)</f>
        <v>#N/A</v>
      </c>
      <c r="AI179" t="e">
        <f>AF179-IFERROR(VLOOKUP($A179,FL!$A:$B,2,0),0)*MIN(FL!$I:$I)</f>
        <v>#N/A</v>
      </c>
      <c r="AJ179" t="e">
        <f>AG179-IFERROR(VLOOKUP($A179,FL!$A:$B,2,0),0)*MIN(FL!$K:$K)</f>
        <v>#N/A</v>
      </c>
      <c r="AK179" t="e">
        <f>AH179-IFERROR(VLOOKUP($A179,'VN100'!$A:$B,2,0),0)*MIN('VN100'!$G:$G)</f>
        <v>#N/A</v>
      </c>
      <c r="AL179" t="e">
        <f>AI179-IFERROR(VLOOKUP($A179,'VN100'!$A:$B,2,0),0)*MIN('VN100'!$I:$I)</f>
        <v>#N/A</v>
      </c>
      <c r="AM179" t="e">
        <f>AJ179-IFERROR(VLOOKUP($A179,'VN100'!$A:$B,2,0),0)*MIN('VN100'!$K:$K)</f>
        <v>#N/A</v>
      </c>
      <c r="AN179" t="e">
        <f>AK179-IFERROR(VLOOKUP($A179,MIDCAP!$A:$B,2,0),0)*MIN(MIDCAP!$G:$G)</f>
        <v>#N/A</v>
      </c>
      <c r="AO179" t="e">
        <f>AL179-IFERROR(VLOOKUP($A179,MIDCAP!$A:$B,2,0),0)*MIN(MIDCAP!$I:$I)</f>
        <v>#N/A</v>
      </c>
      <c r="AP179" t="e">
        <f>AM179-IFERROR(VLOOKUP($A179,MIDCAP!$A:$B,2,0),0)*MIN(MIDCAP!$K:$K)</f>
        <v>#N/A</v>
      </c>
      <c r="AQ179" t="e">
        <f>AN179-IFERROR(VLOOKUP($A179,VFS!$A:$B,2,0),0)*MIN(VFS!$G:$G)</f>
        <v>#N/A</v>
      </c>
      <c r="AR179" t="e">
        <f>AO179-IFERROR(VLOOKUP($A179,VFS!$A:$B,2,0),0)*MIN(VFS!$I:$I)</f>
        <v>#N/A</v>
      </c>
      <c r="AS179" t="e">
        <f>AP179-IFERROR(VLOOKUP($A179,VFS!$A:$B,2,0),0)*MIN(VFS!$K:$K)</f>
        <v>#N/A</v>
      </c>
      <c r="AT179" t="e">
        <f>AQ179-IFERROR(VLOOKUP($A179,FUEMAVND!$A:$B,2,0),0)*MIN(FUEMAVND!$G:$G)</f>
        <v>#N/A</v>
      </c>
      <c r="AU179" t="e">
        <f>AR179-IFERROR(VLOOKUP($A179,FUEMAVND!$A:$B,2,0),0)*MIN(FUEMAVND!$I:$I)</f>
        <v>#N/A</v>
      </c>
      <c r="AV179" t="e">
        <f>AS179-IFERROR(VLOOKUP($A179,FUEMAVND!$A:$B,2,0),0)*MIN(FUEMAVND!$K:$K)</f>
        <v>#N/A</v>
      </c>
    </row>
    <row r="180" spans="28:48" x14ac:dyDescent="0.3">
      <c r="AB180" t="e">
        <f>VLOOKUP($A180,updated_plusgrid!$A$1:$AF$500,MATCH("Usable (USABLE)",updated_plusgrid!$A$1:$AF$1,0),0)-IFERROR(VLOOKUP($A180,'E1 basket NFOL Morning'!$A$1:$M$500,MATCH("For 1 basket",'E1 basket NFOL Morning'!$A$1:$M$1,0),0),0)*MIN('E1 basket NFOL Morning'!$G$2:$G$500)</f>
        <v>#N/A</v>
      </c>
      <c r="AC180" t="e">
        <f>VLOOKUP($A180,updated_plusgrid!$A$1:$AF$500,MATCH("Due (DUE)",updated_plusgrid!$A$1:$AF$1,0),0)-IFERROR(VLOOKUP($A180,'E1 basket NFOL Morning'!$A$1:$M$500,MATCH("For 1 basket",'E1 basket NFOL Morning'!$A$1:$M$1,0),0),0)*MIN('E1 basket NFOL Morning'!$I$2:$I$500)</f>
        <v>#N/A</v>
      </c>
      <c r="AD180" t="e">
        <f>VLOOKUP($A180,updated_plusgrid!$A$1:$AF$500,MATCH("Pend. T+1 Buy (TT1UNSETTLEBUY)",updated_plusgrid!$A$1:$AF$1,0),0)-IFERROR(VLOOKUP($A180,'E1 basket NFOL Morning'!$A$1:$M$500,MATCH("For 1 basket",'E1 basket NFOL Morning'!$A$1:$M$1,0),0),0)*MIN('E1 basket NFOL Morning'!$K$2:$K$500)</f>
        <v>#N/A</v>
      </c>
      <c r="AE180" t="e">
        <f>AB180-IFERROR(VLOOKUP($A180,Diamond!$A:$B,2,0),0)*MIN(Diamond!$G:$G)</f>
        <v>#N/A</v>
      </c>
      <c r="AF180" t="e">
        <f>AC180-IFERROR(VLOOKUP($A180,Diamond!$A:$B,2,0),0)*MIN(Diamond!$I:$I)</f>
        <v>#N/A</v>
      </c>
      <c r="AG180" t="e">
        <f>AD180-IFERROR(VLOOKUP($A180,Diamond!$A:$B,2,0),0)*MIN(Diamond!$K:$K)</f>
        <v>#N/A</v>
      </c>
      <c r="AH180" t="e">
        <f>AE180-IFERROR(VLOOKUP($A180,FL!$A:$B,2,0),0)*MIN(FL!$G:$G)</f>
        <v>#N/A</v>
      </c>
      <c r="AI180" t="e">
        <f>AF180-IFERROR(VLOOKUP($A180,FL!$A:$B,2,0),0)*MIN(FL!$I:$I)</f>
        <v>#N/A</v>
      </c>
      <c r="AJ180" t="e">
        <f>AG180-IFERROR(VLOOKUP($A180,FL!$A:$B,2,0),0)*MIN(FL!$K:$K)</f>
        <v>#N/A</v>
      </c>
      <c r="AK180" t="e">
        <f>AH180-IFERROR(VLOOKUP($A180,'VN100'!$A:$B,2,0),0)*MIN('VN100'!$G:$G)</f>
        <v>#N/A</v>
      </c>
      <c r="AL180" t="e">
        <f>AI180-IFERROR(VLOOKUP($A180,'VN100'!$A:$B,2,0),0)*MIN('VN100'!$I:$I)</f>
        <v>#N/A</v>
      </c>
      <c r="AM180" t="e">
        <f>AJ180-IFERROR(VLOOKUP($A180,'VN100'!$A:$B,2,0),0)*MIN('VN100'!$K:$K)</f>
        <v>#N/A</v>
      </c>
      <c r="AN180" t="e">
        <f>AK180-IFERROR(VLOOKUP($A180,MIDCAP!$A:$B,2,0),0)*MIN(MIDCAP!$G:$G)</f>
        <v>#N/A</v>
      </c>
      <c r="AO180" t="e">
        <f>AL180-IFERROR(VLOOKUP($A180,MIDCAP!$A:$B,2,0),0)*MIN(MIDCAP!$I:$I)</f>
        <v>#N/A</v>
      </c>
      <c r="AP180" t="e">
        <f>AM180-IFERROR(VLOOKUP($A180,MIDCAP!$A:$B,2,0),0)*MIN(MIDCAP!$K:$K)</f>
        <v>#N/A</v>
      </c>
      <c r="AQ180" t="e">
        <f>AN180-IFERROR(VLOOKUP($A180,VFS!$A:$B,2,0),0)*MIN(VFS!$G:$G)</f>
        <v>#N/A</v>
      </c>
      <c r="AR180" t="e">
        <f>AO180-IFERROR(VLOOKUP($A180,VFS!$A:$B,2,0),0)*MIN(VFS!$I:$I)</f>
        <v>#N/A</v>
      </c>
      <c r="AS180" t="e">
        <f>AP180-IFERROR(VLOOKUP($A180,VFS!$A:$B,2,0),0)*MIN(VFS!$K:$K)</f>
        <v>#N/A</v>
      </c>
      <c r="AT180" t="e">
        <f>AQ180-IFERROR(VLOOKUP($A180,FUEMAVND!$A:$B,2,0),0)*MIN(FUEMAVND!$G:$G)</f>
        <v>#N/A</v>
      </c>
      <c r="AU180" t="e">
        <f>AR180-IFERROR(VLOOKUP($A180,FUEMAVND!$A:$B,2,0),0)*MIN(FUEMAVND!$I:$I)</f>
        <v>#N/A</v>
      </c>
      <c r="AV180" t="e">
        <f>AS180-IFERROR(VLOOKUP($A180,FUEMAVND!$A:$B,2,0),0)*MIN(FUEMAVND!$K:$K)</f>
        <v>#N/A</v>
      </c>
    </row>
    <row r="181" spans="28:48" x14ac:dyDescent="0.3">
      <c r="AB181" t="e">
        <f>VLOOKUP($A181,updated_plusgrid!$A$1:$AF$500,MATCH("Usable (USABLE)",updated_plusgrid!$A$1:$AF$1,0),0)-IFERROR(VLOOKUP($A181,'E1 basket NFOL Morning'!$A$1:$M$500,MATCH("For 1 basket",'E1 basket NFOL Morning'!$A$1:$M$1,0),0),0)*MIN('E1 basket NFOL Morning'!$G$2:$G$500)</f>
        <v>#N/A</v>
      </c>
      <c r="AC181" t="e">
        <f>VLOOKUP($A181,updated_plusgrid!$A$1:$AF$500,MATCH("Due (DUE)",updated_plusgrid!$A$1:$AF$1,0),0)-IFERROR(VLOOKUP($A181,'E1 basket NFOL Morning'!$A$1:$M$500,MATCH("For 1 basket",'E1 basket NFOL Morning'!$A$1:$M$1,0),0),0)*MIN('E1 basket NFOL Morning'!$I$2:$I$500)</f>
        <v>#N/A</v>
      </c>
      <c r="AD181" t="e">
        <f>VLOOKUP($A181,updated_plusgrid!$A$1:$AF$500,MATCH("Pend. T+1 Buy (TT1UNSETTLEBUY)",updated_plusgrid!$A$1:$AF$1,0),0)-IFERROR(VLOOKUP($A181,'E1 basket NFOL Morning'!$A$1:$M$500,MATCH("For 1 basket",'E1 basket NFOL Morning'!$A$1:$M$1,0),0),0)*MIN('E1 basket NFOL Morning'!$K$2:$K$500)</f>
        <v>#N/A</v>
      </c>
      <c r="AE181" t="e">
        <f>AB181-IFERROR(VLOOKUP($A181,Diamond!$A:$B,2,0),0)*MIN(Diamond!$G:$G)</f>
        <v>#N/A</v>
      </c>
      <c r="AF181" t="e">
        <f>AC181-IFERROR(VLOOKUP($A181,Diamond!$A:$B,2,0),0)*MIN(Diamond!$I:$I)</f>
        <v>#N/A</v>
      </c>
      <c r="AG181" t="e">
        <f>AD181-IFERROR(VLOOKUP($A181,Diamond!$A:$B,2,0),0)*MIN(Diamond!$K:$K)</f>
        <v>#N/A</v>
      </c>
      <c r="AH181" t="e">
        <f>AE181-IFERROR(VLOOKUP($A181,FL!$A:$B,2,0),0)*MIN(FL!$G:$G)</f>
        <v>#N/A</v>
      </c>
      <c r="AI181" t="e">
        <f>AF181-IFERROR(VLOOKUP($A181,FL!$A:$B,2,0),0)*MIN(FL!$I:$I)</f>
        <v>#N/A</v>
      </c>
      <c r="AJ181" t="e">
        <f>AG181-IFERROR(VLOOKUP($A181,FL!$A:$B,2,0),0)*MIN(FL!$K:$K)</f>
        <v>#N/A</v>
      </c>
      <c r="AK181" t="e">
        <f>AH181-IFERROR(VLOOKUP($A181,'VN100'!$A:$B,2,0),0)*MIN('VN100'!$G:$G)</f>
        <v>#N/A</v>
      </c>
      <c r="AL181" t="e">
        <f>AI181-IFERROR(VLOOKUP($A181,'VN100'!$A:$B,2,0),0)*MIN('VN100'!$I:$I)</f>
        <v>#N/A</v>
      </c>
      <c r="AM181" t="e">
        <f>AJ181-IFERROR(VLOOKUP($A181,'VN100'!$A:$B,2,0),0)*MIN('VN100'!$K:$K)</f>
        <v>#N/A</v>
      </c>
      <c r="AN181" t="e">
        <f>AK181-IFERROR(VLOOKUP($A181,MIDCAP!$A:$B,2,0),0)*MIN(MIDCAP!$G:$G)</f>
        <v>#N/A</v>
      </c>
      <c r="AO181" t="e">
        <f>AL181-IFERROR(VLOOKUP($A181,MIDCAP!$A:$B,2,0),0)*MIN(MIDCAP!$I:$I)</f>
        <v>#N/A</v>
      </c>
      <c r="AP181" t="e">
        <f>AM181-IFERROR(VLOOKUP($A181,MIDCAP!$A:$B,2,0),0)*MIN(MIDCAP!$K:$K)</f>
        <v>#N/A</v>
      </c>
      <c r="AQ181" t="e">
        <f>AN181-IFERROR(VLOOKUP($A181,VFS!$A:$B,2,0),0)*MIN(VFS!$G:$G)</f>
        <v>#N/A</v>
      </c>
      <c r="AR181" t="e">
        <f>AO181-IFERROR(VLOOKUP($A181,VFS!$A:$B,2,0),0)*MIN(VFS!$I:$I)</f>
        <v>#N/A</v>
      </c>
      <c r="AS181" t="e">
        <f>AP181-IFERROR(VLOOKUP($A181,VFS!$A:$B,2,0),0)*MIN(VFS!$K:$K)</f>
        <v>#N/A</v>
      </c>
      <c r="AT181" t="e">
        <f>AQ181-IFERROR(VLOOKUP($A181,FUEMAVND!$A:$B,2,0),0)*MIN(FUEMAVND!$G:$G)</f>
        <v>#N/A</v>
      </c>
      <c r="AU181" t="e">
        <f>AR181-IFERROR(VLOOKUP($A181,FUEMAVND!$A:$B,2,0),0)*MIN(FUEMAVND!$I:$I)</f>
        <v>#N/A</v>
      </c>
      <c r="AV181" t="e">
        <f>AS181-IFERROR(VLOOKUP($A181,FUEMAVND!$A:$B,2,0),0)*MIN(FUEMAVND!$K:$K)</f>
        <v>#N/A</v>
      </c>
    </row>
    <row r="182" spans="28:48" x14ac:dyDescent="0.3">
      <c r="AB182" t="e">
        <f>VLOOKUP($A182,updated_plusgrid!$A$1:$AF$500,MATCH("Usable (USABLE)",updated_plusgrid!$A$1:$AF$1,0),0)-IFERROR(VLOOKUP($A182,'E1 basket NFOL Morning'!$A$1:$M$500,MATCH("For 1 basket",'E1 basket NFOL Morning'!$A$1:$M$1,0),0),0)*MIN('E1 basket NFOL Morning'!$G$2:$G$500)</f>
        <v>#N/A</v>
      </c>
      <c r="AC182" t="e">
        <f>VLOOKUP($A182,updated_plusgrid!$A$1:$AF$500,MATCH("Due (DUE)",updated_plusgrid!$A$1:$AF$1,0),0)-IFERROR(VLOOKUP($A182,'E1 basket NFOL Morning'!$A$1:$M$500,MATCH("For 1 basket",'E1 basket NFOL Morning'!$A$1:$M$1,0),0),0)*MIN('E1 basket NFOL Morning'!$I$2:$I$500)</f>
        <v>#N/A</v>
      </c>
      <c r="AD182" t="e">
        <f>VLOOKUP($A182,updated_plusgrid!$A$1:$AF$500,MATCH("Pend. T+1 Buy (TT1UNSETTLEBUY)",updated_plusgrid!$A$1:$AF$1,0),0)-IFERROR(VLOOKUP($A182,'E1 basket NFOL Morning'!$A$1:$M$500,MATCH("For 1 basket",'E1 basket NFOL Morning'!$A$1:$M$1,0),0),0)*MIN('E1 basket NFOL Morning'!$K$2:$K$500)</f>
        <v>#N/A</v>
      </c>
      <c r="AE182" t="e">
        <f>AB182-IFERROR(VLOOKUP($A182,Diamond!$A:$B,2,0),0)*MIN(Diamond!$G:$G)</f>
        <v>#N/A</v>
      </c>
      <c r="AF182" t="e">
        <f>AC182-IFERROR(VLOOKUP($A182,Diamond!$A:$B,2,0),0)*MIN(Diamond!$I:$I)</f>
        <v>#N/A</v>
      </c>
      <c r="AG182" t="e">
        <f>AD182-IFERROR(VLOOKUP($A182,Diamond!$A:$B,2,0),0)*MIN(Diamond!$K:$K)</f>
        <v>#N/A</v>
      </c>
      <c r="AH182" t="e">
        <f>AE182-IFERROR(VLOOKUP($A182,FL!$A:$B,2,0),0)*MIN(FL!$G:$G)</f>
        <v>#N/A</v>
      </c>
      <c r="AI182" t="e">
        <f>AF182-IFERROR(VLOOKUP($A182,FL!$A:$B,2,0),0)*MIN(FL!$I:$I)</f>
        <v>#N/A</v>
      </c>
      <c r="AJ182" t="e">
        <f>AG182-IFERROR(VLOOKUP($A182,FL!$A:$B,2,0),0)*MIN(FL!$K:$K)</f>
        <v>#N/A</v>
      </c>
      <c r="AK182" t="e">
        <f>AH182-IFERROR(VLOOKUP($A182,'VN100'!$A:$B,2,0),0)*MIN('VN100'!$G:$G)</f>
        <v>#N/A</v>
      </c>
      <c r="AL182" t="e">
        <f>AI182-IFERROR(VLOOKUP($A182,'VN100'!$A:$B,2,0),0)*MIN('VN100'!$I:$I)</f>
        <v>#N/A</v>
      </c>
      <c r="AM182" t="e">
        <f>AJ182-IFERROR(VLOOKUP($A182,'VN100'!$A:$B,2,0),0)*MIN('VN100'!$K:$K)</f>
        <v>#N/A</v>
      </c>
      <c r="AN182" t="e">
        <f>AK182-IFERROR(VLOOKUP($A182,MIDCAP!$A:$B,2,0),0)*MIN(MIDCAP!$G:$G)</f>
        <v>#N/A</v>
      </c>
      <c r="AO182" t="e">
        <f>AL182-IFERROR(VLOOKUP($A182,MIDCAP!$A:$B,2,0),0)*MIN(MIDCAP!$I:$I)</f>
        <v>#N/A</v>
      </c>
      <c r="AP182" t="e">
        <f>AM182-IFERROR(VLOOKUP($A182,MIDCAP!$A:$B,2,0),0)*MIN(MIDCAP!$K:$K)</f>
        <v>#N/A</v>
      </c>
      <c r="AQ182" t="e">
        <f>AN182-IFERROR(VLOOKUP($A182,VFS!$A:$B,2,0),0)*MIN(VFS!$G:$G)</f>
        <v>#N/A</v>
      </c>
      <c r="AR182" t="e">
        <f>AO182-IFERROR(VLOOKUP($A182,VFS!$A:$B,2,0),0)*MIN(VFS!$I:$I)</f>
        <v>#N/A</v>
      </c>
      <c r="AS182" t="e">
        <f>AP182-IFERROR(VLOOKUP($A182,VFS!$A:$B,2,0),0)*MIN(VFS!$K:$K)</f>
        <v>#N/A</v>
      </c>
      <c r="AT182" t="e">
        <f>AQ182-IFERROR(VLOOKUP($A182,FUEMAVND!$A:$B,2,0),0)*MIN(FUEMAVND!$G:$G)</f>
        <v>#N/A</v>
      </c>
      <c r="AU182" t="e">
        <f>AR182-IFERROR(VLOOKUP($A182,FUEMAVND!$A:$B,2,0),0)*MIN(FUEMAVND!$I:$I)</f>
        <v>#N/A</v>
      </c>
      <c r="AV182" t="e">
        <f>AS182-IFERROR(VLOOKUP($A182,FUEMAVND!$A:$B,2,0),0)*MIN(FUEMAVND!$K:$K)</f>
        <v>#N/A</v>
      </c>
    </row>
    <row r="183" spans="28:48" x14ac:dyDescent="0.3">
      <c r="AB183" t="e">
        <f>VLOOKUP($A183,updated_plusgrid!$A$1:$AF$500,MATCH("Usable (USABLE)",updated_plusgrid!$A$1:$AF$1,0),0)-IFERROR(VLOOKUP($A183,'E1 basket NFOL Morning'!$A$1:$M$500,MATCH("For 1 basket",'E1 basket NFOL Morning'!$A$1:$M$1,0),0),0)*MIN('E1 basket NFOL Morning'!$G$2:$G$500)</f>
        <v>#N/A</v>
      </c>
      <c r="AC183" t="e">
        <f>VLOOKUP($A183,updated_plusgrid!$A$1:$AF$500,MATCH("Due (DUE)",updated_plusgrid!$A$1:$AF$1,0),0)-IFERROR(VLOOKUP($A183,'E1 basket NFOL Morning'!$A$1:$M$500,MATCH("For 1 basket",'E1 basket NFOL Morning'!$A$1:$M$1,0),0),0)*MIN('E1 basket NFOL Morning'!$I$2:$I$500)</f>
        <v>#N/A</v>
      </c>
      <c r="AD183" t="e">
        <f>VLOOKUP($A183,updated_plusgrid!$A$1:$AF$500,MATCH("Pend. T+1 Buy (TT1UNSETTLEBUY)",updated_plusgrid!$A$1:$AF$1,0),0)-IFERROR(VLOOKUP($A183,'E1 basket NFOL Morning'!$A$1:$M$500,MATCH("For 1 basket",'E1 basket NFOL Morning'!$A$1:$M$1,0),0),0)*MIN('E1 basket NFOL Morning'!$K$2:$K$500)</f>
        <v>#N/A</v>
      </c>
      <c r="AE183" t="e">
        <f>AB183-IFERROR(VLOOKUP($A183,Diamond!$A:$B,2,0),0)*MIN(Diamond!$G:$G)</f>
        <v>#N/A</v>
      </c>
      <c r="AF183" t="e">
        <f>AC183-IFERROR(VLOOKUP($A183,Diamond!$A:$B,2,0),0)*MIN(Diamond!$I:$I)</f>
        <v>#N/A</v>
      </c>
      <c r="AG183" t="e">
        <f>AD183-IFERROR(VLOOKUP($A183,Diamond!$A:$B,2,0),0)*MIN(Diamond!$K:$K)</f>
        <v>#N/A</v>
      </c>
      <c r="AH183" t="e">
        <f>AE183-IFERROR(VLOOKUP($A183,FL!$A:$B,2,0),0)*MIN(FL!$G:$G)</f>
        <v>#N/A</v>
      </c>
      <c r="AI183" t="e">
        <f>AF183-IFERROR(VLOOKUP($A183,FL!$A:$B,2,0),0)*MIN(FL!$I:$I)</f>
        <v>#N/A</v>
      </c>
      <c r="AJ183" t="e">
        <f>AG183-IFERROR(VLOOKUP($A183,FL!$A:$B,2,0),0)*MIN(FL!$K:$K)</f>
        <v>#N/A</v>
      </c>
      <c r="AK183" t="e">
        <f>AH183-IFERROR(VLOOKUP($A183,'VN100'!$A:$B,2,0),0)*MIN('VN100'!$G:$G)</f>
        <v>#N/A</v>
      </c>
      <c r="AL183" t="e">
        <f>AI183-IFERROR(VLOOKUP($A183,'VN100'!$A:$B,2,0),0)*MIN('VN100'!$I:$I)</f>
        <v>#N/A</v>
      </c>
      <c r="AM183" t="e">
        <f>AJ183-IFERROR(VLOOKUP($A183,'VN100'!$A:$B,2,0),0)*MIN('VN100'!$K:$K)</f>
        <v>#N/A</v>
      </c>
      <c r="AN183" t="e">
        <f>AK183-IFERROR(VLOOKUP($A183,MIDCAP!$A:$B,2,0),0)*MIN(MIDCAP!$G:$G)</f>
        <v>#N/A</v>
      </c>
      <c r="AO183" t="e">
        <f>AL183-IFERROR(VLOOKUP($A183,MIDCAP!$A:$B,2,0),0)*MIN(MIDCAP!$I:$I)</f>
        <v>#N/A</v>
      </c>
      <c r="AP183" t="e">
        <f>AM183-IFERROR(VLOOKUP($A183,MIDCAP!$A:$B,2,0),0)*MIN(MIDCAP!$K:$K)</f>
        <v>#N/A</v>
      </c>
      <c r="AQ183" t="e">
        <f>AN183-IFERROR(VLOOKUP($A183,VFS!$A:$B,2,0),0)*MIN(VFS!$G:$G)</f>
        <v>#N/A</v>
      </c>
      <c r="AR183" t="e">
        <f>AO183-IFERROR(VLOOKUP($A183,VFS!$A:$B,2,0),0)*MIN(VFS!$I:$I)</f>
        <v>#N/A</v>
      </c>
      <c r="AS183" t="e">
        <f>AP183-IFERROR(VLOOKUP($A183,VFS!$A:$B,2,0),0)*MIN(VFS!$K:$K)</f>
        <v>#N/A</v>
      </c>
      <c r="AT183" t="e">
        <f>AQ183-IFERROR(VLOOKUP($A183,FUEMAVND!$A:$B,2,0),0)*MIN(FUEMAVND!$G:$G)</f>
        <v>#N/A</v>
      </c>
      <c r="AU183" t="e">
        <f>AR183-IFERROR(VLOOKUP($A183,FUEMAVND!$A:$B,2,0),0)*MIN(FUEMAVND!$I:$I)</f>
        <v>#N/A</v>
      </c>
      <c r="AV183" t="e">
        <f>AS183-IFERROR(VLOOKUP($A183,FUEMAVND!$A:$B,2,0),0)*MIN(FUEMAVND!$K:$K)</f>
        <v>#N/A</v>
      </c>
    </row>
    <row r="184" spans="28:48" x14ac:dyDescent="0.3">
      <c r="AB184" t="e">
        <f>VLOOKUP($A184,updated_plusgrid!$A$1:$AF$500,MATCH("Usable (USABLE)",updated_plusgrid!$A$1:$AF$1,0),0)-IFERROR(VLOOKUP($A184,'E1 basket NFOL Morning'!$A$1:$M$500,MATCH("For 1 basket",'E1 basket NFOL Morning'!$A$1:$M$1,0),0),0)*MIN('E1 basket NFOL Morning'!$G$2:$G$500)</f>
        <v>#N/A</v>
      </c>
      <c r="AC184" t="e">
        <f>VLOOKUP($A184,updated_plusgrid!$A$1:$AF$500,MATCH("Due (DUE)",updated_plusgrid!$A$1:$AF$1,0),0)-IFERROR(VLOOKUP($A184,'E1 basket NFOL Morning'!$A$1:$M$500,MATCH("For 1 basket",'E1 basket NFOL Morning'!$A$1:$M$1,0),0),0)*MIN('E1 basket NFOL Morning'!$I$2:$I$500)</f>
        <v>#N/A</v>
      </c>
      <c r="AD184" t="e">
        <f>VLOOKUP($A184,updated_plusgrid!$A$1:$AF$500,MATCH("Pend. T+1 Buy (TT1UNSETTLEBUY)",updated_plusgrid!$A$1:$AF$1,0),0)-IFERROR(VLOOKUP($A184,'E1 basket NFOL Morning'!$A$1:$M$500,MATCH("For 1 basket",'E1 basket NFOL Morning'!$A$1:$M$1,0),0),0)*MIN('E1 basket NFOL Morning'!$K$2:$K$500)</f>
        <v>#N/A</v>
      </c>
      <c r="AE184" t="e">
        <f>AB184-IFERROR(VLOOKUP($A184,Diamond!$A:$B,2,0),0)*MIN(Diamond!$G:$G)</f>
        <v>#N/A</v>
      </c>
      <c r="AF184" t="e">
        <f>AC184-IFERROR(VLOOKUP($A184,Diamond!$A:$B,2,0),0)*MIN(Diamond!$I:$I)</f>
        <v>#N/A</v>
      </c>
      <c r="AG184" t="e">
        <f>AD184-IFERROR(VLOOKUP($A184,Diamond!$A:$B,2,0),0)*MIN(Diamond!$K:$K)</f>
        <v>#N/A</v>
      </c>
      <c r="AH184" t="e">
        <f>AE184-IFERROR(VLOOKUP($A184,FL!$A:$B,2,0),0)*MIN(FL!$G:$G)</f>
        <v>#N/A</v>
      </c>
      <c r="AI184" t="e">
        <f>AF184-IFERROR(VLOOKUP($A184,FL!$A:$B,2,0),0)*MIN(FL!$I:$I)</f>
        <v>#N/A</v>
      </c>
      <c r="AJ184" t="e">
        <f>AG184-IFERROR(VLOOKUP($A184,FL!$A:$B,2,0),0)*MIN(FL!$K:$K)</f>
        <v>#N/A</v>
      </c>
      <c r="AK184" t="e">
        <f>AH184-IFERROR(VLOOKUP($A184,'VN100'!$A:$B,2,0),0)*MIN('VN100'!$G:$G)</f>
        <v>#N/A</v>
      </c>
      <c r="AL184" t="e">
        <f>AI184-IFERROR(VLOOKUP($A184,'VN100'!$A:$B,2,0),0)*MIN('VN100'!$I:$I)</f>
        <v>#N/A</v>
      </c>
      <c r="AM184" t="e">
        <f>AJ184-IFERROR(VLOOKUP($A184,'VN100'!$A:$B,2,0),0)*MIN('VN100'!$K:$K)</f>
        <v>#N/A</v>
      </c>
      <c r="AN184" t="e">
        <f>AK184-IFERROR(VLOOKUP($A184,MIDCAP!$A:$B,2,0),0)*MIN(MIDCAP!$G:$G)</f>
        <v>#N/A</v>
      </c>
      <c r="AO184" t="e">
        <f>AL184-IFERROR(VLOOKUP($A184,MIDCAP!$A:$B,2,0),0)*MIN(MIDCAP!$I:$I)</f>
        <v>#N/A</v>
      </c>
      <c r="AP184" t="e">
        <f>AM184-IFERROR(VLOOKUP($A184,MIDCAP!$A:$B,2,0),0)*MIN(MIDCAP!$K:$K)</f>
        <v>#N/A</v>
      </c>
      <c r="AQ184" t="e">
        <f>AN184-IFERROR(VLOOKUP($A184,VFS!$A:$B,2,0),0)*MIN(VFS!$G:$G)</f>
        <v>#N/A</v>
      </c>
      <c r="AR184" t="e">
        <f>AO184-IFERROR(VLOOKUP($A184,VFS!$A:$B,2,0),0)*MIN(VFS!$I:$I)</f>
        <v>#N/A</v>
      </c>
      <c r="AS184" t="e">
        <f>AP184-IFERROR(VLOOKUP($A184,VFS!$A:$B,2,0),0)*MIN(VFS!$K:$K)</f>
        <v>#N/A</v>
      </c>
      <c r="AT184" t="e">
        <f>AQ184-IFERROR(VLOOKUP($A184,FUEMAVND!$A:$B,2,0),0)*MIN(FUEMAVND!$G:$G)</f>
        <v>#N/A</v>
      </c>
      <c r="AU184" t="e">
        <f>AR184-IFERROR(VLOOKUP($A184,FUEMAVND!$A:$B,2,0),0)*MIN(FUEMAVND!$I:$I)</f>
        <v>#N/A</v>
      </c>
      <c r="AV184" t="e">
        <f>AS184-IFERROR(VLOOKUP($A184,FUEMAVND!$A:$B,2,0),0)*MIN(FUEMAVND!$K:$K)</f>
        <v>#N/A</v>
      </c>
    </row>
    <row r="185" spans="28:48" x14ac:dyDescent="0.3">
      <c r="AB185" t="e">
        <f>VLOOKUP($A185,updated_plusgrid!$A$1:$AF$500,MATCH("Usable (USABLE)",updated_plusgrid!$A$1:$AF$1,0),0)-IFERROR(VLOOKUP($A185,'E1 basket NFOL Morning'!$A$1:$M$500,MATCH("For 1 basket",'E1 basket NFOL Morning'!$A$1:$M$1,0),0),0)*MIN('E1 basket NFOL Morning'!$G$2:$G$500)</f>
        <v>#N/A</v>
      </c>
      <c r="AC185" t="e">
        <f>VLOOKUP($A185,updated_plusgrid!$A$1:$AF$500,MATCH("Due (DUE)",updated_plusgrid!$A$1:$AF$1,0),0)-IFERROR(VLOOKUP($A185,'E1 basket NFOL Morning'!$A$1:$M$500,MATCH("For 1 basket",'E1 basket NFOL Morning'!$A$1:$M$1,0),0),0)*MIN('E1 basket NFOL Morning'!$I$2:$I$500)</f>
        <v>#N/A</v>
      </c>
      <c r="AD185" t="e">
        <f>VLOOKUP($A185,updated_plusgrid!$A$1:$AF$500,MATCH("Pend. T+1 Buy (TT1UNSETTLEBUY)",updated_plusgrid!$A$1:$AF$1,0),0)-IFERROR(VLOOKUP($A185,'E1 basket NFOL Morning'!$A$1:$M$500,MATCH("For 1 basket",'E1 basket NFOL Morning'!$A$1:$M$1,0),0),0)*MIN('E1 basket NFOL Morning'!$K$2:$K$500)</f>
        <v>#N/A</v>
      </c>
      <c r="AE185" t="e">
        <f>AB185-IFERROR(VLOOKUP($A185,Diamond!$A:$B,2,0),0)*MIN(Diamond!$G:$G)</f>
        <v>#N/A</v>
      </c>
      <c r="AF185" t="e">
        <f>AC185-IFERROR(VLOOKUP($A185,Diamond!$A:$B,2,0),0)*MIN(Diamond!$I:$I)</f>
        <v>#N/A</v>
      </c>
      <c r="AG185" t="e">
        <f>AD185-IFERROR(VLOOKUP($A185,Diamond!$A:$B,2,0),0)*MIN(Diamond!$K:$K)</f>
        <v>#N/A</v>
      </c>
      <c r="AH185" t="e">
        <f>AE185-IFERROR(VLOOKUP($A185,FL!$A:$B,2,0),0)*MIN(FL!$G:$G)</f>
        <v>#N/A</v>
      </c>
      <c r="AI185" t="e">
        <f>AF185-IFERROR(VLOOKUP($A185,FL!$A:$B,2,0),0)*MIN(FL!$I:$I)</f>
        <v>#N/A</v>
      </c>
      <c r="AJ185" t="e">
        <f>AG185-IFERROR(VLOOKUP($A185,FL!$A:$B,2,0),0)*MIN(FL!$K:$K)</f>
        <v>#N/A</v>
      </c>
      <c r="AK185" t="e">
        <f>AH185-IFERROR(VLOOKUP($A185,'VN100'!$A:$B,2,0),0)*MIN('VN100'!$G:$G)</f>
        <v>#N/A</v>
      </c>
      <c r="AL185" t="e">
        <f>AI185-IFERROR(VLOOKUP($A185,'VN100'!$A:$B,2,0),0)*MIN('VN100'!$I:$I)</f>
        <v>#N/A</v>
      </c>
      <c r="AM185" t="e">
        <f>AJ185-IFERROR(VLOOKUP($A185,'VN100'!$A:$B,2,0),0)*MIN('VN100'!$K:$K)</f>
        <v>#N/A</v>
      </c>
      <c r="AN185" t="e">
        <f>AK185-IFERROR(VLOOKUP($A185,MIDCAP!$A:$B,2,0),0)*MIN(MIDCAP!$G:$G)</f>
        <v>#N/A</v>
      </c>
      <c r="AO185" t="e">
        <f>AL185-IFERROR(VLOOKUP($A185,MIDCAP!$A:$B,2,0),0)*MIN(MIDCAP!$I:$I)</f>
        <v>#N/A</v>
      </c>
      <c r="AP185" t="e">
        <f>AM185-IFERROR(VLOOKUP($A185,MIDCAP!$A:$B,2,0),0)*MIN(MIDCAP!$K:$K)</f>
        <v>#N/A</v>
      </c>
      <c r="AQ185" t="e">
        <f>AN185-IFERROR(VLOOKUP($A185,VFS!$A:$B,2,0),0)*MIN(VFS!$G:$G)</f>
        <v>#N/A</v>
      </c>
      <c r="AR185" t="e">
        <f>AO185-IFERROR(VLOOKUP($A185,VFS!$A:$B,2,0),0)*MIN(VFS!$I:$I)</f>
        <v>#N/A</v>
      </c>
      <c r="AS185" t="e">
        <f>AP185-IFERROR(VLOOKUP($A185,VFS!$A:$B,2,0),0)*MIN(VFS!$K:$K)</f>
        <v>#N/A</v>
      </c>
      <c r="AT185" t="e">
        <f>AQ185-IFERROR(VLOOKUP($A185,FUEMAVND!$A:$B,2,0),0)*MIN(FUEMAVND!$G:$G)</f>
        <v>#N/A</v>
      </c>
      <c r="AU185" t="e">
        <f>AR185-IFERROR(VLOOKUP($A185,FUEMAVND!$A:$B,2,0),0)*MIN(FUEMAVND!$I:$I)</f>
        <v>#N/A</v>
      </c>
      <c r="AV185" t="e">
        <f>AS185-IFERROR(VLOOKUP($A185,FUEMAVND!$A:$B,2,0),0)*MIN(FUEMAVND!$K:$K)</f>
        <v>#N/A</v>
      </c>
    </row>
    <row r="186" spans="28:48" x14ac:dyDescent="0.3">
      <c r="AB186" t="e">
        <f>VLOOKUP($A186,updated_plusgrid!$A$1:$AF$500,MATCH("Usable (USABLE)",updated_plusgrid!$A$1:$AF$1,0),0)-IFERROR(VLOOKUP($A186,'E1 basket NFOL Morning'!$A$1:$M$500,MATCH("For 1 basket",'E1 basket NFOL Morning'!$A$1:$M$1,0),0),0)*MIN('E1 basket NFOL Morning'!$G$2:$G$500)</f>
        <v>#N/A</v>
      </c>
      <c r="AC186" t="e">
        <f>VLOOKUP($A186,updated_plusgrid!$A$1:$AF$500,MATCH("Due (DUE)",updated_plusgrid!$A$1:$AF$1,0),0)-IFERROR(VLOOKUP($A186,'E1 basket NFOL Morning'!$A$1:$M$500,MATCH("For 1 basket",'E1 basket NFOL Morning'!$A$1:$M$1,0),0),0)*MIN('E1 basket NFOL Morning'!$I$2:$I$500)</f>
        <v>#N/A</v>
      </c>
      <c r="AD186" t="e">
        <f>VLOOKUP($A186,updated_plusgrid!$A$1:$AF$500,MATCH("Pend. T+1 Buy (TT1UNSETTLEBUY)",updated_plusgrid!$A$1:$AF$1,0),0)-IFERROR(VLOOKUP($A186,'E1 basket NFOL Morning'!$A$1:$M$500,MATCH("For 1 basket",'E1 basket NFOL Morning'!$A$1:$M$1,0),0),0)*MIN('E1 basket NFOL Morning'!$K$2:$K$500)</f>
        <v>#N/A</v>
      </c>
      <c r="AE186" t="e">
        <f>AB186-IFERROR(VLOOKUP($A186,Diamond!$A:$B,2,0),0)*MIN(Diamond!$G:$G)</f>
        <v>#N/A</v>
      </c>
      <c r="AF186" t="e">
        <f>AC186-IFERROR(VLOOKUP($A186,Diamond!$A:$B,2,0),0)*MIN(Diamond!$I:$I)</f>
        <v>#N/A</v>
      </c>
      <c r="AG186" t="e">
        <f>AD186-IFERROR(VLOOKUP($A186,Diamond!$A:$B,2,0),0)*MIN(Diamond!$K:$K)</f>
        <v>#N/A</v>
      </c>
      <c r="AH186" t="e">
        <f>AE186-IFERROR(VLOOKUP($A186,FL!$A:$B,2,0),0)*MIN(FL!$G:$G)</f>
        <v>#N/A</v>
      </c>
      <c r="AI186" t="e">
        <f>AF186-IFERROR(VLOOKUP($A186,FL!$A:$B,2,0),0)*MIN(FL!$I:$I)</f>
        <v>#N/A</v>
      </c>
      <c r="AJ186" t="e">
        <f>AG186-IFERROR(VLOOKUP($A186,FL!$A:$B,2,0),0)*MIN(FL!$K:$K)</f>
        <v>#N/A</v>
      </c>
      <c r="AK186" t="e">
        <f>AH186-IFERROR(VLOOKUP($A186,'VN100'!$A:$B,2,0),0)*MIN('VN100'!$G:$G)</f>
        <v>#N/A</v>
      </c>
      <c r="AL186" t="e">
        <f>AI186-IFERROR(VLOOKUP($A186,'VN100'!$A:$B,2,0),0)*MIN('VN100'!$I:$I)</f>
        <v>#N/A</v>
      </c>
      <c r="AM186" t="e">
        <f>AJ186-IFERROR(VLOOKUP($A186,'VN100'!$A:$B,2,0),0)*MIN('VN100'!$K:$K)</f>
        <v>#N/A</v>
      </c>
      <c r="AN186" t="e">
        <f>AK186-IFERROR(VLOOKUP($A186,MIDCAP!$A:$B,2,0),0)*MIN(MIDCAP!$G:$G)</f>
        <v>#N/A</v>
      </c>
      <c r="AO186" t="e">
        <f>AL186-IFERROR(VLOOKUP($A186,MIDCAP!$A:$B,2,0),0)*MIN(MIDCAP!$I:$I)</f>
        <v>#N/A</v>
      </c>
      <c r="AP186" t="e">
        <f>AM186-IFERROR(VLOOKUP($A186,MIDCAP!$A:$B,2,0),0)*MIN(MIDCAP!$K:$K)</f>
        <v>#N/A</v>
      </c>
      <c r="AQ186" t="e">
        <f>AN186-IFERROR(VLOOKUP($A186,VFS!$A:$B,2,0),0)*MIN(VFS!$G:$G)</f>
        <v>#N/A</v>
      </c>
      <c r="AR186" t="e">
        <f>AO186-IFERROR(VLOOKUP($A186,VFS!$A:$B,2,0),0)*MIN(VFS!$I:$I)</f>
        <v>#N/A</v>
      </c>
      <c r="AS186" t="e">
        <f>AP186-IFERROR(VLOOKUP($A186,VFS!$A:$B,2,0),0)*MIN(VFS!$K:$K)</f>
        <v>#N/A</v>
      </c>
      <c r="AT186" t="e">
        <f>AQ186-IFERROR(VLOOKUP($A186,FUEMAVND!$A:$B,2,0),0)*MIN(FUEMAVND!$G:$G)</f>
        <v>#N/A</v>
      </c>
      <c r="AU186" t="e">
        <f>AR186-IFERROR(VLOOKUP($A186,FUEMAVND!$A:$B,2,0),0)*MIN(FUEMAVND!$I:$I)</f>
        <v>#N/A</v>
      </c>
      <c r="AV186" t="e">
        <f>AS186-IFERROR(VLOOKUP($A186,FUEMAVND!$A:$B,2,0),0)*MIN(FUEMAVND!$K:$K)</f>
        <v>#N/A</v>
      </c>
    </row>
    <row r="187" spans="28:48" x14ac:dyDescent="0.3">
      <c r="AB187" t="e">
        <f>VLOOKUP($A187,updated_plusgrid!$A$1:$AF$500,MATCH("Usable (USABLE)",updated_plusgrid!$A$1:$AF$1,0),0)-IFERROR(VLOOKUP($A187,'E1 basket NFOL Morning'!$A$1:$M$500,MATCH("For 1 basket",'E1 basket NFOL Morning'!$A$1:$M$1,0),0),0)*MIN('E1 basket NFOL Morning'!$G$2:$G$500)</f>
        <v>#N/A</v>
      </c>
      <c r="AC187" t="e">
        <f>VLOOKUP($A187,updated_plusgrid!$A$1:$AF$500,MATCH("Due (DUE)",updated_plusgrid!$A$1:$AF$1,0),0)-IFERROR(VLOOKUP($A187,'E1 basket NFOL Morning'!$A$1:$M$500,MATCH("For 1 basket",'E1 basket NFOL Morning'!$A$1:$M$1,0),0),0)*MIN('E1 basket NFOL Morning'!$I$2:$I$500)</f>
        <v>#N/A</v>
      </c>
      <c r="AD187" t="e">
        <f>VLOOKUP($A187,updated_plusgrid!$A$1:$AF$500,MATCH("Pend. T+1 Buy (TT1UNSETTLEBUY)",updated_plusgrid!$A$1:$AF$1,0),0)-IFERROR(VLOOKUP($A187,'E1 basket NFOL Morning'!$A$1:$M$500,MATCH("For 1 basket",'E1 basket NFOL Morning'!$A$1:$M$1,0),0),0)*MIN('E1 basket NFOL Morning'!$K$2:$K$500)</f>
        <v>#N/A</v>
      </c>
      <c r="AE187" t="e">
        <f>AB187-IFERROR(VLOOKUP($A187,Diamond!$A:$B,2,0),0)*MIN(Diamond!$G:$G)</f>
        <v>#N/A</v>
      </c>
      <c r="AF187" t="e">
        <f>AC187-IFERROR(VLOOKUP($A187,Diamond!$A:$B,2,0),0)*MIN(Diamond!$I:$I)</f>
        <v>#N/A</v>
      </c>
      <c r="AG187" t="e">
        <f>AD187-IFERROR(VLOOKUP($A187,Diamond!$A:$B,2,0),0)*MIN(Diamond!$K:$K)</f>
        <v>#N/A</v>
      </c>
      <c r="AH187" t="e">
        <f>AE187-IFERROR(VLOOKUP($A187,FL!$A:$B,2,0),0)*MIN(FL!$G:$G)</f>
        <v>#N/A</v>
      </c>
      <c r="AI187" t="e">
        <f>AF187-IFERROR(VLOOKUP($A187,FL!$A:$B,2,0),0)*MIN(FL!$I:$I)</f>
        <v>#N/A</v>
      </c>
      <c r="AJ187" t="e">
        <f>AG187-IFERROR(VLOOKUP($A187,FL!$A:$B,2,0),0)*MIN(FL!$K:$K)</f>
        <v>#N/A</v>
      </c>
      <c r="AK187" t="e">
        <f>AH187-IFERROR(VLOOKUP($A187,'VN100'!$A:$B,2,0),0)*MIN('VN100'!$G:$G)</f>
        <v>#N/A</v>
      </c>
      <c r="AL187" t="e">
        <f>AI187-IFERROR(VLOOKUP($A187,'VN100'!$A:$B,2,0),0)*MIN('VN100'!$I:$I)</f>
        <v>#N/A</v>
      </c>
      <c r="AM187" t="e">
        <f>AJ187-IFERROR(VLOOKUP($A187,'VN100'!$A:$B,2,0),0)*MIN('VN100'!$K:$K)</f>
        <v>#N/A</v>
      </c>
      <c r="AN187" t="e">
        <f>AK187-IFERROR(VLOOKUP($A187,MIDCAP!$A:$B,2,0),0)*MIN(MIDCAP!$G:$G)</f>
        <v>#N/A</v>
      </c>
      <c r="AO187" t="e">
        <f>AL187-IFERROR(VLOOKUP($A187,MIDCAP!$A:$B,2,0),0)*MIN(MIDCAP!$I:$I)</f>
        <v>#N/A</v>
      </c>
      <c r="AP187" t="e">
        <f>AM187-IFERROR(VLOOKUP($A187,MIDCAP!$A:$B,2,0),0)*MIN(MIDCAP!$K:$K)</f>
        <v>#N/A</v>
      </c>
      <c r="AQ187" t="e">
        <f>AN187-IFERROR(VLOOKUP($A187,VFS!$A:$B,2,0),0)*MIN(VFS!$G:$G)</f>
        <v>#N/A</v>
      </c>
      <c r="AR187" t="e">
        <f>AO187-IFERROR(VLOOKUP($A187,VFS!$A:$B,2,0),0)*MIN(VFS!$I:$I)</f>
        <v>#N/A</v>
      </c>
      <c r="AS187" t="e">
        <f>AP187-IFERROR(VLOOKUP($A187,VFS!$A:$B,2,0),0)*MIN(VFS!$K:$K)</f>
        <v>#N/A</v>
      </c>
      <c r="AT187" t="e">
        <f>AQ187-IFERROR(VLOOKUP($A187,FUEMAVND!$A:$B,2,0),0)*MIN(FUEMAVND!$G:$G)</f>
        <v>#N/A</v>
      </c>
      <c r="AU187" t="e">
        <f>AR187-IFERROR(VLOOKUP($A187,FUEMAVND!$A:$B,2,0),0)*MIN(FUEMAVND!$I:$I)</f>
        <v>#N/A</v>
      </c>
      <c r="AV187" t="e">
        <f>AS187-IFERROR(VLOOKUP($A187,FUEMAVND!$A:$B,2,0),0)*MIN(FUEMAVND!$K:$K)</f>
        <v>#N/A</v>
      </c>
    </row>
    <row r="188" spans="28:48" x14ac:dyDescent="0.3">
      <c r="AB188" t="e">
        <f>VLOOKUP($A188,updated_plusgrid!$A$1:$AF$500,MATCH("Usable (USABLE)",updated_plusgrid!$A$1:$AF$1,0),0)-IFERROR(VLOOKUP($A188,'E1 basket NFOL Morning'!$A$1:$M$500,MATCH("For 1 basket",'E1 basket NFOL Morning'!$A$1:$M$1,0),0),0)*MIN('E1 basket NFOL Morning'!$G$2:$G$500)</f>
        <v>#N/A</v>
      </c>
      <c r="AC188" t="e">
        <f>VLOOKUP($A188,updated_plusgrid!$A$1:$AF$500,MATCH("Due (DUE)",updated_plusgrid!$A$1:$AF$1,0),0)-IFERROR(VLOOKUP($A188,'E1 basket NFOL Morning'!$A$1:$M$500,MATCH("For 1 basket",'E1 basket NFOL Morning'!$A$1:$M$1,0),0),0)*MIN('E1 basket NFOL Morning'!$I$2:$I$500)</f>
        <v>#N/A</v>
      </c>
      <c r="AD188" t="e">
        <f>VLOOKUP($A188,updated_plusgrid!$A$1:$AF$500,MATCH("Pend. T+1 Buy (TT1UNSETTLEBUY)",updated_plusgrid!$A$1:$AF$1,0),0)-IFERROR(VLOOKUP($A188,'E1 basket NFOL Morning'!$A$1:$M$500,MATCH("For 1 basket",'E1 basket NFOL Morning'!$A$1:$M$1,0),0),0)*MIN('E1 basket NFOL Morning'!$K$2:$K$500)</f>
        <v>#N/A</v>
      </c>
      <c r="AE188" t="e">
        <f>AB188-IFERROR(VLOOKUP($A188,Diamond!$A:$B,2,0),0)*MIN(Diamond!$G:$G)</f>
        <v>#N/A</v>
      </c>
      <c r="AF188" t="e">
        <f>AC188-IFERROR(VLOOKUP($A188,Diamond!$A:$B,2,0),0)*MIN(Diamond!$I:$I)</f>
        <v>#N/A</v>
      </c>
      <c r="AG188" t="e">
        <f>AD188-IFERROR(VLOOKUP($A188,Diamond!$A:$B,2,0),0)*MIN(Diamond!$K:$K)</f>
        <v>#N/A</v>
      </c>
      <c r="AH188" t="e">
        <f>AE188-IFERROR(VLOOKUP($A188,FL!$A:$B,2,0),0)*MIN(FL!$G:$G)</f>
        <v>#N/A</v>
      </c>
      <c r="AI188" t="e">
        <f>AF188-IFERROR(VLOOKUP($A188,FL!$A:$B,2,0),0)*MIN(FL!$I:$I)</f>
        <v>#N/A</v>
      </c>
      <c r="AJ188" t="e">
        <f>AG188-IFERROR(VLOOKUP($A188,FL!$A:$B,2,0),0)*MIN(FL!$K:$K)</f>
        <v>#N/A</v>
      </c>
      <c r="AK188" t="e">
        <f>AH188-IFERROR(VLOOKUP($A188,'VN100'!$A:$B,2,0),0)*MIN('VN100'!$G:$G)</f>
        <v>#N/A</v>
      </c>
      <c r="AL188" t="e">
        <f>AI188-IFERROR(VLOOKUP($A188,'VN100'!$A:$B,2,0),0)*MIN('VN100'!$I:$I)</f>
        <v>#N/A</v>
      </c>
      <c r="AM188" t="e">
        <f>AJ188-IFERROR(VLOOKUP($A188,'VN100'!$A:$B,2,0),0)*MIN('VN100'!$K:$K)</f>
        <v>#N/A</v>
      </c>
      <c r="AN188" t="e">
        <f>AK188-IFERROR(VLOOKUP($A188,MIDCAP!$A:$B,2,0),0)*MIN(MIDCAP!$G:$G)</f>
        <v>#N/A</v>
      </c>
      <c r="AO188" t="e">
        <f>AL188-IFERROR(VLOOKUP($A188,MIDCAP!$A:$B,2,0),0)*MIN(MIDCAP!$I:$I)</f>
        <v>#N/A</v>
      </c>
      <c r="AP188" t="e">
        <f>AM188-IFERROR(VLOOKUP($A188,MIDCAP!$A:$B,2,0),0)*MIN(MIDCAP!$K:$K)</f>
        <v>#N/A</v>
      </c>
      <c r="AQ188" t="e">
        <f>AN188-IFERROR(VLOOKUP($A188,VFS!$A:$B,2,0),0)*MIN(VFS!$G:$G)</f>
        <v>#N/A</v>
      </c>
      <c r="AR188" t="e">
        <f>AO188-IFERROR(VLOOKUP($A188,VFS!$A:$B,2,0),0)*MIN(VFS!$I:$I)</f>
        <v>#N/A</v>
      </c>
      <c r="AS188" t="e">
        <f>AP188-IFERROR(VLOOKUP($A188,VFS!$A:$B,2,0),0)*MIN(VFS!$K:$K)</f>
        <v>#N/A</v>
      </c>
      <c r="AT188" t="e">
        <f>AQ188-IFERROR(VLOOKUP($A188,FUEMAVND!$A:$B,2,0),0)*MIN(FUEMAVND!$G:$G)</f>
        <v>#N/A</v>
      </c>
      <c r="AU188" t="e">
        <f>AR188-IFERROR(VLOOKUP($A188,FUEMAVND!$A:$B,2,0),0)*MIN(FUEMAVND!$I:$I)</f>
        <v>#N/A</v>
      </c>
      <c r="AV188" t="e">
        <f>AS188-IFERROR(VLOOKUP($A188,FUEMAVND!$A:$B,2,0),0)*MIN(FUEMAVND!$K:$K)</f>
        <v>#N/A</v>
      </c>
    </row>
    <row r="189" spans="28:48" x14ac:dyDescent="0.3">
      <c r="AB189" t="e">
        <f>VLOOKUP($A189,updated_plusgrid!$A$1:$AF$500,MATCH("Usable (USABLE)",updated_plusgrid!$A$1:$AF$1,0),0)-IFERROR(VLOOKUP($A189,'E1 basket NFOL Morning'!$A$1:$M$500,MATCH("For 1 basket",'E1 basket NFOL Morning'!$A$1:$M$1,0),0),0)*MIN('E1 basket NFOL Morning'!$G$2:$G$500)</f>
        <v>#N/A</v>
      </c>
      <c r="AC189" t="e">
        <f>VLOOKUP($A189,updated_plusgrid!$A$1:$AF$500,MATCH("Due (DUE)",updated_plusgrid!$A$1:$AF$1,0),0)-IFERROR(VLOOKUP($A189,'E1 basket NFOL Morning'!$A$1:$M$500,MATCH("For 1 basket",'E1 basket NFOL Morning'!$A$1:$M$1,0),0),0)*MIN('E1 basket NFOL Morning'!$I$2:$I$500)</f>
        <v>#N/A</v>
      </c>
      <c r="AD189" t="e">
        <f>VLOOKUP($A189,updated_plusgrid!$A$1:$AF$500,MATCH("Pend. T+1 Buy (TT1UNSETTLEBUY)",updated_plusgrid!$A$1:$AF$1,0),0)-IFERROR(VLOOKUP($A189,'E1 basket NFOL Morning'!$A$1:$M$500,MATCH("For 1 basket",'E1 basket NFOL Morning'!$A$1:$M$1,0),0),0)*MIN('E1 basket NFOL Morning'!$K$2:$K$500)</f>
        <v>#N/A</v>
      </c>
      <c r="AE189" t="e">
        <f>AB189-IFERROR(VLOOKUP($A189,Diamond!$A:$B,2,0),0)*MIN(Diamond!$G:$G)</f>
        <v>#N/A</v>
      </c>
      <c r="AF189" t="e">
        <f>AC189-IFERROR(VLOOKUP($A189,Diamond!$A:$B,2,0),0)*MIN(Diamond!$I:$I)</f>
        <v>#N/A</v>
      </c>
      <c r="AG189" t="e">
        <f>AD189-IFERROR(VLOOKUP($A189,Diamond!$A:$B,2,0),0)*MIN(Diamond!$K:$K)</f>
        <v>#N/A</v>
      </c>
      <c r="AH189" t="e">
        <f>AE189-IFERROR(VLOOKUP($A189,FL!$A:$B,2,0),0)*MIN(FL!$G:$G)</f>
        <v>#N/A</v>
      </c>
      <c r="AI189" t="e">
        <f>AF189-IFERROR(VLOOKUP($A189,FL!$A:$B,2,0),0)*MIN(FL!$I:$I)</f>
        <v>#N/A</v>
      </c>
      <c r="AJ189" t="e">
        <f>AG189-IFERROR(VLOOKUP($A189,FL!$A:$B,2,0),0)*MIN(FL!$K:$K)</f>
        <v>#N/A</v>
      </c>
      <c r="AK189" t="e">
        <f>AH189-IFERROR(VLOOKUP($A189,'VN100'!$A:$B,2,0),0)*MIN('VN100'!$G:$G)</f>
        <v>#N/A</v>
      </c>
      <c r="AL189" t="e">
        <f>AI189-IFERROR(VLOOKUP($A189,'VN100'!$A:$B,2,0),0)*MIN('VN100'!$I:$I)</f>
        <v>#N/A</v>
      </c>
      <c r="AM189" t="e">
        <f>AJ189-IFERROR(VLOOKUP($A189,'VN100'!$A:$B,2,0),0)*MIN('VN100'!$K:$K)</f>
        <v>#N/A</v>
      </c>
      <c r="AN189" t="e">
        <f>AK189-IFERROR(VLOOKUP($A189,MIDCAP!$A:$B,2,0),0)*MIN(MIDCAP!$G:$G)</f>
        <v>#N/A</v>
      </c>
      <c r="AO189" t="e">
        <f>AL189-IFERROR(VLOOKUP($A189,MIDCAP!$A:$B,2,0),0)*MIN(MIDCAP!$I:$I)</f>
        <v>#N/A</v>
      </c>
      <c r="AP189" t="e">
        <f>AM189-IFERROR(VLOOKUP($A189,MIDCAP!$A:$B,2,0),0)*MIN(MIDCAP!$K:$K)</f>
        <v>#N/A</v>
      </c>
      <c r="AQ189" t="e">
        <f>AN189-IFERROR(VLOOKUP($A189,VFS!$A:$B,2,0),0)*MIN(VFS!$G:$G)</f>
        <v>#N/A</v>
      </c>
      <c r="AR189" t="e">
        <f>AO189-IFERROR(VLOOKUP($A189,VFS!$A:$B,2,0),0)*MIN(VFS!$I:$I)</f>
        <v>#N/A</v>
      </c>
      <c r="AS189" t="e">
        <f>AP189-IFERROR(VLOOKUP($A189,VFS!$A:$B,2,0),0)*MIN(VFS!$K:$K)</f>
        <v>#N/A</v>
      </c>
      <c r="AT189" t="e">
        <f>AQ189-IFERROR(VLOOKUP($A189,FUEMAVND!$A:$B,2,0),0)*MIN(FUEMAVND!$G:$G)</f>
        <v>#N/A</v>
      </c>
      <c r="AU189" t="e">
        <f>AR189-IFERROR(VLOOKUP($A189,FUEMAVND!$A:$B,2,0),0)*MIN(FUEMAVND!$I:$I)</f>
        <v>#N/A</v>
      </c>
      <c r="AV189" t="e">
        <f>AS189-IFERROR(VLOOKUP($A189,FUEMAVND!$A:$B,2,0),0)*MIN(FUEMAVND!$K:$K)</f>
        <v>#N/A</v>
      </c>
    </row>
    <row r="190" spans="28:48" x14ac:dyDescent="0.3">
      <c r="AB190" t="e">
        <f>VLOOKUP($A190,updated_plusgrid!$A$1:$AF$500,MATCH("Usable (USABLE)",updated_plusgrid!$A$1:$AF$1,0),0)-IFERROR(VLOOKUP($A190,'E1 basket NFOL Morning'!$A$1:$M$500,MATCH("For 1 basket",'E1 basket NFOL Morning'!$A$1:$M$1,0),0),0)*MIN('E1 basket NFOL Morning'!$G$2:$G$500)</f>
        <v>#N/A</v>
      </c>
      <c r="AC190" t="e">
        <f>VLOOKUP($A190,updated_plusgrid!$A$1:$AF$500,MATCH("Due (DUE)",updated_plusgrid!$A$1:$AF$1,0),0)-IFERROR(VLOOKUP($A190,'E1 basket NFOL Morning'!$A$1:$M$500,MATCH("For 1 basket",'E1 basket NFOL Morning'!$A$1:$M$1,0),0),0)*MIN('E1 basket NFOL Morning'!$I$2:$I$500)</f>
        <v>#N/A</v>
      </c>
      <c r="AD190" t="e">
        <f>VLOOKUP($A190,updated_plusgrid!$A$1:$AF$500,MATCH("Pend. T+1 Buy (TT1UNSETTLEBUY)",updated_plusgrid!$A$1:$AF$1,0),0)-IFERROR(VLOOKUP($A190,'E1 basket NFOL Morning'!$A$1:$M$500,MATCH("For 1 basket",'E1 basket NFOL Morning'!$A$1:$M$1,0),0),0)*MIN('E1 basket NFOL Morning'!$K$2:$K$500)</f>
        <v>#N/A</v>
      </c>
      <c r="AE190" t="e">
        <f>AB190-IFERROR(VLOOKUP($A190,Diamond!$A:$B,2,0),0)*MIN(Diamond!$G:$G)</f>
        <v>#N/A</v>
      </c>
      <c r="AF190" t="e">
        <f>AC190-IFERROR(VLOOKUP($A190,Diamond!$A:$B,2,0),0)*MIN(Diamond!$I:$I)</f>
        <v>#N/A</v>
      </c>
      <c r="AG190" t="e">
        <f>AD190-IFERROR(VLOOKUP($A190,Diamond!$A:$B,2,0),0)*MIN(Diamond!$K:$K)</f>
        <v>#N/A</v>
      </c>
      <c r="AH190" t="e">
        <f>AE190-IFERROR(VLOOKUP($A190,FL!$A:$B,2,0),0)*MIN(FL!$G:$G)</f>
        <v>#N/A</v>
      </c>
      <c r="AI190" t="e">
        <f>AF190-IFERROR(VLOOKUP($A190,FL!$A:$B,2,0),0)*MIN(FL!$I:$I)</f>
        <v>#N/A</v>
      </c>
      <c r="AJ190" t="e">
        <f>AG190-IFERROR(VLOOKUP($A190,FL!$A:$B,2,0),0)*MIN(FL!$K:$K)</f>
        <v>#N/A</v>
      </c>
      <c r="AK190" t="e">
        <f>AH190-IFERROR(VLOOKUP($A190,'VN100'!$A:$B,2,0),0)*MIN('VN100'!$G:$G)</f>
        <v>#N/A</v>
      </c>
      <c r="AL190" t="e">
        <f>AI190-IFERROR(VLOOKUP($A190,'VN100'!$A:$B,2,0),0)*MIN('VN100'!$I:$I)</f>
        <v>#N/A</v>
      </c>
      <c r="AM190" t="e">
        <f>AJ190-IFERROR(VLOOKUP($A190,'VN100'!$A:$B,2,0),0)*MIN('VN100'!$K:$K)</f>
        <v>#N/A</v>
      </c>
      <c r="AN190" t="e">
        <f>AK190-IFERROR(VLOOKUP($A190,MIDCAP!$A:$B,2,0),0)*MIN(MIDCAP!$G:$G)</f>
        <v>#N/A</v>
      </c>
      <c r="AO190" t="e">
        <f>AL190-IFERROR(VLOOKUP($A190,MIDCAP!$A:$B,2,0),0)*MIN(MIDCAP!$I:$I)</f>
        <v>#N/A</v>
      </c>
      <c r="AP190" t="e">
        <f>AM190-IFERROR(VLOOKUP($A190,MIDCAP!$A:$B,2,0),0)*MIN(MIDCAP!$K:$K)</f>
        <v>#N/A</v>
      </c>
      <c r="AQ190" t="e">
        <f>AN190-IFERROR(VLOOKUP($A190,VFS!$A:$B,2,0),0)*MIN(VFS!$G:$G)</f>
        <v>#N/A</v>
      </c>
      <c r="AR190" t="e">
        <f>AO190-IFERROR(VLOOKUP($A190,VFS!$A:$B,2,0),0)*MIN(VFS!$I:$I)</f>
        <v>#N/A</v>
      </c>
      <c r="AS190" t="e">
        <f>AP190-IFERROR(VLOOKUP($A190,VFS!$A:$B,2,0),0)*MIN(VFS!$K:$K)</f>
        <v>#N/A</v>
      </c>
      <c r="AT190" t="e">
        <f>AQ190-IFERROR(VLOOKUP($A190,FUEMAVND!$A:$B,2,0),0)*MIN(FUEMAVND!$G:$G)</f>
        <v>#N/A</v>
      </c>
      <c r="AU190" t="e">
        <f>AR190-IFERROR(VLOOKUP($A190,FUEMAVND!$A:$B,2,0),0)*MIN(FUEMAVND!$I:$I)</f>
        <v>#N/A</v>
      </c>
      <c r="AV190" t="e">
        <f>AS190-IFERROR(VLOOKUP($A190,FUEMAVND!$A:$B,2,0),0)*MIN(FUEMAVND!$K:$K)</f>
        <v>#N/A</v>
      </c>
    </row>
    <row r="191" spans="28:48" x14ac:dyDescent="0.3">
      <c r="AB191" t="e">
        <f>VLOOKUP($A191,updated_plusgrid!$A$1:$AF$500,MATCH("Usable (USABLE)",updated_plusgrid!$A$1:$AF$1,0),0)-IFERROR(VLOOKUP($A191,'E1 basket NFOL Morning'!$A$1:$M$500,MATCH("For 1 basket",'E1 basket NFOL Morning'!$A$1:$M$1,0),0),0)*MIN('E1 basket NFOL Morning'!$G$2:$G$500)</f>
        <v>#N/A</v>
      </c>
      <c r="AC191" t="e">
        <f>VLOOKUP($A191,updated_plusgrid!$A$1:$AF$500,MATCH("Due (DUE)",updated_plusgrid!$A$1:$AF$1,0),0)-IFERROR(VLOOKUP($A191,'E1 basket NFOL Morning'!$A$1:$M$500,MATCH("For 1 basket",'E1 basket NFOL Morning'!$A$1:$M$1,0),0),0)*MIN('E1 basket NFOL Morning'!$I$2:$I$500)</f>
        <v>#N/A</v>
      </c>
      <c r="AD191" t="e">
        <f>VLOOKUP($A191,updated_plusgrid!$A$1:$AF$500,MATCH("Pend. T+1 Buy (TT1UNSETTLEBUY)",updated_plusgrid!$A$1:$AF$1,0),0)-IFERROR(VLOOKUP($A191,'E1 basket NFOL Morning'!$A$1:$M$500,MATCH("For 1 basket",'E1 basket NFOL Morning'!$A$1:$M$1,0),0),0)*MIN('E1 basket NFOL Morning'!$K$2:$K$500)</f>
        <v>#N/A</v>
      </c>
      <c r="AE191" t="e">
        <f>AB191-IFERROR(VLOOKUP($A191,Diamond!$A:$B,2,0),0)*MIN(Diamond!$G:$G)</f>
        <v>#N/A</v>
      </c>
      <c r="AF191" t="e">
        <f>AC191-IFERROR(VLOOKUP($A191,Diamond!$A:$B,2,0),0)*MIN(Diamond!$I:$I)</f>
        <v>#N/A</v>
      </c>
      <c r="AG191" t="e">
        <f>AD191-IFERROR(VLOOKUP($A191,Diamond!$A:$B,2,0),0)*MIN(Diamond!$K:$K)</f>
        <v>#N/A</v>
      </c>
      <c r="AH191" t="e">
        <f>AE191-IFERROR(VLOOKUP($A191,FL!$A:$B,2,0),0)*MIN(FL!$G:$G)</f>
        <v>#N/A</v>
      </c>
      <c r="AI191" t="e">
        <f>AF191-IFERROR(VLOOKUP($A191,FL!$A:$B,2,0),0)*MIN(FL!$I:$I)</f>
        <v>#N/A</v>
      </c>
      <c r="AJ191" t="e">
        <f>AG191-IFERROR(VLOOKUP($A191,FL!$A:$B,2,0),0)*MIN(FL!$K:$K)</f>
        <v>#N/A</v>
      </c>
      <c r="AK191" t="e">
        <f>AH191-IFERROR(VLOOKUP($A191,'VN100'!$A:$B,2,0),0)*MIN('VN100'!$G:$G)</f>
        <v>#N/A</v>
      </c>
      <c r="AL191" t="e">
        <f>AI191-IFERROR(VLOOKUP($A191,'VN100'!$A:$B,2,0),0)*MIN('VN100'!$I:$I)</f>
        <v>#N/A</v>
      </c>
      <c r="AM191" t="e">
        <f>AJ191-IFERROR(VLOOKUP($A191,'VN100'!$A:$B,2,0),0)*MIN('VN100'!$K:$K)</f>
        <v>#N/A</v>
      </c>
      <c r="AN191" t="e">
        <f>AK191-IFERROR(VLOOKUP($A191,MIDCAP!$A:$B,2,0),0)*MIN(MIDCAP!$G:$G)</f>
        <v>#N/A</v>
      </c>
      <c r="AO191" t="e">
        <f>AL191-IFERROR(VLOOKUP($A191,MIDCAP!$A:$B,2,0),0)*MIN(MIDCAP!$I:$I)</f>
        <v>#N/A</v>
      </c>
      <c r="AP191" t="e">
        <f>AM191-IFERROR(VLOOKUP($A191,MIDCAP!$A:$B,2,0),0)*MIN(MIDCAP!$K:$K)</f>
        <v>#N/A</v>
      </c>
      <c r="AQ191" t="e">
        <f>AN191-IFERROR(VLOOKUP($A191,VFS!$A:$B,2,0),0)*MIN(VFS!$G:$G)</f>
        <v>#N/A</v>
      </c>
      <c r="AR191" t="e">
        <f>AO191-IFERROR(VLOOKUP($A191,VFS!$A:$B,2,0),0)*MIN(VFS!$I:$I)</f>
        <v>#N/A</v>
      </c>
      <c r="AS191" t="e">
        <f>AP191-IFERROR(VLOOKUP($A191,VFS!$A:$B,2,0),0)*MIN(VFS!$K:$K)</f>
        <v>#N/A</v>
      </c>
      <c r="AT191" t="e">
        <f>AQ191-IFERROR(VLOOKUP($A191,FUEMAVND!$A:$B,2,0),0)*MIN(FUEMAVND!$G:$G)</f>
        <v>#N/A</v>
      </c>
      <c r="AU191" t="e">
        <f>AR191-IFERROR(VLOOKUP($A191,FUEMAVND!$A:$B,2,0),0)*MIN(FUEMAVND!$I:$I)</f>
        <v>#N/A</v>
      </c>
      <c r="AV191" t="e">
        <f>AS191-IFERROR(VLOOKUP($A191,FUEMAVND!$A:$B,2,0),0)*MIN(FUEMAVND!$K:$K)</f>
        <v>#N/A</v>
      </c>
    </row>
    <row r="192" spans="28:48" x14ac:dyDescent="0.3">
      <c r="AB192" t="e">
        <f>VLOOKUP($A192,updated_plusgrid!$A$1:$AF$500,MATCH("Usable (USABLE)",updated_plusgrid!$A$1:$AF$1,0),0)-IFERROR(VLOOKUP($A192,'E1 basket NFOL Morning'!$A$1:$M$500,MATCH("For 1 basket",'E1 basket NFOL Morning'!$A$1:$M$1,0),0),0)*MIN('E1 basket NFOL Morning'!$G$2:$G$500)</f>
        <v>#N/A</v>
      </c>
      <c r="AC192" t="e">
        <f>VLOOKUP($A192,updated_plusgrid!$A$1:$AF$500,MATCH("Due (DUE)",updated_plusgrid!$A$1:$AF$1,0),0)-IFERROR(VLOOKUP($A192,'E1 basket NFOL Morning'!$A$1:$M$500,MATCH("For 1 basket",'E1 basket NFOL Morning'!$A$1:$M$1,0),0),0)*MIN('E1 basket NFOL Morning'!$I$2:$I$500)</f>
        <v>#N/A</v>
      </c>
      <c r="AD192" t="e">
        <f>VLOOKUP($A192,updated_plusgrid!$A$1:$AF$500,MATCH("Pend. T+1 Buy (TT1UNSETTLEBUY)",updated_plusgrid!$A$1:$AF$1,0),0)-IFERROR(VLOOKUP($A192,'E1 basket NFOL Morning'!$A$1:$M$500,MATCH("For 1 basket",'E1 basket NFOL Morning'!$A$1:$M$1,0),0),0)*MIN('E1 basket NFOL Morning'!$K$2:$K$500)</f>
        <v>#N/A</v>
      </c>
      <c r="AE192" t="e">
        <f>AB192-IFERROR(VLOOKUP($A192,Diamond!$A:$B,2,0),0)*MIN(Diamond!$G:$G)</f>
        <v>#N/A</v>
      </c>
      <c r="AF192" t="e">
        <f>AC192-IFERROR(VLOOKUP($A192,Diamond!$A:$B,2,0),0)*MIN(Diamond!$I:$I)</f>
        <v>#N/A</v>
      </c>
      <c r="AG192" t="e">
        <f>AD192-IFERROR(VLOOKUP($A192,Diamond!$A:$B,2,0),0)*MIN(Diamond!$K:$K)</f>
        <v>#N/A</v>
      </c>
      <c r="AH192" t="e">
        <f>AE192-IFERROR(VLOOKUP($A192,FL!$A:$B,2,0),0)*MIN(FL!$G:$G)</f>
        <v>#N/A</v>
      </c>
      <c r="AI192" t="e">
        <f>AF192-IFERROR(VLOOKUP($A192,FL!$A:$B,2,0),0)*MIN(FL!$I:$I)</f>
        <v>#N/A</v>
      </c>
      <c r="AJ192" t="e">
        <f>AG192-IFERROR(VLOOKUP($A192,FL!$A:$B,2,0),0)*MIN(FL!$K:$K)</f>
        <v>#N/A</v>
      </c>
      <c r="AK192" t="e">
        <f>AH192-IFERROR(VLOOKUP($A192,'VN100'!$A:$B,2,0),0)*MIN('VN100'!$G:$G)</f>
        <v>#N/A</v>
      </c>
      <c r="AL192" t="e">
        <f>AI192-IFERROR(VLOOKUP($A192,'VN100'!$A:$B,2,0),0)*MIN('VN100'!$I:$I)</f>
        <v>#N/A</v>
      </c>
      <c r="AM192" t="e">
        <f>AJ192-IFERROR(VLOOKUP($A192,'VN100'!$A:$B,2,0),0)*MIN('VN100'!$K:$K)</f>
        <v>#N/A</v>
      </c>
      <c r="AN192" t="e">
        <f>AK192-IFERROR(VLOOKUP($A192,MIDCAP!$A:$B,2,0),0)*MIN(MIDCAP!$G:$G)</f>
        <v>#N/A</v>
      </c>
      <c r="AO192" t="e">
        <f>AL192-IFERROR(VLOOKUP($A192,MIDCAP!$A:$B,2,0),0)*MIN(MIDCAP!$I:$I)</f>
        <v>#N/A</v>
      </c>
      <c r="AP192" t="e">
        <f>AM192-IFERROR(VLOOKUP($A192,MIDCAP!$A:$B,2,0),0)*MIN(MIDCAP!$K:$K)</f>
        <v>#N/A</v>
      </c>
      <c r="AQ192" t="e">
        <f>AN192-IFERROR(VLOOKUP($A192,VFS!$A:$B,2,0),0)*MIN(VFS!$G:$G)</f>
        <v>#N/A</v>
      </c>
      <c r="AR192" t="e">
        <f>AO192-IFERROR(VLOOKUP($A192,VFS!$A:$B,2,0),0)*MIN(VFS!$I:$I)</f>
        <v>#N/A</v>
      </c>
      <c r="AS192" t="e">
        <f>AP192-IFERROR(VLOOKUP($A192,VFS!$A:$B,2,0),0)*MIN(VFS!$K:$K)</f>
        <v>#N/A</v>
      </c>
      <c r="AT192" t="e">
        <f>AQ192-IFERROR(VLOOKUP($A192,FUEMAVND!$A:$B,2,0),0)*MIN(FUEMAVND!$G:$G)</f>
        <v>#N/A</v>
      </c>
      <c r="AU192" t="e">
        <f>AR192-IFERROR(VLOOKUP($A192,FUEMAVND!$A:$B,2,0),0)*MIN(FUEMAVND!$I:$I)</f>
        <v>#N/A</v>
      </c>
      <c r="AV192" t="e">
        <f>AS192-IFERROR(VLOOKUP($A192,FUEMAVND!$A:$B,2,0),0)*MIN(FUEMAVND!$K:$K)</f>
        <v>#N/A</v>
      </c>
    </row>
    <row r="193" spans="28:48" x14ac:dyDescent="0.3">
      <c r="AB193" t="e">
        <f>VLOOKUP($A193,updated_plusgrid!$A$1:$AF$500,MATCH("Usable (USABLE)",updated_plusgrid!$A$1:$AF$1,0),0)-IFERROR(VLOOKUP($A193,'E1 basket NFOL Morning'!$A$1:$M$500,MATCH("For 1 basket",'E1 basket NFOL Morning'!$A$1:$M$1,0),0),0)*MIN('E1 basket NFOL Morning'!$G$2:$G$500)</f>
        <v>#N/A</v>
      </c>
      <c r="AC193" t="e">
        <f>VLOOKUP($A193,updated_plusgrid!$A$1:$AF$500,MATCH("Due (DUE)",updated_plusgrid!$A$1:$AF$1,0),0)-IFERROR(VLOOKUP($A193,'E1 basket NFOL Morning'!$A$1:$M$500,MATCH("For 1 basket",'E1 basket NFOL Morning'!$A$1:$M$1,0),0),0)*MIN('E1 basket NFOL Morning'!$I$2:$I$500)</f>
        <v>#N/A</v>
      </c>
      <c r="AD193" t="e">
        <f>VLOOKUP($A193,updated_plusgrid!$A$1:$AF$500,MATCH("Pend. T+1 Buy (TT1UNSETTLEBUY)",updated_plusgrid!$A$1:$AF$1,0),0)-IFERROR(VLOOKUP($A193,'E1 basket NFOL Morning'!$A$1:$M$500,MATCH("For 1 basket",'E1 basket NFOL Morning'!$A$1:$M$1,0),0),0)*MIN('E1 basket NFOL Morning'!$K$2:$K$500)</f>
        <v>#N/A</v>
      </c>
      <c r="AE193" t="e">
        <f>AB193-IFERROR(VLOOKUP($A193,Diamond!$A:$B,2,0),0)*MIN(Diamond!$G:$G)</f>
        <v>#N/A</v>
      </c>
      <c r="AF193" t="e">
        <f>AC193-IFERROR(VLOOKUP($A193,Diamond!$A:$B,2,0),0)*MIN(Diamond!$I:$I)</f>
        <v>#N/A</v>
      </c>
      <c r="AG193" t="e">
        <f>AD193-IFERROR(VLOOKUP($A193,Diamond!$A:$B,2,0),0)*MIN(Diamond!$K:$K)</f>
        <v>#N/A</v>
      </c>
      <c r="AH193" t="e">
        <f>AE193-IFERROR(VLOOKUP($A193,FL!$A:$B,2,0),0)*MIN(FL!$G:$G)</f>
        <v>#N/A</v>
      </c>
      <c r="AI193" t="e">
        <f>AF193-IFERROR(VLOOKUP($A193,FL!$A:$B,2,0),0)*MIN(FL!$I:$I)</f>
        <v>#N/A</v>
      </c>
      <c r="AJ193" t="e">
        <f>AG193-IFERROR(VLOOKUP($A193,FL!$A:$B,2,0),0)*MIN(FL!$K:$K)</f>
        <v>#N/A</v>
      </c>
      <c r="AK193" t="e">
        <f>AH193-IFERROR(VLOOKUP($A193,'VN100'!$A:$B,2,0),0)*MIN('VN100'!$G:$G)</f>
        <v>#N/A</v>
      </c>
      <c r="AL193" t="e">
        <f>AI193-IFERROR(VLOOKUP($A193,'VN100'!$A:$B,2,0),0)*MIN('VN100'!$I:$I)</f>
        <v>#N/A</v>
      </c>
      <c r="AM193" t="e">
        <f>AJ193-IFERROR(VLOOKUP($A193,'VN100'!$A:$B,2,0),0)*MIN('VN100'!$K:$K)</f>
        <v>#N/A</v>
      </c>
      <c r="AN193" t="e">
        <f>AK193-IFERROR(VLOOKUP($A193,MIDCAP!$A:$B,2,0),0)*MIN(MIDCAP!$G:$G)</f>
        <v>#N/A</v>
      </c>
      <c r="AO193" t="e">
        <f>AL193-IFERROR(VLOOKUP($A193,MIDCAP!$A:$B,2,0),0)*MIN(MIDCAP!$I:$I)</f>
        <v>#N/A</v>
      </c>
      <c r="AP193" t="e">
        <f>AM193-IFERROR(VLOOKUP($A193,MIDCAP!$A:$B,2,0),0)*MIN(MIDCAP!$K:$K)</f>
        <v>#N/A</v>
      </c>
      <c r="AQ193" t="e">
        <f>AN193-IFERROR(VLOOKUP($A193,VFS!$A:$B,2,0),0)*MIN(VFS!$G:$G)</f>
        <v>#N/A</v>
      </c>
      <c r="AR193" t="e">
        <f>AO193-IFERROR(VLOOKUP($A193,VFS!$A:$B,2,0),0)*MIN(VFS!$I:$I)</f>
        <v>#N/A</v>
      </c>
      <c r="AS193" t="e">
        <f>AP193-IFERROR(VLOOKUP($A193,VFS!$A:$B,2,0),0)*MIN(VFS!$K:$K)</f>
        <v>#N/A</v>
      </c>
      <c r="AT193" t="e">
        <f>AQ193-IFERROR(VLOOKUP($A193,FUEMAVND!$A:$B,2,0),0)*MIN(FUEMAVND!$G:$G)</f>
        <v>#N/A</v>
      </c>
      <c r="AU193" t="e">
        <f>AR193-IFERROR(VLOOKUP($A193,FUEMAVND!$A:$B,2,0),0)*MIN(FUEMAVND!$I:$I)</f>
        <v>#N/A</v>
      </c>
      <c r="AV193" t="e">
        <f>AS193-IFERROR(VLOOKUP($A193,FUEMAVND!$A:$B,2,0),0)*MIN(FUEMAVND!$K:$K)</f>
        <v>#N/A</v>
      </c>
    </row>
    <row r="194" spans="28:48" x14ac:dyDescent="0.3">
      <c r="AB194" t="e">
        <f>VLOOKUP($A194,updated_plusgrid!$A$1:$AF$500,MATCH("Usable (USABLE)",updated_plusgrid!$A$1:$AF$1,0),0)-IFERROR(VLOOKUP($A194,'E1 basket NFOL Morning'!$A$1:$M$500,MATCH("For 1 basket",'E1 basket NFOL Morning'!$A$1:$M$1,0),0),0)*MIN('E1 basket NFOL Morning'!$G$2:$G$500)</f>
        <v>#N/A</v>
      </c>
      <c r="AC194" t="e">
        <f>VLOOKUP($A194,updated_plusgrid!$A$1:$AF$500,MATCH("Due (DUE)",updated_plusgrid!$A$1:$AF$1,0),0)-IFERROR(VLOOKUP($A194,'E1 basket NFOL Morning'!$A$1:$M$500,MATCH("For 1 basket",'E1 basket NFOL Morning'!$A$1:$M$1,0),0),0)*MIN('E1 basket NFOL Morning'!$I$2:$I$500)</f>
        <v>#N/A</v>
      </c>
      <c r="AD194" t="e">
        <f>VLOOKUP($A194,updated_plusgrid!$A$1:$AF$500,MATCH("Pend. T+1 Buy (TT1UNSETTLEBUY)",updated_plusgrid!$A$1:$AF$1,0),0)-IFERROR(VLOOKUP($A194,'E1 basket NFOL Morning'!$A$1:$M$500,MATCH("For 1 basket",'E1 basket NFOL Morning'!$A$1:$M$1,0),0),0)*MIN('E1 basket NFOL Morning'!$K$2:$K$500)</f>
        <v>#N/A</v>
      </c>
      <c r="AE194" t="e">
        <f>AB194-IFERROR(VLOOKUP($A194,Diamond!$A:$B,2,0),0)*MIN(Diamond!$G:$G)</f>
        <v>#N/A</v>
      </c>
      <c r="AF194" t="e">
        <f>AC194-IFERROR(VLOOKUP($A194,Diamond!$A:$B,2,0),0)*MIN(Diamond!$I:$I)</f>
        <v>#N/A</v>
      </c>
      <c r="AG194" t="e">
        <f>AD194-IFERROR(VLOOKUP($A194,Diamond!$A:$B,2,0),0)*MIN(Diamond!$K:$K)</f>
        <v>#N/A</v>
      </c>
      <c r="AH194" t="e">
        <f>AE194-IFERROR(VLOOKUP($A194,FL!$A:$B,2,0),0)*MIN(FL!$G:$G)</f>
        <v>#N/A</v>
      </c>
      <c r="AI194" t="e">
        <f>AF194-IFERROR(VLOOKUP($A194,FL!$A:$B,2,0),0)*MIN(FL!$I:$I)</f>
        <v>#N/A</v>
      </c>
      <c r="AJ194" t="e">
        <f>AG194-IFERROR(VLOOKUP($A194,FL!$A:$B,2,0),0)*MIN(FL!$K:$K)</f>
        <v>#N/A</v>
      </c>
      <c r="AK194" t="e">
        <f>AH194-IFERROR(VLOOKUP($A194,'VN100'!$A:$B,2,0),0)*MIN('VN100'!$G:$G)</f>
        <v>#N/A</v>
      </c>
      <c r="AL194" t="e">
        <f>AI194-IFERROR(VLOOKUP($A194,'VN100'!$A:$B,2,0),0)*MIN('VN100'!$I:$I)</f>
        <v>#N/A</v>
      </c>
      <c r="AM194" t="e">
        <f>AJ194-IFERROR(VLOOKUP($A194,'VN100'!$A:$B,2,0),0)*MIN('VN100'!$K:$K)</f>
        <v>#N/A</v>
      </c>
      <c r="AN194" t="e">
        <f>AK194-IFERROR(VLOOKUP($A194,MIDCAP!$A:$B,2,0),0)*MIN(MIDCAP!$G:$G)</f>
        <v>#N/A</v>
      </c>
      <c r="AO194" t="e">
        <f>AL194-IFERROR(VLOOKUP($A194,MIDCAP!$A:$B,2,0),0)*MIN(MIDCAP!$I:$I)</f>
        <v>#N/A</v>
      </c>
      <c r="AP194" t="e">
        <f>AM194-IFERROR(VLOOKUP($A194,MIDCAP!$A:$B,2,0),0)*MIN(MIDCAP!$K:$K)</f>
        <v>#N/A</v>
      </c>
      <c r="AQ194" t="e">
        <f>AN194-IFERROR(VLOOKUP($A194,VFS!$A:$B,2,0),0)*MIN(VFS!$G:$G)</f>
        <v>#N/A</v>
      </c>
      <c r="AR194" t="e">
        <f>AO194-IFERROR(VLOOKUP($A194,VFS!$A:$B,2,0),0)*MIN(VFS!$I:$I)</f>
        <v>#N/A</v>
      </c>
      <c r="AS194" t="e">
        <f>AP194-IFERROR(VLOOKUP($A194,VFS!$A:$B,2,0),0)*MIN(VFS!$K:$K)</f>
        <v>#N/A</v>
      </c>
      <c r="AT194" t="e">
        <f>AQ194-IFERROR(VLOOKUP($A194,FUEMAVND!$A:$B,2,0),0)*MIN(FUEMAVND!$G:$G)</f>
        <v>#N/A</v>
      </c>
      <c r="AU194" t="e">
        <f>AR194-IFERROR(VLOOKUP($A194,FUEMAVND!$A:$B,2,0),0)*MIN(FUEMAVND!$I:$I)</f>
        <v>#N/A</v>
      </c>
      <c r="AV194" t="e">
        <f>AS194-IFERROR(VLOOKUP($A194,FUEMAVND!$A:$B,2,0),0)*MIN(FUEMAVND!$K:$K)</f>
        <v>#N/A</v>
      </c>
    </row>
    <row r="195" spans="28:48" x14ac:dyDescent="0.3">
      <c r="AB195" t="e">
        <f>VLOOKUP($A195,updated_plusgrid!$A$1:$AF$500,MATCH("Usable (USABLE)",updated_plusgrid!$A$1:$AF$1,0),0)-IFERROR(VLOOKUP($A195,'E1 basket NFOL Morning'!$A$1:$M$500,MATCH("For 1 basket",'E1 basket NFOL Morning'!$A$1:$M$1,0),0),0)*MIN('E1 basket NFOL Morning'!$G$2:$G$500)</f>
        <v>#N/A</v>
      </c>
      <c r="AC195" t="e">
        <f>VLOOKUP($A195,updated_plusgrid!$A$1:$AF$500,MATCH("Due (DUE)",updated_plusgrid!$A$1:$AF$1,0),0)-IFERROR(VLOOKUP($A195,'E1 basket NFOL Morning'!$A$1:$M$500,MATCH("For 1 basket",'E1 basket NFOL Morning'!$A$1:$M$1,0),0),0)*MIN('E1 basket NFOL Morning'!$I$2:$I$500)</f>
        <v>#N/A</v>
      </c>
      <c r="AD195" t="e">
        <f>VLOOKUP($A195,updated_plusgrid!$A$1:$AF$500,MATCH("Pend. T+1 Buy (TT1UNSETTLEBUY)",updated_plusgrid!$A$1:$AF$1,0),0)-IFERROR(VLOOKUP($A195,'E1 basket NFOL Morning'!$A$1:$M$500,MATCH("For 1 basket",'E1 basket NFOL Morning'!$A$1:$M$1,0),0),0)*MIN('E1 basket NFOL Morning'!$K$2:$K$500)</f>
        <v>#N/A</v>
      </c>
      <c r="AE195" t="e">
        <f>AB195-IFERROR(VLOOKUP($A195,Diamond!$A:$B,2,0),0)*MIN(Diamond!$G:$G)</f>
        <v>#N/A</v>
      </c>
      <c r="AF195" t="e">
        <f>AC195-IFERROR(VLOOKUP($A195,Diamond!$A:$B,2,0),0)*MIN(Diamond!$I:$I)</f>
        <v>#N/A</v>
      </c>
      <c r="AG195" t="e">
        <f>AD195-IFERROR(VLOOKUP($A195,Diamond!$A:$B,2,0),0)*MIN(Diamond!$K:$K)</f>
        <v>#N/A</v>
      </c>
      <c r="AH195" t="e">
        <f>AE195-IFERROR(VLOOKUP($A195,FL!$A:$B,2,0),0)*MIN(FL!$G:$G)</f>
        <v>#N/A</v>
      </c>
      <c r="AI195" t="e">
        <f>AF195-IFERROR(VLOOKUP($A195,FL!$A:$B,2,0),0)*MIN(FL!$I:$I)</f>
        <v>#N/A</v>
      </c>
      <c r="AJ195" t="e">
        <f>AG195-IFERROR(VLOOKUP($A195,FL!$A:$B,2,0),0)*MIN(FL!$K:$K)</f>
        <v>#N/A</v>
      </c>
      <c r="AK195" t="e">
        <f>AH195-IFERROR(VLOOKUP($A195,'VN100'!$A:$B,2,0),0)*MIN('VN100'!$G:$G)</f>
        <v>#N/A</v>
      </c>
      <c r="AL195" t="e">
        <f>AI195-IFERROR(VLOOKUP($A195,'VN100'!$A:$B,2,0),0)*MIN('VN100'!$I:$I)</f>
        <v>#N/A</v>
      </c>
      <c r="AM195" t="e">
        <f>AJ195-IFERROR(VLOOKUP($A195,'VN100'!$A:$B,2,0),0)*MIN('VN100'!$K:$K)</f>
        <v>#N/A</v>
      </c>
      <c r="AN195" t="e">
        <f>AK195-IFERROR(VLOOKUP($A195,MIDCAP!$A:$B,2,0),0)*MIN(MIDCAP!$G:$G)</f>
        <v>#N/A</v>
      </c>
      <c r="AO195" t="e">
        <f>AL195-IFERROR(VLOOKUP($A195,MIDCAP!$A:$B,2,0),0)*MIN(MIDCAP!$I:$I)</f>
        <v>#N/A</v>
      </c>
      <c r="AP195" t="e">
        <f>AM195-IFERROR(VLOOKUP($A195,MIDCAP!$A:$B,2,0),0)*MIN(MIDCAP!$K:$K)</f>
        <v>#N/A</v>
      </c>
      <c r="AQ195" t="e">
        <f>AN195-IFERROR(VLOOKUP($A195,VFS!$A:$B,2,0),0)*MIN(VFS!$G:$G)</f>
        <v>#N/A</v>
      </c>
      <c r="AR195" t="e">
        <f>AO195-IFERROR(VLOOKUP($A195,VFS!$A:$B,2,0),0)*MIN(VFS!$I:$I)</f>
        <v>#N/A</v>
      </c>
      <c r="AS195" t="e">
        <f>AP195-IFERROR(VLOOKUP($A195,VFS!$A:$B,2,0),0)*MIN(VFS!$K:$K)</f>
        <v>#N/A</v>
      </c>
      <c r="AT195" t="e">
        <f>AQ195-IFERROR(VLOOKUP($A195,FUEMAVND!$A:$B,2,0),0)*MIN(FUEMAVND!$G:$G)</f>
        <v>#N/A</v>
      </c>
      <c r="AU195" t="e">
        <f>AR195-IFERROR(VLOOKUP($A195,FUEMAVND!$A:$B,2,0),0)*MIN(FUEMAVND!$I:$I)</f>
        <v>#N/A</v>
      </c>
      <c r="AV195" t="e">
        <f>AS195-IFERROR(VLOOKUP($A195,FUEMAVND!$A:$B,2,0),0)*MIN(FUEMAVND!$K:$K)</f>
        <v>#N/A</v>
      </c>
    </row>
    <row r="196" spans="28:48" x14ac:dyDescent="0.3">
      <c r="AB196" t="e">
        <f>VLOOKUP($A196,updated_plusgrid!$A$1:$AF$500,MATCH("Usable (USABLE)",updated_plusgrid!$A$1:$AF$1,0),0)-IFERROR(VLOOKUP($A196,'E1 basket NFOL Morning'!$A$1:$M$500,MATCH("For 1 basket",'E1 basket NFOL Morning'!$A$1:$M$1,0),0),0)*MIN('E1 basket NFOL Morning'!$G$2:$G$500)</f>
        <v>#N/A</v>
      </c>
      <c r="AC196" t="e">
        <f>VLOOKUP($A196,updated_plusgrid!$A$1:$AF$500,MATCH("Due (DUE)",updated_plusgrid!$A$1:$AF$1,0),0)-IFERROR(VLOOKUP($A196,'E1 basket NFOL Morning'!$A$1:$M$500,MATCH("For 1 basket",'E1 basket NFOL Morning'!$A$1:$M$1,0),0),0)*MIN('E1 basket NFOL Morning'!$I$2:$I$500)</f>
        <v>#N/A</v>
      </c>
      <c r="AD196" t="e">
        <f>VLOOKUP($A196,updated_plusgrid!$A$1:$AF$500,MATCH("Pend. T+1 Buy (TT1UNSETTLEBUY)",updated_plusgrid!$A$1:$AF$1,0),0)-IFERROR(VLOOKUP($A196,'E1 basket NFOL Morning'!$A$1:$M$500,MATCH("For 1 basket",'E1 basket NFOL Morning'!$A$1:$M$1,0),0),0)*MIN('E1 basket NFOL Morning'!$K$2:$K$500)</f>
        <v>#N/A</v>
      </c>
      <c r="AE196" t="e">
        <f>AB196-IFERROR(VLOOKUP($A196,Diamond!$A:$B,2,0),0)*MIN(Diamond!$G:$G)</f>
        <v>#N/A</v>
      </c>
      <c r="AF196" t="e">
        <f>AC196-IFERROR(VLOOKUP($A196,Diamond!$A:$B,2,0),0)*MIN(Diamond!$I:$I)</f>
        <v>#N/A</v>
      </c>
      <c r="AG196" t="e">
        <f>AD196-IFERROR(VLOOKUP($A196,Diamond!$A:$B,2,0),0)*MIN(Diamond!$K:$K)</f>
        <v>#N/A</v>
      </c>
      <c r="AH196" t="e">
        <f>AE196-IFERROR(VLOOKUP($A196,FL!$A:$B,2,0),0)*MIN(FL!$G:$G)</f>
        <v>#N/A</v>
      </c>
      <c r="AI196" t="e">
        <f>AF196-IFERROR(VLOOKUP($A196,FL!$A:$B,2,0),0)*MIN(FL!$I:$I)</f>
        <v>#N/A</v>
      </c>
      <c r="AJ196" t="e">
        <f>AG196-IFERROR(VLOOKUP($A196,FL!$A:$B,2,0),0)*MIN(FL!$K:$K)</f>
        <v>#N/A</v>
      </c>
      <c r="AK196" t="e">
        <f>AH196-IFERROR(VLOOKUP($A196,'VN100'!$A:$B,2,0),0)*MIN('VN100'!$G:$G)</f>
        <v>#N/A</v>
      </c>
      <c r="AL196" t="e">
        <f>AI196-IFERROR(VLOOKUP($A196,'VN100'!$A:$B,2,0),0)*MIN('VN100'!$I:$I)</f>
        <v>#N/A</v>
      </c>
      <c r="AM196" t="e">
        <f>AJ196-IFERROR(VLOOKUP($A196,'VN100'!$A:$B,2,0),0)*MIN('VN100'!$K:$K)</f>
        <v>#N/A</v>
      </c>
      <c r="AN196" t="e">
        <f>AK196-IFERROR(VLOOKUP($A196,MIDCAP!$A:$B,2,0),0)*MIN(MIDCAP!$G:$G)</f>
        <v>#N/A</v>
      </c>
      <c r="AO196" t="e">
        <f>AL196-IFERROR(VLOOKUP($A196,MIDCAP!$A:$B,2,0),0)*MIN(MIDCAP!$I:$I)</f>
        <v>#N/A</v>
      </c>
      <c r="AP196" t="e">
        <f>AM196-IFERROR(VLOOKUP($A196,MIDCAP!$A:$B,2,0),0)*MIN(MIDCAP!$K:$K)</f>
        <v>#N/A</v>
      </c>
      <c r="AQ196" t="e">
        <f>AN196-IFERROR(VLOOKUP($A196,VFS!$A:$B,2,0),0)*MIN(VFS!$G:$G)</f>
        <v>#N/A</v>
      </c>
      <c r="AR196" t="e">
        <f>AO196-IFERROR(VLOOKUP($A196,VFS!$A:$B,2,0),0)*MIN(VFS!$I:$I)</f>
        <v>#N/A</v>
      </c>
      <c r="AS196" t="e">
        <f>AP196-IFERROR(VLOOKUP($A196,VFS!$A:$B,2,0),0)*MIN(VFS!$K:$K)</f>
        <v>#N/A</v>
      </c>
      <c r="AT196" t="e">
        <f>AQ196-IFERROR(VLOOKUP($A196,FUEMAVND!$A:$B,2,0),0)*MIN(FUEMAVND!$G:$G)</f>
        <v>#N/A</v>
      </c>
      <c r="AU196" t="e">
        <f>AR196-IFERROR(VLOOKUP($A196,FUEMAVND!$A:$B,2,0),0)*MIN(FUEMAVND!$I:$I)</f>
        <v>#N/A</v>
      </c>
      <c r="AV196" t="e">
        <f>AS196-IFERROR(VLOOKUP($A196,FUEMAVND!$A:$B,2,0),0)*MIN(FUEMAVND!$K:$K)</f>
        <v>#N/A</v>
      </c>
    </row>
    <row r="197" spans="28:48" x14ac:dyDescent="0.3">
      <c r="AB197" t="e">
        <f>VLOOKUP($A197,updated_plusgrid!$A$1:$AF$500,MATCH("Usable (USABLE)",updated_plusgrid!$A$1:$AF$1,0),0)-IFERROR(VLOOKUP($A197,'E1 basket NFOL Morning'!$A$1:$M$500,MATCH("For 1 basket",'E1 basket NFOL Morning'!$A$1:$M$1,0),0),0)*MIN('E1 basket NFOL Morning'!$G$2:$G$500)</f>
        <v>#N/A</v>
      </c>
      <c r="AC197" t="e">
        <f>VLOOKUP($A197,updated_plusgrid!$A$1:$AF$500,MATCH("Due (DUE)",updated_plusgrid!$A$1:$AF$1,0),0)-IFERROR(VLOOKUP($A197,'E1 basket NFOL Morning'!$A$1:$M$500,MATCH("For 1 basket",'E1 basket NFOL Morning'!$A$1:$M$1,0),0),0)*MIN('E1 basket NFOL Morning'!$I$2:$I$500)</f>
        <v>#N/A</v>
      </c>
      <c r="AD197" t="e">
        <f>VLOOKUP($A197,updated_plusgrid!$A$1:$AF$500,MATCH("Pend. T+1 Buy (TT1UNSETTLEBUY)",updated_plusgrid!$A$1:$AF$1,0),0)-IFERROR(VLOOKUP($A197,'E1 basket NFOL Morning'!$A$1:$M$500,MATCH("For 1 basket",'E1 basket NFOL Morning'!$A$1:$M$1,0),0),0)*MIN('E1 basket NFOL Morning'!$K$2:$K$500)</f>
        <v>#N/A</v>
      </c>
      <c r="AE197" t="e">
        <f>AB197-IFERROR(VLOOKUP($A197,Diamond!$A:$B,2,0),0)*MIN(Diamond!$G:$G)</f>
        <v>#N/A</v>
      </c>
      <c r="AF197" t="e">
        <f>AC197-IFERROR(VLOOKUP($A197,Diamond!$A:$B,2,0),0)*MIN(Diamond!$I:$I)</f>
        <v>#N/A</v>
      </c>
      <c r="AG197" t="e">
        <f>AD197-IFERROR(VLOOKUP($A197,Diamond!$A:$B,2,0),0)*MIN(Diamond!$K:$K)</f>
        <v>#N/A</v>
      </c>
      <c r="AH197" t="e">
        <f>AE197-IFERROR(VLOOKUP($A197,FL!$A:$B,2,0),0)*MIN(FL!$G:$G)</f>
        <v>#N/A</v>
      </c>
      <c r="AI197" t="e">
        <f>AF197-IFERROR(VLOOKUP($A197,FL!$A:$B,2,0),0)*MIN(FL!$I:$I)</f>
        <v>#N/A</v>
      </c>
      <c r="AJ197" t="e">
        <f>AG197-IFERROR(VLOOKUP($A197,FL!$A:$B,2,0),0)*MIN(FL!$K:$K)</f>
        <v>#N/A</v>
      </c>
      <c r="AK197" t="e">
        <f>AH197-IFERROR(VLOOKUP($A197,'VN100'!$A:$B,2,0),0)*MIN('VN100'!$G:$G)</f>
        <v>#N/A</v>
      </c>
      <c r="AL197" t="e">
        <f>AI197-IFERROR(VLOOKUP($A197,'VN100'!$A:$B,2,0),0)*MIN('VN100'!$I:$I)</f>
        <v>#N/A</v>
      </c>
      <c r="AM197" t="e">
        <f>AJ197-IFERROR(VLOOKUP($A197,'VN100'!$A:$B,2,0),0)*MIN('VN100'!$K:$K)</f>
        <v>#N/A</v>
      </c>
      <c r="AN197" t="e">
        <f>AK197-IFERROR(VLOOKUP($A197,MIDCAP!$A:$B,2,0),0)*MIN(MIDCAP!$G:$G)</f>
        <v>#N/A</v>
      </c>
      <c r="AO197" t="e">
        <f>AL197-IFERROR(VLOOKUP($A197,MIDCAP!$A:$B,2,0),0)*MIN(MIDCAP!$I:$I)</f>
        <v>#N/A</v>
      </c>
      <c r="AP197" t="e">
        <f>AM197-IFERROR(VLOOKUP($A197,MIDCAP!$A:$B,2,0),0)*MIN(MIDCAP!$K:$K)</f>
        <v>#N/A</v>
      </c>
      <c r="AQ197" t="e">
        <f>AN197-IFERROR(VLOOKUP($A197,VFS!$A:$B,2,0),0)*MIN(VFS!$G:$G)</f>
        <v>#N/A</v>
      </c>
      <c r="AR197" t="e">
        <f>AO197-IFERROR(VLOOKUP($A197,VFS!$A:$B,2,0),0)*MIN(VFS!$I:$I)</f>
        <v>#N/A</v>
      </c>
      <c r="AS197" t="e">
        <f>AP197-IFERROR(VLOOKUP($A197,VFS!$A:$B,2,0),0)*MIN(VFS!$K:$K)</f>
        <v>#N/A</v>
      </c>
      <c r="AT197" t="e">
        <f>AQ197-IFERROR(VLOOKUP($A197,FUEMAVND!$A:$B,2,0),0)*MIN(FUEMAVND!$G:$G)</f>
        <v>#N/A</v>
      </c>
      <c r="AU197" t="e">
        <f>AR197-IFERROR(VLOOKUP($A197,FUEMAVND!$A:$B,2,0),0)*MIN(FUEMAVND!$I:$I)</f>
        <v>#N/A</v>
      </c>
      <c r="AV197" t="e">
        <f>AS197-IFERROR(VLOOKUP($A197,FUEMAVND!$A:$B,2,0),0)*MIN(FUEMAVND!$K:$K)</f>
        <v>#N/A</v>
      </c>
    </row>
    <row r="198" spans="28:48" x14ac:dyDescent="0.3">
      <c r="AB198" t="e">
        <f>VLOOKUP($A198,updated_plusgrid!$A$1:$AF$500,MATCH("Usable (USABLE)",updated_plusgrid!$A$1:$AF$1,0),0)-IFERROR(VLOOKUP($A198,'E1 basket NFOL Morning'!$A$1:$M$500,MATCH("For 1 basket",'E1 basket NFOL Morning'!$A$1:$M$1,0),0),0)*MIN('E1 basket NFOL Morning'!$G$2:$G$500)</f>
        <v>#N/A</v>
      </c>
      <c r="AC198" t="e">
        <f>VLOOKUP($A198,updated_plusgrid!$A$1:$AF$500,MATCH("Due (DUE)",updated_plusgrid!$A$1:$AF$1,0),0)-IFERROR(VLOOKUP($A198,'E1 basket NFOL Morning'!$A$1:$M$500,MATCH("For 1 basket",'E1 basket NFOL Morning'!$A$1:$M$1,0),0),0)*MIN('E1 basket NFOL Morning'!$I$2:$I$500)</f>
        <v>#N/A</v>
      </c>
      <c r="AD198" t="e">
        <f>VLOOKUP($A198,updated_plusgrid!$A$1:$AF$500,MATCH("Pend. T+1 Buy (TT1UNSETTLEBUY)",updated_plusgrid!$A$1:$AF$1,0),0)-IFERROR(VLOOKUP($A198,'E1 basket NFOL Morning'!$A$1:$M$500,MATCH("For 1 basket",'E1 basket NFOL Morning'!$A$1:$M$1,0),0),0)*MIN('E1 basket NFOL Morning'!$K$2:$K$500)</f>
        <v>#N/A</v>
      </c>
      <c r="AE198" t="e">
        <f>AB198-IFERROR(VLOOKUP($A198,Diamond!$A:$B,2,0),0)*MIN(Diamond!$G:$G)</f>
        <v>#N/A</v>
      </c>
      <c r="AF198" t="e">
        <f>AC198-IFERROR(VLOOKUP($A198,Diamond!$A:$B,2,0),0)*MIN(Diamond!$I:$I)</f>
        <v>#N/A</v>
      </c>
      <c r="AG198" t="e">
        <f>AD198-IFERROR(VLOOKUP($A198,Diamond!$A:$B,2,0),0)*MIN(Diamond!$K:$K)</f>
        <v>#N/A</v>
      </c>
      <c r="AH198" t="e">
        <f>AE198-IFERROR(VLOOKUP($A198,FL!$A:$B,2,0),0)*MIN(FL!$G:$G)</f>
        <v>#N/A</v>
      </c>
      <c r="AI198" t="e">
        <f>AF198-IFERROR(VLOOKUP($A198,FL!$A:$B,2,0),0)*MIN(FL!$I:$I)</f>
        <v>#N/A</v>
      </c>
      <c r="AJ198" t="e">
        <f>AG198-IFERROR(VLOOKUP($A198,FL!$A:$B,2,0),0)*MIN(FL!$K:$K)</f>
        <v>#N/A</v>
      </c>
      <c r="AK198" t="e">
        <f>AH198-IFERROR(VLOOKUP($A198,'VN100'!$A:$B,2,0),0)*MIN('VN100'!$G:$G)</f>
        <v>#N/A</v>
      </c>
      <c r="AL198" t="e">
        <f>AI198-IFERROR(VLOOKUP($A198,'VN100'!$A:$B,2,0),0)*MIN('VN100'!$I:$I)</f>
        <v>#N/A</v>
      </c>
      <c r="AM198" t="e">
        <f>AJ198-IFERROR(VLOOKUP($A198,'VN100'!$A:$B,2,0),0)*MIN('VN100'!$K:$K)</f>
        <v>#N/A</v>
      </c>
      <c r="AN198" t="e">
        <f>AK198-IFERROR(VLOOKUP($A198,MIDCAP!$A:$B,2,0),0)*MIN(MIDCAP!$G:$G)</f>
        <v>#N/A</v>
      </c>
      <c r="AO198" t="e">
        <f>AL198-IFERROR(VLOOKUP($A198,MIDCAP!$A:$B,2,0),0)*MIN(MIDCAP!$I:$I)</f>
        <v>#N/A</v>
      </c>
      <c r="AP198" t="e">
        <f>AM198-IFERROR(VLOOKUP($A198,MIDCAP!$A:$B,2,0),0)*MIN(MIDCAP!$K:$K)</f>
        <v>#N/A</v>
      </c>
      <c r="AQ198" t="e">
        <f>AN198-IFERROR(VLOOKUP($A198,VFS!$A:$B,2,0),0)*MIN(VFS!$G:$G)</f>
        <v>#N/A</v>
      </c>
      <c r="AR198" t="e">
        <f>AO198-IFERROR(VLOOKUP($A198,VFS!$A:$B,2,0),0)*MIN(VFS!$I:$I)</f>
        <v>#N/A</v>
      </c>
      <c r="AS198" t="e">
        <f>AP198-IFERROR(VLOOKUP($A198,VFS!$A:$B,2,0),0)*MIN(VFS!$K:$K)</f>
        <v>#N/A</v>
      </c>
      <c r="AT198" t="e">
        <f>AQ198-IFERROR(VLOOKUP($A198,FUEMAVND!$A:$B,2,0),0)*MIN(FUEMAVND!$G:$G)</f>
        <v>#N/A</v>
      </c>
      <c r="AU198" t="e">
        <f>AR198-IFERROR(VLOOKUP($A198,FUEMAVND!$A:$B,2,0),0)*MIN(FUEMAVND!$I:$I)</f>
        <v>#N/A</v>
      </c>
      <c r="AV198" t="e">
        <f>AS198-IFERROR(VLOOKUP($A198,FUEMAVND!$A:$B,2,0),0)*MIN(FUEMAVND!$K:$K)</f>
        <v>#N/A</v>
      </c>
    </row>
    <row r="199" spans="28:48" x14ac:dyDescent="0.3">
      <c r="AB199" t="e">
        <f>VLOOKUP($A199,updated_plusgrid!$A$1:$AF$500,MATCH("Usable (USABLE)",updated_plusgrid!$A$1:$AF$1,0),0)-IFERROR(VLOOKUP($A199,'E1 basket NFOL Morning'!$A$1:$M$500,MATCH("For 1 basket",'E1 basket NFOL Morning'!$A$1:$M$1,0),0),0)*MIN('E1 basket NFOL Morning'!$G$2:$G$500)</f>
        <v>#N/A</v>
      </c>
      <c r="AC199" t="e">
        <f>VLOOKUP($A199,updated_plusgrid!$A$1:$AF$500,MATCH("Due (DUE)",updated_plusgrid!$A$1:$AF$1,0),0)-IFERROR(VLOOKUP($A199,'E1 basket NFOL Morning'!$A$1:$M$500,MATCH("For 1 basket",'E1 basket NFOL Morning'!$A$1:$M$1,0),0),0)*MIN('E1 basket NFOL Morning'!$I$2:$I$500)</f>
        <v>#N/A</v>
      </c>
      <c r="AD199" t="e">
        <f>VLOOKUP($A199,updated_plusgrid!$A$1:$AF$500,MATCH("Pend. T+1 Buy (TT1UNSETTLEBUY)",updated_plusgrid!$A$1:$AF$1,0),0)-IFERROR(VLOOKUP($A199,'E1 basket NFOL Morning'!$A$1:$M$500,MATCH("For 1 basket",'E1 basket NFOL Morning'!$A$1:$M$1,0),0),0)*MIN('E1 basket NFOL Morning'!$K$2:$K$500)</f>
        <v>#N/A</v>
      </c>
      <c r="AE199" t="e">
        <f>AB199-IFERROR(VLOOKUP($A199,Diamond!$A:$B,2,0),0)*MIN(Diamond!$G:$G)</f>
        <v>#N/A</v>
      </c>
      <c r="AF199" t="e">
        <f>AC199-IFERROR(VLOOKUP($A199,Diamond!$A:$B,2,0),0)*MIN(Diamond!$I:$I)</f>
        <v>#N/A</v>
      </c>
      <c r="AG199" t="e">
        <f>AD199-IFERROR(VLOOKUP($A199,Diamond!$A:$B,2,0),0)*MIN(Diamond!$K:$K)</f>
        <v>#N/A</v>
      </c>
      <c r="AH199" t="e">
        <f>AE199-IFERROR(VLOOKUP($A199,FL!$A:$B,2,0),0)*MIN(FL!$G:$G)</f>
        <v>#N/A</v>
      </c>
      <c r="AI199" t="e">
        <f>AF199-IFERROR(VLOOKUP($A199,FL!$A:$B,2,0),0)*MIN(FL!$I:$I)</f>
        <v>#N/A</v>
      </c>
      <c r="AJ199" t="e">
        <f>AG199-IFERROR(VLOOKUP($A199,FL!$A:$B,2,0),0)*MIN(FL!$K:$K)</f>
        <v>#N/A</v>
      </c>
      <c r="AK199" t="e">
        <f>AH199-IFERROR(VLOOKUP($A199,'VN100'!$A:$B,2,0),0)*MIN('VN100'!$G:$G)</f>
        <v>#N/A</v>
      </c>
      <c r="AL199" t="e">
        <f>AI199-IFERROR(VLOOKUP($A199,'VN100'!$A:$B,2,0),0)*MIN('VN100'!$I:$I)</f>
        <v>#N/A</v>
      </c>
      <c r="AM199" t="e">
        <f>AJ199-IFERROR(VLOOKUP($A199,'VN100'!$A:$B,2,0),0)*MIN('VN100'!$K:$K)</f>
        <v>#N/A</v>
      </c>
      <c r="AN199" t="e">
        <f>AK199-IFERROR(VLOOKUP($A199,MIDCAP!$A:$B,2,0),0)*MIN(MIDCAP!$G:$G)</f>
        <v>#N/A</v>
      </c>
      <c r="AO199" t="e">
        <f>AL199-IFERROR(VLOOKUP($A199,MIDCAP!$A:$B,2,0),0)*MIN(MIDCAP!$I:$I)</f>
        <v>#N/A</v>
      </c>
      <c r="AP199" t="e">
        <f>AM199-IFERROR(VLOOKUP($A199,MIDCAP!$A:$B,2,0),0)*MIN(MIDCAP!$K:$K)</f>
        <v>#N/A</v>
      </c>
      <c r="AQ199" t="e">
        <f>AN199-IFERROR(VLOOKUP($A199,VFS!$A:$B,2,0),0)*MIN(VFS!$G:$G)</f>
        <v>#N/A</v>
      </c>
      <c r="AR199" t="e">
        <f>AO199-IFERROR(VLOOKUP($A199,VFS!$A:$B,2,0),0)*MIN(VFS!$I:$I)</f>
        <v>#N/A</v>
      </c>
      <c r="AS199" t="e">
        <f>AP199-IFERROR(VLOOKUP($A199,VFS!$A:$B,2,0),0)*MIN(VFS!$K:$K)</f>
        <v>#N/A</v>
      </c>
      <c r="AT199" t="e">
        <f>AQ199-IFERROR(VLOOKUP($A199,FUEMAVND!$A:$B,2,0),0)*MIN(FUEMAVND!$G:$G)</f>
        <v>#N/A</v>
      </c>
      <c r="AU199" t="e">
        <f>AR199-IFERROR(VLOOKUP($A199,FUEMAVND!$A:$B,2,0),0)*MIN(FUEMAVND!$I:$I)</f>
        <v>#N/A</v>
      </c>
      <c r="AV199" t="e">
        <f>AS199-IFERROR(VLOOKUP($A199,FUEMAVND!$A:$B,2,0),0)*MIN(FUEMAVND!$K:$K)</f>
        <v>#N/A</v>
      </c>
    </row>
    <row r="200" spans="28:48" x14ac:dyDescent="0.3">
      <c r="AB200" t="e">
        <f>VLOOKUP($A200,updated_plusgrid!$A$1:$AF$500,MATCH("Usable (USABLE)",updated_plusgrid!$A$1:$AF$1,0),0)-IFERROR(VLOOKUP($A200,'E1 basket NFOL Morning'!$A$1:$M$500,MATCH("For 1 basket",'E1 basket NFOL Morning'!$A$1:$M$1,0),0),0)*MIN('E1 basket NFOL Morning'!$G$2:$G$500)</f>
        <v>#N/A</v>
      </c>
      <c r="AC200" t="e">
        <f>VLOOKUP($A200,updated_plusgrid!$A$1:$AF$500,MATCH("Due (DUE)",updated_plusgrid!$A$1:$AF$1,0),0)-IFERROR(VLOOKUP($A200,'E1 basket NFOL Morning'!$A$1:$M$500,MATCH("For 1 basket",'E1 basket NFOL Morning'!$A$1:$M$1,0),0),0)*MIN('E1 basket NFOL Morning'!$I$2:$I$500)</f>
        <v>#N/A</v>
      </c>
      <c r="AD200" t="e">
        <f>VLOOKUP($A200,updated_plusgrid!$A$1:$AF$500,MATCH("Pend. T+1 Buy (TT1UNSETTLEBUY)",updated_plusgrid!$A$1:$AF$1,0),0)-IFERROR(VLOOKUP($A200,'E1 basket NFOL Morning'!$A$1:$M$500,MATCH("For 1 basket",'E1 basket NFOL Morning'!$A$1:$M$1,0),0),0)*MIN('E1 basket NFOL Morning'!$K$2:$K$500)</f>
        <v>#N/A</v>
      </c>
      <c r="AE200" t="e">
        <f>AB200-IFERROR(VLOOKUP($A200,Diamond!$A:$B,2,0),0)*MIN(Diamond!$G:$G)</f>
        <v>#N/A</v>
      </c>
      <c r="AF200" t="e">
        <f>AC200-IFERROR(VLOOKUP($A200,Diamond!$A:$B,2,0),0)*MIN(Diamond!$I:$I)</f>
        <v>#N/A</v>
      </c>
      <c r="AG200" t="e">
        <f>AD200-IFERROR(VLOOKUP($A200,Diamond!$A:$B,2,0),0)*MIN(Diamond!$K:$K)</f>
        <v>#N/A</v>
      </c>
      <c r="AH200" t="e">
        <f>AE200-IFERROR(VLOOKUP($A200,FL!$A:$B,2,0),0)*MIN(FL!$G:$G)</f>
        <v>#N/A</v>
      </c>
      <c r="AI200" t="e">
        <f>AF200-IFERROR(VLOOKUP($A200,FL!$A:$B,2,0),0)*MIN(FL!$I:$I)</f>
        <v>#N/A</v>
      </c>
      <c r="AJ200" t="e">
        <f>AG200-IFERROR(VLOOKUP($A200,FL!$A:$B,2,0),0)*MIN(FL!$K:$K)</f>
        <v>#N/A</v>
      </c>
      <c r="AK200" t="e">
        <f>AH200-IFERROR(VLOOKUP($A200,'VN100'!$A:$B,2,0),0)*MIN('VN100'!$G:$G)</f>
        <v>#N/A</v>
      </c>
      <c r="AL200" t="e">
        <f>AI200-IFERROR(VLOOKUP($A200,'VN100'!$A:$B,2,0),0)*MIN('VN100'!$I:$I)</f>
        <v>#N/A</v>
      </c>
      <c r="AM200" t="e">
        <f>AJ200-IFERROR(VLOOKUP($A200,'VN100'!$A:$B,2,0),0)*MIN('VN100'!$K:$K)</f>
        <v>#N/A</v>
      </c>
      <c r="AN200" t="e">
        <f>AK200-IFERROR(VLOOKUP($A200,MIDCAP!$A:$B,2,0),0)*MIN(MIDCAP!$G:$G)</f>
        <v>#N/A</v>
      </c>
      <c r="AO200" t="e">
        <f>AL200-IFERROR(VLOOKUP($A200,MIDCAP!$A:$B,2,0),0)*MIN(MIDCAP!$I:$I)</f>
        <v>#N/A</v>
      </c>
      <c r="AP200" t="e">
        <f>AM200-IFERROR(VLOOKUP($A200,MIDCAP!$A:$B,2,0),0)*MIN(MIDCAP!$K:$K)</f>
        <v>#N/A</v>
      </c>
      <c r="AQ200" t="e">
        <f>AN200-IFERROR(VLOOKUP($A200,VFS!$A:$B,2,0),0)*MIN(VFS!$G:$G)</f>
        <v>#N/A</v>
      </c>
      <c r="AR200" t="e">
        <f>AO200-IFERROR(VLOOKUP($A200,VFS!$A:$B,2,0),0)*MIN(VFS!$I:$I)</f>
        <v>#N/A</v>
      </c>
      <c r="AS200" t="e">
        <f>AP200-IFERROR(VLOOKUP($A200,VFS!$A:$B,2,0),0)*MIN(VFS!$K:$K)</f>
        <v>#N/A</v>
      </c>
      <c r="AT200" t="e">
        <f>AQ200-IFERROR(VLOOKUP($A200,FUEMAVND!$A:$B,2,0),0)*MIN(FUEMAVND!$G:$G)</f>
        <v>#N/A</v>
      </c>
      <c r="AU200" t="e">
        <f>AR200-IFERROR(VLOOKUP($A200,FUEMAVND!$A:$B,2,0),0)*MIN(FUEMAVND!$I:$I)</f>
        <v>#N/A</v>
      </c>
      <c r="AV200" t="e">
        <f>AS200-IFERROR(VLOOKUP($A200,FUEMAVND!$A:$B,2,0),0)*MIN(FUEMAVND!$K:$K)</f>
        <v>#N/A</v>
      </c>
    </row>
    <row r="201" spans="28:48" x14ac:dyDescent="0.3">
      <c r="AB201" t="e">
        <f>VLOOKUP($A201,updated_plusgrid!$A$1:$AF$500,MATCH("Usable (USABLE)",updated_plusgrid!$A$1:$AF$1,0),0)-IFERROR(VLOOKUP($A201,'E1 basket NFOL Morning'!$A$1:$M$500,MATCH("For 1 basket",'E1 basket NFOL Morning'!$A$1:$M$1,0),0),0)*MIN('E1 basket NFOL Morning'!$G$2:$G$500)</f>
        <v>#N/A</v>
      </c>
      <c r="AC201" t="e">
        <f>VLOOKUP($A201,updated_plusgrid!$A$1:$AF$500,MATCH("Due (DUE)",updated_plusgrid!$A$1:$AF$1,0),0)-IFERROR(VLOOKUP($A201,'E1 basket NFOL Morning'!$A$1:$M$500,MATCH("For 1 basket",'E1 basket NFOL Morning'!$A$1:$M$1,0),0),0)*MIN('E1 basket NFOL Morning'!$I$2:$I$500)</f>
        <v>#N/A</v>
      </c>
      <c r="AD201" t="e">
        <f>VLOOKUP($A201,updated_plusgrid!$A$1:$AF$500,MATCH("Pend. T+1 Buy (TT1UNSETTLEBUY)",updated_plusgrid!$A$1:$AF$1,0),0)-IFERROR(VLOOKUP($A201,'E1 basket NFOL Morning'!$A$1:$M$500,MATCH("For 1 basket",'E1 basket NFOL Morning'!$A$1:$M$1,0),0),0)*MIN('E1 basket NFOL Morning'!$K$2:$K$500)</f>
        <v>#N/A</v>
      </c>
      <c r="AE201" t="e">
        <f>AB201-IFERROR(VLOOKUP($A201,Diamond!$A:$B,2,0),0)*MIN(Diamond!$G:$G)</f>
        <v>#N/A</v>
      </c>
      <c r="AF201" t="e">
        <f>AC201-IFERROR(VLOOKUP($A201,Diamond!$A:$B,2,0),0)*MIN(Diamond!$I:$I)</f>
        <v>#N/A</v>
      </c>
      <c r="AG201" t="e">
        <f>AD201-IFERROR(VLOOKUP($A201,Diamond!$A:$B,2,0),0)*MIN(Diamond!$K:$K)</f>
        <v>#N/A</v>
      </c>
      <c r="AH201" t="e">
        <f>AE201-IFERROR(VLOOKUP($A201,FL!$A:$B,2,0),0)*MIN(FL!$G:$G)</f>
        <v>#N/A</v>
      </c>
      <c r="AI201" t="e">
        <f>AF201-IFERROR(VLOOKUP($A201,FL!$A:$B,2,0),0)*MIN(FL!$I:$I)</f>
        <v>#N/A</v>
      </c>
      <c r="AJ201" t="e">
        <f>AG201-IFERROR(VLOOKUP($A201,FL!$A:$B,2,0),0)*MIN(FL!$K:$K)</f>
        <v>#N/A</v>
      </c>
      <c r="AK201" t="e">
        <f>AH201-IFERROR(VLOOKUP($A201,'VN100'!$A:$B,2,0),0)*MIN('VN100'!$G:$G)</f>
        <v>#N/A</v>
      </c>
      <c r="AL201" t="e">
        <f>AI201-IFERROR(VLOOKUP($A201,'VN100'!$A:$B,2,0),0)*MIN('VN100'!$I:$I)</f>
        <v>#N/A</v>
      </c>
      <c r="AM201" t="e">
        <f>AJ201-IFERROR(VLOOKUP($A201,'VN100'!$A:$B,2,0),0)*MIN('VN100'!$K:$K)</f>
        <v>#N/A</v>
      </c>
      <c r="AN201" t="e">
        <f>AK201-IFERROR(VLOOKUP($A201,MIDCAP!$A:$B,2,0),0)*MIN(MIDCAP!$G:$G)</f>
        <v>#N/A</v>
      </c>
      <c r="AO201" t="e">
        <f>AL201-IFERROR(VLOOKUP($A201,MIDCAP!$A:$B,2,0),0)*MIN(MIDCAP!$I:$I)</f>
        <v>#N/A</v>
      </c>
      <c r="AP201" t="e">
        <f>AM201-IFERROR(VLOOKUP($A201,MIDCAP!$A:$B,2,0),0)*MIN(MIDCAP!$K:$K)</f>
        <v>#N/A</v>
      </c>
      <c r="AQ201" t="e">
        <f>AN201-IFERROR(VLOOKUP($A201,VFS!$A:$B,2,0),0)*MIN(VFS!$G:$G)</f>
        <v>#N/A</v>
      </c>
      <c r="AR201" t="e">
        <f>AO201-IFERROR(VLOOKUP($A201,VFS!$A:$B,2,0),0)*MIN(VFS!$I:$I)</f>
        <v>#N/A</v>
      </c>
      <c r="AS201" t="e">
        <f>AP201-IFERROR(VLOOKUP($A201,VFS!$A:$B,2,0),0)*MIN(VFS!$K:$K)</f>
        <v>#N/A</v>
      </c>
      <c r="AT201" t="e">
        <f>AQ201-IFERROR(VLOOKUP($A201,FUEMAVND!$A:$B,2,0),0)*MIN(FUEMAVND!$G:$G)</f>
        <v>#N/A</v>
      </c>
      <c r="AU201" t="e">
        <f>AR201-IFERROR(VLOOKUP($A201,FUEMAVND!$A:$B,2,0),0)*MIN(FUEMAVND!$I:$I)</f>
        <v>#N/A</v>
      </c>
      <c r="AV201" t="e">
        <f>AS201-IFERROR(VLOOKUP($A201,FUEMAVND!$A:$B,2,0),0)*MIN(FUEMAVND!$K:$K)</f>
        <v>#N/A</v>
      </c>
    </row>
    <row r="202" spans="28:48" x14ac:dyDescent="0.3">
      <c r="AB202" t="e">
        <f>VLOOKUP($A202,updated_plusgrid!$A$1:$AF$500,MATCH("Usable (USABLE)",updated_plusgrid!$A$1:$AF$1,0),0)-IFERROR(VLOOKUP($A202,'E1 basket NFOL Morning'!$A$1:$M$500,MATCH("For 1 basket",'E1 basket NFOL Morning'!$A$1:$M$1,0),0),0)*MIN('E1 basket NFOL Morning'!$G$2:$G$500)</f>
        <v>#N/A</v>
      </c>
      <c r="AC202" t="e">
        <f>VLOOKUP($A202,updated_plusgrid!$A$1:$AF$500,MATCH("Due (DUE)",updated_plusgrid!$A$1:$AF$1,0),0)-IFERROR(VLOOKUP($A202,'E1 basket NFOL Morning'!$A$1:$M$500,MATCH("For 1 basket",'E1 basket NFOL Morning'!$A$1:$M$1,0),0),0)*MIN('E1 basket NFOL Morning'!$I$2:$I$500)</f>
        <v>#N/A</v>
      </c>
      <c r="AD202" t="e">
        <f>VLOOKUP($A202,updated_plusgrid!$A$1:$AF$500,MATCH("Pend. T+1 Buy (TT1UNSETTLEBUY)",updated_plusgrid!$A$1:$AF$1,0),0)-IFERROR(VLOOKUP($A202,'E1 basket NFOL Morning'!$A$1:$M$500,MATCH("For 1 basket",'E1 basket NFOL Morning'!$A$1:$M$1,0),0),0)*MIN('E1 basket NFOL Morning'!$K$2:$K$500)</f>
        <v>#N/A</v>
      </c>
      <c r="AE202" t="e">
        <f>AB202-IFERROR(VLOOKUP($A202,Diamond!$A:$B,2,0),0)*MIN(Diamond!$G:$G)</f>
        <v>#N/A</v>
      </c>
      <c r="AF202" t="e">
        <f>AC202-IFERROR(VLOOKUP($A202,Diamond!$A:$B,2,0),0)*MIN(Diamond!$I:$I)</f>
        <v>#N/A</v>
      </c>
      <c r="AG202" t="e">
        <f>AD202-IFERROR(VLOOKUP($A202,Diamond!$A:$B,2,0),0)*MIN(Diamond!$K:$K)</f>
        <v>#N/A</v>
      </c>
      <c r="AH202" t="e">
        <f>AE202-IFERROR(VLOOKUP($A202,FL!$A:$B,2,0),0)*MIN(FL!$G:$G)</f>
        <v>#N/A</v>
      </c>
      <c r="AI202" t="e">
        <f>AF202-IFERROR(VLOOKUP($A202,FL!$A:$B,2,0),0)*MIN(FL!$I:$I)</f>
        <v>#N/A</v>
      </c>
      <c r="AJ202" t="e">
        <f>AG202-IFERROR(VLOOKUP($A202,FL!$A:$B,2,0),0)*MIN(FL!$K:$K)</f>
        <v>#N/A</v>
      </c>
      <c r="AK202" t="e">
        <f>AH202-IFERROR(VLOOKUP($A202,'VN100'!$A:$B,2,0),0)*MIN('VN100'!$G:$G)</f>
        <v>#N/A</v>
      </c>
      <c r="AL202" t="e">
        <f>AI202-IFERROR(VLOOKUP($A202,'VN100'!$A:$B,2,0),0)*MIN('VN100'!$I:$I)</f>
        <v>#N/A</v>
      </c>
      <c r="AM202" t="e">
        <f>AJ202-IFERROR(VLOOKUP($A202,'VN100'!$A:$B,2,0),0)*MIN('VN100'!$K:$K)</f>
        <v>#N/A</v>
      </c>
      <c r="AN202" t="e">
        <f>AK202-IFERROR(VLOOKUP($A202,MIDCAP!$A:$B,2,0),0)*MIN(MIDCAP!$G:$G)</f>
        <v>#N/A</v>
      </c>
      <c r="AO202" t="e">
        <f>AL202-IFERROR(VLOOKUP($A202,MIDCAP!$A:$B,2,0),0)*MIN(MIDCAP!$I:$I)</f>
        <v>#N/A</v>
      </c>
      <c r="AP202" t="e">
        <f>AM202-IFERROR(VLOOKUP($A202,MIDCAP!$A:$B,2,0),0)*MIN(MIDCAP!$K:$K)</f>
        <v>#N/A</v>
      </c>
      <c r="AQ202" t="e">
        <f>AN202-IFERROR(VLOOKUP($A202,VFS!$A:$B,2,0),0)*MIN(VFS!$G:$G)</f>
        <v>#N/A</v>
      </c>
      <c r="AR202" t="e">
        <f>AO202-IFERROR(VLOOKUP($A202,VFS!$A:$B,2,0),0)*MIN(VFS!$I:$I)</f>
        <v>#N/A</v>
      </c>
      <c r="AS202" t="e">
        <f>AP202-IFERROR(VLOOKUP($A202,VFS!$A:$B,2,0),0)*MIN(VFS!$K:$K)</f>
        <v>#N/A</v>
      </c>
      <c r="AT202" t="e">
        <f>AQ202-IFERROR(VLOOKUP($A202,FUEMAVND!$A:$B,2,0),0)*MIN(FUEMAVND!$G:$G)</f>
        <v>#N/A</v>
      </c>
      <c r="AU202" t="e">
        <f>AR202-IFERROR(VLOOKUP($A202,FUEMAVND!$A:$B,2,0),0)*MIN(FUEMAVND!$I:$I)</f>
        <v>#N/A</v>
      </c>
      <c r="AV202" t="e">
        <f>AS202-IFERROR(VLOOKUP($A202,FUEMAVND!$A:$B,2,0),0)*MIN(FUEMAVND!$K:$K)</f>
        <v>#N/A</v>
      </c>
    </row>
    <row r="203" spans="28:48" x14ac:dyDescent="0.3">
      <c r="AB203" t="e">
        <f>VLOOKUP($A203,updated_plusgrid!$A$1:$AF$500,MATCH("Usable (USABLE)",updated_plusgrid!$A$1:$AF$1,0),0)-IFERROR(VLOOKUP($A203,'E1 basket NFOL Morning'!$A$1:$M$500,MATCH("For 1 basket",'E1 basket NFOL Morning'!$A$1:$M$1,0),0),0)*MIN('E1 basket NFOL Morning'!$G$2:$G$500)</f>
        <v>#N/A</v>
      </c>
      <c r="AC203" t="e">
        <f>VLOOKUP($A203,updated_plusgrid!$A$1:$AF$500,MATCH("Due (DUE)",updated_plusgrid!$A$1:$AF$1,0),0)-IFERROR(VLOOKUP($A203,'E1 basket NFOL Morning'!$A$1:$M$500,MATCH("For 1 basket",'E1 basket NFOL Morning'!$A$1:$M$1,0),0),0)*MIN('E1 basket NFOL Morning'!$I$2:$I$500)</f>
        <v>#N/A</v>
      </c>
      <c r="AD203" t="e">
        <f>VLOOKUP($A203,updated_plusgrid!$A$1:$AF$500,MATCH("Pend. T+1 Buy (TT1UNSETTLEBUY)",updated_plusgrid!$A$1:$AF$1,0),0)-IFERROR(VLOOKUP($A203,'E1 basket NFOL Morning'!$A$1:$M$500,MATCH("For 1 basket",'E1 basket NFOL Morning'!$A$1:$M$1,0),0),0)*MIN('E1 basket NFOL Morning'!$K$2:$K$500)</f>
        <v>#N/A</v>
      </c>
      <c r="AE203" t="e">
        <f>AB203-IFERROR(VLOOKUP($A203,Diamond!$A:$B,2,0),0)*MIN(Diamond!$G:$G)</f>
        <v>#N/A</v>
      </c>
      <c r="AF203" t="e">
        <f>AC203-IFERROR(VLOOKUP($A203,Diamond!$A:$B,2,0),0)*MIN(Diamond!$I:$I)</f>
        <v>#N/A</v>
      </c>
      <c r="AG203" t="e">
        <f>AD203-IFERROR(VLOOKUP($A203,Diamond!$A:$B,2,0),0)*MIN(Diamond!$K:$K)</f>
        <v>#N/A</v>
      </c>
      <c r="AH203" t="e">
        <f>AE203-IFERROR(VLOOKUP($A203,FL!$A:$B,2,0),0)*MIN(FL!$G:$G)</f>
        <v>#N/A</v>
      </c>
      <c r="AI203" t="e">
        <f>AF203-IFERROR(VLOOKUP($A203,FL!$A:$B,2,0),0)*MIN(FL!$I:$I)</f>
        <v>#N/A</v>
      </c>
      <c r="AJ203" t="e">
        <f>AG203-IFERROR(VLOOKUP($A203,FL!$A:$B,2,0),0)*MIN(FL!$K:$K)</f>
        <v>#N/A</v>
      </c>
      <c r="AK203" t="e">
        <f>AH203-IFERROR(VLOOKUP($A203,'VN100'!$A:$B,2,0),0)*MIN('VN100'!$G:$G)</f>
        <v>#N/A</v>
      </c>
      <c r="AL203" t="e">
        <f>AI203-IFERROR(VLOOKUP($A203,'VN100'!$A:$B,2,0),0)*MIN('VN100'!$I:$I)</f>
        <v>#N/A</v>
      </c>
      <c r="AM203" t="e">
        <f>AJ203-IFERROR(VLOOKUP($A203,'VN100'!$A:$B,2,0),0)*MIN('VN100'!$K:$K)</f>
        <v>#N/A</v>
      </c>
      <c r="AN203" t="e">
        <f>AK203-IFERROR(VLOOKUP($A203,MIDCAP!$A:$B,2,0),0)*MIN(MIDCAP!$G:$G)</f>
        <v>#N/A</v>
      </c>
      <c r="AO203" t="e">
        <f>AL203-IFERROR(VLOOKUP($A203,MIDCAP!$A:$B,2,0),0)*MIN(MIDCAP!$I:$I)</f>
        <v>#N/A</v>
      </c>
      <c r="AP203" t="e">
        <f>AM203-IFERROR(VLOOKUP($A203,MIDCAP!$A:$B,2,0),0)*MIN(MIDCAP!$K:$K)</f>
        <v>#N/A</v>
      </c>
      <c r="AQ203" t="e">
        <f>AN203-IFERROR(VLOOKUP($A203,VFS!$A:$B,2,0),0)*MIN(VFS!$G:$G)</f>
        <v>#N/A</v>
      </c>
      <c r="AR203" t="e">
        <f>AO203-IFERROR(VLOOKUP($A203,VFS!$A:$B,2,0),0)*MIN(VFS!$I:$I)</f>
        <v>#N/A</v>
      </c>
      <c r="AS203" t="e">
        <f>AP203-IFERROR(VLOOKUP($A203,VFS!$A:$B,2,0),0)*MIN(VFS!$K:$K)</f>
        <v>#N/A</v>
      </c>
      <c r="AT203" t="e">
        <f>AQ203-IFERROR(VLOOKUP($A203,FUEMAVND!$A:$B,2,0),0)*MIN(FUEMAVND!$G:$G)</f>
        <v>#N/A</v>
      </c>
      <c r="AU203" t="e">
        <f>AR203-IFERROR(VLOOKUP($A203,FUEMAVND!$A:$B,2,0),0)*MIN(FUEMAVND!$I:$I)</f>
        <v>#N/A</v>
      </c>
      <c r="AV203" t="e">
        <f>AS203-IFERROR(VLOOKUP($A203,FUEMAVND!$A:$B,2,0),0)*MIN(FUEMAVND!$K:$K)</f>
        <v>#N/A</v>
      </c>
    </row>
    <row r="204" spans="28:48" x14ac:dyDescent="0.3">
      <c r="AB204" t="e">
        <f>VLOOKUP($A204,updated_plusgrid!$A$1:$AF$500,MATCH("Usable (USABLE)",updated_plusgrid!$A$1:$AF$1,0),0)-IFERROR(VLOOKUP($A204,'E1 basket NFOL Morning'!$A$1:$M$500,MATCH("For 1 basket",'E1 basket NFOL Morning'!$A$1:$M$1,0),0),0)*MIN('E1 basket NFOL Morning'!$G$2:$G$500)</f>
        <v>#N/A</v>
      </c>
      <c r="AC204" t="e">
        <f>VLOOKUP($A204,updated_plusgrid!$A$1:$AF$500,MATCH("Due (DUE)",updated_plusgrid!$A$1:$AF$1,0),0)-IFERROR(VLOOKUP($A204,'E1 basket NFOL Morning'!$A$1:$M$500,MATCH("For 1 basket",'E1 basket NFOL Morning'!$A$1:$M$1,0),0),0)*MIN('E1 basket NFOL Morning'!$I$2:$I$500)</f>
        <v>#N/A</v>
      </c>
      <c r="AD204" t="e">
        <f>VLOOKUP($A204,updated_plusgrid!$A$1:$AF$500,MATCH("Pend. T+1 Buy (TT1UNSETTLEBUY)",updated_plusgrid!$A$1:$AF$1,0),0)-IFERROR(VLOOKUP($A204,'E1 basket NFOL Morning'!$A$1:$M$500,MATCH("For 1 basket",'E1 basket NFOL Morning'!$A$1:$M$1,0),0),0)*MIN('E1 basket NFOL Morning'!$K$2:$K$500)</f>
        <v>#N/A</v>
      </c>
      <c r="AE204" t="e">
        <f>AB204-IFERROR(VLOOKUP($A204,Diamond!$A:$B,2,0),0)*MIN(Diamond!$G:$G)</f>
        <v>#N/A</v>
      </c>
      <c r="AF204" t="e">
        <f>AC204-IFERROR(VLOOKUP($A204,Diamond!$A:$B,2,0),0)*MIN(Diamond!$I:$I)</f>
        <v>#N/A</v>
      </c>
      <c r="AG204" t="e">
        <f>AD204-IFERROR(VLOOKUP($A204,Diamond!$A:$B,2,0),0)*MIN(Diamond!$K:$K)</f>
        <v>#N/A</v>
      </c>
      <c r="AH204" t="e">
        <f>AE204-IFERROR(VLOOKUP($A204,FL!$A:$B,2,0),0)*MIN(FL!$G:$G)</f>
        <v>#N/A</v>
      </c>
      <c r="AI204" t="e">
        <f>AF204-IFERROR(VLOOKUP($A204,FL!$A:$B,2,0),0)*MIN(FL!$I:$I)</f>
        <v>#N/A</v>
      </c>
      <c r="AJ204" t="e">
        <f>AG204-IFERROR(VLOOKUP($A204,FL!$A:$B,2,0),0)*MIN(FL!$K:$K)</f>
        <v>#N/A</v>
      </c>
      <c r="AK204" t="e">
        <f>AH204-IFERROR(VLOOKUP($A204,'VN100'!$A:$B,2,0),0)*MIN('VN100'!$G:$G)</f>
        <v>#N/A</v>
      </c>
      <c r="AL204" t="e">
        <f>AI204-IFERROR(VLOOKUP($A204,'VN100'!$A:$B,2,0),0)*MIN('VN100'!$I:$I)</f>
        <v>#N/A</v>
      </c>
      <c r="AM204" t="e">
        <f>AJ204-IFERROR(VLOOKUP($A204,'VN100'!$A:$B,2,0),0)*MIN('VN100'!$K:$K)</f>
        <v>#N/A</v>
      </c>
      <c r="AN204" t="e">
        <f>AK204-IFERROR(VLOOKUP($A204,MIDCAP!$A:$B,2,0),0)*MIN(MIDCAP!$G:$G)</f>
        <v>#N/A</v>
      </c>
      <c r="AO204" t="e">
        <f>AL204-IFERROR(VLOOKUP($A204,MIDCAP!$A:$B,2,0),0)*MIN(MIDCAP!$I:$I)</f>
        <v>#N/A</v>
      </c>
      <c r="AP204" t="e">
        <f>AM204-IFERROR(VLOOKUP($A204,MIDCAP!$A:$B,2,0),0)*MIN(MIDCAP!$K:$K)</f>
        <v>#N/A</v>
      </c>
      <c r="AQ204" t="e">
        <f>AN204-IFERROR(VLOOKUP($A204,VFS!$A:$B,2,0),0)*MIN(VFS!$G:$G)</f>
        <v>#N/A</v>
      </c>
      <c r="AR204" t="e">
        <f>AO204-IFERROR(VLOOKUP($A204,VFS!$A:$B,2,0),0)*MIN(VFS!$I:$I)</f>
        <v>#N/A</v>
      </c>
      <c r="AS204" t="e">
        <f>AP204-IFERROR(VLOOKUP($A204,VFS!$A:$B,2,0),0)*MIN(VFS!$K:$K)</f>
        <v>#N/A</v>
      </c>
      <c r="AT204" t="e">
        <f>AQ204-IFERROR(VLOOKUP($A204,FUEMAVND!$A:$B,2,0),0)*MIN(FUEMAVND!$G:$G)</f>
        <v>#N/A</v>
      </c>
      <c r="AU204" t="e">
        <f>AR204-IFERROR(VLOOKUP($A204,FUEMAVND!$A:$B,2,0),0)*MIN(FUEMAVND!$I:$I)</f>
        <v>#N/A</v>
      </c>
      <c r="AV204" t="e">
        <f>AS204-IFERROR(VLOOKUP($A204,FUEMAVND!$A:$B,2,0),0)*MIN(FUEMAVND!$K:$K)</f>
        <v>#N/A</v>
      </c>
    </row>
    <row r="205" spans="28:48" x14ac:dyDescent="0.3">
      <c r="AB205" t="e">
        <f>VLOOKUP($A205,updated_plusgrid!$A$1:$AF$500,MATCH("Usable (USABLE)",updated_plusgrid!$A$1:$AF$1,0),0)-IFERROR(VLOOKUP($A205,'E1 basket NFOL Morning'!$A$1:$M$500,MATCH("For 1 basket",'E1 basket NFOL Morning'!$A$1:$M$1,0),0),0)*MIN('E1 basket NFOL Morning'!$G$2:$G$500)</f>
        <v>#N/A</v>
      </c>
      <c r="AC205" t="e">
        <f>VLOOKUP($A205,updated_plusgrid!$A$1:$AF$500,MATCH("Due (DUE)",updated_plusgrid!$A$1:$AF$1,0),0)-IFERROR(VLOOKUP($A205,'E1 basket NFOL Morning'!$A$1:$M$500,MATCH("For 1 basket",'E1 basket NFOL Morning'!$A$1:$M$1,0),0),0)*MIN('E1 basket NFOL Morning'!$I$2:$I$500)</f>
        <v>#N/A</v>
      </c>
      <c r="AD205" t="e">
        <f>VLOOKUP($A205,updated_plusgrid!$A$1:$AF$500,MATCH("Pend. T+1 Buy (TT1UNSETTLEBUY)",updated_plusgrid!$A$1:$AF$1,0),0)-IFERROR(VLOOKUP($A205,'E1 basket NFOL Morning'!$A$1:$M$500,MATCH("For 1 basket",'E1 basket NFOL Morning'!$A$1:$M$1,0),0),0)*MIN('E1 basket NFOL Morning'!$K$2:$K$500)</f>
        <v>#N/A</v>
      </c>
      <c r="AE205" t="e">
        <f>AB205-IFERROR(VLOOKUP($A205,Diamond!$A:$B,2,0),0)*MIN(Diamond!$G:$G)</f>
        <v>#N/A</v>
      </c>
      <c r="AF205" t="e">
        <f>AC205-IFERROR(VLOOKUP($A205,Diamond!$A:$B,2,0),0)*MIN(Diamond!$I:$I)</f>
        <v>#N/A</v>
      </c>
      <c r="AG205" t="e">
        <f>AD205-IFERROR(VLOOKUP($A205,Diamond!$A:$B,2,0),0)*MIN(Diamond!$K:$K)</f>
        <v>#N/A</v>
      </c>
      <c r="AH205" t="e">
        <f>AE205-IFERROR(VLOOKUP($A205,FL!$A:$B,2,0),0)*MIN(FL!$G:$G)</f>
        <v>#N/A</v>
      </c>
      <c r="AI205" t="e">
        <f>AF205-IFERROR(VLOOKUP($A205,FL!$A:$B,2,0),0)*MIN(FL!$I:$I)</f>
        <v>#N/A</v>
      </c>
      <c r="AJ205" t="e">
        <f>AG205-IFERROR(VLOOKUP($A205,FL!$A:$B,2,0),0)*MIN(FL!$K:$K)</f>
        <v>#N/A</v>
      </c>
      <c r="AK205" t="e">
        <f>AH205-IFERROR(VLOOKUP($A205,'VN100'!$A:$B,2,0),0)*MIN('VN100'!$G:$G)</f>
        <v>#N/A</v>
      </c>
      <c r="AL205" t="e">
        <f>AI205-IFERROR(VLOOKUP($A205,'VN100'!$A:$B,2,0),0)*MIN('VN100'!$I:$I)</f>
        <v>#N/A</v>
      </c>
      <c r="AM205" t="e">
        <f>AJ205-IFERROR(VLOOKUP($A205,'VN100'!$A:$B,2,0),0)*MIN('VN100'!$K:$K)</f>
        <v>#N/A</v>
      </c>
      <c r="AN205" t="e">
        <f>AK205-IFERROR(VLOOKUP($A205,MIDCAP!$A:$B,2,0),0)*MIN(MIDCAP!$G:$G)</f>
        <v>#N/A</v>
      </c>
      <c r="AO205" t="e">
        <f>AL205-IFERROR(VLOOKUP($A205,MIDCAP!$A:$B,2,0),0)*MIN(MIDCAP!$I:$I)</f>
        <v>#N/A</v>
      </c>
      <c r="AP205" t="e">
        <f>AM205-IFERROR(VLOOKUP($A205,MIDCAP!$A:$B,2,0),0)*MIN(MIDCAP!$K:$K)</f>
        <v>#N/A</v>
      </c>
      <c r="AQ205" t="e">
        <f>AN205-IFERROR(VLOOKUP($A205,VFS!$A:$B,2,0),0)*MIN(VFS!$G:$G)</f>
        <v>#N/A</v>
      </c>
      <c r="AR205" t="e">
        <f>AO205-IFERROR(VLOOKUP($A205,VFS!$A:$B,2,0),0)*MIN(VFS!$I:$I)</f>
        <v>#N/A</v>
      </c>
      <c r="AS205" t="e">
        <f>AP205-IFERROR(VLOOKUP($A205,VFS!$A:$B,2,0),0)*MIN(VFS!$K:$K)</f>
        <v>#N/A</v>
      </c>
      <c r="AT205" t="e">
        <f>AQ205-IFERROR(VLOOKUP($A205,FUEMAVND!$A:$B,2,0),0)*MIN(FUEMAVND!$G:$G)</f>
        <v>#N/A</v>
      </c>
      <c r="AU205" t="e">
        <f>AR205-IFERROR(VLOOKUP($A205,FUEMAVND!$A:$B,2,0),0)*MIN(FUEMAVND!$I:$I)</f>
        <v>#N/A</v>
      </c>
      <c r="AV205" t="e">
        <f>AS205-IFERROR(VLOOKUP($A205,FUEMAVND!$A:$B,2,0),0)*MIN(FUEMAVND!$K:$K)</f>
        <v>#N/A</v>
      </c>
    </row>
    <row r="206" spans="28:48" x14ac:dyDescent="0.3">
      <c r="AB206" t="e">
        <f>VLOOKUP($A206,updated_plusgrid!$A$1:$AF$500,MATCH("Usable (USABLE)",updated_plusgrid!$A$1:$AF$1,0),0)-IFERROR(VLOOKUP($A206,'E1 basket NFOL Morning'!$A$1:$M$500,MATCH("For 1 basket",'E1 basket NFOL Morning'!$A$1:$M$1,0),0),0)*MIN('E1 basket NFOL Morning'!$G$2:$G$500)</f>
        <v>#N/A</v>
      </c>
      <c r="AC206" t="e">
        <f>VLOOKUP($A206,updated_plusgrid!$A$1:$AF$500,MATCH("Due (DUE)",updated_plusgrid!$A$1:$AF$1,0),0)-IFERROR(VLOOKUP($A206,'E1 basket NFOL Morning'!$A$1:$M$500,MATCH("For 1 basket",'E1 basket NFOL Morning'!$A$1:$M$1,0),0),0)*MIN('E1 basket NFOL Morning'!$I$2:$I$500)</f>
        <v>#N/A</v>
      </c>
      <c r="AD206" t="e">
        <f>VLOOKUP($A206,updated_plusgrid!$A$1:$AF$500,MATCH("Pend. T+1 Buy (TT1UNSETTLEBUY)",updated_plusgrid!$A$1:$AF$1,0),0)-IFERROR(VLOOKUP($A206,'E1 basket NFOL Morning'!$A$1:$M$500,MATCH("For 1 basket",'E1 basket NFOL Morning'!$A$1:$M$1,0),0),0)*MIN('E1 basket NFOL Morning'!$K$2:$K$500)</f>
        <v>#N/A</v>
      </c>
      <c r="AE206" t="e">
        <f>AB206-IFERROR(VLOOKUP($A206,Diamond!$A:$B,2,0),0)*MIN(Diamond!$G:$G)</f>
        <v>#N/A</v>
      </c>
      <c r="AF206" t="e">
        <f>AC206-IFERROR(VLOOKUP($A206,Diamond!$A:$B,2,0),0)*MIN(Diamond!$I:$I)</f>
        <v>#N/A</v>
      </c>
      <c r="AG206" t="e">
        <f>AD206-IFERROR(VLOOKUP($A206,Diamond!$A:$B,2,0),0)*MIN(Diamond!$K:$K)</f>
        <v>#N/A</v>
      </c>
      <c r="AH206" t="e">
        <f>AE206-IFERROR(VLOOKUP($A206,FL!$A:$B,2,0),0)*MIN(FL!$G:$G)</f>
        <v>#N/A</v>
      </c>
      <c r="AI206" t="e">
        <f>AF206-IFERROR(VLOOKUP($A206,FL!$A:$B,2,0),0)*MIN(FL!$I:$I)</f>
        <v>#N/A</v>
      </c>
      <c r="AJ206" t="e">
        <f>AG206-IFERROR(VLOOKUP($A206,FL!$A:$B,2,0),0)*MIN(FL!$K:$K)</f>
        <v>#N/A</v>
      </c>
      <c r="AK206" t="e">
        <f>AH206-IFERROR(VLOOKUP($A206,'VN100'!$A:$B,2,0),0)*MIN('VN100'!$G:$G)</f>
        <v>#N/A</v>
      </c>
      <c r="AL206" t="e">
        <f>AI206-IFERROR(VLOOKUP($A206,'VN100'!$A:$B,2,0),0)*MIN('VN100'!$I:$I)</f>
        <v>#N/A</v>
      </c>
      <c r="AM206" t="e">
        <f>AJ206-IFERROR(VLOOKUP($A206,'VN100'!$A:$B,2,0),0)*MIN('VN100'!$K:$K)</f>
        <v>#N/A</v>
      </c>
      <c r="AN206" t="e">
        <f>AK206-IFERROR(VLOOKUP($A206,MIDCAP!$A:$B,2,0),0)*MIN(MIDCAP!$G:$G)</f>
        <v>#N/A</v>
      </c>
      <c r="AO206" t="e">
        <f>AL206-IFERROR(VLOOKUP($A206,MIDCAP!$A:$B,2,0),0)*MIN(MIDCAP!$I:$I)</f>
        <v>#N/A</v>
      </c>
      <c r="AP206" t="e">
        <f>AM206-IFERROR(VLOOKUP($A206,MIDCAP!$A:$B,2,0),0)*MIN(MIDCAP!$K:$K)</f>
        <v>#N/A</v>
      </c>
      <c r="AQ206" t="e">
        <f>AN206-IFERROR(VLOOKUP($A206,VFS!$A:$B,2,0),0)*MIN(VFS!$G:$G)</f>
        <v>#N/A</v>
      </c>
      <c r="AR206" t="e">
        <f>AO206-IFERROR(VLOOKUP($A206,VFS!$A:$B,2,0),0)*MIN(VFS!$I:$I)</f>
        <v>#N/A</v>
      </c>
      <c r="AS206" t="e">
        <f>AP206-IFERROR(VLOOKUP($A206,VFS!$A:$B,2,0),0)*MIN(VFS!$K:$K)</f>
        <v>#N/A</v>
      </c>
      <c r="AT206" t="e">
        <f>AQ206-IFERROR(VLOOKUP($A206,FUEMAVND!$A:$B,2,0),0)*MIN(FUEMAVND!$G:$G)</f>
        <v>#N/A</v>
      </c>
      <c r="AU206" t="e">
        <f>AR206-IFERROR(VLOOKUP($A206,FUEMAVND!$A:$B,2,0),0)*MIN(FUEMAVND!$I:$I)</f>
        <v>#N/A</v>
      </c>
      <c r="AV206" t="e">
        <f>AS206-IFERROR(VLOOKUP($A206,FUEMAVND!$A:$B,2,0),0)*MIN(FUEMAVND!$K:$K)</f>
        <v>#N/A</v>
      </c>
    </row>
    <row r="207" spans="28:48" x14ac:dyDescent="0.3">
      <c r="AB207" t="e">
        <f>VLOOKUP($A207,updated_plusgrid!$A$1:$AF$500,MATCH("Usable (USABLE)",updated_plusgrid!$A$1:$AF$1,0),0)-IFERROR(VLOOKUP($A207,'E1 basket NFOL Morning'!$A$1:$M$500,MATCH("For 1 basket",'E1 basket NFOL Morning'!$A$1:$M$1,0),0),0)*MIN('E1 basket NFOL Morning'!$G$2:$G$500)</f>
        <v>#N/A</v>
      </c>
      <c r="AC207" t="e">
        <f>VLOOKUP($A207,updated_plusgrid!$A$1:$AF$500,MATCH("Due (DUE)",updated_plusgrid!$A$1:$AF$1,0),0)-IFERROR(VLOOKUP($A207,'E1 basket NFOL Morning'!$A$1:$M$500,MATCH("For 1 basket",'E1 basket NFOL Morning'!$A$1:$M$1,0),0),0)*MIN('E1 basket NFOL Morning'!$I$2:$I$500)</f>
        <v>#N/A</v>
      </c>
      <c r="AD207" t="e">
        <f>VLOOKUP($A207,updated_plusgrid!$A$1:$AF$500,MATCH("Pend. T+1 Buy (TT1UNSETTLEBUY)",updated_plusgrid!$A$1:$AF$1,0),0)-IFERROR(VLOOKUP($A207,'E1 basket NFOL Morning'!$A$1:$M$500,MATCH("For 1 basket",'E1 basket NFOL Morning'!$A$1:$M$1,0),0),0)*MIN('E1 basket NFOL Morning'!$K$2:$K$500)</f>
        <v>#N/A</v>
      </c>
      <c r="AE207" t="e">
        <f>AB207-IFERROR(VLOOKUP($A207,Diamond!$A:$B,2,0),0)*MIN(Diamond!$G:$G)</f>
        <v>#N/A</v>
      </c>
      <c r="AF207" t="e">
        <f>AC207-IFERROR(VLOOKUP($A207,Diamond!$A:$B,2,0),0)*MIN(Diamond!$I:$I)</f>
        <v>#N/A</v>
      </c>
      <c r="AG207" t="e">
        <f>AD207-IFERROR(VLOOKUP($A207,Diamond!$A:$B,2,0),0)*MIN(Diamond!$K:$K)</f>
        <v>#N/A</v>
      </c>
      <c r="AH207" t="e">
        <f>AE207-IFERROR(VLOOKUP($A207,FL!$A:$B,2,0),0)*MIN(FL!$G:$G)</f>
        <v>#N/A</v>
      </c>
      <c r="AI207" t="e">
        <f>AF207-IFERROR(VLOOKUP($A207,FL!$A:$B,2,0),0)*MIN(FL!$I:$I)</f>
        <v>#N/A</v>
      </c>
      <c r="AJ207" t="e">
        <f>AG207-IFERROR(VLOOKUP($A207,FL!$A:$B,2,0),0)*MIN(FL!$K:$K)</f>
        <v>#N/A</v>
      </c>
      <c r="AK207" t="e">
        <f>AH207-IFERROR(VLOOKUP($A207,'VN100'!$A:$B,2,0),0)*MIN('VN100'!$G:$G)</f>
        <v>#N/A</v>
      </c>
      <c r="AL207" t="e">
        <f>AI207-IFERROR(VLOOKUP($A207,'VN100'!$A:$B,2,0),0)*MIN('VN100'!$I:$I)</f>
        <v>#N/A</v>
      </c>
      <c r="AM207" t="e">
        <f>AJ207-IFERROR(VLOOKUP($A207,'VN100'!$A:$B,2,0),0)*MIN('VN100'!$K:$K)</f>
        <v>#N/A</v>
      </c>
      <c r="AN207" t="e">
        <f>AK207-IFERROR(VLOOKUP($A207,MIDCAP!$A:$B,2,0),0)*MIN(MIDCAP!$G:$G)</f>
        <v>#N/A</v>
      </c>
      <c r="AO207" t="e">
        <f>AL207-IFERROR(VLOOKUP($A207,MIDCAP!$A:$B,2,0),0)*MIN(MIDCAP!$I:$I)</f>
        <v>#N/A</v>
      </c>
      <c r="AP207" t="e">
        <f>AM207-IFERROR(VLOOKUP($A207,MIDCAP!$A:$B,2,0),0)*MIN(MIDCAP!$K:$K)</f>
        <v>#N/A</v>
      </c>
      <c r="AQ207" t="e">
        <f>AN207-IFERROR(VLOOKUP($A207,VFS!$A:$B,2,0),0)*MIN(VFS!$G:$G)</f>
        <v>#N/A</v>
      </c>
      <c r="AR207" t="e">
        <f>AO207-IFERROR(VLOOKUP($A207,VFS!$A:$B,2,0),0)*MIN(VFS!$I:$I)</f>
        <v>#N/A</v>
      </c>
      <c r="AS207" t="e">
        <f>AP207-IFERROR(VLOOKUP($A207,VFS!$A:$B,2,0),0)*MIN(VFS!$K:$K)</f>
        <v>#N/A</v>
      </c>
      <c r="AT207" t="e">
        <f>AQ207-IFERROR(VLOOKUP($A207,FUEMAVND!$A:$B,2,0),0)*MIN(FUEMAVND!$G:$G)</f>
        <v>#N/A</v>
      </c>
      <c r="AU207" t="e">
        <f>AR207-IFERROR(VLOOKUP($A207,FUEMAVND!$A:$B,2,0),0)*MIN(FUEMAVND!$I:$I)</f>
        <v>#N/A</v>
      </c>
      <c r="AV207" t="e">
        <f>AS207-IFERROR(VLOOKUP($A207,FUEMAVND!$A:$B,2,0),0)*MIN(FUEMAVND!$K:$K)</f>
        <v>#N/A</v>
      </c>
    </row>
    <row r="208" spans="28:48" x14ac:dyDescent="0.3">
      <c r="AB208" t="e">
        <f>VLOOKUP($A208,updated_plusgrid!$A$1:$AF$500,MATCH("Usable (USABLE)",updated_plusgrid!$A$1:$AF$1,0),0)-IFERROR(VLOOKUP($A208,'E1 basket NFOL Morning'!$A$1:$M$500,MATCH("For 1 basket",'E1 basket NFOL Morning'!$A$1:$M$1,0),0),0)*MIN('E1 basket NFOL Morning'!$G$2:$G$500)</f>
        <v>#N/A</v>
      </c>
      <c r="AC208" t="e">
        <f>VLOOKUP($A208,updated_plusgrid!$A$1:$AF$500,MATCH("Due (DUE)",updated_plusgrid!$A$1:$AF$1,0),0)-IFERROR(VLOOKUP($A208,'E1 basket NFOL Morning'!$A$1:$M$500,MATCH("For 1 basket",'E1 basket NFOL Morning'!$A$1:$M$1,0),0),0)*MIN('E1 basket NFOL Morning'!$I$2:$I$500)</f>
        <v>#N/A</v>
      </c>
      <c r="AD208" t="e">
        <f>VLOOKUP($A208,updated_plusgrid!$A$1:$AF$500,MATCH("Pend. T+1 Buy (TT1UNSETTLEBUY)",updated_plusgrid!$A$1:$AF$1,0),0)-IFERROR(VLOOKUP($A208,'E1 basket NFOL Morning'!$A$1:$M$500,MATCH("For 1 basket",'E1 basket NFOL Morning'!$A$1:$M$1,0),0),0)*MIN('E1 basket NFOL Morning'!$K$2:$K$500)</f>
        <v>#N/A</v>
      </c>
      <c r="AE208" t="e">
        <f>AB208-IFERROR(VLOOKUP($A208,Diamond!$A:$B,2,0),0)*MIN(Diamond!$G:$G)</f>
        <v>#N/A</v>
      </c>
      <c r="AF208" t="e">
        <f>AC208-IFERROR(VLOOKUP($A208,Diamond!$A:$B,2,0),0)*MIN(Diamond!$I:$I)</f>
        <v>#N/A</v>
      </c>
      <c r="AG208" t="e">
        <f>AD208-IFERROR(VLOOKUP($A208,Diamond!$A:$B,2,0),0)*MIN(Diamond!$K:$K)</f>
        <v>#N/A</v>
      </c>
      <c r="AH208" t="e">
        <f>AE208-IFERROR(VLOOKUP($A208,FL!$A:$B,2,0),0)*MIN(FL!$G:$G)</f>
        <v>#N/A</v>
      </c>
      <c r="AI208" t="e">
        <f>AF208-IFERROR(VLOOKUP($A208,FL!$A:$B,2,0),0)*MIN(FL!$I:$I)</f>
        <v>#N/A</v>
      </c>
      <c r="AJ208" t="e">
        <f>AG208-IFERROR(VLOOKUP($A208,FL!$A:$B,2,0),0)*MIN(FL!$K:$K)</f>
        <v>#N/A</v>
      </c>
      <c r="AK208" t="e">
        <f>AH208-IFERROR(VLOOKUP($A208,'VN100'!$A:$B,2,0),0)*MIN('VN100'!$G:$G)</f>
        <v>#N/A</v>
      </c>
      <c r="AL208" t="e">
        <f>AI208-IFERROR(VLOOKUP($A208,'VN100'!$A:$B,2,0),0)*MIN('VN100'!$I:$I)</f>
        <v>#N/A</v>
      </c>
      <c r="AM208" t="e">
        <f>AJ208-IFERROR(VLOOKUP($A208,'VN100'!$A:$B,2,0),0)*MIN('VN100'!$K:$K)</f>
        <v>#N/A</v>
      </c>
      <c r="AN208" t="e">
        <f>AK208-IFERROR(VLOOKUP($A208,MIDCAP!$A:$B,2,0),0)*MIN(MIDCAP!$G:$G)</f>
        <v>#N/A</v>
      </c>
      <c r="AO208" t="e">
        <f>AL208-IFERROR(VLOOKUP($A208,MIDCAP!$A:$B,2,0),0)*MIN(MIDCAP!$I:$I)</f>
        <v>#N/A</v>
      </c>
      <c r="AP208" t="e">
        <f>AM208-IFERROR(VLOOKUP($A208,MIDCAP!$A:$B,2,0),0)*MIN(MIDCAP!$K:$K)</f>
        <v>#N/A</v>
      </c>
      <c r="AQ208" t="e">
        <f>AN208-IFERROR(VLOOKUP($A208,VFS!$A:$B,2,0),0)*MIN(VFS!$G:$G)</f>
        <v>#N/A</v>
      </c>
      <c r="AR208" t="e">
        <f>AO208-IFERROR(VLOOKUP($A208,VFS!$A:$B,2,0),0)*MIN(VFS!$I:$I)</f>
        <v>#N/A</v>
      </c>
      <c r="AS208" t="e">
        <f>AP208-IFERROR(VLOOKUP($A208,VFS!$A:$B,2,0),0)*MIN(VFS!$K:$K)</f>
        <v>#N/A</v>
      </c>
      <c r="AT208" t="e">
        <f>AQ208-IFERROR(VLOOKUP($A208,FUEMAVND!$A:$B,2,0),0)*MIN(FUEMAVND!$G:$G)</f>
        <v>#N/A</v>
      </c>
      <c r="AU208" t="e">
        <f>AR208-IFERROR(VLOOKUP($A208,FUEMAVND!$A:$B,2,0),0)*MIN(FUEMAVND!$I:$I)</f>
        <v>#N/A</v>
      </c>
      <c r="AV208" t="e">
        <f>AS208-IFERROR(VLOOKUP($A208,FUEMAVND!$A:$B,2,0),0)*MIN(FUEMAVND!$K:$K)</f>
        <v>#N/A</v>
      </c>
    </row>
    <row r="209" spans="28:48" x14ac:dyDescent="0.3">
      <c r="AB209" t="e">
        <f>VLOOKUP($A209,updated_plusgrid!$A$1:$AF$500,MATCH("Usable (USABLE)",updated_plusgrid!$A$1:$AF$1,0),0)-IFERROR(VLOOKUP($A209,'E1 basket NFOL Morning'!$A$1:$M$500,MATCH("For 1 basket",'E1 basket NFOL Morning'!$A$1:$M$1,0),0),0)*MIN('E1 basket NFOL Morning'!$G$2:$G$500)</f>
        <v>#N/A</v>
      </c>
      <c r="AC209" t="e">
        <f>VLOOKUP($A209,updated_plusgrid!$A$1:$AF$500,MATCH("Due (DUE)",updated_plusgrid!$A$1:$AF$1,0),0)-IFERROR(VLOOKUP($A209,'E1 basket NFOL Morning'!$A$1:$M$500,MATCH("For 1 basket",'E1 basket NFOL Morning'!$A$1:$M$1,0),0),0)*MIN('E1 basket NFOL Morning'!$I$2:$I$500)</f>
        <v>#N/A</v>
      </c>
      <c r="AD209" t="e">
        <f>VLOOKUP($A209,updated_plusgrid!$A$1:$AF$500,MATCH("Pend. T+1 Buy (TT1UNSETTLEBUY)",updated_plusgrid!$A$1:$AF$1,0),0)-IFERROR(VLOOKUP($A209,'E1 basket NFOL Morning'!$A$1:$M$500,MATCH("For 1 basket",'E1 basket NFOL Morning'!$A$1:$M$1,0),0),0)*MIN('E1 basket NFOL Morning'!$K$2:$K$500)</f>
        <v>#N/A</v>
      </c>
      <c r="AE209" t="e">
        <f>AB209-IFERROR(VLOOKUP($A209,Diamond!$A:$B,2,0),0)*MIN(Diamond!$G:$G)</f>
        <v>#N/A</v>
      </c>
      <c r="AF209" t="e">
        <f>AC209-IFERROR(VLOOKUP($A209,Diamond!$A:$B,2,0),0)*MIN(Diamond!$I:$I)</f>
        <v>#N/A</v>
      </c>
      <c r="AG209" t="e">
        <f>AD209-IFERROR(VLOOKUP($A209,Diamond!$A:$B,2,0),0)*MIN(Diamond!$K:$K)</f>
        <v>#N/A</v>
      </c>
      <c r="AH209" t="e">
        <f>AE209-IFERROR(VLOOKUP($A209,FL!$A:$B,2,0),0)*MIN(FL!$G:$G)</f>
        <v>#N/A</v>
      </c>
      <c r="AI209" t="e">
        <f>AF209-IFERROR(VLOOKUP($A209,FL!$A:$B,2,0),0)*MIN(FL!$I:$I)</f>
        <v>#N/A</v>
      </c>
      <c r="AJ209" t="e">
        <f>AG209-IFERROR(VLOOKUP($A209,FL!$A:$B,2,0),0)*MIN(FL!$K:$K)</f>
        <v>#N/A</v>
      </c>
      <c r="AK209" t="e">
        <f>AH209-IFERROR(VLOOKUP($A209,'VN100'!$A:$B,2,0),0)*MIN('VN100'!$G:$G)</f>
        <v>#N/A</v>
      </c>
      <c r="AL209" t="e">
        <f>AI209-IFERROR(VLOOKUP($A209,'VN100'!$A:$B,2,0),0)*MIN('VN100'!$I:$I)</f>
        <v>#N/A</v>
      </c>
      <c r="AM209" t="e">
        <f>AJ209-IFERROR(VLOOKUP($A209,'VN100'!$A:$B,2,0),0)*MIN('VN100'!$K:$K)</f>
        <v>#N/A</v>
      </c>
      <c r="AN209" t="e">
        <f>AK209-IFERROR(VLOOKUP($A209,MIDCAP!$A:$B,2,0),0)*MIN(MIDCAP!$G:$G)</f>
        <v>#N/A</v>
      </c>
      <c r="AO209" t="e">
        <f>AL209-IFERROR(VLOOKUP($A209,MIDCAP!$A:$B,2,0),0)*MIN(MIDCAP!$I:$I)</f>
        <v>#N/A</v>
      </c>
      <c r="AP209" t="e">
        <f>AM209-IFERROR(VLOOKUP($A209,MIDCAP!$A:$B,2,0),0)*MIN(MIDCAP!$K:$K)</f>
        <v>#N/A</v>
      </c>
      <c r="AQ209" t="e">
        <f>AN209-IFERROR(VLOOKUP($A209,VFS!$A:$B,2,0),0)*MIN(VFS!$G:$G)</f>
        <v>#N/A</v>
      </c>
      <c r="AR209" t="e">
        <f>AO209-IFERROR(VLOOKUP($A209,VFS!$A:$B,2,0),0)*MIN(VFS!$I:$I)</f>
        <v>#N/A</v>
      </c>
      <c r="AS209" t="e">
        <f>AP209-IFERROR(VLOOKUP($A209,VFS!$A:$B,2,0),0)*MIN(VFS!$K:$K)</f>
        <v>#N/A</v>
      </c>
      <c r="AT209" t="e">
        <f>AQ209-IFERROR(VLOOKUP($A209,FUEMAVND!$A:$B,2,0),0)*MIN(FUEMAVND!$G:$G)</f>
        <v>#N/A</v>
      </c>
      <c r="AU209" t="e">
        <f>AR209-IFERROR(VLOOKUP($A209,FUEMAVND!$A:$B,2,0),0)*MIN(FUEMAVND!$I:$I)</f>
        <v>#N/A</v>
      </c>
      <c r="AV209" t="e">
        <f>AS209-IFERROR(VLOOKUP($A209,FUEMAVND!$A:$B,2,0),0)*MIN(FUEMAVND!$K:$K)</f>
        <v>#N/A</v>
      </c>
    </row>
    <row r="210" spans="28:48" x14ac:dyDescent="0.3">
      <c r="AB210" t="e">
        <f>VLOOKUP($A210,updated_plusgrid!$A$1:$AF$500,MATCH("Usable (USABLE)",updated_plusgrid!$A$1:$AF$1,0),0)-IFERROR(VLOOKUP($A210,'E1 basket NFOL Morning'!$A$1:$M$500,MATCH("For 1 basket",'E1 basket NFOL Morning'!$A$1:$M$1,0),0),0)*MIN('E1 basket NFOL Morning'!$G$2:$G$500)</f>
        <v>#N/A</v>
      </c>
      <c r="AC210" t="e">
        <f>VLOOKUP($A210,updated_plusgrid!$A$1:$AF$500,MATCH("Due (DUE)",updated_plusgrid!$A$1:$AF$1,0),0)-IFERROR(VLOOKUP($A210,'E1 basket NFOL Morning'!$A$1:$M$500,MATCH("For 1 basket",'E1 basket NFOL Morning'!$A$1:$M$1,0),0),0)*MIN('E1 basket NFOL Morning'!$I$2:$I$500)</f>
        <v>#N/A</v>
      </c>
      <c r="AD210" t="e">
        <f>VLOOKUP($A210,updated_plusgrid!$A$1:$AF$500,MATCH("Pend. T+1 Buy (TT1UNSETTLEBUY)",updated_plusgrid!$A$1:$AF$1,0),0)-IFERROR(VLOOKUP($A210,'E1 basket NFOL Morning'!$A$1:$M$500,MATCH("For 1 basket",'E1 basket NFOL Morning'!$A$1:$M$1,0),0),0)*MIN('E1 basket NFOL Morning'!$K$2:$K$500)</f>
        <v>#N/A</v>
      </c>
      <c r="AE210" t="e">
        <f>AB210-IFERROR(VLOOKUP($A210,Diamond!$A:$B,2,0),0)*MIN(Diamond!$G:$G)</f>
        <v>#N/A</v>
      </c>
      <c r="AF210" t="e">
        <f>AC210-IFERROR(VLOOKUP($A210,Diamond!$A:$B,2,0),0)*MIN(Diamond!$I:$I)</f>
        <v>#N/A</v>
      </c>
      <c r="AG210" t="e">
        <f>AD210-IFERROR(VLOOKUP($A210,Diamond!$A:$B,2,0),0)*MIN(Diamond!$K:$K)</f>
        <v>#N/A</v>
      </c>
      <c r="AH210" t="e">
        <f>AE210-IFERROR(VLOOKUP($A210,FL!$A:$B,2,0),0)*MIN(FL!$G:$G)</f>
        <v>#N/A</v>
      </c>
      <c r="AI210" t="e">
        <f>AF210-IFERROR(VLOOKUP($A210,FL!$A:$B,2,0),0)*MIN(FL!$I:$I)</f>
        <v>#N/A</v>
      </c>
      <c r="AJ210" t="e">
        <f>AG210-IFERROR(VLOOKUP($A210,FL!$A:$B,2,0),0)*MIN(FL!$K:$K)</f>
        <v>#N/A</v>
      </c>
      <c r="AK210" t="e">
        <f>AH210-IFERROR(VLOOKUP($A210,'VN100'!$A:$B,2,0),0)*MIN('VN100'!$G:$G)</f>
        <v>#N/A</v>
      </c>
      <c r="AL210" t="e">
        <f>AI210-IFERROR(VLOOKUP($A210,'VN100'!$A:$B,2,0),0)*MIN('VN100'!$I:$I)</f>
        <v>#N/A</v>
      </c>
      <c r="AM210" t="e">
        <f>AJ210-IFERROR(VLOOKUP($A210,'VN100'!$A:$B,2,0),0)*MIN('VN100'!$K:$K)</f>
        <v>#N/A</v>
      </c>
      <c r="AN210" t="e">
        <f>AK210-IFERROR(VLOOKUP($A210,MIDCAP!$A:$B,2,0),0)*MIN(MIDCAP!$G:$G)</f>
        <v>#N/A</v>
      </c>
      <c r="AO210" t="e">
        <f>AL210-IFERROR(VLOOKUP($A210,MIDCAP!$A:$B,2,0),0)*MIN(MIDCAP!$I:$I)</f>
        <v>#N/A</v>
      </c>
      <c r="AP210" t="e">
        <f>AM210-IFERROR(VLOOKUP($A210,MIDCAP!$A:$B,2,0),0)*MIN(MIDCAP!$K:$K)</f>
        <v>#N/A</v>
      </c>
      <c r="AQ210" t="e">
        <f>AN210-IFERROR(VLOOKUP($A210,VFS!$A:$B,2,0),0)*MIN(VFS!$G:$G)</f>
        <v>#N/A</v>
      </c>
      <c r="AR210" t="e">
        <f>AO210-IFERROR(VLOOKUP($A210,VFS!$A:$B,2,0),0)*MIN(VFS!$I:$I)</f>
        <v>#N/A</v>
      </c>
      <c r="AS210" t="e">
        <f>AP210-IFERROR(VLOOKUP($A210,VFS!$A:$B,2,0),0)*MIN(VFS!$K:$K)</f>
        <v>#N/A</v>
      </c>
      <c r="AT210" t="e">
        <f>AQ210-IFERROR(VLOOKUP($A210,FUEMAVND!$A:$B,2,0),0)*MIN(FUEMAVND!$G:$G)</f>
        <v>#N/A</v>
      </c>
      <c r="AU210" t="e">
        <f>AR210-IFERROR(VLOOKUP($A210,FUEMAVND!$A:$B,2,0),0)*MIN(FUEMAVND!$I:$I)</f>
        <v>#N/A</v>
      </c>
      <c r="AV210" t="e">
        <f>AS210-IFERROR(VLOOKUP($A210,FUEMAVND!$A:$B,2,0),0)*MIN(FUEMAVND!$K:$K)</f>
        <v>#N/A</v>
      </c>
    </row>
    <row r="211" spans="28:48" x14ac:dyDescent="0.3">
      <c r="AB211" t="e">
        <f>VLOOKUP($A211,updated_plusgrid!$A$1:$AF$500,MATCH("Usable (USABLE)",updated_plusgrid!$A$1:$AF$1,0),0)-IFERROR(VLOOKUP($A211,'E1 basket NFOL Morning'!$A$1:$M$500,MATCH("For 1 basket",'E1 basket NFOL Morning'!$A$1:$M$1,0),0),0)*MIN('E1 basket NFOL Morning'!$G$2:$G$500)</f>
        <v>#N/A</v>
      </c>
      <c r="AC211" t="e">
        <f>VLOOKUP($A211,updated_plusgrid!$A$1:$AF$500,MATCH("Due (DUE)",updated_plusgrid!$A$1:$AF$1,0),0)-IFERROR(VLOOKUP($A211,'E1 basket NFOL Morning'!$A$1:$M$500,MATCH("For 1 basket",'E1 basket NFOL Morning'!$A$1:$M$1,0),0),0)*MIN('E1 basket NFOL Morning'!$I$2:$I$500)</f>
        <v>#N/A</v>
      </c>
      <c r="AD211" t="e">
        <f>VLOOKUP($A211,updated_plusgrid!$A$1:$AF$500,MATCH("Pend. T+1 Buy (TT1UNSETTLEBUY)",updated_plusgrid!$A$1:$AF$1,0),0)-IFERROR(VLOOKUP($A211,'E1 basket NFOL Morning'!$A$1:$M$500,MATCH("For 1 basket",'E1 basket NFOL Morning'!$A$1:$M$1,0),0),0)*MIN('E1 basket NFOL Morning'!$K$2:$K$500)</f>
        <v>#N/A</v>
      </c>
      <c r="AE211" t="e">
        <f>AB211-IFERROR(VLOOKUP($A211,Diamond!$A:$B,2,0),0)*MIN(Diamond!$G:$G)</f>
        <v>#N/A</v>
      </c>
      <c r="AF211" t="e">
        <f>AC211-IFERROR(VLOOKUP($A211,Diamond!$A:$B,2,0),0)*MIN(Diamond!$I:$I)</f>
        <v>#N/A</v>
      </c>
      <c r="AG211" t="e">
        <f>AD211-IFERROR(VLOOKUP($A211,Diamond!$A:$B,2,0),0)*MIN(Diamond!$K:$K)</f>
        <v>#N/A</v>
      </c>
      <c r="AH211" t="e">
        <f>AE211-IFERROR(VLOOKUP($A211,FL!$A:$B,2,0),0)*MIN(FL!$G:$G)</f>
        <v>#N/A</v>
      </c>
      <c r="AI211" t="e">
        <f>AF211-IFERROR(VLOOKUP($A211,FL!$A:$B,2,0),0)*MIN(FL!$I:$I)</f>
        <v>#N/A</v>
      </c>
      <c r="AJ211" t="e">
        <f>AG211-IFERROR(VLOOKUP($A211,FL!$A:$B,2,0),0)*MIN(FL!$K:$K)</f>
        <v>#N/A</v>
      </c>
      <c r="AK211" t="e">
        <f>AH211-IFERROR(VLOOKUP($A211,'VN100'!$A:$B,2,0),0)*MIN('VN100'!$G:$G)</f>
        <v>#N/A</v>
      </c>
      <c r="AL211" t="e">
        <f>AI211-IFERROR(VLOOKUP($A211,'VN100'!$A:$B,2,0),0)*MIN('VN100'!$I:$I)</f>
        <v>#N/A</v>
      </c>
      <c r="AM211" t="e">
        <f>AJ211-IFERROR(VLOOKUP($A211,'VN100'!$A:$B,2,0),0)*MIN('VN100'!$K:$K)</f>
        <v>#N/A</v>
      </c>
      <c r="AN211" t="e">
        <f>AK211-IFERROR(VLOOKUP($A211,MIDCAP!$A:$B,2,0),0)*MIN(MIDCAP!$G:$G)</f>
        <v>#N/A</v>
      </c>
      <c r="AO211" t="e">
        <f>AL211-IFERROR(VLOOKUP($A211,MIDCAP!$A:$B,2,0),0)*MIN(MIDCAP!$I:$I)</f>
        <v>#N/A</v>
      </c>
      <c r="AP211" t="e">
        <f>AM211-IFERROR(VLOOKUP($A211,MIDCAP!$A:$B,2,0),0)*MIN(MIDCAP!$K:$K)</f>
        <v>#N/A</v>
      </c>
      <c r="AQ211" t="e">
        <f>AN211-IFERROR(VLOOKUP($A211,VFS!$A:$B,2,0),0)*MIN(VFS!$G:$G)</f>
        <v>#N/A</v>
      </c>
      <c r="AR211" t="e">
        <f>AO211-IFERROR(VLOOKUP($A211,VFS!$A:$B,2,0),0)*MIN(VFS!$I:$I)</f>
        <v>#N/A</v>
      </c>
      <c r="AS211" t="e">
        <f>AP211-IFERROR(VLOOKUP($A211,VFS!$A:$B,2,0),0)*MIN(VFS!$K:$K)</f>
        <v>#N/A</v>
      </c>
      <c r="AT211" t="e">
        <f>AQ211-IFERROR(VLOOKUP($A211,FUEMAVND!$A:$B,2,0),0)*MIN(FUEMAVND!$G:$G)</f>
        <v>#N/A</v>
      </c>
      <c r="AU211" t="e">
        <f>AR211-IFERROR(VLOOKUP($A211,FUEMAVND!$A:$B,2,0),0)*MIN(FUEMAVND!$I:$I)</f>
        <v>#N/A</v>
      </c>
      <c r="AV211" t="e">
        <f>AS211-IFERROR(VLOOKUP($A211,FUEMAVND!$A:$B,2,0),0)*MIN(FUEMAVND!$K:$K)</f>
        <v>#N/A</v>
      </c>
    </row>
    <row r="212" spans="28:48" x14ac:dyDescent="0.3">
      <c r="AB212" t="e">
        <f>VLOOKUP($A212,updated_plusgrid!$A$1:$AF$500,MATCH("Usable (USABLE)",updated_plusgrid!$A$1:$AF$1,0),0)-IFERROR(VLOOKUP($A212,'E1 basket NFOL Morning'!$A$1:$M$500,MATCH("For 1 basket",'E1 basket NFOL Morning'!$A$1:$M$1,0),0),0)*MIN('E1 basket NFOL Morning'!$G$2:$G$500)</f>
        <v>#N/A</v>
      </c>
      <c r="AC212" t="e">
        <f>VLOOKUP($A212,updated_plusgrid!$A$1:$AF$500,MATCH("Due (DUE)",updated_plusgrid!$A$1:$AF$1,0),0)-IFERROR(VLOOKUP($A212,'E1 basket NFOL Morning'!$A$1:$M$500,MATCH("For 1 basket",'E1 basket NFOL Morning'!$A$1:$M$1,0),0),0)*MIN('E1 basket NFOL Morning'!$I$2:$I$500)</f>
        <v>#N/A</v>
      </c>
      <c r="AD212" t="e">
        <f>VLOOKUP($A212,updated_plusgrid!$A$1:$AF$500,MATCH("Pend. T+1 Buy (TT1UNSETTLEBUY)",updated_plusgrid!$A$1:$AF$1,0),0)-IFERROR(VLOOKUP($A212,'E1 basket NFOL Morning'!$A$1:$M$500,MATCH("For 1 basket",'E1 basket NFOL Morning'!$A$1:$M$1,0),0),0)*MIN('E1 basket NFOL Morning'!$K$2:$K$500)</f>
        <v>#N/A</v>
      </c>
      <c r="AE212" t="e">
        <f>AB212-IFERROR(VLOOKUP($A212,Diamond!$A:$B,2,0),0)*MIN(Diamond!$G:$G)</f>
        <v>#N/A</v>
      </c>
      <c r="AF212" t="e">
        <f>AC212-IFERROR(VLOOKUP($A212,Diamond!$A:$B,2,0),0)*MIN(Diamond!$I:$I)</f>
        <v>#N/A</v>
      </c>
      <c r="AG212" t="e">
        <f>AD212-IFERROR(VLOOKUP($A212,Diamond!$A:$B,2,0),0)*MIN(Diamond!$K:$K)</f>
        <v>#N/A</v>
      </c>
      <c r="AH212" t="e">
        <f>AE212-IFERROR(VLOOKUP($A212,FL!$A:$B,2,0),0)*MIN(FL!$G:$G)</f>
        <v>#N/A</v>
      </c>
      <c r="AI212" t="e">
        <f>AF212-IFERROR(VLOOKUP($A212,FL!$A:$B,2,0),0)*MIN(FL!$I:$I)</f>
        <v>#N/A</v>
      </c>
      <c r="AJ212" t="e">
        <f>AG212-IFERROR(VLOOKUP($A212,FL!$A:$B,2,0),0)*MIN(FL!$K:$K)</f>
        <v>#N/A</v>
      </c>
      <c r="AK212" t="e">
        <f>AH212-IFERROR(VLOOKUP($A212,'VN100'!$A:$B,2,0),0)*MIN('VN100'!$G:$G)</f>
        <v>#N/A</v>
      </c>
      <c r="AL212" t="e">
        <f>AI212-IFERROR(VLOOKUP($A212,'VN100'!$A:$B,2,0),0)*MIN('VN100'!$I:$I)</f>
        <v>#N/A</v>
      </c>
      <c r="AM212" t="e">
        <f>AJ212-IFERROR(VLOOKUP($A212,'VN100'!$A:$B,2,0),0)*MIN('VN100'!$K:$K)</f>
        <v>#N/A</v>
      </c>
      <c r="AN212" t="e">
        <f>AK212-IFERROR(VLOOKUP($A212,MIDCAP!$A:$B,2,0),0)*MIN(MIDCAP!$G:$G)</f>
        <v>#N/A</v>
      </c>
      <c r="AO212" t="e">
        <f>AL212-IFERROR(VLOOKUP($A212,MIDCAP!$A:$B,2,0),0)*MIN(MIDCAP!$I:$I)</f>
        <v>#N/A</v>
      </c>
      <c r="AP212" t="e">
        <f>AM212-IFERROR(VLOOKUP($A212,MIDCAP!$A:$B,2,0),0)*MIN(MIDCAP!$K:$K)</f>
        <v>#N/A</v>
      </c>
      <c r="AQ212" t="e">
        <f>AN212-IFERROR(VLOOKUP($A212,VFS!$A:$B,2,0),0)*MIN(VFS!$G:$G)</f>
        <v>#N/A</v>
      </c>
      <c r="AR212" t="e">
        <f>AO212-IFERROR(VLOOKUP($A212,VFS!$A:$B,2,0),0)*MIN(VFS!$I:$I)</f>
        <v>#N/A</v>
      </c>
      <c r="AS212" t="e">
        <f>AP212-IFERROR(VLOOKUP($A212,VFS!$A:$B,2,0),0)*MIN(VFS!$K:$K)</f>
        <v>#N/A</v>
      </c>
      <c r="AT212" t="e">
        <f>AQ212-IFERROR(VLOOKUP($A212,FUEMAVND!$A:$B,2,0),0)*MIN(FUEMAVND!$G:$G)</f>
        <v>#N/A</v>
      </c>
      <c r="AU212" t="e">
        <f>AR212-IFERROR(VLOOKUP($A212,FUEMAVND!$A:$B,2,0),0)*MIN(FUEMAVND!$I:$I)</f>
        <v>#N/A</v>
      </c>
      <c r="AV212" t="e">
        <f>AS212-IFERROR(VLOOKUP($A212,FUEMAVND!$A:$B,2,0),0)*MIN(FUEMAVND!$K:$K)</f>
        <v>#N/A</v>
      </c>
    </row>
    <row r="213" spans="28:48" x14ac:dyDescent="0.3">
      <c r="AB213" t="e">
        <f>VLOOKUP($A213,updated_plusgrid!$A$1:$AF$500,MATCH("Usable (USABLE)",updated_plusgrid!$A$1:$AF$1,0),0)-IFERROR(VLOOKUP($A213,'E1 basket NFOL Morning'!$A$1:$M$500,MATCH("For 1 basket",'E1 basket NFOL Morning'!$A$1:$M$1,0),0),0)*MIN('E1 basket NFOL Morning'!$G$2:$G$500)</f>
        <v>#N/A</v>
      </c>
      <c r="AC213" t="e">
        <f>VLOOKUP($A213,updated_plusgrid!$A$1:$AF$500,MATCH("Due (DUE)",updated_plusgrid!$A$1:$AF$1,0),0)-IFERROR(VLOOKUP($A213,'E1 basket NFOL Morning'!$A$1:$M$500,MATCH("For 1 basket",'E1 basket NFOL Morning'!$A$1:$M$1,0),0),0)*MIN('E1 basket NFOL Morning'!$I$2:$I$500)</f>
        <v>#N/A</v>
      </c>
      <c r="AD213" t="e">
        <f>VLOOKUP($A213,updated_plusgrid!$A$1:$AF$500,MATCH("Pend. T+1 Buy (TT1UNSETTLEBUY)",updated_plusgrid!$A$1:$AF$1,0),0)-IFERROR(VLOOKUP($A213,'E1 basket NFOL Morning'!$A$1:$M$500,MATCH("For 1 basket",'E1 basket NFOL Morning'!$A$1:$M$1,0),0),0)*MIN('E1 basket NFOL Morning'!$K$2:$K$500)</f>
        <v>#N/A</v>
      </c>
      <c r="AE213" t="e">
        <f>AB213-IFERROR(VLOOKUP($A213,Diamond!$A:$B,2,0),0)*MIN(Diamond!$G:$G)</f>
        <v>#N/A</v>
      </c>
      <c r="AF213" t="e">
        <f>AC213-IFERROR(VLOOKUP($A213,Diamond!$A:$B,2,0),0)*MIN(Diamond!$I:$I)</f>
        <v>#N/A</v>
      </c>
      <c r="AG213" t="e">
        <f>AD213-IFERROR(VLOOKUP($A213,Diamond!$A:$B,2,0),0)*MIN(Diamond!$K:$K)</f>
        <v>#N/A</v>
      </c>
      <c r="AH213" t="e">
        <f>AE213-IFERROR(VLOOKUP($A213,FL!$A:$B,2,0),0)*MIN(FL!$G:$G)</f>
        <v>#N/A</v>
      </c>
      <c r="AI213" t="e">
        <f>AF213-IFERROR(VLOOKUP($A213,FL!$A:$B,2,0),0)*MIN(FL!$I:$I)</f>
        <v>#N/A</v>
      </c>
      <c r="AJ213" t="e">
        <f>AG213-IFERROR(VLOOKUP($A213,FL!$A:$B,2,0),0)*MIN(FL!$K:$K)</f>
        <v>#N/A</v>
      </c>
      <c r="AK213" t="e">
        <f>AH213-IFERROR(VLOOKUP($A213,'VN100'!$A:$B,2,0),0)*MIN('VN100'!$G:$G)</f>
        <v>#N/A</v>
      </c>
      <c r="AL213" t="e">
        <f>AI213-IFERROR(VLOOKUP($A213,'VN100'!$A:$B,2,0),0)*MIN('VN100'!$I:$I)</f>
        <v>#N/A</v>
      </c>
      <c r="AM213" t="e">
        <f>AJ213-IFERROR(VLOOKUP($A213,'VN100'!$A:$B,2,0),0)*MIN('VN100'!$K:$K)</f>
        <v>#N/A</v>
      </c>
      <c r="AN213" t="e">
        <f>AK213-IFERROR(VLOOKUP($A213,MIDCAP!$A:$B,2,0),0)*MIN(MIDCAP!$G:$G)</f>
        <v>#N/A</v>
      </c>
      <c r="AO213" t="e">
        <f>AL213-IFERROR(VLOOKUP($A213,MIDCAP!$A:$B,2,0),0)*MIN(MIDCAP!$I:$I)</f>
        <v>#N/A</v>
      </c>
      <c r="AP213" t="e">
        <f>AM213-IFERROR(VLOOKUP($A213,MIDCAP!$A:$B,2,0),0)*MIN(MIDCAP!$K:$K)</f>
        <v>#N/A</v>
      </c>
      <c r="AQ213" t="e">
        <f>AN213-IFERROR(VLOOKUP($A213,VFS!$A:$B,2,0),0)*MIN(VFS!$G:$G)</f>
        <v>#N/A</v>
      </c>
      <c r="AR213" t="e">
        <f>AO213-IFERROR(VLOOKUP($A213,VFS!$A:$B,2,0),0)*MIN(VFS!$I:$I)</f>
        <v>#N/A</v>
      </c>
      <c r="AS213" t="e">
        <f>AP213-IFERROR(VLOOKUP($A213,VFS!$A:$B,2,0),0)*MIN(VFS!$K:$K)</f>
        <v>#N/A</v>
      </c>
      <c r="AT213" t="e">
        <f>AQ213-IFERROR(VLOOKUP($A213,FUEMAVND!$A:$B,2,0),0)*MIN(FUEMAVND!$G:$G)</f>
        <v>#N/A</v>
      </c>
      <c r="AU213" t="e">
        <f>AR213-IFERROR(VLOOKUP($A213,FUEMAVND!$A:$B,2,0),0)*MIN(FUEMAVND!$I:$I)</f>
        <v>#N/A</v>
      </c>
      <c r="AV213" t="e">
        <f>AS213-IFERROR(VLOOKUP($A213,FUEMAVND!$A:$B,2,0),0)*MIN(FUEMAVND!$K:$K)</f>
        <v>#N/A</v>
      </c>
    </row>
    <row r="214" spans="28:48" x14ac:dyDescent="0.3">
      <c r="AB214" t="e">
        <f>VLOOKUP($A214,updated_plusgrid!$A$1:$AF$500,MATCH("Usable (USABLE)",updated_plusgrid!$A$1:$AF$1,0),0)-IFERROR(VLOOKUP($A214,'E1 basket NFOL Morning'!$A$1:$M$500,MATCH("For 1 basket",'E1 basket NFOL Morning'!$A$1:$M$1,0),0),0)*MIN('E1 basket NFOL Morning'!$G$2:$G$500)</f>
        <v>#N/A</v>
      </c>
      <c r="AC214" t="e">
        <f>VLOOKUP($A214,updated_plusgrid!$A$1:$AF$500,MATCH("Due (DUE)",updated_plusgrid!$A$1:$AF$1,0),0)-IFERROR(VLOOKUP($A214,'E1 basket NFOL Morning'!$A$1:$M$500,MATCH("For 1 basket",'E1 basket NFOL Morning'!$A$1:$M$1,0),0),0)*MIN('E1 basket NFOL Morning'!$I$2:$I$500)</f>
        <v>#N/A</v>
      </c>
      <c r="AD214" t="e">
        <f>VLOOKUP($A214,updated_plusgrid!$A$1:$AF$500,MATCH("Pend. T+1 Buy (TT1UNSETTLEBUY)",updated_plusgrid!$A$1:$AF$1,0),0)-IFERROR(VLOOKUP($A214,'E1 basket NFOL Morning'!$A$1:$M$500,MATCH("For 1 basket",'E1 basket NFOL Morning'!$A$1:$M$1,0),0),0)*MIN('E1 basket NFOL Morning'!$K$2:$K$500)</f>
        <v>#N/A</v>
      </c>
      <c r="AE214" t="e">
        <f>AB214-IFERROR(VLOOKUP($A214,Diamond!$A:$B,2,0),0)*MIN(Diamond!$G:$G)</f>
        <v>#N/A</v>
      </c>
      <c r="AF214" t="e">
        <f>AC214-IFERROR(VLOOKUP($A214,Diamond!$A:$B,2,0),0)*MIN(Diamond!$I:$I)</f>
        <v>#N/A</v>
      </c>
      <c r="AG214" t="e">
        <f>AD214-IFERROR(VLOOKUP($A214,Diamond!$A:$B,2,0),0)*MIN(Diamond!$K:$K)</f>
        <v>#N/A</v>
      </c>
      <c r="AH214" t="e">
        <f>AE214-IFERROR(VLOOKUP($A214,FL!$A:$B,2,0),0)*MIN(FL!$G:$G)</f>
        <v>#N/A</v>
      </c>
      <c r="AI214" t="e">
        <f>AF214-IFERROR(VLOOKUP($A214,FL!$A:$B,2,0),0)*MIN(FL!$I:$I)</f>
        <v>#N/A</v>
      </c>
      <c r="AJ214" t="e">
        <f>AG214-IFERROR(VLOOKUP($A214,FL!$A:$B,2,0),0)*MIN(FL!$K:$K)</f>
        <v>#N/A</v>
      </c>
      <c r="AK214" t="e">
        <f>AH214-IFERROR(VLOOKUP($A214,'VN100'!$A:$B,2,0),0)*MIN('VN100'!$G:$G)</f>
        <v>#N/A</v>
      </c>
      <c r="AL214" t="e">
        <f>AI214-IFERROR(VLOOKUP($A214,'VN100'!$A:$B,2,0),0)*MIN('VN100'!$I:$I)</f>
        <v>#N/A</v>
      </c>
      <c r="AM214" t="e">
        <f>AJ214-IFERROR(VLOOKUP($A214,'VN100'!$A:$B,2,0),0)*MIN('VN100'!$K:$K)</f>
        <v>#N/A</v>
      </c>
      <c r="AN214" t="e">
        <f>AK214-IFERROR(VLOOKUP($A214,MIDCAP!$A:$B,2,0),0)*MIN(MIDCAP!$G:$G)</f>
        <v>#N/A</v>
      </c>
      <c r="AO214" t="e">
        <f>AL214-IFERROR(VLOOKUP($A214,MIDCAP!$A:$B,2,0),0)*MIN(MIDCAP!$I:$I)</f>
        <v>#N/A</v>
      </c>
      <c r="AP214" t="e">
        <f>AM214-IFERROR(VLOOKUP($A214,MIDCAP!$A:$B,2,0),0)*MIN(MIDCAP!$K:$K)</f>
        <v>#N/A</v>
      </c>
      <c r="AQ214" t="e">
        <f>AN214-IFERROR(VLOOKUP($A214,VFS!$A:$B,2,0),0)*MIN(VFS!$G:$G)</f>
        <v>#N/A</v>
      </c>
      <c r="AR214" t="e">
        <f>AO214-IFERROR(VLOOKUP($A214,VFS!$A:$B,2,0),0)*MIN(VFS!$I:$I)</f>
        <v>#N/A</v>
      </c>
      <c r="AS214" t="e">
        <f>AP214-IFERROR(VLOOKUP($A214,VFS!$A:$B,2,0),0)*MIN(VFS!$K:$K)</f>
        <v>#N/A</v>
      </c>
      <c r="AT214" t="e">
        <f>AQ214-IFERROR(VLOOKUP($A214,FUEMAVND!$A:$B,2,0),0)*MIN(FUEMAVND!$G:$G)</f>
        <v>#N/A</v>
      </c>
      <c r="AU214" t="e">
        <f>AR214-IFERROR(VLOOKUP($A214,FUEMAVND!$A:$B,2,0),0)*MIN(FUEMAVND!$I:$I)</f>
        <v>#N/A</v>
      </c>
      <c r="AV214" t="e">
        <f>AS214-IFERROR(VLOOKUP($A214,FUEMAVND!$A:$B,2,0),0)*MIN(FUEMAVND!$K:$K)</f>
        <v>#N/A</v>
      </c>
    </row>
    <row r="215" spans="28:48" x14ac:dyDescent="0.3">
      <c r="AB215" t="e">
        <f>VLOOKUP($A215,updated_plusgrid!$A$1:$AF$500,MATCH("Usable (USABLE)",updated_plusgrid!$A$1:$AF$1,0),0)-IFERROR(VLOOKUP($A215,'E1 basket NFOL Morning'!$A$1:$M$500,MATCH("For 1 basket",'E1 basket NFOL Morning'!$A$1:$M$1,0),0),0)*MIN('E1 basket NFOL Morning'!$G$2:$G$500)</f>
        <v>#N/A</v>
      </c>
      <c r="AC215" t="e">
        <f>VLOOKUP($A215,updated_plusgrid!$A$1:$AF$500,MATCH("Due (DUE)",updated_plusgrid!$A$1:$AF$1,0),0)-IFERROR(VLOOKUP($A215,'E1 basket NFOL Morning'!$A$1:$M$500,MATCH("For 1 basket",'E1 basket NFOL Morning'!$A$1:$M$1,0),0),0)*MIN('E1 basket NFOL Morning'!$I$2:$I$500)</f>
        <v>#N/A</v>
      </c>
      <c r="AD215" t="e">
        <f>VLOOKUP($A215,updated_plusgrid!$A$1:$AF$500,MATCH("Pend. T+1 Buy (TT1UNSETTLEBUY)",updated_plusgrid!$A$1:$AF$1,0),0)-IFERROR(VLOOKUP($A215,'E1 basket NFOL Morning'!$A$1:$M$500,MATCH("For 1 basket",'E1 basket NFOL Morning'!$A$1:$M$1,0),0),0)*MIN('E1 basket NFOL Morning'!$K$2:$K$500)</f>
        <v>#N/A</v>
      </c>
      <c r="AE215" t="e">
        <f>AB215-IFERROR(VLOOKUP($A215,Diamond!$A:$B,2,0),0)*MIN(Diamond!$G:$G)</f>
        <v>#N/A</v>
      </c>
      <c r="AF215" t="e">
        <f>AC215-IFERROR(VLOOKUP($A215,Diamond!$A:$B,2,0),0)*MIN(Diamond!$I:$I)</f>
        <v>#N/A</v>
      </c>
      <c r="AG215" t="e">
        <f>AD215-IFERROR(VLOOKUP($A215,Diamond!$A:$B,2,0),0)*MIN(Diamond!$K:$K)</f>
        <v>#N/A</v>
      </c>
      <c r="AH215" t="e">
        <f>AE215-IFERROR(VLOOKUP($A215,FL!$A:$B,2,0),0)*MIN(FL!$G:$G)</f>
        <v>#N/A</v>
      </c>
      <c r="AI215" t="e">
        <f>AF215-IFERROR(VLOOKUP($A215,FL!$A:$B,2,0),0)*MIN(FL!$I:$I)</f>
        <v>#N/A</v>
      </c>
      <c r="AJ215" t="e">
        <f>AG215-IFERROR(VLOOKUP($A215,FL!$A:$B,2,0),0)*MIN(FL!$K:$K)</f>
        <v>#N/A</v>
      </c>
      <c r="AK215" t="e">
        <f>AH215-IFERROR(VLOOKUP($A215,'VN100'!$A:$B,2,0),0)*MIN('VN100'!$G:$G)</f>
        <v>#N/A</v>
      </c>
      <c r="AL215" t="e">
        <f>AI215-IFERROR(VLOOKUP($A215,'VN100'!$A:$B,2,0),0)*MIN('VN100'!$I:$I)</f>
        <v>#N/A</v>
      </c>
      <c r="AM215" t="e">
        <f>AJ215-IFERROR(VLOOKUP($A215,'VN100'!$A:$B,2,0),0)*MIN('VN100'!$K:$K)</f>
        <v>#N/A</v>
      </c>
      <c r="AN215" t="e">
        <f>AK215-IFERROR(VLOOKUP($A215,MIDCAP!$A:$B,2,0),0)*MIN(MIDCAP!$G:$G)</f>
        <v>#N/A</v>
      </c>
      <c r="AO215" t="e">
        <f>AL215-IFERROR(VLOOKUP($A215,MIDCAP!$A:$B,2,0),0)*MIN(MIDCAP!$I:$I)</f>
        <v>#N/A</v>
      </c>
      <c r="AP215" t="e">
        <f>AM215-IFERROR(VLOOKUP($A215,MIDCAP!$A:$B,2,0),0)*MIN(MIDCAP!$K:$K)</f>
        <v>#N/A</v>
      </c>
      <c r="AQ215" t="e">
        <f>AN215-IFERROR(VLOOKUP($A215,VFS!$A:$B,2,0),0)*MIN(VFS!$G:$G)</f>
        <v>#N/A</v>
      </c>
      <c r="AR215" t="e">
        <f>AO215-IFERROR(VLOOKUP($A215,VFS!$A:$B,2,0),0)*MIN(VFS!$I:$I)</f>
        <v>#N/A</v>
      </c>
      <c r="AS215" t="e">
        <f>AP215-IFERROR(VLOOKUP($A215,VFS!$A:$B,2,0),0)*MIN(VFS!$K:$K)</f>
        <v>#N/A</v>
      </c>
      <c r="AT215" t="e">
        <f>AQ215-IFERROR(VLOOKUP($A215,FUEMAVND!$A:$B,2,0),0)*MIN(FUEMAVND!$G:$G)</f>
        <v>#N/A</v>
      </c>
      <c r="AU215" t="e">
        <f>AR215-IFERROR(VLOOKUP($A215,FUEMAVND!$A:$B,2,0),0)*MIN(FUEMAVND!$I:$I)</f>
        <v>#N/A</v>
      </c>
      <c r="AV215" t="e">
        <f>AS215-IFERROR(VLOOKUP($A215,FUEMAVND!$A:$B,2,0),0)*MIN(FUEMAVND!$K:$K)</f>
        <v>#N/A</v>
      </c>
    </row>
    <row r="216" spans="28:48" x14ac:dyDescent="0.3">
      <c r="AB216" t="e">
        <f>VLOOKUP($A216,updated_plusgrid!$A$1:$AF$500,MATCH("Usable (USABLE)",updated_plusgrid!$A$1:$AF$1,0),0)-IFERROR(VLOOKUP($A216,'E1 basket NFOL Morning'!$A$1:$M$500,MATCH("For 1 basket",'E1 basket NFOL Morning'!$A$1:$M$1,0),0),0)*MIN('E1 basket NFOL Morning'!$G$2:$G$500)</f>
        <v>#N/A</v>
      </c>
      <c r="AC216" t="e">
        <f>VLOOKUP($A216,updated_plusgrid!$A$1:$AF$500,MATCH("Due (DUE)",updated_plusgrid!$A$1:$AF$1,0),0)-IFERROR(VLOOKUP($A216,'E1 basket NFOL Morning'!$A$1:$M$500,MATCH("For 1 basket",'E1 basket NFOL Morning'!$A$1:$M$1,0),0),0)*MIN('E1 basket NFOL Morning'!$I$2:$I$500)</f>
        <v>#N/A</v>
      </c>
      <c r="AD216" t="e">
        <f>VLOOKUP($A216,updated_plusgrid!$A$1:$AF$500,MATCH("Pend. T+1 Buy (TT1UNSETTLEBUY)",updated_plusgrid!$A$1:$AF$1,0),0)-IFERROR(VLOOKUP($A216,'E1 basket NFOL Morning'!$A$1:$M$500,MATCH("For 1 basket",'E1 basket NFOL Morning'!$A$1:$M$1,0),0),0)*MIN('E1 basket NFOL Morning'!$K$2:$K$500)</f>
        <v>#N/A</v>
      </c>
      <c r="AE216" t="e">
        <f>AB216-IFERROR(VLOOKUP($A216,Diamond!$A:$B,2,0),0)*MIN(Diamond!$G:$G)</f>
        <v>#N/A</v>
      </c>
      <c r="AF216" t="e">
        <f>AC216-IFERROR(VLOOKUP($A216,Diamond!$A:$B,2,0),0)*MIN(Diamond!$I:$I)</f>
        <v>#N/A</v>
      </c>
      <c r="AG216" t="e">
        <f>AD216-IFERROR(VLOOKUP($A216,Diamond!$A:$B,2,0),0)*MIN(Diamond!$K:$K)</f>
        <v>#N/A</v>
      </c>
      <c r="AH216" t="e">
        <f>AE216-IFERROR(VLOOKUP($A216,FL!$A:$B,2,0),0)*MIN(FL!$G:$G)</f>
        <v>#N/A</v>
      </c>
      <c r="AI216" t="e">
        <f>AF216-IFERROR(VLOOKUP($A216,FL!$A:$B,2,0),0)*MIN(FL!$I:$I)</f>
        <v>#N/A</v>
      </c>
      <c r="AJ216" t="e">
        <f>AG216-IFERROR(VLOOKUP($A216,FL!$A:$B,2,0),0)*MIN(FL!$K:$K)</f>
        <v>#N/A</v>
      </c>
      <c r="AK216" t="e">
        <f>AH216-IFERROR(VLOOKUP($A216,'VN100'!$A:$B,2,0),0)*MIN('VN100'!$G:$G)</f>
        <v>#N/A</v>
      </c>
      <c r="AL216" t="e">
        <f>AI216-IFERROR(VLOOKUP($A216,'VN100'!$A:$B,2,0),0)*MIN('VN100'!$I:$I)</f>
        <v>#N/A</v>
      </c>
      <c r="AM216" t="e">
        <f>AJ216-IFERROR(VLOOKUP($A216,'VN100'!$A:$B,2,0),0)*MIN('VN100'!$K:$K)</f>
        <v>#N/A</v>
      </c>
      <c r="AN216" t="e">
        <f>AK216-IFERROR(VLOOKUP($A216,MIDCAP!$A:$B,2,0),0)*MIN(MIDCAP!$G:$G)</f>
        <v>#N/A</v>
      </c>
      <c r="AO216" t="e">
        <f>AL216-IFERROR(VLOOKUP($A216,MIDCAP!$A:$B,2,0),0)*MIN(MIDCAP!$I:$I)</f>
        <v>#N/A</v>
      </c>
      <c r="AP216" t="e">
        <f>AM216-IFERROR(VLOOKUP($A216,MIDCAP!$A:$B,2,0),0)*MIN(MIDCAP!$K:$K)</f>
        <v>#N/A</v>
      </c>
      <c r="AQ216" t="e">
        <f>AN216-IFERROR(VLOOKUP($A216,VFS!$A:$B,2,0),0)*MIN(VFS!$G:$G)</f>
        <v>#N/A</v>
      </c>
      <c r="AR216" t="e">
        <f>AO216-IFERROR(VLOOKUP($A216,VFS!$A:$B,2,0),0)*MIN(VFS!$I:$I)</f>
        <v>#N/A</v>
      </c>
      <c r="AS216" t="e">
        <f>AP216-IFERROR(VLOOKUP($A216,VFS!$A:$B,2,0),0)*MIN(VFS!$K:$K)</f>
        <v>#N/A</v>
      </c>
      <c r="AT216" t="e">
        <f>AQ216-IFERROR(VLOOKUP($A216,FUEMAVND!$A:$B,2,0),0)*MIN(FUEMAVND!$G:$G)</f>
        <v>#N/A</v>
      </c>
      <c r="AU216" t="e">
        <f>AR216-IFERROR(VLOOKUP($A216,FUEMAVND!$A:$B,2,0),0)*MIN(FUEMAVND!$I:$I)</f>
        <v>#N/A</v>
      </c>
      <c r="AV216" t="e">
        <f>AS216-IFERROR(VLOOKUP($A216,FUEMAVND!$A:$B,2,0),0)*MIN(FUEMAVND!$K:$K)</f>
        <v>#N/A</v>
      </c>
    </row>
    <row r="217" spans="28:48" x14ac:dyDescent="0.3">
      <c r="AB217" t="e">
        <f>VLOOKUP($A217,updated_plusgrid!$A$1:$AF$500,MATCH("Usable (USABLE)",updated_plusgrid!$A$1:$AF$1,0),0)-IFERROR(VLOOKUP($A217,'E1 basket NFOL Morning'!$A$1:$M$500,MATCH("For 1 basket",'E1 basket NFOL Morning'!$A$1:$M$1,0),0),0)*MIN('E1 basket NFOL Morning'!$G$2:$G$500)</f>
        <v>#N/A</v>
      </c>
      <c r="AC217" t="e">
        <f>VLOOKUP($A217,updated_plusgrid!$A$1:$AF$500,MATCH("Due (DUE)",updated_plusgrid!$A$1:$AF$1,0),0)-IFERROR(VLOOKUP($A217,'E1 basket NFOL Morning'!$A$1:$M$500,MATCH("For 1 basket",'E1 basket NFOL Morning'!$A$1:$M$1,0),0),0)*MIN('E1 basket NFOL Morning'!$I$2:$I$500)</f>
        <v>#N/A</v>
      </c>
      <c r="AD217" t="e">
        <f>VLOOKUP($A217,updated_plusgrid!$A$1:$AF$500,MATCH("Pend. T+1 Buy (TT1UNSETTLEBUY)",updated_plusgrid!$A$1:$AF$1,0),0)-IFERROR(VLOOKUP($A217,'E1 basket NFOL Morning'!$A$1:$M$500,MATCH("For 1 basket",'E1 basket NFOL Morning'!$A$1:$M$1,0),0),0)*MIN('E1 basket NFOL Morning'!$K$2:$K$500)</f>
        <v>#N/A</v>
      </c>
      <c r="AE217" t="e">
        <f>AB217-IFERROR(VLOOKUP($A217,Diamond!$A:$B,2,0),0)*MIN(Diamond!$G:$G)</f>
        <v>#N/A</v>
      </c>
      <c r="AF217" t="e">
        <f>AC217-IFERROR(VLOOKUP($A217,Diamond!$A:$B,2,0),0)*MIN(Diamond!$I:$I)</f>
        <v>#N/A</v>
      </c>
      <c r="AG217" t="e">
        <f>AD217-IFERROR(VLOOKUP($A217,Diamond!$A:$B,2,0),0)*MIN(Diamond!$K:$K)</f>
        <v>#N/A</v>
      </c>
      <c r="AH217" t="e">
        <f>AE217-IFERROR(VLOOKUP($A217,FL!$A:$B,2,0),0)*MIN(FL!$G:$G)</f>
        <v>#N/A</v>
      </c>
      <c r="AI217" t="e">
        <f>AF217-IFERROR(VLOOKUP($A217,FL!$A:$B,2,0),0)*MIN(FL!$I:$I)</f>
        <v>#N/A</v>
      </c>
      <c r="AJ217" t="e">
        <f>AG217-IFERROR(VLOOKUP($A217,FL!$A:$B,2,0),0)*MIN(FL!$K:$K)</f>
        <v>#N/A</v>
      </c>
      <c r="AK217" t="e">
        <f>AH217-IFERROR(VLOOKUP($A217,'VN100'!$A:$B,2,0),0)*MIN('VN100'!$G:$G)</f>
        <v>#N/A</v>
      </c>
      <c r="AL217" t="e">
        <f>AI217-IFERROR(VLOOKUP($A217,'VN100'!$A:$B,2,0),0)*MIN('VN100'!$I:$I)</f>
        <v>#N/A</v>
      </c>
      <c r="AM217" t="e">
        <f>AJ217-IFERROR(VLOOKUP($A217,'VN100'!$A:$B,2,0),0)*MIN('VN100'!$K:$K)</f>
        <v>#N/A</v>
      </c>
      <c r="AN217" t="e">
        <f>AK217-IFERROR(VLOOKUP($A217,MIDCAP!$A:$B,2,0),0)*MIN(MIDCAP!$G:$G)</f>
        <v>#N/A</v>
      </c>
      <c r="AO217" t="e">
        <f>AL217-IFERROR(VLOOKUP($A217,MIDCAP!$A:$B,2,0),0)*MIN(MIDCAP!$I:$I)</f>
        <v>#N/A</v>
      </c>
      <c r="AP217" t="e">
        <f>AM217-IFERROR(VLOOKUP($A217,MIDCAP!$A:$B,2,0),0)*MIN(MIDCAP!$K:$K)</f>
        <v>#N/A</v>
      </c>
      <c r="AQ217" t="e">
        <f>AN217-IFERROR(VLOOKUP($A217,VFS!$A:$B,2,0),0)*MIN(VFS!$G:$G)</f>
        <v>#N/A</v>
      </c>
      <c r="AR217" t="e">
        <f>AO217-IFERROR(VLOOKUP($A217,VFS!$A:$B,2,0),0)*MIN(VFS!$I:$I)</f>
        <v>#N/A</v>
      </c>
      <c r="AS217" t="e">
        <f>AP217-IFERROR(VLOOKUP($A217,VFS!$A:$B,2,0),0)*MIN(VFS!$K:$K)</f>
        <v>#N/A</v>
      </c>
      <c r="AT217" t="e">
        <f>AQ217-IFERROR(VLOOKUP($A217,FUEMAVND!$A:$B,2,0),0)*MIN(FUEMAVND!$G:$G)</f>
        <v>#N/A</v>
      </c>
      <c r="AU217" t="e">
        <f>AR217-IFERROR(VLOOKUP($A217,FUEMAVND!$A:$B,2,0),0)*MIN(FUEMAVND!$I:$I)</f>
        <v>#N/A</v>
      </c>
      <c r="AV217" t="e">
        <f>AS217-IFERROR(VLOOKUP($A217,FUEMAVND!$A:$B,2,0),0)*MIN(FUEMAVND!$K:$K)</f>
        <v>#N/A</v>
      </c>
    </row>
    <row r="218" spans="28:48" x14ac:dyDescent="0.3">
      <c r="AB218" t="e">
        <f>VLOOKUP($A218,updated_plusgrid!$A$1:$AF$500,MATCH("Usable (USABLE)",updated_plusgrid!$A$1:$AF$1,0),0)-IFERROR(VLOOKUP($A218,'E1 basket NFOL Morning'!$A$1:$M$500,MATCH("For 1 basket",'E1 basket NFOL Morning'!$A$1:$M$1,0),0),0)*MIN('E1 basket NFOL Morning'!$G$2:$G$500)</f>
        <v>#N/A</v>
      </c>
      <c r="AC218" t="e">
        <f>VLOOKUP($A218,updated_plusgrid!$A$1:$AF$500,MATCH("Due (DUE)",updated_plusgrid!$A$1:$AF$1,0),0)-IFERROR(VLOOKUP($A218,'E1 basket NFOL Morning'!$A$1:$M$500,MATCH("For 1 basket",'E1 basket NFOL Morning'!$A$1:$M$1,0),0),0)*MIN('E1 basket NFOL Morning'!$I$2:$I$500)</f>
        <v>#N/A</v>
      </c>
      <c r="AD218" t="e">
        <f>VLOOKUP($A218,updated_plusgrid!$A$1:$AF$500,MATCH("Pend. T+1 Buy (TT1UNSETTLEBUY)",updated_plusgrid!$A$1:$AF$1,0),0)-IFERROR(VLOOKUP($A218,'E1 basket NFOL Morning'!$A$1:$M$500,MATCH("For 1 basket",'E1 basket NFOL Morning'!$A$1:$M$1,0),0),0)*MIN('E1 basket NFOL Morning'!$K$2:$K$500)</f>
        <v>#N/A</v>
      </c>
      <c r="AE218" t="e">
        <f>AB218-IFERROR(VLOOKUP($A218,Diamond!$A:$B,2,0),0)*MIN(Diamond!$G:$G)</f>
        <v>#N/A</v>
      </c>
      <c r="AF218" t="e">
        <f>AC218-IFERROR(VLOOKUP($A218,Diamond!$A:$B,2,0),0)*MIN(Diamond!$I:$I)</f>
        <v>#N/A</v>
      </c>
      <c r="AG218" t="e">
        <f>AD218-IFERROR(VLOOKUP($A218,Diamond!$A:$B,2,0),0)*MIN(Diamond!$K:$K)</f>
        <v>#N/A</v>
      </c>
      <c r="AH218" t="e">
        <f>AE218-IFERROR(VLOOKUP($A218,FL!$A:$B,2,0),0)*MIN(FL!$G:$G)</f>
        <v>#N/A</v>
      </c>
      <c r="AI218" t="e">
        <f>AF218-IFERROR(VLOOKUP($A218,FL!$A:$B,2,0),0)*MIN(FL!$I:$I)</f>
        <v>#N/A</v>
      </c>
      <c r="AJ218" t="e">
        <f>AG218-IFERROR(VLOOKUP($A218,FL!$A:$B,2,0),0)*MIN(FL!$K:$K)</f>
        <v>#N/A</v>
      </c>
      <c r="AK218" t="e">
        <f>AH218-IFERROR(VLOOKUP($A218,'VN100'!$A:$B,2,0),0)*MIN('VN100'!$G:$G)</f>
        <v>#N/A</v>
      </c>
      <c r="AL218" t="e">
        <f>AI218-IFERROR(VLOOKUP($A218,'VN100'!$A:$B,2,0),0)*MIN('VN100'!$I:$I)</f>
        <v>#N/A</v>
      </c>
      <c r="AM218" t="e">
        <f>AJ218-IFERROR(VLOOKUP($A218,'VN100'!$A:$B,2,0),0)*MIN('VN100'!$K:$K)</f>
        <v>#N/A</v>
      </c>
      <c r="AN218" t="e">
        <f>AK218-IFERROR(VLOOKUP($A218,MIDCAP!$A:$B,2,0),0)*MIN(MIDCAP!$G:$G)</f>
        <v>#N/A</v>
      </c>
      <c r="AO218" t="e">
        <f>AL218-IFERROR(VLOOKUP($A218,MIDCAP!$A:$B,2,0),0)*MIN(MIDCAP!$I:$I)</f>
        <v>#N/A</v>
      </c>
      <c r="AP218" t="e">
        <f>AM218-IFERROR(VLOOKUP($A218,MIDCAP!$A:$B,2,0),0)*MIN(MIDCAP!$K:$K)</f>
        <v>#N/A</v>
      </c>
      <c r="AQ218" t="e">
        <f>AN218-IFERROR(VLOOKUP($A218,VFS!$A:$B,2,0),0)*MIN(VFS!$G:$G)</f>
        <v>#N/A</v>
      </c>
      <c r="AR218" t="e">
        <f>AO218-IFERROR(VLOOKUP($A218,VFS!$A:$B,2,0),0)*MIN(VFS!$I:$I)</f>
        <v>#N/A</v>
      </c>
      <c r="AS218" t="e">
        <f>AP218-IFERROR(VLOOKUP($A218,VFS!$A:$B,2,0),0)*MIN(VFS!$K:$K)</f>
        <v>#N/A</v>
      </c>
      <c r="AT218" t="e">
        <f>AQ218-IFERROR(VLOOKUP($A218,FUEMAVND!$A:$B,2,0),0)*MIN(FUEMAVND!$G:$G)</f>
        <v>#N/A</v>
      </c>
      <c r="AU218" t="e">
        <f>AR218-IFERROR(VLOOKUP($A218,FUEMAVND!$A:$B,2,0),0)*MIN(FUEMAVND!$I:$I)</f>
        <v>#N/A</v>
      </c>
      <c r="AV218" t="e">
        <f>AS218-IFERROR(VLOOKUP($A218,FUEMAVND!$A:$B,2,0),0)*MIN(FUEMAVND!$K:$K)</f>
        <v>#N/A</v>
      </c>
    </row>
    <row r="219" spans="28:48" x14ac:dyDescent="0.3">
      <c r="AB219" t="e">
        <f>VLOOKUP($A219,updated_plusgrid!$A$1:$AF$500,MATCH("Usable (USABLE)",updated_plusgrid!$A$1:$AF$1,0),0)-IFERROR(VLOOKUP($A219,'E1 basket NFOL Morning'!$A$1:$M$500,MATCH("For 1 basket",'E1 basket NFOL Morning'!$A$1:$M$1,0),0),0)*MIN('E1 basket NFOL Morning'!$G$2:$G$500)</f>
        <v>#N/A</v>
      </c>
      <c r="AC219" t="e">
        <f>VLOOKUP($A219,updated_plusgrid!$A$1:$AF$500,MATCH("Due (DUE)",updated_plusgrid!$A$1:$AF$1,0),0)-IFERROR(VLOOKUP($A219,'E1 basket NFOL Morning'!$A$1:$M$500,MATCH("For 1 basket",'E1 basket NFOL Morning'!$A$1:$M$1,0),0),0)*MIN('E1 basket NFOL Morning'!$I$2:$I$500)</f>
        <v>#N/A</v>
      </c>
      <c r="AD219" t="e">
        <f>VLOOKUP($A219,updated_plusgrid!$A$1:$AF$500,MATCH("Pend. T+1 Buy (TT1UNSETTLEBUY)",updated_plusgrid!$A$1:$AF$1,0),0)-IFERROR(VLOOKUP($A219,'E1 basket NFOL Morning'!$A$1:$M$500,MATCH("For 1 basket",'E1 basket NFOL Morning'!$A$1:$M$1,0),0),0)*MIN('E1 basket NFOL Morning'!$K$2:$K$500)</f>
        <v>#N/A</v>
      </c>
      <c r="AE219" t="e">
        <f>AB219-IFERROR(VLOOKUP($A219,Diamond!$A:$B,2,0),0)*MIN(Diamond!$G:$G)</f>
        <v>#N/A</v>
      </c>
      <c r="AF219" t="e">
        <f>AC219-IFERROR(VLOOKUP($A219,Diamond!$A:$B,2,0),0)*MIN(Diamond!$I:$I)</f>
        <v>#N/A</v>
      </c>
      <c r="AG219" t="e">
        <f>AD219-IFERROR(VLOOKUP($A219,Diamond!$A:$B,2,0),0)*MIN(Diamond!$K:$K)</f>
        <v>#N/A</v>
      </c>
      <c r="AH219" t="e">
        <f>AE219-IFERROR(VLOOKUP($A219,FL!$A:$B,2,0),0)*MIN(FL!$G:$G)</f>
        <v>#N/A</v>
      </c>
      <c r="AI219" t="e">
        <f>AF219-IFERROR(VLOOKUP($A219,FL!$A:$B,2,0),0)*MIN(FL!$I:$I)</f>
        <v>#N/A</v>
      </c>
      <c r="AJ219" t="e">
        <f>AG219-IFERROR(VLOOKUP($A219,FL!$A:$B,2,0),0)*MIN(FL!$K:$K)</f>
        <v>#N/A</v>
      </c>
      <c r="AK219" t="e">
        <f>AH219-IFERROR(VLOOKUP($A219,'VN100'!$A:$B,2,0),0)*MIN('VN100'!$G:$G)</f>
        <v>#N/A</v>
      </c>
      <c r="AL219" t="e">
        <f>AI219-IFERROR(VLOOKUP($A219,'VN100'!$A:$B,2,0),0)*MIN('VN100'!$I:$I)</f>
        <v>#N/A</v>
      </c>
      <c r="AM219" t="e">
        <f>AJ219-IFERROR(VLOOKUP($A219,'VN100'!$A:$B,2,0),0)*MIN('VN100'!$K:$K)</f>
        <v>#N/A</v>
      </c>
      <c r="AN219" t="e">
        <f>AK219-IFERROR(VLOOKUP($A219,MIDCAP!$A:$B,2,0),0)*MIN(MIDCAP!$G:$G)</f>
        <v>#N/A</v>
      </c>
      <c r="AO219" t="e">
        <f>AL219-IFERROR(VLOOKUP($A219,MIDCAP!$A:$B,2,0),0)*MIN(MIDCAP!$I:$I)</f>
        <v>#N/A</v>
      </c>
      <c r="AP219" t="e">
        <f>AM219-IFERROR(VLOOKUP($A219,MIDCAP!$A:$B,2,0),0)*MIN(MIDCAP!$K:$K)</f>
        <v>#N/A</v>
      </c>
      <c r="AQ219" t="e">
        <f>AN219-IFERROR(VLOOKUP($A219,VFS!$A:$B,2,0),0)*MIN(VFS!$G:$G)</f>
        <v>#N/A</v>
      </c>
      <c r="AR219" t="e">
        <f>AO219-IFERROR(VLOOKUP($A219,VFS!$A:$B,2,0),0)*MIN(VFS!$I:$I)</f>
        <v>#N/A</v>
      </c>
      <c r="AS219" t="e">
        <f>AP219-IFERROR(VLOOKUP($A219,VFS!$A:$B,2,0),0)*MIN(VFS!$K:$K)</f>
        <v>#N/A</v>
      </c>
      <c r="AT219" t="e">
        <f>AQ219-IFERROR(VLOOKUP($A219,FUEMAVND!$A:$B,2,0),0)*MIN(FUEMAVND!$G:$G)</f>
        <v>#N/A</v>
      </c>
      <c r="AU219" t="e">
        <f>AR219-IFERROR(VLOOKUP($A219,FUEMAVND!$A:$B,2,0),0)*MIN(FUEMAVND!$I:$I)</f>
        <v>#N/A</v>
      </c>
      <c r="AV219" t="e">
        <f>AS219-IFERROR(VLOOKUP($A219,FUEMAVND!$A:$B,2,0),0)*MIN(FUEMAVND!$K:$K)</f>
        <v>#N/A</v>
      </c>
    </row>
    <row r="220" spans="28:48" x14ac:dyDescent="0.3">
      <c r="AB220" t="e">
        <f>VLOOKUP($A220,updated_plusgrid!$A$1:$AF$500,MATCH("Usable (USABLE)",updated_plusgrid!$A$1:$AF$1,0),0)-IFERROR(VLOOKUP($A220,'E1 basket NFOL Morning'!$A$1:$M$500,MATCH("For 1 basket",'E1 basket NFOL Morning'!$A$1:$M$1,0),0),0)*MIN('E1 basket NFOL Morning'!$G$2:$G$500)</f>
        <v>#N/A</v>
      </c>
      <c r="AC220" t="e">
        <f>VLOOKUP($A220,updated_plusgrid!$A$1:$AF$500,MATCH("Due (DUE)",updated_plusgrid!$A$1:$AF$1,0),0)-IFERROR(VLOOKUP($A220,'E1 basket NFOL Morning'!$A$1:$M$500,MATCH("For 1 basket",'E1 basket NFOL Morning'!$A$1:$M$1,0),0),0)*MIN('E1 basket NFOL Morning'!$I$2:$I$500)</f>
        <v>#N/A</v>
      </c>
      <c r="AD220" t="e">
        <f>VLOOKUP($A220,updated_plusgrid!$A$1:$AF$500,MATCH("Pend. T+1 Buy (TT1UNSETTLEBUY)",updated_plusgrid!$A$1:$AF$1,0),0)-IFERROR(VLOOKUP($A220,'E1 basket NFOL Morning'!$A$1:$M$500,MATCH("For 1 basket",'E1 basket NFOL Morning'!$A$1:$M$1,0),0),0)*MIN('E1 basket NFOL Morning'!$K$2:$K$500)</f>
        <v>#N/A</v>
      </c>
      <c r="AE220" t="e">
        <f>AB220-IFERROR(VLOOKUP($A220,Diamond!$A:$B,2,0),0)*MIN(Diamond!$G:$G)</f>
        <v>#N/A</v>
      </c>
      <c r="AF220" t="e">
        <f>AC220-IFERROR(VLOOKUP($A220,Diamond!$A:$B,2,0),0)*MIN(Diamond!$I:$I)</f>
        <v>#N/A</v>
      </c>
      <c r="AG220" t="e">
        <f>AD220-IFERROR(VLOOKUP($A220,Diamond!$A:$B,2,0),0)*MIN(Diamond!$K:$K)</f>
        <v>#N/A</v>
      </c>
      <c r="AH220" t="e">
        <f>AE220-IFERROR(VLOOKUP($A220,FL!$A:$B,2,0),0)*MIN(FL!$G:$G)</f>
        <v>#N/A</v>
      </c>
      <c r="AI220" t="e">
        <f>AF220-IFERROR(VLOOKUP($A220,FL!$A:$B,2,0),0)*MIN(FL!$I:$I)</f>
        <v>#N/A</v>
      </c>
      <c r="AJ220" t="e">
        <f>AG220-IFERROR(VLOOKUP($A220,FL!$A:$B,2,0),0)*MIN(FL!$K:$K)</f>
        <v>#N/A</v>
      </c>
      <c r="AK220" t="e">
        <f>AH220-IFERROR(VLOOKUP($A220,'VN100'!$A:$B,2,0),0)*MIN('VN100'!$G:$G)</f>
        <v>#N/A</v>
      </c>
      <c r="AL220" t="e">
        <f>AI220-IFERROR(VLOOKUP($A220,'VN100'!$A:$B,2,0),0)*MIN('VN100'!$I:$I)</f>
        <v>#N/A</v>
      </c>
      <c r="AM220" t="e">
        <f>AJ220-IFERROR(VLOOKUP($A220,'VN100'!$A:$B,2,0),0)*MIN('VN100'!$K:$K)</f>
        <v>#N/A</v>
      </c>
      <c r="AN220" t="e">
        <f>AK220-IFERROR(VLOOKUP($A220,MIDCAP!$A:$B,2,0),0)*MIN(MIDCAP!$G:$G)</f>
        <v>#N/A</v>
      </c>
      <c r="AO220" t="e">
        <f>AL220-IFERROR(VLOOKUP($A220,MIDCAP!$A:$B,2,0),0)*MIN(MIDCAP!$I:$I)</f>
        <v>#N/A</v>
      </c>
      <c r="AP220" t="e">
        <f>AM220-IFERROR(VLOOKUP($A220,MIDCAP!$A:$B,2,0),0)*MIN(MIDCAP!$K:$K)</f>
        <v>#N/A</v>
      </c>
      <c r="AQ220" t="e">
        <f>AN220-IFERROR(VLOOKUP($A220,VFS!$A:$B,2,0),0)*MIN(VFS!$G:$G)</f>
        <v>#N/A</v>
      </c>
      <c r="AR220" t="e">
        <f>AO220-IFERROR(VLOOKUP($A220,VFS!$A:$B,2,0),0)*MIN(VFS!$I:$I)</f>
        <v>#N/A</v>
      </c>
      <c r="AS220" t="e">
        <f>AP220-IFERROR(VLOOKUP($A220,VFS!$A:$B,2,0),0)*MIN(VFS!$K:$K)</f>
        <v>#N/A</v>
      </c>
      <c r="AT220" t="e">
        <f>AQ220-IFERROR(VLOOKUP($A220,FUEMAVND!$A:$B,2,0),0)*MIN(FUEMAVND!$G:$G)</f>
        <v>#N/A</v>
      </c>
      <c r="AU220" t="e">
        <f>AR220-IFERROR(VLOOKUP($A220,FUEMAVND!$A:$B,2,0),0)*MIN(FUEMAVND!$I:$I)</f>
        <v>#N/A</v>
      </c>
      <c r="AV220" t="e">
        <f>AS220-IFERROR(VLOOKUP($A220,FUEMAVND!$A:$B,2,0),0)*MIN(FUEMAVND!$K:$K)</f>
        <v>#N/A</v>
      </c>
    </row>
    <row r="221" spans="28:48" x14ac:dyDescent="0.3">
      <c r="AB221" t="e">
        <f>VLOOKUP($A221,updated_plusgrid!$A$1:$AF$500,MATCH("Usable (USABLE)",updated_plusgrid!$A$1:$AF$1,0),0)-IFERROR(VLOOKUP($A221,'E1 basket NFOL Morning'!$A$1:$M$500,MATCH("For 1 basket",'E1 basket NFOL Morning'!$A$1:$M$1,0),0),0)*MIN('E1 basket NFOL Morning'!$G$2:$G$500)</f>
        <v>#N/A</v>
      </c>
      <c r="AC221" t="e">
        <f>VLOOKUP($A221,updated_plusgrid!$A$1:$AF$500,MATCH("Due (DUE)",updated_plusgrid!$A$1:$AF$1,0),0)-IFERROR(VLOOKUP($A221,'E1 basket NFOL Morning'!$A$1:$M$500,MATCH("For 1 basket",'E1 basket NFOL Morning'!$A$1:$M$1,0),0),0)*MIN('E1 basket NFOL Morning'!$I$2:$I$500)</f>
        <v>#N/A</v>
      </c>
      <c r="AD221" t="e">
        <f>VLOOKUP($A221,updated_plusgrid!$A$1:$AF$500,MATCH("Pend. T+1 Buy (TT1UNSETTLEBUY)",updated_plusgrid!$A$1:$AF$1,0),0)-IFERROR(VLOOKUP($A221,'E1 basket NFOL Morning'!$A$1:$M$500,MATCH("For 1 basket",'E1 basket NFOL Morning'!$A$1:$M$1,0),0),0)*MIN('E1 basket NFOL Morning'!$K$2:$K$500)</f>
        <v>#N/A</v>
      </c>
      <c r="AE221" t="e">
        <f>AB221-IFERROR(VLOOKUP($A221,Diamond!$A:$B,2,0),0)*MIN(Diamond!$G:$G)</f>
        <v>#N/A</v>
      </c>
      <c r="AF221" t="e">
        <f>AC221-IFERROR(VLOOKUP($A221,Diamond!$A:$B,2,0),0)*MIN(Diamond!$I:$I)</f>
        <v>#N/A</v>
      </c>
      <c r="AG221" t="e">
        <f>AD221-IFERROR(VLOOKUP($A221,Diamond!$A:$B,2,0),0)*MIN(Diamond!$K:$K)</f>
        <v>#N/A</v>
      </c>
      <c r="AH221" t="e">
        <f>AE221-IFERROR(VLOOKUP($A221,FL!$A:$B,2,0),0)*MIN(FL!$G:$G)</f>
        <v>#N/A</v>
      </c>
      <c r="AI221" t="e">
        <f>AF221-IFERROR(VLOOKUP($A221,FL!$A:$B,2,0),0)*MIN(FL!$I:$I)</f>
        <v>#N/A</v>
      </c>
      <c r="AJ221" t="e">
        <f>AG221-IFERROR(VLOOKUP($A221,FL!$A:$B,2,0),0)*MIN(FL!$K:$K)</f>
        <v>#N/A</v>
      </c>
      <c r="AK221" t="e">
        <f>AH221-IFERROR(VLOOKUP($A221,'VN100'!$A:$B,2,0),0)*MIN('VN100'!$G:$G)</f>
        <v>#N/A</v>
      </c>
      <c r="AL221" t="e">
        <f>AI221-IFERROR(VLOOKUP($A221,'VN100'!$A:$B,2,0),0)*MIN('VN100'!$I:$I)</f>
        <v>#N/A</v>
      </c>
      <c r="AM221" t="e">
        <f>AJ221-IFERROR(VLOOKUP($A221,'VN100'!$A:$B,2,0),0)*MIN('VN100'!$K:$K)</f>
        <v>#N/A</v>
      </c>
      <c r="AN221" t="e">
        <f>AK221-IFERROR(VLOOKUP($A221,MIDCAP!$A:$B,2,0),0)*MIN(MIDCAP!$G:$G)</f>
        <v>#N/A</v>
      </c>
      <c r="AO221" t="e">
        <f>AL221-IFERROR(VLOOKUP($A221,MIDCAP!$A:$B,2,0),0)*MIN(MIDCAP!$I:$I)</f>
        <v>#N/A</v>
      </c>
      <c r="AP221" t="e">
        <f>AM221-IFERROR(VLOOKUP($A221,MIDCAP!$A:$B,2,0),0)*MIN(MIDCAP!$K:$K)</f>
        <v>#N/A</v>
      </c>
      <c r="AQ221" t="e">
        <f>AN221-IFERROR(VLOOKUP($A221,VFS!$A:$B,2,0),0)*MIN(VFS!$G:$G)</f>
        <v>#N/A</v>
      </c>
      <c r="AR221" t="e">
        <f>AO221-IFERROR(VLOOKUP($A221,VFS!$A:$B,2,0),0)*MIN(VFS!$I:$I)</f>
        <v>#N/A</v>
      </c>
      <c r="AS221" t="e">
        <f>AP221-IFERROR(VLOOKUP($A221,VFS!$A:$B,2,0),0)*MIN(VFS!$K:$K)</f>
        <v>#N/A</v>
      </c>
      <c r="AT221" t="e">
        <f>AQ221-IFERROR(VLOOKUP($A221,FUEMAVND!$A:$B,2,0),0)*MIN(FUEMAVND!$G:$G)</f>
        <v>#N/A</v>
      </c>
      <c r="AU221" t="e">
        <f>AR221-IFERROR(VLOOKUP($A221,FUEMAVND!$A:$B,2,0),0)*MIN(FUEMAVND!$I:$I)</f>
        <v>#N/A</v>
      </c>
      <c r="AV221" t="e">
        <f>AS221-IFERROR(VLOOKUP($A221,FUEMAVND!$A:$B,2,0),0)*MIN(FUEMAVND!$K:$K)</f>
        <v>#N/A</v>
      </c>
    </row>
    <row r="222" spans="28:48" x14ac:dyDescent="0.3">
      <c r="AB222" t="e">
        <f>VLOOKUP($A222,updated_plusgrid!$A$1:$AF$500,MATCH("Usable (USABLE)",updated_plusgrid!$A$1:$AF$1,0),0)-IFERROR(VLOOKUP($A222,'E1 basket NFOL Morning'!$A$1:$M$500,MATCH("For 1 basket",'E1 basket NFOL Morning'!$A$1:$M$1,0),0),0)*MIN('E1 basket NFOL Morning'!$G$2:$G$500)</f>
        <v>#N/A</v>
      </c>
      <c r="AC222" t="e">
        <f>VLOOKUP($A222,updated_plusgrid!$A$1:$AF$500,MATCH("Due (DUE)",updated_plusgrid!$A$1:$AF$1,0),0)-IFERROR(VLOOKUP($A222,'E1 basket NFOL Morning'!$A$1:$M$500,MATCH("For 1 basket",'E1 basket NFOL Morning'!$A$1:$M$1,0),0),0)*MIN('E1 basket NFOL Morning'!$I$2:$I$500)</f>
        <v>#N/A</v>
      </c>
      <c r="AD222" t="e">
        <f>VLOOKUP($A222,updated_plusgrid!$A$1:$AF$500,MATCH("Pend. T+1 Buy (TT1UNSETTLEBUY)",updated_plusgrid!$A$1:$AF$1,0),0)-IFERROR(VLOOKUP($A222,'E1 basket NFOL Morning'!$A$1:$M$500,MATCH("For 1 basket",'E1 basket NFOL Morning'!$A$1:$M$1,0),0),0)*MIN('E1 basket NFOL Morning'!$K$2:$K$500)</f>
        <v>#N/A</v>
      </c>
      <c r="AE222" t="e">
        <f>AB222-IFERROR(VLOOKUP($A222,Diamond!$A:$B,2,0),0)*MIN(Diamond!$G:$G)</f>
        <v>#N/A</v>
      </c>
      <c r="AF222" t="e">
        <f>AC222-IFERROR(VLOOKUP($A222,Diamond!$A:$B,2,0),0)*MIN(Diamond!$I:$I)</f>
        <v>#N/A</v>
      </c>
      <c r="AG222" t="e">
        <f>AD222-IFERROR(VLOOKUP($A222,Diamond!$A:$B,2,0),0)*MIN(Diamond!$K:$K)</f>
        <v>#N/A</v>
      </c>
      <c r="AH222" t="e">
        <f>AE222-IFERROR(VLOOKUP($A222,FL!$A:$B,2,0),0)*MIN(FL!$G:$G)</f>
        <v>#N/A</v>
      </c>
      <c r="AI222" t="e">
        <f>AF222-IFERROR(VLOOKUP($A222,FL!$A:$B,2,0),0)*MIN(FL!$I:$I)</f>
        <v>#N/A</v>
      </c>
      <c r="AJ222" t="e">
        <f>AG222-IFERROR(VLOOKUP($A222,FL!$A:$B,2,0),0)*MIN(FL!$K:$K)</f>
        <v>#N/A</v>
      </c>
      <c r="AK222" t="e">
        <f>AH222-IFERROR(VLOOKUP($A222,'VN100'!$A:$B,2,0),0)*MIN('VN100'!$G:$G)</f>
        <v>#N/A</v>
      </c>
      <c r="AL222" t="e">
        <f>AI222-IFERROR(VLOOKUP($A222,'VN100'!$A:$B,2,0),0)*MIN('VN100'!$I:$I)</f>
        <v>#N/A</v>
      </c>
      <c r="AM222" t="e">
        <f>AJ222-IFERROR(VLOOKUP($A222,'VN100'!$A:$B,2,0),0)*MIN('VN100'!$K:$K)</f>
        <v>#N/A</v>
      </c>
      <c r="AN222" t="e">
        <f>AK222-IFERROR(VLOOKUP($A222,MIDCAP!$A:$B,2,0),0)*MIN(MIDCAP!$G:$G)</f>
        <v>#N/A</v>
      </c>
      <c r="AO222" t="e">
        <f>AL222-IFERROR(VLOOKUP($A222,MIDCAP!$A:$B,2,0),0)*MIN(MIDCAP!$I:$I)</f>
        <v>#N/A</v>
      </c>
      <c r="AP222" t="e">
        <f>AM222-IFERROR(VLOOKUP($A222,MIDCAP!$A:$B,2,0),0)*MIN(MIDCAP!$K:$K)</f>
        <v>#N/A</v>
      </c>
      <c r="AQ222" t="e">
        <f>AN222-IFERROR(VLOOKUP($A222,VFS!$A:$B,2,0),0)*MIN(VFS!$G:$G)</f>
        <v>#N/A</v>
      </c>
      <c r="AR222" t="e">
        <f>AO222-IFERROR(VLOOKUP($A222,VFS!$A:$B,2,0),0)*MIN(VFS!$I:$I)</f>
        <v>#N/A</v>
      </c>
      <c r="AS222" t="e">
        <f>AP222-IFERROR(VLOOKUP($A222,VFS!$A:$B,2,0),0)*MIN(VFS!$K:$K)</f>
        <v>#N/A</v>
      </c>
      <c r="AT222" t="e">
        <f>AQ222-IFERROR(VLOOKUP($A222,FUEMAVND!$A:$B,2,0),0)*MIN(FUEMAVND!$G:$G)</f>
        <v>#N/A</v>
      </c>
      <c r="AU222" t="e">
        <f>AR222-IFERROR(VLOOKUP($A222,FUEMAVND!$A:$B,2,0),0)*MIN(FUEMAVND!$I:$I)</f>
        <v>#N/A</v>
      </c>
      <c r="AV222" t="e">
        <f>AS222-IFERROR(VLOOKUP($A222,FUEMAVND!$A:$B,2,0),0)*MIN(FUEMAVND!$K:$K)</f>
        <v>#N/A</v>
      </c>
    </row>
    <row r="223" spans="28:48" x14ac:dyDescent="0.3">
      <c r="AB223" t="e">
        <f>VLOOKUP($A223,updated_plusgrid!$A$1:$AF$500,MATCH("Usable (USABLE)",updated_plusgrid!$A$1:$AF$1,0),0)-IFERROR(VLOOKUP($A223,'E1 basket NFOL Morning'!$A$1:$M$500,MATCH("For 1 basket",'E1 basket NFOL Morning'!$A$1:$M$1,0),0),0)*MIN('E1 basket NFOL Morning'!$G$2:$G$500)</f>
        <v>#N/A</v>
      </c>
      <c r="AC223" t="e">
        <f>VLOOKUP($A223,updated_plusgrid!$A$1:$AF$500,MATCH("Due (DUE)",updated_plusgrid!$A$1:$AF$1,0),0)-IFERROR(VLOOKUP($A223,'E1 basket NFOL Morning'!$A$1:$M$500,MATCH("For 1 basket",'E1 basket NFOL Morning'!$A$1:$M$1,0),0),0)*MIN('E1 basket NFOL Morning'!$I$2:$I$500)</f>
        <v>#N/A</v>
      </c>
      <c r="AD223" t="e">
        <f>VLOOKUP($A223,updated_plusgrid!$A$1:$AF$500,MATCH("Pend. T+1 Buy (TT1UNSETTLEBUY)",updated_plusgrid!$A$1:$AF$1,0),0)-IFERROR(VLOOKUP($A223,'E1 basket NFOL Morning'!$A$1:$M$500,MATCH("For 1 basket",'E1 basket NFOL Morning'!$A$1:$M$1,0),0),0)*MIN('E1 basket NFOL Morning'!$K$2:$K$500)</f>
        <v>#N/A</v>
      </c>
      <c r="AE223" t="e">
        <f>AB223-IFERROR(VLOOKUP($A223,Diamond!$A:$B,2,0),0)*MIN(Diamond!$G:$G)</f>
        <v>#N/A</v>
      </c>
      <c r="AF223" t="e">
        <f>AC223-IFERROR(VLOOKUP($A223,Diamond!$A:$B,2,0),0)*MIN(Diamond!$I:$I)</f>
        <v>#N/A</v>
      </c>
      <c r="AG223" t="e">
        <f>AD223-IFERROR(VLOOKUP($A223,Diamond!$A:$B,2,0),0)*MIN(Diamond!$K:$K)</f>
        <v>#N/A</v>
      </c>
      <c r="AH223" t="e">
        <f>AE223-IFERROR(VLOOKUP($A223,FL!$A:$B,2,0),0)*MIN(FL!$G:$G)</f>
        <v>#N/A</v>
      </c>
      <c r="AI223" t="e">
        <f>AF223-IFERROR(VLOOKUP($A223,FL!$A:$B,2,0),0)*MIN(FL!$I:$I)</f>
        <v>#N/A</v>
      </c>
      <c r="AJ223" t="e">
        <f>AG223-IFERROR(VLOOKUP($A223,FL!$A:$B,2,0),0)*MIN(FL!$K:$K)</f>
        <v>#N/A</v>
      </c>
      <c r="AK223" t="e">
        <f>AH223-IFERROR(VLOOKUP($A223,'VN100'!$A:$B,2,0),0)*MIN('VN100'!$G:$G)</f>
        <v>#N/A</v>
      </c>
      <c r="AL223" t="e">
        <f>AI223-IFERROR(VLOOKUP($A223,'VN100'!$A:$B,2,0),0)*MIN('VN100'!$I:$I)</f>
        <v>#N/A</v>
      </c>
      <c r="AM223" t="e">
        <f>AJ223-IFERROR(VLOOKUP($A223,'VN100'!$A:$B,2,0),0)*MIN('VN100'!$K:$K)</f>
        <v>#N/A</v>
      </c>
      <c r="AN223" t="e">
        <f>AK223-IFERROR(VLOOKUP($A223,MIDCAP!$A:$B,2,0),0)*MIN(MIDCAP!$G:$G)</f>
        <v>#N/A</v>
      </c>
      <c r="AO223" t="e">
        <f>AL223-IFERROR(VLOOKUP($A223,MIDCAP!$A:$B,2,0),0)*MIN(MIDCAP!$I:$I)</f>
        <v>#N/A</v>
      </c>
      <c r="AP223" t="e">
        <f>AM223-IFERROR(VLOOKUP($A223,MIDCAP!$A:$B,2,0),0)*MIN(MIDCAP!$K:$K)</f>
        <v>#N/A</v>
      </c>
      <c r="AQ223" t="e">
        <f>AN223-IFERROR(VLOOKUP($A223,VFS!$A:$B,2,0),0)*MIN(VFS!$G:$G)</f>
        <v>#N/A</v>
      </c>
      <c r="AR223" t="e">
        <f>AO223-IFERROR(VLOOKUP($A223,VFS!$A:$B,2,0),0)*MIN(VFS!$I:$I)</f>
        <v>#N/A</v>
      </c>
      <c r="AS223" t="e">
        <f>AP223-IFERROR(VLOOKUP($A223,VFS!$A:$B,2,0),0)*MIN(VFS!$K:$K)</f>
        <v>#N/A</v>
      </c>
      <c r="AT223" t="e">
        <f>AQ223-IFERROR(VLOOKUP($A223,FUEMAVND!$A:$B,2,0),0)*MIN(FUEMAVND!$G:$G)</f>
        <v>#N/A</v>
      </c>
      <c r="AU223" t="e">
        <f>AR223-IFERROR(VLOOKUP($A223,FUEMAVND!$A:$B,2,0),0)*MIN(FUEMAVND!$I:$I)</f>
        <v>#N/A</v>
      </c>
      <c r="AV223" t="e">
        <f>AS223-IFERROR(VLOOKUP($A223,FUEMAVND!$A:$B,2,0),0)*MIN(FUEMAVND!$K:$K)</f>
        <v>#N/A</v>
      </c>
    </row>
    <row r="224" spans="28:48" x14ac:dyDescent="0.3">
      <c r="AB224" t="e">
        <f>VLOOKUP($A224,updated_plusgrid!$A$1:$AF$500,MATCH("Usable (USABLE)",updated_plusgrid!$A$1:$AF$1,0),0)-IFERROR(VLOOKUP($A224,'E1 basket NFOL Morning'!$A$1:$M$500,MATCH("For 1 basket",'E1 basket NFOL Morning'!$A$1:$M$1,0),0),0)*MIN('E1 basket NFOL Morning'!$G$2:$G$500)</f>
        <v>#N/A</v>
      </c>
      <c r="AC224" t="e">
        <f>VLOOKUP($A224,updated_plusgrid!$A$1:$AF$500,MATCH("Due (DUE)",updated_plusgrid!$A$1:$AF$1,0),0)-IFERROR(VLOOKUP($A224,'E1 basket NFOL Morning'!$A$1:$M$500,MATCH("For 1 basket",'E1 basket NFOL Morning'!$A$1:$M$1,0),0),0)*MIN('E1 basket NFOL Morning'!$I$2:$I$500)</f>
        <v>#N/A</v>
      </c>
      <c r="AD224" t="e">
        <f>VLOOKUP($A224,updated_plusgrid!$A$1:$AF$500,MATCH("Pend. T+1 Buy (TT1UNSETTLEBUY)",updated_plusgrid!$A$1:$AF$1,0),0)-IFERROR(VLOOKUP($A224,'E1 basket NFOL Morning'!$A$1:$M$500,MATCH("For 1 basket",'E1 basket NFOL Morning'!$A$1:$M$1,0),0),0)*MIN('E1 basket NFOL Morning'!$K$2:$K$500)</f>
        <v>#N/A</v>
      </c>
      <c r="AE224" t="e">
        <f>AB224-IFERROR(VLOOKUP($A224,Diamond!$A:$B,2,0),0)*MIN(Diamond!$G:$G)</f>
        <v>#N/A</v>
      </c>
      <c r="AF224" t="e">
        <f>AC224-IFERROR(VLOOKUP($A224,Diamond!$A:$B,2,0),0)*MIN(Diamond!$I:$I)</f>
        <v>#N/A</v>
      </c>
      <c r="AG224" t="e">
        <f>AD224-IFERROR(VLOOKUP($A224,Diamond!$A:$B,2,0),0)*MIN(Diamond!$K:$K)</f>
        <v>#N/A</v>
      </c>
      <c r="AH224" t="e">
        <f>AE224-IFERROR(VLOOKUP($A224,FL!$A:$B,2,0),0)*MIN(FL!$G:$G)</f>
        <v>#N/A</v>
      </c>
      <c r="AI224" t="e">
        <f>AF224-IFERROR(VLOOKUP($A224,FL!$A:$B,2,0),0)*MIN(FL!$I:$I)</f>
        <v>#N/A</v>
      </c>
      <c r="AJ224" t="e">
        <f>AG224-IFERROR(VLOOKUP($A224,FL!$A:$B,2,0),0)*MIN(FL!$K:$K)</f>
        <v>#N/A</v>
      </c>
      <c r="AK224" t="e">
        <f>AH224-IFERROR(VLOOKUP($A224,'VN100'!$A:$B,2,0),0)*MIN('VN100'!$G:$G)</f>
        <v>#N/A</v>
      </c>
      <c r="AL224" t="e">
        <f>AI224-IFERROR(VLOOKUP($A224,'VN100'!$A:$B,2,0),0)*MIN('VN100'!$I:$I)</f>
        <v>#N/A</v>
      </c>
      <c r="AM224" t="e">
        <f>AJ224-IFERROR(VLOOKUP($A224,'VN100'!$A:$B,2,0),0)*MIN('VN100'!$K:$K)</f>
        <v>#N/A</v>
      </c>
      <c r="AN224" t="e">
        <f>AK224-IFERROR(VLOOKUP($A224,MIDCAP!$A:$B,2,0),0)*MIN(MIDCAP!$G:$G)</f>
        <v>#N/A</v>
      </c>
      <c r="AO224" t="e">
        <f>AL224-IFERROR(VLOOKUP($A224,MIDCAP!$A:$B,2,0),0)*MIN(MIDCAP!$I:$I)</f>
        <v>#N/A</v>
      </c>
      <c r="AP224" t="e">
        <f>AM224-IFERROR(VLOOKUP($A224,MIDCAP!$A:$B,2,0),0)*MIN(MIDCAP!$K:$K)</f>
        <v>#N/A</v>
      </c>
      <c r="AQ224" t="e">
        <f>AN224-IFERROR(VLOOKUP($A224,VFS!$A:$B,2,0),0)*MIN(VFS!$G:$G)</f>
        <v>#N/A</v>
      </c>
      <c r="AR224" t="e">
        <f>AO224-IFERROR(VLOOKUP($A224,VFS!$A:$B,2,0),0)*MIN(VFS!$I:$I)</f>
        <v>#N/A</v>
      </c>
      <c r="AS224" t="e">
        <f>AP224-IFERROR(VLOOKUP($A224,VFS!$A:$B,2,0),0)*MIN(VFS!$K:$K)</f>
        <v>#N/A</v>
      </c>
      <c r="AT224" t="e">
        <f>AQ224-IFERROR(VLOOKUP($A224,FUEMAVND!$A:$B,2,0),0)*MIN(FUEMAVND!$G:$G)</f>
        <v>#N/A</v>
      </c>
      <c r="AU224" t="e">
        <f>AR224-IFERROR(VLOOKUP($A224,FUEMAVND!$A:$B,2,0),0)*MIN(FUEMAVND!$I:$I)</f>
        <v>#N/A</v>
      </c>
      <c r="AV224" t="e">
        <f>AS224-IFERROR(VLOOKUP($A224,FUEMAVND!$A:$B,2,0),0)*MIN(FUEMAVND!$K:$K)</f>
        <v>#N/A</v>
      </c>
    </row>
    <row r="225" spans="28:48" x14ac:dyDescent="0.3">
      <c r="AB225" t="e">
        <f>VLOOKUP($A225,updated_plusgrid!$A$1:$AF$500,MATCH("Usable (USABLE)",updated_plusgrid!$A$1:$AF$1,0),0)-IFERROR(VLOOKUP($A225,'E1 basket NFOL Morning'!$A$1:$M$500,MATCH("For 1 basket",'E1 basket NFOL Morning'!$A$1:$M$1,0),0),0)*MIN('E1 basket NFOL Morning'!$G$2:$G$500)</f>
        <v>#N/A</v>
      </c>
      <c r="AC225" t="e">
        <f>VLOOKUP($A225,updated_plusgrid!$A$1:$AF$500,MATCH("Due (DUE)",updated_plusgrid!$A$1:$AF$1,0),0)-IFERROR(VLOOKUP($A225,'E1 basket NFOL Morning'!$A$1:$M$500,MATCH("For 1 basket",'E1 basket NFOL Morning'!$A$1:$M$1,0),0),0)*MIN('E1 basket NFOL Morning'!$I$2:$I$500)</f>
        <v>#N/A</v>
      </c>
      <c r="AD225" t="e">
        <f>VLOOKUP($A225,updated_plusgrid!$A$1:$AF$500,MATCH("Pend. T+1 Buy (TT1UNSETTLEBUY)",updated_plusgrid!$A$1:$AF$1,0),0)-IFERROR(VLOOKUP($A225,'E1 basket NFOL Morning'!$A$1:$M$500,MATCH("For 1 basket",'E1 basket NFOL Morning'!$A$1:$M$1,0),0),0)*MIN('E1 basket NFOL Morning'!$K$2:$K$500)</f>
        <v>#N/A</v>
      </c>
      <c r="AE225" t="e">
        <f>AB225-IFERROR(VLOOKUP($A225,Diamond!$A:$B,2,0),0)*MIN(Diamond!$G:$G)</f>
        <v>#N/A</v>
      </c>
      <c r="AF225" t="e">
        <f>AC225-IFERROR(VLOOKUP($A225,Diamond!$A:$B,2,0),0)*MIN(Diamond!$I:$I)</f>
        <v>#N/A</v>
      </c>
      <c r="AG225" t="e">
        <f>AD225-IFERROR(VLOOKUP($A225,Diamond!$A:$B,2,0),0)*MIN(Diamond!$K:$K)</f>
        <v>#N/A</v>
      </c>
      <c r="AH225" t="e">
        <f>AE225-IFERROR(VLOOKUP($A225,FL!$A:$B,2,0),0)*MIN(FL!$G:$G)</f>
        <v>#N/A</v>
      </c>
      <c r="AI225" t="e">
        <f>AF225-IFERROR(VLOOKUP($A225,FL!$A:$B,2,0),0)*MIN(FL!$I:$I)</f>
        <v>#N/A</v>
      </c>
      <c r="AJ225" t="e">
        <f>AG225-IFERROR(VLOOKUP($A225,FL!$A:$B,2,0),0)*MIN(FL!$K:$K)</f>
        <v>#N/A</v>
      </c>
      <c r="AK225" t="e">
        <f>AH225-IFERROR(VLOOKUP($A225,'VN100'!$A:$B,2,0),0)*MIN('VN100'!$G:$G)</f>
        <v>#N/A</v>
      </c>
      <c r="AL225" t="e">
        <f>AI225-IFERROR(VLOOKUP($A225,'VN100'!$A:$B,2,0),0)*MIN('VN100'!$I:$I)</f>
        <v>#N/A</v>
      </c>
      <c r="AM225" t="e">
        <f>AJ225-IFERROR(VLOOKUP($A225,'VN100'!$A:$B,2,0),0)*MIN('VN100'!$K:$K)</f>
        <v>#N/A</v>
      </c>
      <c r="AN225" t="e">
        <f>AK225-IFERROR(VLOOKUP($A225,MIDCAP!$A:$B,2,0),0)*MIN(MIDCAP!$G:$G)</f>
        <v>#N/A</v>
      </c>
      <c r="AO225" t="e">
        <f>AL225-IFERROR(VLOOKUP($A225,MIDCAP!$A:$B,2,0),0)*MIN(MIDCAP!$I:$I)</f>
        <v>#N/A</v>
      </c>
      <c r="AP225" t="e">
        <f>AM225-IFERROR(VLOOKUP($A225,MIDCAP!$A:$B,2,0),0)*MIN(MIDCAP!$K:$K)</f>
        <v>#N/A</v>
      </c>
      <c r="AQ225" t="e">
        <f>AN225-IFERROR(VLOOKUP($A225,VFS!$A:$B,2,0),0)*MIN(VFS!$G:$G)</f>
        <v>#N/A</v>
      </c>
      <c r="AR225" t="e">
        <f>AO225-IFERROR(VLOOKUP($A225,VFS!$A:$B,2,0),0)*MIN(VFS!$I:$I)</f>
        <v>#N/A</v>
      </c>
      <c r="AS225" t="e">
        <f>AP225-IFERROR(VLOOKUP($A225,VFS!$A:$B,2,0),0)*MIN(VFS!$K:$K)</f>
        <v>#N/A</v>
      </c>
      <c r="AT225" t="e">
        <f>AQ225-IFERROR(VLOOKUP($A225,FUEMAVND!$A:$B,2,0),0)*MIN(FUEMAVND!$G:$G)</f>
        <v>#N/A</v>
      </c>
      <c r="AU225" t="e">
        <f>AR225-IFERROR(VLOOKUP($A225,FUEMAVND!$A:$B,2,0),0)*MIN(FUEMAVND!$I:$I)</f>
        <v>#N/A</v>
      </c>
      <c r="AV225" t="e">
        <f>AS225-IFERROR(VLOOKUP($A225,FUEMAVND!$A:$B,2,0),0)*MIN(FUEMAVND!$K:$K)</f>
        <v>#N/A</v>
      </c>
    </row>
    <row r="226" spans="28:48" x14ac:dyDescent="0.3">
      <c r="AB226" t="e">
        <f>VLOOKUP($A226,updated_plusgrid!$A$1:$AF$500,MATCH("Usable (USABLE)",updated_plusgrid!$A$1:$AF$1,0),0)-IFERROR(VLOOKUP($A226,'E1 basket NFOL Morning'!$A$1:$M$500,MATCH("For 1 basket",'E1 basket NFOL Morning'!$A$1:$M$1,0),0),0)*MIN('E1 basket NFOL Morning'!$G$2:$G$500)</f>
        <v>#N/A</v>
      </c>
      <c r="AC226" t="e">
        <f>VLOOKUP($A226,updated_plusgrid!$A$1:$AF$500,MATCH("Due (DUE)",updated_plusgrid!$A$1:$AF$1,0),0)-IFERROR(VLOOKUP($A226,'E1 basket NFOL Morning'!$A$1:$M$500,MATCH("For 1 basket",'E1 basket NFOL Morning'!$A$1:$M$1,0),0),0)*MIN('E1 basket NFOL Morning'!$I$2:$I$500)</f>
        <v>#N/A</v>
      </c>
      <c r="AD226" t="e">
        <f>VLOOKUP($A226,updated_plusgrid!$A$1:$AF$500,MATCH("Pend. T+1 Buy (TT1UNSETTLEBUY)",updated_plusgrid!$A$1:$AF$1,0),0)-IFERROR(VLOOKUP($A226,'E1 basket NFOL Morning'!$A$1:$M$500,MATCH("For 1 basket",'E1 basket NFOL Morning'!$A$1:$M$1,0),0),0)*MIN('E1 basket NFOL Morning'!$K$2:$K$500)</f>
        <v>#N/A</v>
      </c>
      <c r="AE226" t="e">
        <f>AB226-IFERROR(VLOOKUP($A226,Diamond!$A:$B,2,0),0)*MIN(Diamond!$G:$G)</f>
        <v>#N/A</v>
      </c>
      <c r="AF226" t="e">
        <f>AC226-IFERROR(VLOOKUP($A226,Diamond!$A:$B,2,0),0)*MIN(Diamond!$I:$I)</f>
        <v>#N/A</v>
      </c>
      <c r="AG226" t="e">
        <f>AD226-IFERROR(VLOOKUP($A226,Diamond!$A:$B,2,0),0)*MIN(Diamond!$K:$K)</f>
        <v>#N/A</v>
      </c>
      <c r="AH226" t="e">
        <f>AE226-IFERROR(VLOOKUP($A226,FL!$A:$B,2,0),0)*MIN(FL!$G:$G)</f>
        <v>#N/A</v>
      </c>
      <c r="AI226" t="e">
        <f>AF226-IFERROR(VLOOKUP($A226,FL!$A:$B,2,0),0)*MIN(FL!$I:$I)</f>
        <v>#N/A</v>
      </c>
      <c r="AJ226" t="e">
        <f>AG226-IFERROR(VLOOKUP($A226,FL!$A:$B,2,0),0)*MIN(FL!$K:$K)</f>
        <v>#N/A</v>
      </c>
      <c r="AK226" t="e">
        <f>AH226-IFERROR(VLOOKUP($A226,'VN100'!$A:$B,2,0),0)*MIN('VN100'!$G:$G)</f>
        <v>#N/A</v>
      </c>
      <c r="AL226" t="e">
        <f>AI226-IFERROR(VLOOKUP($A226,'VN100'!$A:$B,2,0),0)*MIN('VN100'!$I:$I)</f>
        <v>#N/A</v>
      </c>
      <c r="AM226" t="e">
        <f>AJ226-IFERROR(VLOOKUP($A226,'VN100'!$A:$B,2,0),0)*MIN('VN100'!$K:$K)</f>
        <v>#N/A</v>
      </c>
      <c r="AN226" t="e">
        <f>AK226-IFERROR(VLOOKUP($A226,MIDCAP!$A:$B,2,0),0)*MIN(MIDCAP!$G:$G)</f>
        <v>#N/A</v>
      </c>
      <c r="AO226" t="e">
        <f>AL226-IFERROR(VLOOKUP($A226,MIDCAP!$A:$B,2,0),0)*MIN(MIDCAP!$I:$I)</f>
        <v>#N/A</v>
      </c>
      <c r="AP226" t="e">
        <f>AM226-IFERROR(VLOOKUP($A226,MIDCAP!$A:$B,2,0),0)*MIN(MIDCAP!$K:$K)</f>
        <v>#N/A</v>
      </c>
      <c r="AQ226" t="e">
        <f>AN226-IFERROR(VLOOKUP($A226,VFS!$A:$B,2,0),0)*MIN(VFS!$G:$G)</f>
        <v>#N/A</v>
      </c>
      <c r="AR226" t="e">
        <f>AO226-IFERROR(VLOOKUP($A226,VFS!$A:$B,2,0),0)*MIN(VFS!$I:$I)</f>
        <v>#N/A</v>
      </c>
      <c r="AS226" t="e">
        <f>AP226-IFERROR(VLOOKUP($A226,VFS!$A:$B,2,0),0)*MIN(VFS!$K:$K)</f>
        <v>#N/A</v>
      </c>
      <c r="AT226" t="e">
        <f>AQ226-IFERROR(VLOOKUP($A226,FUEMAVND!$A:$B,2,0),0)*MIN(FUEMAVND!$G:$G)</f>
        <v>#N/A</v>
      </c>
      <c r="AU226" t="e">
        <f>AR226-IFERROR(VLOOKUP($A226,FUEMAVND!$A:$B,2,0),0)*MIN(FUEMAVND!$I:$I)</f>
        <v>#N/A</v>
      </c>
      <c r="AV226" t="e">
        <f>AS226-IFERROR(VLOOKUP($A226,FUEMAVND!$A:$B,2,0),0)*MIN(FUEMAVND!$K:$K)</f>
        <v>#N/A</v>
      </c>
    </row>
    <row r="227" spans="28:48" x14ac:dyDescent="0.3">
      <c r="AB227" t="e">
        <f>VLOOKUP($A227,updated_plusgrid!$A$1:$AF$500,MATCH("Usable (USABLE)",updated_plusgrid!$A$1:$AF$1,0),0)-IFERROR(VLOOKUP($A227,'E1 basket NFOL Morning'!$A$1:$M$500,MATCH("For 1 basket",'E1 basket NFOL Morning'!$A$1:$M$1,0),0),0)*MIN('E1 basket NFOL Morning'!$G$2:$G$500)</f>
        <v>#N/A</v>
      </c>
      <c r="AC227" t="e">
        <f>VLOOKUP($A227,updated_plusgrid!$A$1:$AF$500,MATCH("Due (DUE)",updated_plusgrid!$A$1:$AF$1,0),0)-IFERROR(VLOOKUP($A227,'E1 basket NFOL Morning'!$A$1:$M$500,MATCH("For 1 basket",'E1 basket NFOL Morning'!$A$1:$M$1,0),0),0)*MIN('E1 basket NFOL Morning'!$I$2:$I$500)</f>
        <v>#N/A</v>
      </c>
      <c r="AD227" t="e">
        <f>VLOOKUP($A227,updated_plusgrid!$A$1:$AF$500,MATCH("Pend. T+1 Buy (TT1UNSETTLEBUY)",updated_plusgrid!$A$1:$AF$1,0),0)-IFERROR(VLOOKUP($A227,'E1 basket NFOL Morning'!$A$1:$M$500,MATCH("For 1 basket",'E1 basket NFOL Morning'!$A$1:$M$1,0),0),0)*MIN('E1 basket NFOL Morning'!$K$2:$K$500)</f>
        <v>#N/A</v>
      </c>
      <c r="AE227" t="e">
        <f>AB227-IFERROR(VLOOKUP($A227,Diamond!$A:$B,2,0),0)*MIN(Diamond!$G:$G)</f>
        <v>#N/A</v>
      </c>
      <c r="AF227" t="e">
        <f>AC227-IFERROR(VLOOKUP($A227,Diamond!$A:$B,2,0),0)*MIN(Diamond!$I:$I)</f>
        <v>#N/A</v>
      </c>
      <c r="AG227" t="e">
        <f>AD227-IFERROR(VLOOKUP($A227,Diamond!$A:$B,2,0),0)*MIN(Diamond!$K:$K)</f>
        <v>#N/A</v>
      </c>
      <c r="AH227" t="e">
        <f>AE227-IFERROR(VLOOKUP($A227,FL!$A:$B,2,0),0)*MIN(FL!$G:$G)</f>
        <v>#N/A</v>
      </c>
      <c r="AI227" t="e">
        <f>AF227-IFERROR(VLOOKUP($A227,FL!$A:$B,2,0),0)*MIN(FL!$I:$I)</f>
        <v>#N/A</v>
      </c>
      <c r="AJ227" t="e">
        <f>AG227-IFERROR(VLOOKUP($A227,FL!$A:$B,2,0),0)*MIN(FL!$K:$K)</f>
        <v>#N/A</v>
      </c>
      <c r="AK227" t="e">
        <f>AH227-IFERROR(VLOOKUP($A227,'VN100'!$A:$B,2,0),0)*MIN('VN100'!$G:$G)</f>
        <v>#N/A</v>
      </c>
      <c r="AL227" t="e">
        <f>AI227-IFERROR(VLOOKUP($A227,'VN100'!$A:$B,2,0),0)*MIN('VN100'!$I:$I)</f>
        <v>#N/A</v>
      </c>
      <c r="AM227" t="e">
        <f>AJ227-IFERROR(VLOOKUP($A227,'VN100'!$A:$B,2,0),0)*MIN('VN100'!$K:$K)</f>
        <v>#N/A</v>
      </c>
      <c r="AN227" t="e">
        <f>AK227-IFERROR(VLOOKUP($A227,MIDCAP!$A:$B,2,0),0)*MIN(MIDCAP!$G:$G)</f>
        <v>#N/A</v>
      </c>
      <c r="AO227" t="e">
        <f>AL227-IFERROR(VLOOKUP($A227,MIDCAP!$A:$B,2,0),0)*MIN(MIDCAP!$I:$I)</f>
        <v>#N/A</v>
      </c>
      <c r="AP227" t="e">
        <f>AM227-IFERROR(VLOOKUP($A227,MIDCAP!$A:$B,2,0),0)*MIN(MIDCAP!$K:$K)</f>
        <v>#N/A</v>
      </c>
      <c r="AQ227" t="e">
        <f>AN227-IFERROR(VLOOKUP($A227,VFS!$A:$B,2,0),0)*MIN(VFS!$G:$G)</f>
        <v>#N/A</v>
      </c>
      <c r="AR227" t="e">
        <f>AO227-IFERROR(VLOOKUP($A227,VFS!$A:$B,2,0),0)*MIN(VFS!$I:$I)</f>
        <v>#N/A</v>
      </c>
      <c r="AS227" t="e">
        <f>AP227-IFERROR(VLOOKUP($A227,VFS!$A:$B,2,0),0)*MIN(VFS!$K:$K)</f>
        <v>#N/A</v>
      </c>
      <c r="AT227" t="e">
        <f>AQ227-IFERROR(VLOOKUP($A227,FUEMAVND!$A:$B,2,0),0)*MIN(FUEMAVND!$G:$G)</f>
        <v>#N/A</v>
      </c>
      <c r="AU227" t="e">
        <f>AR227-IFERROR(VLOOKUP($A227,FUEMAVND!$A:$B,2,0),0)*MIN(FUEMAVND!$I:$I)</f>
        <v>#N/A</v>
      </c>
      <c r="AV227" t="e">
        <f>AS227-IFERROR(VLOOKUP($A227,FUEMAVND!$A:$B,2,0),0)*MIN(FUEMAVND!$K:$K)</f>
        <v>#N/A</v>
      </c>
    </row>
    <row r="228" spans="28:48" x14ac:dyDescent="0.3">
      <c r="AB228" t="e">
        <f>VLOOKUP($A228,updated_plusgrid!$A$1:$AF$500,MATCH("Usable (USABLE)",updated_plusgrid!$A$1:$AF$1,0),0)-IFERROR(VLOOKUP($A228,'E1 basket NFOL Morning'!$A$1:$M$500,MATCH("For 1 basket",'E1 basket NFOL Morning'!$A$1:$M$1,0),0),0)*MIN('E1 basket NFOL Morning'!$G$2:$G$500)</f>
        <v>#N/A</v>
      </c>
      <c r="AC228" t="e">
        <f>VLOOKUP($A228,updated_plusgrid!$A$1:$AF$500,MATCH("Due (DUE)",updated_plusgrid!$A$1:$AF$1,0),0)-IFERROR(VLOOKUP($A228,'E1 basket NFOL Morning'!$A$1:$M$500,MATCH("For 1 basket",'E1 basket NFOL Morning'!$A$1:$M$1,0),0),0)*MIN('E1 basket NFOL Morning'!$I$2:$I$500)</f>
        <v>#N/A</v>
      </c>
      <c r="AD228" t="e">
        <f>VLOOKUP($A228,updated_plusgrid!$A$1:$AF$500,MATCH("Pend. T+1 Buy (TT1UNSETTLEBUY)",updated_plusgrid!$A$1:$AF$1,0),0)-IFERROR(VLOOKUP($A228,'E1 basket NFOL Morning'!$A$1:$M$500,MATCH("For 1 basket",'E1 basket NFOL Morning'!$A$1:$M$1,0),0),0)*MIN('E1 basket NFOL Morning'!$K$2:$K$500)</f>
        <v>#N/A</v>
      </c>
      <c r="AE228" t="e">
        <f>AB228-IFERROR(VLOOKUP($A228,Diamond!$A:$B,2,0),0)*MIN(Diamond!$G:$G)</f>
        <v>#N/A</v>
      </c>
      <c r="AF228" t="e">
        <f>AC228-IFERROR(VLOOKUP($A228,Diamond!$A:$B,2,0),0)*MIN(Diamond!$I:$I)</f>
        <v>#N/A</v>
      </c>
      <c r="AG228" t="e">
        <f>AD228-IFERROR(VLOOKUP($A228,Diamond!$A:$B,2,0),0)*MIN(Diamond!$K:$K)</f>
        <v>#N/A</v>
      </c>
      <c r="AH228" t="e">
        <f>AE228-IFERROR(VLOOKUP($A228,FL!$A:$B,2,0),0)*MIN(FL!$G:$G)</f>
        <v>#N/A</v>
      </c>
      <c r="AI228" t="e">
        <f>AF228-IFERROR(VLOOKUP($A228,FL!$A:$B,2,0),0)*MIN(FL!$I:$I)</f>
        <v>#N/A</v>
      </c>
      <c r="AJ228" t="e">
        <f>AG228-IFERROR(VLOOKUP($A228,FL!$A:$B,2,0),0)*MIN(FL!$K:$K)</f>
        <v>#N/A</v>
      </c>
      <c r="AK228" t="e">
        <f>AH228-IFERROR(VLOOKUP($A228,'VN100'!$A:$B,2,0),0)*MIN('VN100'!$G:$G)</f>
        <v>#N/A</v>
      </c>
      <c r="AL228" t="e">
        <f>AI228-IFERROR(VLOOKUP($A228,'VN100'!$A:$B,2,0),0)*MIN('VN100'!$I:$I)</f>
        <v>#N/A</v>
      </c>
      <c r="AM228" t="e">
        <f>AJ228-IFERROR(VLOOKUP($A228,'VN100'!$A:$B,2,0),0)*MIN('VN100'!$K:$K)</f>
        <v>#N/A</v>
      </c>
      <c r="AN228" t="e">
        <f>AK228-IFERROR(VLOOKUP($A228,MIDCAP!$A:$B,2,0),0)*MIN(MIDCAP!$G:$G)</f>
        <v>#N/A</v>
      </c>
      <c r="AO228" t="e">
        <f>AL228-IFERROR(VLOOKUP($A228,MIDCAP!$A:$B,2,0),0)*MIN(MIDCAP!$I:$I)</f>
        <v>#N/A</v>
      </c>
      <c r="AP228" t="e">
        <f>AM228-IFERROR(VLOOKUP($A228,MIDCAP!$A:$B,2,0),0)*MIN(MIDCAP!$K:$K)</f>
        <v>#N/A</v>
      </c>
      <c r="AQ228" t="e">
        <f>AN228-IFERROR(VLOOKUP($A228,VFS!$A:$B,2,0),0)*MIN(VFS!$G:$G)</f>
        <v>#N/A</v>
      </c>
      <c r="AR228" t="e">
        <f>AO228-IFERROR(VLOOKUP($A228,VFS!$A:$B,2,0),0)*MIN(VFS!$I:$I)</f>
        <v>#N/A</v>
      </c>
      <c r="AS228" t="e">
        <f>AP228-IFERROR(VLOOKUP($A228,VFS!$A:$B,2,0),0)*MIN(VFS!$K:$K)</f>
        <v>#N/A</v>
      </c>
      <c r="AT228" t="e">
        <f>AQ228-IFERROR(VLOOKUP($A228,FUEMAVND!$A:$B,2,0),0)*MIN(FUEMAVND!$G:$G)</f>
        <v>#N/A</v>
      </c>
      <c r="AU228" t="e">
        <f>AR228-IFERROR(VLOOKUP($A228,FUEMAVND!$A:$B,2,0),0)*MIN(FUEMAVND!$I:$I)</f>
        <v>#N/A</v>
      </c>
      <c r="AV228" t="e">
        <f>AS228-IFERROR(VLOOKUP($A228,FUEMAVND!$A:$B,2,0),0)*MIN(FUEMAVND!$K:$K)</f>
        <v>#N/A</v>
      </c>
    </row>
    <row r="229" spans="28:48" x14ac:dyDescent="0.3">
      <c r="AB229" t="e">
        <f>VLOOKUP($A229,updated_plusgrid!$A$1:$AF$500,MATCH("Usable (USABLE)",updated_plusgrid!$A$1:$AF$1,0),0)-IFERROR(VLOOKUP($A229,'E1 basket NFOL Morning'!$A$1:$M$500,MATCH("For 1 basket",'E1 basket NFOL Morning'!$A$1:$M$1,0),0),0)*MIN('E1 basket NFOL Morning'!$G$2:$G$500)</f>
        <v>#N/A</v>
      </c>
      <c r="AC229" t="e">
        <f>VLOOKUP($A229,updated_plusgrid!$A$1:$AF$500,MATCH("Due (DUE)",updated_plusgrid!$A$1:$AF$1,0),0)-IFERROR(VLOOKUP($A229,'E1 basket NFOL Morning'!$A$1:$M$500,MATCH("For 1 basket",'E1 basket NFOL Morning'!$A$1:$M$1,0),0),0)*MIN('E1 basket NFOL Morning'!$I$2:$I$500)</f>
        <v>#N/A</v>
      </c>
      <c r="AD229" t="e">
        <f>VLOOKUP($A229,updated_plusgrid!$A$1:$AF$500,MATCH("Pend. T+1 Buy (TT1UNSETTLEBUY)",updated_plusgrid!$A$1:$AF$1,0),0)-IFERROR(VLOOKUP($A229,'E1 basket NFOL Morning'!$A$1:$M$500,MATCH("For 1 basket",'E1 basket NFOL Morning'!$A$1:$M$1,0),0),0)*MIN('E1 basket NFOL Morning'!$K$2:$K$500)</f>
        <v>#N/A</v>
      </c>
      <c r="AE229" t="e">
        <f>AB229-IFERROR(VLOOKUP($A229,Diamond!$A:$B,2,0),0)*MIN(Diamond!$G:$G)</f>
        <v>#N/A</v>
      </c>
      <c r="AF229" t="e">
        <f>AC229-IFERROR(VLOOKUP($A229,Diamond!$A:$B,2,0),0)*MIN(Diamond!$I:$I)</f>
        <v>#N/A</v>
      </c>
      <c r="AG229" t="e">
        <f>AD229-IFERROR(VLOOKUP($A229,Diamond!$A:$B,2,0),0)*MIN(Diamond!$K:$K)</f>
        <v>#N/A</v>
      </c>
      <c r="AH229" t="e">
        <f>AE229-IFERROR(VLOOKUP($A229,FL!$A:$B,2,0),0)*MIN(FL!$G:$G)</f>
        <v>#N/A</v>
      </c>
      <c r="AI229" t="e">
        <f>AF229-IFERROR(VLOOKUP($A229,FL!$A:$B,2,0),0)*MIN(FL!$I:$I)</f>
        <v>#N/A</v>
      </c>
      <c r="AJ229" t="e">
        <f>AG229-IFERROR(VLOOKUP($A229,FL!$A:$B,2,0),0)*MIN(FL!$K:$K)</f>
        <v>#N/A</v>
      </c>
      <c r="AK229" t="e">
        <f>AH229-IFERROR(VLOOKUP($A229,'VN100'!$A:$B,2,0),0)*MIN('VN100'!$G:$G)</f>
        <v>#N/A</v>
      </c>
      <c r="AL229" t="e">
        <f>AI229-IFERROR(VLOOKUP($A229,'VN100'!$A:$B,2,0),0)*MIN('VN100'!$I:$I)</f>
        <v>#N/A</v>
      </c>
      <c r="AM229" t="e">
        <f>AJ229-IFERROR(VLOOKUP($A229,'VN100'!$A:$B,2,0),0)*MIN('VN100'!$K:$K)</f>
        <v>#N/A</v>
      </c>
      <c r="AN229" t="e">
        <f>AK229-IFERROR(VLOOKUP($A229,MIDCAP!$A:$B,2,0),0)*MIN(MIDCAP!$G:$G)</f>
        <v>#N/A</v>
      </c>
      <c r="AO229" t="e">
        <f>AL229-IFERROR(VLOOKUP($A229,MIDCAP!$A:$B,2,0),0)*MIN(MIDCAP!$I:$I)</f>
        <v>#N/A</v>
      </c>
      <c r="AP229" t="e">
        <f>AM229-IFERROR(VLOOKUP($A229,MIDCAP!$A:$B,2,0),0)*MIN(MIDCAP!$K:$K)</f>
        <v>#N/A</v>
      </c>
      <c r="AQ229" t="e">
        <f>AN229-IFERROR(VLOOKUP($A229,VFS!$A:$B,2,0),0)*MIN(VFS!$G:$G)</f>
        <v>#N/A</v>
      </c>
      <c r="AR229" t="e">
        <f>AO229-IFERROR(VLOOKUP($A229,VFS!$A:$B,2,0),0)*MIN(VFS!$I:$I)</f>
        <v>#N/A</v>
      </c>
      <c r="AS229" t="e">
        <f>AP229-IFERROR(VLOOKUP($A229,VFS!$A:$B,2,0),0)*MIN(VFS!$K:$K)</f>
        <v>#N/A</v>
      </c>
      <c r="AT229" t="e">
        <f>AQ229-IFERROR(VLOOKUP($A229,FUEMAVND!$A:$B,2,0),0)*MIN(FUEMAVND!$G:$G)</f>
        <v>#N/A</v>
      </c>
      <c r="AU229" t="e">
        <f>AR229-IFERROR(VLOOKUP($A229,FUEMAVND!$A:$B,2,0),0)*MIN(FUEMAVND!$I:$I)</f>
        <v>#N/A</v>
      </c>
      <c r="AV229" t="e">
        <f>AS229-IFERROR(VLOOKUP($A229,FUEMAVND!$A:$B,2,0),0)*MIN(FUEMAVND!$K:$K)</f>
        <v>#N/A</v>
      </c>
    </row>
    <row r="230" spans="28:48" x14ac:dyDescent="0.3">
      <c r="AB230" t="e">
        <f>VLOOKUP($A230,updated_plusgrid!$A$1:$AF$500,MATCH("Usable (USABLE)",updated_plusgrid!$A$1:$AF$1,0),0)-IFERROR(VLOOKUP($A230,'E1 basket NFOL Morning'!$A$1:$M$500,MATCH("For 1 basket",'E1 basket NFOL Morning'!$A$1:$M$1,0),0),0)*MIN('E1 basket NFOL Morning'!$G$2:$G$500)</f>
        <v>#N/A</v>
      </c>
      <c r="AC230" t="e">
        <f>VLOOKUP($A230,updated_plusgrid!$A$1:$AF$500,MATCH("Due (DUE)",updated_plusgrid!$A$1:$AF$1,0),0)-IFERROR(VLOOKUP($A230,'E1 basket NFOL Morning'!$A$1:$M$500,MATCH("For 1 basket",'E1 basket NFOL Morning'!$A$1:$M$1,0),0),0)*MIN('E1 basket NFOL Morning'!$I$2:$I$500)</f>
        <v>#N/A</v>
      </c>
      <c r="AD230" t="e">
        <f>VLOOKUP($A230,updated_plusgrid!$A$1:$AF$500,MATCH("Pend. T+1 Buy (TT1UNSETTLEBUY)",updated_plusgrid!$A$1:$AF$1,0),0)-IFERROR(VLOOKUP($A230,'E1 basket NFOL Morning'!$A$1:$M$500,MATCH("For 1 basket",'E1 basket NFOL Morning'!$A$1:$M$1,0),0),0)*MIN('E1 basket NFOL Morning'!$K$2:$K$500)</f>
        <v>#N/A</v>
      </c>
      <c r="AE230" t="e">
        <f>AB230-IFERROR(VLOOKUP($A230,Diamond!$A:$B,2,0),0)*MIN(Diamond!$G:$G)</f>
        <v>#N/A</v>
      </c>
      <c r="AF230" t="e">
        <f>AC230-IFERROR(VLOOKUP($A230,Diamond!$A:$B,2,0),0)*MIN(Diamond!$I:$I)</f>
        <v>#N/A</v>
      </c>
      <c r="AG230" t="e">
        <f>AD230-IFERROR(VLOOKUP($A230,Diamond!$A:$B,2,0),0)*MIN(Diamond!$K:$K)</f>
        <v>#N/A</v>
      </c>
      <c r="AH230" t="e">
        <f>AE230-IFERROR(VLOOKUP($A230,FL!$A:$B,2,0),0)*MIN(FL!$G:$G)</f>
        <v>#N/A</v>
      </c>
      <c r="AI230" t="e">
        <f>AF230-IFERROR(VLOOKUP($A230,FL!$A:$B,2,0),0)*MIN(FL!$I:$I)</f>
        <v>#N/A</v>
      </c>
      <c r="AJ230" t="e">
        <f>AG230-IFERROR(VLOOKUP($A230,FL!$A:$B,2,0),0)*MIN(FL!$K:$K)</f>
        <v>#N/A</v>
      </c>
      <c r="AK230" t="e">
        <f>AH230-IFERROR(VLOOKUP($A230,'VN100'!$A:$B,2,0),0)*MIN('VN100'!$G:$G)</f>
        <v>#N/A</v>
      </c>
      <c r="AL230" t="e">
        <f>AI230-IFERROR(VLOOKUP($A230,'VN100'!$A:$B,2,0),0)*MIN('VN100'!$I:$I)</f>
        <v>#N/A</v>
      </c>
      <c r="AM230" t="e">
        <f>AJ230-IFERROR(VLOOKUP($A230,'VN100'!$A:$B,2,0),0)*MIN('VN100'!$K:$K)</f>
        <v>#N/A</v>
      </c>
      <c r="AN230" t="e">
        <f>AK230-IFERROR(VLOOKUP($A230,MIDCAP!$A:$B,2,0),0)*MIN(MIDCAP!$G:$G)</f>
        <v>#N/A</v>
      </c>
      <c r="AO230" t="e">
        <f>AL230-IFERROR(VLOOKUP($A230,MIDCAP!$A:$B,2,0),0)*MIN(MIDCAP!$I:$I)</f>
        <v>#N/A</v>
      </c>
      <c r="AP230" t="e">
        <f>AM230-IFERROR(VLOOKUP($A230,MIDCAP!$A:$B,2,0),0)*MIN(MIDCAP!$K:$K)</f>
        <v>#N/A</v>
      </c>
      <c r="AQ230" t="e">
        <f>AN230-IFERROR(VLOOKUP($A230,VFS!$A:$B,2,0),0)*MIN(VFS!$G:$G)</f>
        <v>#N/A</v>
      </c>
      <c r="AR230" t="e">
        <f>AO230-IFERROR(VLOOKUP($A230,VFS!$A:$B,2,0),0)*MIN(VFS!$I:$I)</f>
        <v>#N/A</v>
      </c>
      <c r="AS230" t="e">
        <f>AP230-IFERROR(VLOOKUP($A230,VFS!$A:$B,2,0),0)*MIN(VFS!$K:$K)</f>
        <v>#N/A</v>
      </c>
      <c r="AT230" t="e">
        <f>AQ230-IFERROR(VLOOKUP($A230,FUEMAVND!$A:$B,2,0),0)*MIN(FUEMAVND!$G:$G)</f>
        <v>#N/A</v>
      </c>
      <c r="AU230" t="e">
        <f>AR230-IFERROR(VLOOKUP($A230,FUEMAVND!$A:$B,2,0),0)*MIN(FUEMAVND!$I:$I)</f>
        <v>#N/A</v>
      </c>
      <c r="AV230" t="e">
        <f>AS230-IFERROR(VLOOKUP($A230,FUEMAVND!$A:$B,2,0),0)*MIN(FUEMAVND!$K:$K)</f>
        <v>#N/A</v>
      </c>
    </row>
    <row r="231" spans="28:48" x14ac:dyDescent="0.3">
      <c r="AB231" t="e">
        <f>VLOOKUP($A231,updated_plusgrid!$A$1:$AF$500,MATCH("Usable (USABLE)",updated_plusgrid!$A$1:$AF$1,0),0)-IFERROR(VLOOKUP($A231,'E1 basket NFOL Morning'!$A$1:$M$500,MATCH("For 1 basket",'E1 basket NFOL Morning'!$A$1:$M$1,0),0),0)*MIN('E1 basket NFOL Morning'!$G$2:$G$500)</f>
        <v>#N/A</v>
      </c>
      <c r="AC231" t="e">
        <f>VLOOKUP($A231,updated_plusgrid!$A$1:$AF$500,MATCH("Due (DUE)",updated_plusgrid!$A$1:$AF$1,0),0)-IFERROR(VLOOKUP($A231,'E1 basket NFOL Morning'!$A$1:$M$500,MATCH("For 1 basket",'E1 basket NFOL Morning'!$A$1:$M$1,0),0),0)*MIN('E1 basket NFOL Morning'!$I$2:$I$500)</f>
        <v>#N/A</v>
      </c>
      <c r="AD231" t="e">
        <f>VLOOKUP($A231,updated_plusgrid!$A$1:$AF$500,MATCH("Pend. T+1 Buy (TT1UNSETTLEBUY)",updated_plusgrid!$A$1:$AF$1,0),0)-IFERROR(VLOOKUP($A231,'E1 basket NFOL Morning'!$A$1:$M$500,MATCH("For 1 basket",'E1 basket NFOL Morning'!$A$1:$M$1,0),0),0)*MIN('E1 basket NFOL Morning'!$K$2:$K$500)</f>
        <v>#N/A</v>
      </c>
      <c r="AE231" t="e">
        <f>AB231-IFERROR(VLOOKUP($A231,Diamond!$A:$B,2,0),0)*MIN(Diamond!$G:$G)</f>
        <v>#N/A</v>
      </c>
      <c r="AF231" t="e">
        <f>AC231-IFERROR(VLOOKUP($A231,Diamond!$A:$B,2,0),0)*MIN(Diamond!$I:$I)</f>
        <v>#N/A</v>
      </c>
      <c r="AG231" t="e">
        <f>AD231-IFERROR(VLOOKUP($A231,Diamond!$A:$B,2,0),0)*MIN(Diamond!$K:$K)</f>
        <v>#N/A</v>
      </c>
      <c r="AH231" t="e">
        <f>AE231-IFERROR(VLOOKUP($A231,FL!$A:$B,2,0),0)*MIN(FL!$G:$G)</f>
        <v>#N/A</v>
      </c>
      <c r="AI231" t="e">
        <f>AF231-IFERROR(VLOOKUP($A231,FL!$A:$B,2,0),0)*MIN(FL!$I:$I)</f>
        <v>#N/A</v>
      </c>
      <c r="AJ231" t="e">
        <f>AG231-IFERROR(VLOOKUP($A231,FL!$A:$B,2,0),0)*MIN(FL!$K:$K)</f>
        <v>#N/A</v>
      </c>
      <c r="AK231" t="e">
        <f>AH231-IFERROR(VLOOKUP($A231,'VN100'!$A:$B,2,0),0)*MIN('VN100'!$G:$G)</f>
        <v>#N/A</v>
      </c>
      <c r="AL231" t="e">
        <f>AI231-IFERROR(VLOOKUP($A231,'VN100'!$A:$B,2,0),0)*MIN('VN100'!$I:$I)</f>
        <v>#N/A</v>
      </c>
      <c r="AM231" t="e">
        <f>AJ231-IFERROR(VLOOKUP($A231,'VN100'!$A:$B,2,0),0)*MIN('VN100'!$K:$K)</f>
        <v>#N/A</v>
      </c>
      <c r="AN231" t="e">
        <f>AK231-IFERROR(VLOOKUP($A231,MIDCAP!$A:$B,2,0),0)*MIN(MIDCAP!$G:$G)</f>
        <v>#N/A</v>
      </c>
      <c r="AO231" t="e">
        <f>AL231-IFERROR(VLOOKUP($A231,MIDCAP!$A:$B,2,0),0)*MIN(MIDCAP!$I:$I)</f>
        <v>#N/A</v>
      </c>
      <c r="AP231" t="e">
        <f>AM231-IFERROR(VLOOKUP($A231,MIDCAP!$A:$B,2,0),0)*MIN(MIDCAP!$K:$K)</f>
        <v>#N/A</v>
      </c>
      <c r="AQ231" t="e">
        <f>AN231-IFERROR(VLOOKUP($A231,VFS!$A:$B,2,0),0)*MIN(VFS!$G:$G)</f>
        <v>#N/A</v>
      </c>
      <c r="AR231" t="e">
        <f>AO231-IFERROR(VLOOKUP($A231,VFS!$A:$B,2,0),0)*MIN(VFS!$I:$I)</f>
        <v>#N/A</v>
      </c>
      <c r="AS231" t="e">
        <f>AP231-IFERROR(VLOOKUP($A231,VFS!$A:$B,2,0),0)*MIN(VFS!$K:$K)</f>
        <v>#N/A</v>
      </c>
      <c r="AT231" t="e">
        <f>AQ231-IFERROR(VLOOKUP($A231,FUEMAVND!$A:$B,2,0),0)*MIN(FUEMAVND!$G:$G)</f>
        <v>#N/A</v>
      </c>
      <c r="AU231" t="e">
        <f>AR231-IFERROR(VLOOKUP($A231,FUEMAVND!$A:$B,2,0),0)*MIN(FUEMAVND!$I:$I)</f>
        <v>#N/A</v>
      </c>
      <c r="AV231" t="e">
        <f>AS231-IFERROR(VLOOKUP($A231,FUEMAVND!$A:$B,2,0),0)*MIN(FUEMAVND!$K:$K)</f>
        <v>#N/A</v>
      </c>
    </row>
    <row r="232" spans="28:48" x14ac:dyDescent="0.3">
      <c r="AB232" t="e">
        <f>VLOOKUP($A232,updated_plusgrid!$A$1:$AF$500,MATCH("Usable (USABLE)",updated_plusgrid!$A$1:$AF$1,0),0)-IFERROR(VLOOKUP($A232,'E1 basket NFOL Morning'!$A$1:$M$500,MATCH("For 1 basket",'E1 basket NFOL Morning'!$A$1:$M$1,0),0),0)*MIN('E1 basket NFOL Morning'!$G$2:$G$500)</f>
        <v>#N/A</v>
      </c>
      <c r="AC232" t="e">
        <f>VLOOKUP($A232,updated_plusgrid!$A$1:$AF$500,MATCH("Due (DUE)",updated_plusgrid!$A$1:$AF$1,0),0)-IFERROR(VLOOKUP($A232,'E1 basket NFOL Morning'!$A$1:$M$500,MATCH("For 1 basket",'E1 basket NFOL Morning'!$A$1:$M$1,0),0),0)*MIN('E1 basket NFOL Morning'!$I$2:$I$500)</f>
        <v>#N/A</v>
      </c>
      <c r="AD232" t="e">
        <f>VLOOKUP($A232,updated_plusgrid!$A$1:$AF$500,MATCH("Pend. T+1 Buy (TT1UNSETTLEBUY)",updated_plusgrid!$A$1:$AF$1,0),0)-IFERROR(VLOOKUP($A232,'E1 basket NFOL Morning'!$A$1:$M$500,MATCH("For 1 basket",'E1 basket NFOL Morning'!$A$1:$M$1,0),0),0)*MIN('E1 basket NFOL Morning'!$K$2:$K$500)</f>
        <v>#N/A</v>
      </c>
      <c r="AE232" t="e">
        <f>AB232-IFERROR(VLOOKUP($A232,Diamond!$A:$B,2,0),0)*MIN(Diamond!$G:$G)</f>
        <v>#N/A</v>
      </c>
      <c r="AF232" t="e">
        <f>AC232-IFERROR(VLOOKUP($A232,Diamond!$A:$B,2,0),0)*MIN(Diamond!$I:$I)</f>
        <v>#N/A</v>
      </c>
      <c r="AG232" t="e">
        <f>AD232-IFERROR(VLOOKUP($A232,Diamond!$A:$B,2,0),0)*MIN(Diamond!$K:$K)</f>
        <v>#N/A</v>
      </c>
      <c r="AH232" t="e">
        <f>AE232-IFERROR(VLOOKUP($A232,FL!$A:$B,2,0),0)*MIN(FL!$G:$G)</f>
        <v>#N/A</v>
      </c>
      <c r="AI232" t="e">
        <f>AF232-IFERROR(VLOOKUP($A232,FL!$A:$B,2,0),0)*MIN(FL!$I:$I)</f>
        <v>#N/A</v>
      </c>
      <c r="AJ232" t="e">
        <f>AG232-IFERROR(VLOOKUP($A232,FL!$A:$B,2,0),0)*MIN(FL!$K:$K)</f>
        <v>#N/A</v>
      </c>
      <c r="AK232" t="e">
        <f>AH232-IFERROR(VLOOKUP($A232,'VN100'!$A:$B,2,0),0)*MIN('VN100'!$G:$G)</f>
        <v>#N/A</v>
      </c>
      <c r="AL232" t="e">
        <f>AI232-IFERROR(VLOOKUP($A232,'VN100'!$A:$B,2,0),0)*MIN('VN100'!$I:$I)</f>
        <v>#N/A</v>
      </c>
      <c r="AM232" t="e">
        <f>AJ232-IFERROR(VLOOKUP($A232,'VN100'!$A:$B,2,0),0)*MIN('VN100'!$K:$K)</f>
        <v>#N/A</v>
      </c>
      <c r="AN232" t="e">
        <f>AK232-IFERROR(VLOOKUP($A232,MIDCAP!$A:$B,2,0),0)*MIN(MIDCAP!$G:$G)</f>
        <v>#N/A</v>
      </c>
      <c r="AO232" t="e">
        <f>AL232-IFERROR(VLOOKUP($A232,MIDCAP!$A:$B,2,0),0)*MIN(MIDCAP!$I:$I)</f>
        <v>#N/A</v>
      </c>
      <c r="AP232" t="e">
        <f>AM232-IFERROR(VLOOKUP($A232,MIDCAP!$A:$B,2,0),0)*MIN(MIDCAP!$K:$K)</f>
        <v>#N/A</v>
      </c>
      <c r="AQ232" t="e">
        <f>AN232-IFERROR(VLOOKUP($A232,VFS!$A:$B,2,0),0)*MIN(VFS!$G:$G)</f>
        <v>#N/A</v>
      </c>
      <c r="AR232" t="e">
        <f>AO232-IFERROR(VLOOKUP($A232,VFS!$A:$B,2,0),0)*MIN(VFS!$I:$I)</f>
        <v>#N/A</v>
      </c>
      <c r="AS232" t="e">
        <f>AP232-IFERROR(VLOOKUP($A232,VFS!$A:$B,2,0),0)*MIN(VFS!$K:$K)</f>
        <v>#N/A</v>
      </c>
      <c r="AT232" t="e">
        <f>AQ232-IFERROR(VLOOKUP($A232,FUEMAVND!$A:$B,2,0),0)*MIN(FUEMAVND!$G:$G)</f>
        <v>#N/A</v>
      </c>
      <c r="AU232" t="e">
        <f>AR232-IFERROR(VLOOKUP($A232,FUEMAVND!$A:$B,2,0),0)*MIN(FUEMAVND!$I:$I)</f>
        <v>#N/A</v>
      </c>
      <c r="AV232" t="e">
        <f>AS232-IFERROR(VLOOKUP($A232,FUEMAVND!$A:$B,2,0),0)*MIN(FUEMAVND!$K:$K)</f>
        <v>#N/A</v>
      </c>
    </row>
    <row r="233" spans="28:48" x14ac:dyDescent="0.3">
      <c r="AB233" t="e">
        <f>VLOOKUP($A233,updated_plusgrid!$A$1:$AF$500,MATCH("Usable (USABLE)",updated_plusgrid!$A$1:$AF$1,0),0)-IFERROR(VLOOKUP($A233,'E1 basket NFOL Morning'!$A$1:$M$500,MATCH("For 1 basket",'E1 basket NFOL Morning'!$A$1:$M$1,0),0),0)*MIN('E1 basket NFOL Morning'!$G$2:$G$500)</f>
        <v>#N/A</v>
      </c>
      <c r="AC233" t="e">
        <f>VLOOKUP($A233,updated_plusgrid!$A$1:$AF$500,MATCH("Due (DUE)",updated_plusgrid!$A$1:$AF$1,0),0)-IFERROR(VLOOKUP($A233,'E1 basket NFOL Morning'!$A$1:$M$500,MATCH("For 1 basket",'E1 basket NFOL Morning'!$A$1:$M$1,0),0),0)*MIN('E1 basket NFOL Morning'!$I$2:$I$500)</f>
        <v>#N/A</v>
      </c>
      <c r="AD233" t="e">
        <f>VLOOKUP($A233,updated_plusgrid!$A$1:$AF$500,MATCH("Pend. T+1 Buy (TT1UNSETTLEBUY)",updated_plusgrid!$A$1:$AF$1,0),0)-IFERROR(VLOOKUP($A233,'E1 basket NFOL Morning'!$A$1:$M$500,MATCH("For 1 basket",'E1 basket NFOL Morning'!$A$1:$M$1,0),0),0)*MIN('E1 basket NFOL Morning'!$K$2:$K$500)</f>
        <v>#N/A</v>
      </c>
      <c r="AE233" t="e">
        <f>AB233-IFERROR(VLOOKUP($A233,Diamond!$A:$B,2,0),0)*MIN(Diamond!$G:$G)</f>
        <v>#N/A</v>
      </c>
      <c r="AF233" t="e">
        <f>AC233-IFERROR(VLOOKUP($A233,Diamond!$A:$B,2,0),0)*MIN(Diamond!$I:$I)</f>
        <v>#N/A</v>
      </c>
      <c r="AG233" t="e">
        <f>AD233-IFERROR(VLOOKUP($A233,Diamond!$A:$B,2,0),0)*MIN(Diamond!$K:$K)</f>
        <v>#N/A</v>
      </c>
      <c r="AH233" t="e">
        <f>AE233-IFERROR(VLOOKUP($A233,FL!$A:$B,2,0),0)*MIN(FL!$G:$G)</f>
        <v>#N/A</v>
      </c>
      <c r="AI233" t="e">
        <f>AF233-IFERROR(VLOOKUP($A233,FL!$A:$B,2,0),0)*MIN(FL!$I:$I)</f>
        <v>#N/A</v>
      </c>
      <c r="AJ233" t="e">
        <f>AG233-IFERROR(VLOOKUP($A233,FL!$A:$B,2,0),0)*MIN(FL!$K:$K)</f>
        <v>#N/A</v>
      </c>
      <c r="AK233" t="e">
        <f>AH233-IFERROR(VLOOKUP($A233,'VN100'!$A:$B,2,0),0)*MIN('VN100'!$G:$G)</f>
        <v>#N/A</v>
      </c>
      <c r="AL233" t="e">
        <f>AI233-IFERROR(VLOOKUP($A233,'VN100'!$A:$B,2,0),0)*MIN('VN100'!$I:$I)</f>
        <v>#N/A</v>
      </c>
      <c r="AM233" t="e">
        <f>AJ233-IFERROR(VLOOKUP($A233,'VN100'!$A:$B,2,0),0)*MIN('VN100'!$K:$K)</f>
        <v>#N/A</v>
      </c>
      <c r="AN233" t="e">
        <f>AK233-IFERROR(VLOOKUP($A233,MIDCAP!$A:$B,2,0),0)*MIN(MIDCAP!$G:$G)</f>
        <v>#N/A</v>
      </c>
      <c r="AO233" t="e">
        <f>AL233-IFERROR(VLOOKUP($A233,MIDCAP!$A:$B,2,0),0)*MIN(MIDCAP!$I:$I)</f>
        <v>#N/A</v>
      </c>
      <c r="AP233" t="e">
        <f>AM233-IFERROR(VLOOKUP($A233,MIDCAP!$A:$B,2,0),0)*MIN(MIDCAP!$K:$K)</f>
        <v>#N/A</v>
      </c>
      <c r="AQ233" t="e">
        <f>AN233-IFERROR(VLOOKUP($A233,VFS!$A:$B,2,0),0)*MIN(VFS!$G:$G)</f>
        <v>#N/A</v>
      </c>
      <c r="AR233" t="e">
        <f>AO233-IFERROR(VLOOKUP($A233,VFS!$A:$B,2,0),0)*MIN(VFS!$I:$I)</f>
        <v>#N/A</v>
      </c>
      <c r="AS233" t="e">
        <f>AP233-IFERROR(VLOOKUP($A233,VFS!$A:$B,2,0),0)*MIN(VFS!$K:$K)</f>
        <v>#N/A</v>
      </c>
      <c r="AT233" t="e">
        <f>AQ233-IFERROR(VLOOKUP($A233,FUEMAVND!$A:$B,2,0),0)*MIN(FUEMAVND!$G:$G)</f>
        <v>#N/A</v>
      </c>
      <c r="AU233" t="e">
        <f>AR233-IFERROR(VLOOKUP($A233,FUEMAVND!$A:$B,2,0),0)*MIN(FUEMAVND!$I:$I)</f>
        <v>#N/A</v>
      </c>
      <c r="AV233" t="e">
        <f>AS233-IFERROR(VLOOKUP($A233,FUEMAVND!$A:$B,2,0),0)*MIN(FUEMAVND!$K:$K)</f>
        <v>#N/A</v>
      </c>
    </row>
    <row r="234" spans="28:48" x14ac:dyDescent="0.3">
      <c r="AB234" t="e">
        <f>VLOOKUP($A234,updated_plusgrid!$A$1:$AF$500,MATCH("Usable (USABLE)",updated_plusgrid!$A$1:$AF$1,0),0)-IFERROR(VLOOKUP($A234,'E1 basket NFOL Morning'!$A$1:$M$500,MATCH("For 1 basket",'E1 basket NFOL Morning'!$A$1:$M$1,0),0),0)*MIN('E1 basket NFOL Morning'!$G$2:$G$500)</f>
        <v>#N/A</v>
      </c>
      <c r="AC234" t="e">
        <f>VLOOKUP($A234,updated_plusgrid!$A$1:$AF$500,MATCH("Due (DUE)",updated_plusgrid!$A$1:$AF$1,0),0)-IFERROR(VLOOKUP($A234,'E1 basket NFOL Morning'!$A$1:$M$500,MATCH("For 1 basket",'E1 basket NFOL Morning'!$A$1:$M$1,0),0),0)*MIN('E1 basket NFOL Morning'!$I$2:$I$500)</f>
        <v>#N/A</v>
      </c>
      <c r="AD234" t="e">
        <f>VLOOKUP($A234,updated_plusgrid!$A$1:$AF$500,MATCH("Pend. T+1 Buy (TT1UNSETTLEBUY)",updated_plusgrid!$A$1:$AF$1,0),0)-IFERROR(VLOOKUP($A234,'E1 basket NFOL Morning'!$A$1:$M$500,MATCH("For 1 basket",'E1 basket NFOL Morning'!$A$1:$M$1,0),0),0)*MIN('E1 basket NFOL Morning'!$K$2:$K$500)</f>
        <v>#N/A</v>
      </c>
      <c r="AE234" t="e">
        <f>AB234-IFERROR(VLOOKUP($A234,Diamond!$A:$B,2,0),0)*MIN(Diamond!$G:$G)</f>
        <v>#N/A</v>
      </c>
      <c r="AF234" t="e">
        <f>AC234-IFERROR(VLOOKUP($A234,Diamond!$A:$B,2,0),0)*MIN(Diamond!$I:$I)</f>
        <v>#N/A</v>
      </c>
      <c r="AG234" t="e">
        <f>AD234-IFERROR(VLOOKUP($A234,Diamond!$A:$B,2,0),0)*MIN(Diamond!$K:$K)</f>
        <v>#N/A</v>
      </c>
      <c r="AH234" t="e">
        <f>AE234-IFERROR(VLOOKUP($A234,FL!$A:$B,2,0),0)*MIN(FL!$G:$G)</f>
        <v>#N/A</v>
      </c>
      <c r="AI234" t="e">
        <f>AF234-IFERROR(VLOOKUP($A234,FL!$A:$B,2,0),0)*MIN(FL!$I:$I)</f>
        <v>#N/A</v>
      </c>
      <c r="AJ234" t="e">
        <f>AG234-IFERROR(VLOOKUP($A234,FL!$A:$B,2,0),0)*MIN(FL!$K:$K)</f>
        <v>#N/A</v>
      </c>
      <c r="AK234" t="e">
        <f>AH234-IFERROR(VLOOKUP($A234,'VN100'!$A:$B,2,0),0)*MIN('VN100'!$G:$G)</f>
        <v>#N/A</v>
      </c>
      <c r="AL234" t="e">
        <f>AI234-IFERROR(VLOOKUP($A234,'VN100'!$A:$B,2,0),0)*MIN('VN100'!$I:$I)</f>
        <v>#N/A</v>
      </c>
      <c r="AM234" t="e">
        <f>AJ234-IFERROR(VLOOKUP($A234,'VN100'!$A:$B,2,0),0)*MIN('VN100'!$K:$K)</f>
        <v>#N/A</v>
      </c>
      <c r="AN234" t="e">
        <f>AK234-IFERROR(VLOOKUP($A234,MIDCAP!$A:$B,2,0),0)*MIN(MIDCAP!$G:$G)</f>
        <v>#N/A</v>
      </c>
      <c r="AO234" t="e">
        <f>AL234-IFERROR(VLOOKUP($A234,MIDCAP!$A:$B,2,0),0)*MIN(MIDCAP!$I:$I)</f>
        <v>#N/A</v>
      </c>
      <c r="AP234" t="e">
        <f>AM234-IFERROR(VLOOKUP($A234,MIDCAP!$A:$B,2,0),0)*MIN(MIDCAP!$K:$K)</f>
        <v>#N/A</v>
      </c>
      <c r="AQ234" t="e">
        <f>AN234-IFERROR(VLOOKUP($A234,VFS!$A:$B,2,0),0)*MIN(VFS!$G:$G)</f>
        <v>#N/A</v>
      </c>
      <c r="AR234" t="e">
        <f>AO234-IFERROR(VLOOKUP($A234,VFS!$A:$B,2,0),0)*MIN(VFS!$I:$I)</f>
        <v>#N/A</v>
      </c>
      <c r="AS234" t="e">
        <f>AP234-IFERROR(VLOOKUP($A234,VFS!$A:$B,2,0),0)*MIN(VFS!$K:$K)</f>
        <v>#N/A</v>
      </c>
      <c r="AT234" t="e">
        <f>AQ234-IFERROR(VLOOKUP($A234,FUEMAVND!$A:$B,2,0),0)*MIN(FUEMAVND!$G:$G)</f>
        <v>#N/A</v>
      </c>
      <c r="AU234" t="e">
        <f>AR234-IFERROR(VLOOKUP($A234,FUEMAVND!$A:$B,2,0),0)*MIN(FUEMAVND!$I:$I)</f>
        <v>#N/A</v>
      </c>
      <c r="AV234" t="e">
        <f>AS234-IFERROR(VLOOKUP($A234,FUEMAVND!$A:$B,2,0),0)*MIN(FUEMAVND!$K:$K)</f>
        <v>#N/A</v>
      </c>
    </row>
    <row r="235" spans="28:48" x14ac:dyDescent="0.3">
      <c r="AB235" t="e">
        <f>VLOOKUP($A235,updated_plusgrid!$A$1:$AF$500,MATCH("Usable (USABLE)",updated_plusgrid!$A$1:$AF$1,0),0)-IFERROR(VLOOKUP($A235,'E1 basket NFOL Morning'!$A$1:$M$500,MATCH("For 1 basket",'E1 basket NFOL Morning'!$A$1:$M$1,0),0),0)*MIN('E1 basket NFOL Morning'!$G$2:$G$500)</f>
        <v>#N/A</v>
      </c>
      <c r="AC235" t="e">
        <f>VLOOKUP($A235,updated_plusgrid!$A$1:$AF$500,MATCH("Due (DUE)",updated_plusgrid!$A$1:$AF$1,0),0)-IFERROR(VLOOKUP($A235,'E1 basket NFOL Morning'!$A$1:$M$500,MATCH("For 1 basket",'E1 basket NFOL Morning'!$A$1:$M$1,0),0),0)*MIN('E1 basket NFOL Morning'!$I$2:$I$500)</f>
        <v>#N/A</v>
      </c>
      <c r="AD235" t="e">
        <f>VLOOKUP($A235,updated_plusgrid!$A$1:$AF$500,MATCH("Pend. T+1 Buy (TT1UNSETTLEBUY)",updated_plusgrid!$A$1:$AF$1,0),0)-IFERROR(VLOOKUP($A235,'E1 basket NFOL Morning'!$A$1:$M$500,MATCH("For 1 basket",'E1 basket NFOL Morning'!$A$1:$M$1,0),0),0)*MIN('E1 basket NFOL Morning'!$K$2:$K$500)</f>
        <v>#N/A</v>
      </c>
      <c r="AE235" t="e">
        <f>AB235-IFERROR(VLOOKUP($A235,Diamond!$A:$B,2,0),0)*MIN(Diamond!$G:$G)</f>
        <v>#N/A</v>
      </c>
      <c r="AF235" t="e">
        <f>AC235-IFERROR(VLOOKUP($A235,Diamond!$A:$B,2,0),0)*MIN(Diamond!$I:$I)</f>
        <v>#N/A</v>
      </c>
      <c r="AG235" t="e">
        <f>AD235-IFERROR(VLOOKUP($A235,Diamond!$A:$B,2,0),0)*MIN(Diamond!$K:$K)</f>
        <v>#N/A</v>
      </c>
      <c r="AH235" t="e">
        <f>AE235-IFERROR(VLOOKUP($A235,FL!$A:$B,2,0),0)*MIN(FL!$G:$G)</f>
        <v>#N/A</v>
      </c>
      <c r="AI235" t="e">
        <f>AF235-IFERROR(VLOOKUP($A235,FL!$A:$B,2,0),0)*MIN(FL!$I:$I)</f>
        <v>#N/A</v>
      </c>
      <c r="AJ235" t="e">
        <f>AG235-IFERROR(VLOOKUP($A235,FL!$A:$B,2,0),0)*MIN(FL!$K:$K)</f>
        <v>#N/A</v>
      </c>
      <c r="AK235" t="e">
        <f>AH235-IFERROR(VLOOKUP($A235,'VN100'!$A:$B,2,0),0)*MIN('VN100'!$G:$G)</f>
        <v>#N/A</v>
      </c>
      <c r="AL235" t="e">
        <f>AI235-IFERROR(VLOOKUP($A235,'VN100'!$A:$B,2,0),0)*MIN('VN100'!$I:$I)</f>
        <v>#N/A</v>
      </c>
      <c r="AM235" t="e">
        <f>AJ235-IFERROR(VLOOKUP($A235,'VN100'!$A:$B,2,0),0)*MIN('VN100'!$K:$K)</f>
        <v>#N/A</v>
      </c>
      <c r="AN235" t="e">
        <f>AK235-IFERROR(VLOOKUP($A235,MIDCAP!$A:$B,2,0),0)*MIN(MIDCAP!$G:$G)</f>
        <v>#N/A</v>
      </c>
      <c r="AO235" t="e">
        <f>AL235-IFERROR(VLOOKUP($A235,MIDCAP!$A:$B,2,0),0)*MIN(MIDCAP!$I:$I)</f>
        <v>#N/A</v>
      </c>
      <c r="AP235" t="e">
        <f>AM235-IFERROR(VLOOKUP($A235,MIDCAP!$A:$B,2,0),0)*MIN(MIDCAP!$K:$K)</f>
        <v>#N/A</v>
      </c>
      <c r="AQ235" t="e">
        <f>AN235-IFERROR(VLOOKUP($A235,VFS!$A:$B,2,0),0)*MIN(VFS!$G:$G)</f>
        <v>#N/A</v>
      </c>
      <c r="AR235" t="e">
        <f>AO235-IFERROR(VLOOKUP($A235,VFS!$A:$B,2,0),0)*MIN(VFS!$I:$I)</f>
        <v>#N/A</v>
      </c>
      <c r="AS235" t="e">
        <f>AP235-IFERROR(VLOOKUP($A235,VFS!$A:$B,2,0),0)*MIN(VFS!$K:$K)</f>
        <v>#N/A</v>
      </c>
      <c r="AT235" t="e">
        <f>AQ235-IFERROR(VLOOKUP($A235,FUEMAVND!$A:$B,2,0),0)*MIN(FUEMAVND!$G:$G)</f>
        <v>#N/A</v>
      </c>
      <c r="AU235" t="e">
        <f>AR235-IFERROR(VLOOKUP($A235,FUEMAVND!$A:$B,2,0),0)*MIN(FUEMAVND!$I:$I)</f>
        <v>#N/A</v>
      </c>
      <c r="AV235" t="e">
        <f>AS235-IFERROR(VLOOKUP($A235,FUEMAVND!$A:$B,2,0),0)*MIN(FUEMAVND!$K:$K)</f>
        <v>#N/A</v>
      </c>
    </row>
    <row r="236" spans="28:48" x14ac:dyDescent="0.3">
      <c r="AB236" t="e">
        <f>VLOOKUP($A236,updated_plusgrid!$A$1:$AF$500,MATCH("Usable (USABLE)",updated_plusgrid!$A$1:$AF$1,0),0)-IFERROR(VLOOKUP($A236,'E1 basket NFOL Morning'!$A$1:$M$500,MATCH("For 1 basket",'E1 basket NFOL Morning'!$A$1:$M$1,0),0),0)*MIN('E1 basket NFOL Morning'!$G$2:$G$500)</f>
        <v>#N/A</v>
      </c>
      <c r="AC236" t="e">
        <f>VLOOKUP($A236,updated_plusgrid!$A$1:$AF$500,MATCH("Due (DUE)",updated_plusgrid!$A$1:$AF$1,0),0)-IFERROR(VLOOKUP($A236,'E1 basket NFOL Morning'!$A$1:$M$500,MATCH("For 1 basket",'E1 basket NFOL Morning'!$A$1:$M$1,0),0),0)*MIN('E1 basket NFOL Morning'!$I$2:$I$500)</f>
        <v>#N/A</v>
      </c>
      <c r="AD236" t="e">
        <f>VLOOKUP($A236,updated_plusgrid!$A$1:$AF$500,MATCH("Pend. T+1 Buy (TT1UNSETTLEBUY)",updated_plusgrid!$A$1:$AF$1,0),0)-IFERROR(VLOOKUP($A236,'E1 basket NFOL Morning'!$A$1:$M$500,MATCH("For 1 basket",'E1 basket NFOL Morning'!$A$1:$M$1,0),0),0)*MIN('E1 basket NFOL Morning'!$K$2:$K$500)</f>
        <v>#N/A</v>
      </c>
      <c r="AE236" t="e">
        <f>AB236-IFERROR(VLOOKUP($A236,Diamond!$A:$B,2,0),0)*MIN(Diamond!$G:$G)</f>
        <v>#N/A</v>
      </c>
      <c r="AF236" t="e">
        <f>AC236-IFERROR(VLOOKUP($A236,Diamond!$A:$B,2,0),0)*MIN(Diamond!$I:$I)</f>
        <v>#N/A</v>
      </c>
      <c r="AG236" t="e">
        <f>AD236-IFERROR(VLOOKUP($A236,Diamond!$A:$B,2,0),0)*MIN(Diamond!$K:$K)</f>
        <v>#N/A</v>
      </c>
      <c r="AH236" t="e">
        <f>AE236-IFERROR(VLOOKUP($A236,FL!$A:$B,2,0),0)*MIN(FL!$G:$G)</f>
        <v>#N/A</v>
      </c>
      <c r="AI236" t="e">
        <f>AF236-IFERROR(VLOOKUP($A236,FL!$A:$B,2,0),0)*MIN(FL!$I:$I)</f>
        <v>#N/A</v>
      </c>
      <c r="AJ236" t="e">
        <f>AG236-IFERROR(VLOOKUP($A236,FL!$A:$B,2,0),0)*MIN(FL!$K:$K)</f>
        <v>#N/A</v>
      </c>
      <c r="AK236" t="e">
        <f>AH236-IFERROR(VLOOKUP($A236,'VN100'!$A:$B,2,0),0)*MIN('VN100'!$G:$G)</f>
        <v>#N/A</v>
      </c>
      <c r="AL236" t="e">
        <f>AI236-IFERROR(VLOOKUP($A236,'VN100'!$A:$B,2,0),0)*MIN('VN100'!$I:$I)</f>
        <v>#N/A</v>
      </c>
      <c r="AM236" t="e">
        <f>AJ236-IFERROR(VLOOKUP($A236,'VN100'!$A:$B,2,0),0)*MIN('VN100'!$K:$K)</f>
        <v>#N/A</v>
      </c>
      <c r="AN236" t="e">
        <f>AK236-IFERROR(VLOOKUP($A236,MIDCAP!$A:$B,2,0),0)*MIN(MIDCAP!$G:$G)</f>
        <v>#N/A</v>
      </c>
      <c r="AO236" t="e">
        <f>AL236-IFERROR(VLOOKUP($A236,MIDCAP!$A:$B,2,0),0)*MIN(MIDCAP!$I:$I)</f>
        <v>#N/A</v>
      </c>
      <c r="AP236" t="e">
        <f>AM236-IFERROR(VLOOKUP($A236,MIDCAP!$A:$B,2,0),0)*MIN(MIDCAP!$K:$K)</f>
        <v>#N/A</v>
      </c>
      <c r="AQ236" t="e">
        <f>AN236-IFERROR(VLOOKUP($A236,VFS!$A:$B,2,0),0)*MIN(VFS!$G:$G)</f>
        <v>#N/A</v>
      </c>
      <c r="AR236" t="e">
        <f>AO236-IFERROR(VLOOKUP($A236,VFS!$A:$B,2,0),0)*MIN(VFS!$I:$I)</f>
        <v>#N/A</v>
      </c>
      <c r="AS236" t="e">
        <f>AP236-IFERROR(VLOOKUP($A236,VFS!$A:$B,2,0),0)*MIN(VFS!$K:$K)</f>
        <v>#N/A</v>
      </c>
      <c r="AT236" t="e">
        <f>AQ236-IFERROR(VLOOKUP($A236,FUEMAVND!$A:$B,2,0),0)*MIN(FUEMAVND!$G:$G)</f>
        <v>#N/A</v>
      </c>
      <c r="AU236" t="e">
        <f>AR236-IFERROR(VLOOKUP($A236,FUEMAVND!$A:$B,2,0),0)*MIN(FUEMAVND!$I:$I)</f>
        <v>#N/A</v>
      </c>
      <c r="AV236" t="e">
        <f>AS236-IFERROR(VLOOKUP($A236,FUEMAVND!$A:$B,2,0),0)*MIN(FUEMAVND!$K:$K)</f>
        <v>#N/A</v>
      </c>
    </row>
    <row r="237" spans="28:48" x14ac:dyDescent="0.3">
      <c r="AB237" t="e">
        <f>VLOOKUP($A237,updated_plusgrid!$A$1:$AF$500,MATCH("Usable (USABLE)",updated_plusgrid!$A$1:$AF$1,0),0)-IFERROR(VLOOKUP($A237,'E1 basket NFOL Morning'!$A$1:$M$500,MATCH("For 1 basket",'E1 basket NFOL Morning'!$A$1:$M$1,0),0),0)*MIN('E1 basket NFOL Morning'!$G$2:$G$500)</f>
        <v>#N/A</v>
      </c>
      <c r="AC237" t="e">
        <f>VLOOKUP($A237,updated_plusgrid!$A$1:$AF$500,MATCH("Due (DUE)",updated_plusgrid!$A$1:$AF$1,0),0)-IFERROR(VLOOKUP($A237,'E1 basket NFOL Morning'!$A$1:$M$500,MATCH("For 1 basket",'E1 basket NFOL Morning'!$A$1:$M$1,0),0),0)*MIN('E1 basket NFOL Morning'!$I$2:$I$500)</f>
        <v>#N/A</v>
      </c>
      <c r="AD237" t="e">
        <f>VLOOKUP($A237,updated_plusgrid!$A$1:$AF$500,MATCH("Pend. T+1 Buy (TT1UNSETTLEBUY)",updated_plusgrid!$A$1:$AF$1,0),0)-IFERROR(VLOOKUP($A237,'E1 basket NFOL Morning'!$A$1:$M$500,MATCH("For 1 basket",'E1 basket NFOL Morning'!$A$1:$M$1,0),0),0)*MIN('E1 basket NFOL Morning'!$K$2:$K$500)</f>
        <v>#N/A</v>
      </c>
      <c r="AE237" t="e">
        <f>AB237-IFERROR(VLOOKUP($A237,Diamond!$A:$B,2,0),0)*MIN(Diamond!$G:$G)</f>
        <v>#N/A</v>
      </c>
      <c r="AF237" t="e">
        <f>AC237-IFERROR(VLOOKUP($A237,Diamond!$A:$B,2,0),0)*MIN(Diamond!$I:$I)</f>
        <v>#N/A</v>
      </c>
      <c r="AG237" t="e">
        <f>AD237-IFERROR(VLOOKUP($A237,Diamond!$A:$B,2,0),0)*MIN(Diamond!$K:$K)</f>
        <v>#N/A</v>
      </c>
      <c r="AH237" t="e">
        <f>AE237-IFERROR(VLOOKUP($A237,FL!$A:$B,2,0),0)*MIN(FL!$G:$G)</f>
        <v>#N/A</v>
      </c>
      <c r="AI237" t="e">
        <f>AF237-IFERROR(VLOOKUP($A237,FL!$A:$B,2,0),0)*MIN(FL!$I:$I)</f>
        <v>#N/A</v>
      </c>
      <c r="AJ237" t="e">
        <f>AG237-IFERROR(VLOOKUP($A237,FL!$A:$B,2,0),0)*MIN(FL!$K:$K)</f>
        <v>#N/A</v>
      </c>
      <c r="AK237" t="e">
        <f>AH237-IFERROR(VLOOKUP($A237,'VN100'!$A:$B,2,0),0)*MIN('VN100'!$G:$G)</f>
        <v>#N/A</v>
      </c>
      <c r="AL237" t="e">
        <f>AI237-IFERROR(VLOOKUP($A237,'VN100'!$A:$B,2,0),0)*MIN('VN100'!$I:$I)</f>
        <v>#N/A</v>
      </c>
      <c r="AM237" t="e">
        <f>AJ237-IFERROR(VLOOKUP($A237,'VN100'!$A:$B,2,0),0)*MIN('VN100'!$K:$K)</f>
        <v>#N/A</v>
      </c>
      <c r="AN237" t="e">
        <f>AK237-IFERROR(VLOOKUP($A237,MIDCAP!$A:$B,2,0),0)*MIN(MIDCAP!$G:$G)</f>
        <v>#N/A</v>
      </c>
      <c r="AO237" t="e">
        <f>AL237-IFERROR(VLOOKUP($A237,MIDCAP!$A:$B,2,0),0)*MIN(MIDCAP!$I:$I)</f>
        <v>#N/A</v>
      </c>
      <c r="AP237" t="e">
        <f>AM237-IFERROR(VLOOKUP($A237,MIDCAP!$A:$B,2,0),0)*MIN(MIDCAP!$K:$K)</f>
        <v>#N/A</v>
      </c>
      <c r="AQ237" t="e">
        <f>AN237-IFERROR(VLOOKUP($A237,VFS!$A:$B,2,0),0)*MIN(VFS!$G:$G)</f>
        <v>#N/A</v>
      </c>
      <c r="AR237" t="e">
        <f>AO237-IFERROR(VLOOKUP($A237,VFS!$A:$B,2,0),0)*MIN(VFS!$I:$I)</f>
        <v>#N/A</v>
      </c>
      <c r="AS237" t="e">
        <f>AP237-IFERROR(VLOOKUP($A237,VFS!$A:$B,2,0),0)*MIN(VFS!$K:$K)</f>
        <v>#N/A</v>
      </c>
      <c r="AT237" t="e">
        <f>AQ237-IFERROR(VLOOKUP($A237,FUEMAVND!$A:$B,2,0),0)*MIN(FUEMAVND!$G:$G)</f>
        <v>#N/A</v>
      </c>
      <c r="AU237" t="e">
        <f>AR237-IFERROR(VLOOKUP($A237,FUEMAVND!$A:$B,2,0),0)*MIN(FUEMAVND!$I:$I)</f>
        <v>#N/A</v>
      </c>
      <c r="AV237" t="e">
        <f>AS237-IFERROR(VLOOKUP($A237,FUEMAVND!$A:$B,2,0),0)*MIN(FUEMAVND!$K:$K)</f>
        <v>#N/A</v>
      </c>
    </row>
    <row r="238" spans="28:48" x14ac:dyDescent="0.3">
      <c r="AB238" t="e">
        <f>VLOOKUP($A238,updated_plusgrid!$A$1:$AF$500,MATCH("Usable (USABLE)",updated_plusgrid!$A$1:$AF$1,0),0)-IFERROR(VLOOKUP($A238,'E1 basket NFOL Morning'!$A$1:$M$500,MATCH("For 1 basket",'E1 basket NFOL Morning'!$A$1:$M$1,0),0),0)*MIN('E1 basket NFOL Morning'!$G$2:$G$500)</f>
        <v>#N/A</v>
      </c>
      <c r="AC238" t="e">
        <f>VLOOKUP($A238,updated_plusgrid!$A$1:$AF$500,MATCH("Due (DUE)",updated_plusgrid!$A$1:$AF$1,0),0)-IFERROR(VLOOKUP($A238,'E1 basket NFOL Morning'!$A$1:$M$500,MATCH("For 1 basket",'E1 basket NFOL Morning'!$A$1:$M$1,0),0),0)*MIN('E1 basket NFOL Morning'!$I$2:$I$500)</f>
        <v>#N/A</v>
      </c>
      <c r="AD238" t="e">
        <f>VLOOKUP($A238,updated_plusgrid!$A$1:$AF$500,MATCH("Pend. T+1 Buy (TT1UNSETTLEBUY)",updated_plusgrid!$A$1:$AF$1,0),0)-IFERROR(VLOOKUP($A238,'E1 basket NFOL Morning'!$A$1:$M$500,MATCH("For 1 basket",'E1 basket NFOL Morning'!$A$1:$M$1,0),0),0)*MIN('E1 basket NFOL Morning'!$K$2:$K$500)</f>
        <v>#N/A</v>
      </c>
      <c r="AE238" t="e">
        <f>AB238-IFERROR(VLOOKUP($A238,Diamond!$A:$B,2,0),0)*MIN(Diamond!$G:$G)</f>
        <v>#N/A</v>
      </c>
      <c r="AF238" t="e">
        <f>AC238-IFERROR(VLOOKUP($A238,Diamond!$A:$B,2,0),0)*MIN(Diamond!$I:$I)</f>
        <v>#N/A</v>
      </c>
      <c r="AG238" t="e">
        <f>AD238-IFERROR(VLOOKUP($A238,Diamond!$A:$B,2,0),0)*MIN(Diamond!$K:$K)</f>
        <v>#N/A</v>
      </c>
      <c r="AH238" t="e">
        <f>AE238-IFERROR(VLOOKUP($A238,FL!$A:$B,2,0),0)*MIN(FL!$G:$G)</f>
        <v>#N/A</v>
      </c>
      <c r="AI238" t="e">
        <f>AF238-IFERROR(VLOOKUP($A238,FL!$A:$B,2,0),0)*MIN(FL!$I:$I)</f>
        <v>#N/A</v>
      </c>
      <c r="AJ238" t="e">
        <f>AG238-IFERROR(VLOOKUP($A238,FL!$A:$B,2,0),0)*MIN(FL!$K:$K)</f>
        <v>#N/A</v>
      </c>
      <c r="AK238" t="e">
        <f>AH238-IFERROR(VLOOKUP($A238,'VN100'!$A:$B,2,0),0)*MIN('VN100'!$G:$G)</f>
        <v>#N/A</v>
      </c>
      <c r="AL238" t="e">
        <f>AI238-IFERROR(VLOOKUP($A238,'VN100'!$A:$B,2,0),0)*MIN('VN100'!$I:$I)</f>
        <v>#N/A</v>
      </c>
      <c r="AM238" t="e">
        <f>AJ238-IFERROR(VLOOKUP($A238,'VN100'!$A:$B,2,0),0)*MIN('VN100'!$K:$K)</f>
        <v>#N/A</v>
      </c>
      <c r="AN238" t="e">
        <f>AK238-IFERROR(VLOOKUP($A238,MIDCAP!$A:$B,2,0),0)*MIN(MIDCAP!$G:$G)</f>
        <v>#N/A</v>
      </c>
      <c r="AO238" t="e">
        <f>AL238-IFERROR(VLOOKUP($A238,MIDCAP!$A:$B,2,0),0)*MIN(MIDCAP!$I:$I)</f>
        <v>#N/A</v>
      </c>
      <c r="AP238" t="e">
        <f>AM238-IFERROR(VLOOKUP($A238,MIDCAP!$A:$B,2,0),0)*MIN(MIDCAP!$K:$K)</f>
        <v>#N/A</v>
      </c>
      <c r="AQ238" t="e">
        <f>AN238-IFERROR(VLOOKUP($A238,VFS!$A:$B,2,0),0)*MIN(VFS!$G:$G)</f>
        <v>#N/A</v>
      </c>
      <c r="AR238" t="e">
        <f>AO238-IFERROR(VLOOKUP($A238,VFS!$A:$B,2,0),0)*MIN(VFS!$I:$I)</f>
        <v>#N/A</v>
      </c>
      <c r="AS238" t="e">
        <f>AP238-IFERROR(VLOOKUP($A238,VFS!$A:$B,2,0),0)*MIN(VFS!$K:$K)</f>
        <v>#N/A</v>
      </c>
      <c r="AT238" t="e">
        <f>AQ238-IFERROR(VLOOKUP($A238,FUEMAVND!$A:$B,2,0),0)*MIN(FUEMAVND!$G:$G)</f>
        <v>#N/A</v>
      </c>
      <c r="AU238" t="e">
        <f>AR238-IFERROR(VLOOKUP($A238,FUEMAVND!$A:$B,2,0),0)*MIN(FUEMAVND!$I:$I)</f>
        <v>#N/A</v>
      </c>
      <c r="AV238" t="e">
        <f>AS238-IFERROR(VLOOKUP($A238,FUEMAVND!$A:$B,2,0),0)*MIN(FUEMAVND!$K:$K)</f>
        <v>#N/A</v>
      </c>
    </row>
    <row r="239" spans="28:48" x14ac:dyDescent="0.3">
      <c r="AB239" t="e">
        <f>VLOOKUP($A239,updated_plusgrid!$A$1:$AF$500,MATCH("Usable (USABLE)",updated_plusgrid!$A$1:$AF$1,0),0)-IFERROR(VLOOKUP($A239,'E1 basket NFOL Morning'!$A$1:$M$500,MATCH("For 1 basket",'E1 basket NFOL Morning'!$A$1:$M$1,0),0),0)*MIN('E1 basket NFOL Morning'!$G$2:$G$500)</f>
        <v>#N/A</v>
      </c>
      <c r="AC239" t="e">
        <f>VLOOKUP($A239,updated_plusgrid!$A$1:$AF$500,MATCH("Due (DUE)",updated_plusgrid!$A$1:$AF$1,0),0)-IFERROR(VLOOKUP($A239,'E1 basket NFOL Morning'!$A$1:$M$500,MATCH("For 1 basket",'E1 basket NFOL Morning'!$A$1:$M$1,0),0),0)*MIN('E1 basket NFOL Morning'!$I$2:$I$500)</f>
        <v>#N/A</v>
      </c>
      <c r="AD239" t="e">
        <f>VLOOKUP($A239,updated_plusgrid!$A$1:$AF$500,MATCH("Pend. T+1 Buy (TT1UNSETTLEBUY)",updated_plusgrid!$A$1:$AF$1,0),0)-IFERROR(VLOOKUP($A239,'E1 basket NFOL Morning'!$A$1:$M$500,MATCH("For 1 basket",'E1 basket NFOL Morning'!$A$1:$M$1,0),0),0)*MIN('E1 basket NFOL Morning'!$K$2:$K$500)</f>
        <v>#N/A</v>
      </c>
      <c r="AE239" t="e">
        <f>AB239-IFERROR(VLOOKUP($A239,Diamond!$A:$B,2,0),0)*MIN(Diamond!$G:$G)</f>
        <v>#N/A</v>
      </c>
      <c r="AF239" t="e">
        <f>AC239-IFERROR(VLOOKUP($A239,Diamond!$A:$B,2,0),0)*MIN(Diamond!$I:$I)</f>
        <v>#N/A</v>
      </c>
      <c r="AG239" t="e">
        <f>AD239-IFERROR(VLOOKUP($A239,Diamond!$A:$B,2,0),0)*MIN(Diamond!$K:$K)</f>
        <v>#N/A</v>
      </c>
      <c r="AH239" t="e">
        <f>AE239-IFERROR(VLOOKUP($A239,FL!$A:$B,2,0),0)*MIN(FL!$G:$G)</f>
        <v>#N/A</v>
      </c>
      <c r="AI239" t="e">
        <f>AF239-IFERROR(VLOOKUP($A239,FL!$A:$B,2,0),0)*MIN(FL!$I:$I)</f>
        <v>#N/A</v>
      </c>
      <c r="AJ239" t="e">
        <f>AG239-IFERROR(VLOOKUP($A239,FL!$A:$B,2,0),0)*MIN(FL!$K:$K)</f>
        <v>#N/A</v>
      </c>
      <c r="AK239" t="e">
        <f>AH239-IFERROR(VLOOKUP($A239,'VN100'!$A:$B,2,0),0)*MIN('VN100'!$G:$G)</f>
        <v>#N/A</v>
      </c>
      <c r="AL239" t="e">
        <f>AI239-IFERROR(VLOOKUP($A239,'VN100'!$A:$B,2,0),0)*MIN('VN100'!$I:$I)</f>
        <v>#N/A</v>
      </c>
      <c r="AM239" t="e">
        <f>AJ239-IFERROR(VLOOKUP($A239,'VN100'!$A:$B,2,0),0)*MIN('VN100'!$K:$K)</f>
        <v>#N/A</v>
      </c>
      <c r="AN239" t="e">
        <f>AK239-IFERROR(VLOOKUP($A239,MIDCAP!$A:$B,2,0),0)*MIN(MIDCAP!$G:$G)</f>
        <v>#N/A</v>
      </c>
      <c r="AO239" t="e">
        <f>AL239-IFERROR(VLOOKUP($A239,MIDCAP!$A:$B,2,0),0)*MIN(MIDCAP!$I:$I)</f>
        <v>#N/A</v>
      </c>
      <c r="AP239" t="e">
        <f>AM239-IFERROR(VLOOKUP($A239,MIDCAP!$A:$B,2,0),0)*MIN(MIDCAP!$K:$K)</f>
        <v>#N/A</v>
      </c>
      <c r="AQ239" t="e">
        <f>AN239-IFERROR(VLOOKUP($A239,VFS!$A:$B,2,0),0)*MIN(VFS!$G:$G)</f>
        <v>#N/A</v>
      </c>
      <c r="AR239" t="e">
        <f>AO239-IFERROR(VLOOKUP($A239,VFS!$A:$B,2,0),0)*MIN(VFS!$I:$I)</f>
        <v>#N/A</v>
      </c>
      <c r="AS239" t="e">
        <f>AP239-IFERROR(VLOOKUP($A239,VFS!$A:$B,2,0),0)*MIN(VFS!$K:$K)</f>
        <v>#N/A</v>
      </c>
      <c r="AT239" t="e">
        <f>AQ239-IFERROR(VLOOKUP($A239,FUEMAVND!$A:$B,2,0),0)*MIN(FUEMAVND!$G:$G)</f>
        <v>#N/A</v>
      </c>
      <c r="AU239" t="e">
        <f>AR239-IFERROR(VLOOKUP($A239,FUEMAVND!$A:$B,2,0),0)*MIN(FUEMAVND!$I:$I)</f>
        <v>#N/A</v>
      </c>
      <c r="AV239" t="e">
        <f>AS239-IFERROR(VLOOKUP($A239,FUEMAVND!$A:$B,2,0),0)*MIN(FUEMAVND!$K:$K)</f>
        <v>#N/A</v>
      </c>
    </row>
    <row r="240" spans="28:48" x14ac:dyDescent="0.3">
      <c r="AB240" t="e">
        <f>VLOOKUP($A240,updated_plusgrid!$A$1:$AF$500,MATCH("Usable (USABLE)",updated_plusgrid!$A$1:$AF$1,0),0)-IFERROR(VLOOKUP($A240,'E1 basket NFOL Morning'!$A$1:$M$500,MATCH("For 1 basket",'E1 basket NFOL Morning'!$A$1:$M$1,0),0),0)*MIN('E1 basket NFOL Morning'!$G$2:$G$500)</f>
        <v>#N/A</v>
      </c>
      <c r="AC240" t="e">
        <f>VLOOKUP($A240,updated_plusgrid!$A$1:$AF$500,MATCH("Due (DUE)",updated_plusgrid!$A$1:$AF$1,0),0)-IFERROR(VLOOKUP($A240,'E1 basket NFOL Morning'!$A$1:$M$500,MATCH("For 1 basket",'E1 basket NFOL Morning'!$A$1:$M$1,0),0),0)*MIN('E1 basket NFOL Morning'!$I$2:$I$500)</f>
        <v>#N/A</v>
      </c>
      <c r="AD240" t="e">
        <f>VLOOKUP($A240,updated_plusgrid!$A$1:$AF$500,MATCH("Pend. T+1 Buy (TT1UNSETTLEBUY)",updated_plusgrid!$A$1:$AF$1,0),0)-IFERROR(VLOOKUP($A240,'E1 basket NFOL Morning'!$A$1:$M$500,MATCH("For 1 basket",'E1 basket NFOL Morning'!$A$1:$M$1,0),0),0)*MIN('E1 basket NFOL Morning'!$K$2:$K$500)</f>
        <v>#N/A</v>
      </c>
      <c r="AE240" t="e">
        <f>AB240-IFERROR(VLOOKUP($A240,Diamond!$A:$B,2,0),0)*MIN(Diamond!$G:$G)</f>
        <v>#N/A</v>
      </c>
      <c r="AF240" t="e">
        <f>AC240-IFERROR(VLOOKUP($A240,Diamond!$A:$B,2,0),0)*MIN(Diamond!$I:$I)</f>
        <v>#N/A</v>
      </c>
      <c r="AG240" t="e">
        <f>AD240-IFERROR(VLOOKUP($A240,Diamond!$A:$B,2,0),0)*MIN(Diamond!$K:$K)</f>
        <v>#N/A</v>
      </c>
      <c r="AH240" t="e">
        <f>AE240-IFERROR(VLOOKUP($A240,FL!$A:$B,2,0),0)*MIN(FL!$G:$G)</f>
        <v>#N/A</v>
      </c>
      <c r="AI240" t="e">
        <f>AF240-IFERROR(VLOOKUP($A240,FL!$A:$B,2,0),0)*MIN(FL!$I:$I)</f>
        <v>#N/A</v>
      </c>
      <c r="AJ240" t="e">
        <f>AG240-IFERROR(VLOOKUP($A240,FL!$A:$B,2,0),0)*MIN(FL!$K:$K)</f>
        <v>#N/A</v>
      </c>
      <c r="AK240" t="e">
        <f>AH240-IFERROR(VLOOKUP($A240,'VN100'!$A:$B,2,0),0)*MIN('VN100'!$G:$G)</f>
        <v>#N/A</v>
      </c>
      <c r="AL240" t="e">
        <f>AI240-IFERROR(VLOOKUP($A240,'VN100'!$A:$B,2,0),0)*MIN('VN100'!$I:$I)</f>
        <v>#N/A</v>
      </c>
      <c r="AM240" t="e">
        <f>AJ240-IFERROR(VLOOKUP($A240,'VN100'!$A:$B,2,0),0)*MIN('VN100'!$K:$K)</f>
        <v>#N/A</v>
      </c>
      <c r="AN240" t="e">
        <f>AK240-IFERROR(VLOOKUP($A240,MIDCAP!$A:$B,2,0),0)*MIN(MIDCAP!$G:$G)</f>
        <v>#N/A</v>
      </c>
      <c r="AO240" t="e">
        <f>AL240-IFERROR(VLOOKUP($A240,MIDCAP!$A:$B,2,0),0)*MIN(MIDCAP!$I:$I)</f>
        <v>#N/A</v>
      </c>
      <c r="AP240" t="e">
        <f>AM240-IFERROR(VLOOKUP($A240,MIDCAP!$A:$B,2,0),0)*MIN(MIDCAP!$K:$K)</f>
        <v>#N/A</v>
      </c>
      <c r="AQ240" t="e">
        <f>AN240-IFERROR(VLOOKUP($A240,VFS!$A:$B,2,0),0)*MIN(VFS!$G:$G)</f>
        <v>#N/A</v>
      </c>
      <c r="AR240" t="e">
        <f>AO240-IFERROR(VLOOKUP($A240,VFS!$A:$B,2,0),0)*MIN(VFS!$I:$I)</f>
        <v>#N/A</v>
      </c>
      <c r="AS240" t="e">
        <f>AP240-IFERROR(VLOOKUP($A240,VFS!$A:$B,2,0),0)*MIN(VFS!$K:$K)</f>
        <v>#N/A</v>
      </c>
      <c r="AT240" t="e">
        <f>AQ240-IFERROR(VLOOKUP($A240,FUEMAVND!$A:$B,2,0),0)*MIN(FUEMAVND!$G:$G)</f>
        <v>#N/A</v>
      </c>
      <c r="AU240" t="e">
        <f>AR240-IFERROR(VLOOKUP($A240,FUEMAVND!$A:$B,2,0),0)*MIN(FUEMAVND!$I:$I)</f>
        <v>#N/A</v>
      </c>
      <c r="AV240" t="e">
        <f>AS240-IFERROR(VLOOKUP($A240,FUEMAVND!$A:$B,2,0),0)*MIN(FUEMAVND!$K:$K)</f>
        <v>#N/A</v>
      </c>
    </row>
    <row r="241" spans="28:48" x14ac:dyDescent="0.3">
      <c r="AB241" t="e">
        <f>VLOOKUP($A241,updated_plusgrid!$A$1:$AF$500,MATCH("Usable (USABLE)",updated_plusgrid!$A$1:$AF$1,0),0)-IFERROR(VLOOKUP($A241,'E1 basket NFOL Morning'!$A$1:$M$500,MATCH("For 1 basket",'E1 basket NFOL Morning'!$A$1:$M$1,0),0),0)*MIN('E1 basket NFOL Morning'!$G$2:$G$500)</f>
        <v>#N/A</v>
      </c>
      <c r="AC241" t="e">
        <f>VLOOKUP($A241,updated_plusgrid!$A$1:$AF$500,MATCH("Due (DUE)",updated_plusgrid!$A$1:$AF$1,0),0)-IFERROR(VLOOKUP($A241,'E1 basket NFOL Morning'!$A$1:$M$500,MATCH("For 1 basket",'E1 basket NFOL Morning'!$A$1:$M$1,0),0),0)*MIN('E1 basket NFOL Morning'!$I$2:$I$500)</f>
        <v>#N/A</v>
      </c>
      <c r="AD241" t="e">
        <f>VLOOKUP($A241,updated_plusgrid!$A$1:$AF$500,MATCH("Pend. T+1 Buy (TT1UNSETTLEBUY)",updated_plusgrid!$A$1:$AF$1,0),0)-IFERROR(VLOOKUP($A241,'E1 basket NFOL Morning'!$A$1:$M$500,MATCH("For 1 basket",'E1 basket NFOL Morning'!$A$1:$M$1,0),0),0)*MIN('E1 basket NFOL Morning'!$K$2:$K$500)</f>
        <v>#N/A</v>
      </c>
      <c r="AE241" t="e">
        <f>AB241-IFERROR(VLOOKUP($A241,Diamond!$A:$B,2,0),0)*MIN(Diamond!$G:$G)</f>
        <v>#N/A</v>
      </c>
      <c r="AF241" t="e">
        <f>AC241-IFERROR(VLOOKUP($A241,Diamond!$A:$B,2,0),0)*MIN(Diamond!$I:$I)</f>
        <v>#N/A</v>
      </c>
      <c r="AG241" t="e">
        <f>AD241-IFERROR(VLOOKUP($A241,Diamond!$A:$B,2,0),0)*MIN(Diamond!$K:$K)</f>
        <v>#N/A</v>
      </c>
      <c r="AH241" t="e">
        <f>AE241-IFERROR(VLOOKUP($A241,FL!$A:$B,2,0),0)*MIN(FL!$G:$G)</f>
        <v>#N/A</v>
      </c>
      <c r="AI241" t="e">
        <f>AF241-IFERROR(VLOOKUP($A241,FL!$A:$B,2,0),0)*MIN(FL!$I:$I)</f>
        <v>#N/A</v>
      </c>
      <c r="AJ241" t="e">
        <f>AG241-IFERROR(VLOOKUP($A241,FL!$A:$B,2,0),0)*MIN(FL!$K:$K)</f>
        <v>#N/A</v>
      </c>
      <c r="AK241" t="e">
        <f>AH241-IFERROR(VLOOKUP($A241,'VN100'!$A:$B,2,0),0)*MIN('VN100'!$G:$G)</f>
        <v>#N/A</v>
      </c>
      <c r="AL241" t="e">
        <f>AI241-IFERROR(VLOOKUP($A241,'VN100'!$A:$B,2,0),0)*MIN('VN100'!$I:$I)</f>
        <v>#N/A</v>
      </c>
      <c r="AM241" t="e">
        <f>AJ241-IFERROR(VLOOKUP($A241,'VN100'!$A:$B,2,0),0)*MIN('VN100'!$K:$K)</f>
        <v>#N/A</v>
      </c>
      <c r="AN241" t="e">
        <f>AK241-IFERROR(VLOOKUP($A241,MIDCAP!$A:$B,2,0),0)*MIN(MIDCAP!$G:$G)</f>
        <v>#N/A</v>
      </c>
      <c r="AO241" t="e">
        <f>AL241-IFERROR(VLOOKUP($A241,MIDCAP!$A:$B,2,0),0)*MIN(MIDCAP!$I:$I)</f>
        <v>#N/A</v>
      </c>
      <c r="AP241" t="e">
        <f>AM241-IFERROR(VLOOKUP($A241,MIDCAP!$A:$B,2,0),0)*MIN(MIDCAP!$K:$K)</f>
        <v>#N/A</v>
      </c>
      <c r="AQ241" t="e">
        <f>AN241-IFERROR(VLOOKUP($A241,VFS!$A:$B,2,0),0)*MIN(VFS!$G:$G)</f>
        <v>#N/A</v>
      </c>
      <c r="AR241" t="e">
        <f>AO241-IFERROR(VLOOKUP($A241,VFS!$A:$B,2,0),0)*MIN(VFS!$I:$I)</f>
        <v>#N/A</v>
      </c>
      <c r="AS241" t="e">
        <f>AP241-IFERROR(VLOOKUP($A241,VFS!$A:$B,2,0),0)*MIN(VFS!$K:$K)</f>
        <v>#N/A</v>
      </c>
      <c r="AT241" t="e">
        <f>AQ241-IFERROR(VLOOKUP($A241,FUEMAVND!$A:$B,2,0),0)*MIN(FUEMAVND!$G:$G)</f>
        <v>#N/A</v>
      </c>
      <c r="AU241" t="e">
        <f>AR241-IFERROR(VLOOKUP($A241,FUEMAVND!$A:$B,2,0),0)*MIN(FUEMAVND!$I:$I)</f>
        <v>#N/A</v>
      </c>
      <c r="AV241" t="e">
        <f>AS241-IFERROR(VLOOKUP($A241,FUEMAVND!$A:$B,2,0),0)*MIN(FUEMAVND!$K:$K)</f>
        <v>#N/A</v>
      </c>
    </row>
    <row r="242" spans="28:48" x14ac:dyDescent="0.3">
      <c r="AB242" t="e">
        <f>VLOOKUP($A242,updated_plusgrid!$A$1:$AF$500,MATCH("Usable (USABLE)",updated_plusgrid!$A$1:$AF$1,0),0)-IFERROR(VLOOKUP($A242,'E1 basket NFOL Morning'!$A$1:$M$500,MATCH("For 1 basket",'E1 basket NFOL Morning'!$A$1:$M$1,0),0),0)*MIN('E1 basket NFOL Morning'!$G$2:$G$500)</f>
        <v>#N/A</v>
      </c>
      <c r="AC242" t="e">
        <f>VLOOKUP($A242,updated_plusgrid!$A$1:$AF$500,MATCH("Due (DUE)",updated_plusgrid!$A$1:$AF$1,0),0)-IFERROR(VLOOKUP($A242,'E1 basket NFOL Morning'!$A$1:$M$500,MATCH("For 1 basket",'E1 basket NFOL Morning'!$A$1:$M$1,0),0),0)*MIN('E1 basket NFOL Morning'!$I$2:$I$500)</f>
        <v>#N/A</v>
      </c>
      <c r="AD242" t="e">
        <f>VLOOKUP($A242,updated_plusgrid!$A$1:$AF$500,MATCH("Pend. T+1 Buy (TT1UNSETTLEBUY)",updated_plusgrid!$A$1:$AF$1,0),0)-IFERROR(VLOOKUP($A242,'E1 basket NFOL Morning'!$A$1:$M$500,MATCH("For 1 basket",'E1 basket NFOL Morning'!$A$1:$M$1,0),0),0)*MIN('E1 basket NFOL Morning'!$K$2:$K$500)</f>
        <v>#N/A</v>
      </c>
      <c r="AE242" t="e">
        <f>AB242-IFERROR(VLOOKUP($A242,Diamond!$A:$B,2,0),0)*MIN(Diamond!$G:$G)</f>
        <v>#N/A</v>
      </c>
      <c r="AF242" t="e">
        <f>AC242-IFERROR(VLOOKUP($A242,Diamond!$A:$B,2,0),0)*MIN(Diamond!$I:$I)</f>
        <v>#N/A</v>
      </c>
      <c r="AG242" t="e">
        <f>AD242-IFERROR(VLOOKUP($A242,Diamond!$A:$B,2,0),0)*MIN(Diamond!$K:$K)</f>
        <v>#N/A</v>
      </c>
      <c r="AH242" t="e">
        <f>AE242-IFERROR(VLOOKUP($A242,FL!$A:$B,2,0),0)*MIN(FL!$G:$G)</f>
        <v>#N/A</v>
      </c>
      <c r="AI242" t="e">
        <f>AF242-IFERROR(VLOOKUP($A242,FL!$A:$B,2,0),0)*MIN(FL!$I:$I)</f>
        <v>#N/A</v>
      </c>
      <c r="AJ242" t="e">
        <f>AG242-IFERROR(VLOOKUP($A242,FL!$A:$B,2,0),0)*MIN(FL!$K:$K)</f>
        <v>#N/A</v>
      </c>
      <c r="AK242" t="e">
        <f>AH242-IFERROR(VLOOKUP($A242,'VN100'!$A:$B,2,0),0)*MIN('VN100'!$G:$G)</f>
        <v>#N/A</v>
      </c>
      <c r="AL242" t="e">
        <f>AI242-IFERROR(VLOOKUP($A242,'VN100'!$A:$B,2,0),0)*MIN('VN100'!$I:$I)</f>
        <v>#N/A</v>
      </c>
      <c r="AM242" t="e">
        <f>AJ242-IFERROR(VLOOKUP($A242,'VN100'!$A:$B,2,0),0)*MIN('VN100'!$K:$K)</f>
        <v>#N/A</v>
      </c>
      <c r="AN242" t="e">
        <f>AK242-IFERROR(VLOOKUP($A242,MIDCAP!$A:$B,2,0),0)*MIN(MIDCAP!$G:$G)</f>
        <v>#N/A</v>
      </c>
      <c r="AO242" t="e">
        <f>AL242-IFERROR(VLOOKUP($A242,MIDCAP!$A:$B,2,0),0)*MIN(MIDCAP!$I:$I)</f>
        <v>#N/A</v>
      </c>
      <c r="AP242" t="e">
        <f>AM242-IFERROR(VLOOKUP($A242,MIDCAP!$A:$B,2,0),0)*MIN(MIDCAP!$K:$K)</f>
        <v>#N/A</v>
      </c>
      <c r="AQ242" t="e">
        <f>AN242-IFERROR(VLOOKUP($A242,VFS!$A:$B,2,0),0)*MIN(VFS!$G:$G)</f>
        <v>#N/A</v>
      </c>
      <c r="AR242" t="e">
        <f>AO242-IFERROR(VLOOKUP($A242,VFS!$A:$B,2,0),0)*MIN(VFS!$I:$I)</f>
        <v>#N/A</v>
      </c>
      <c r="AS242" t="e">
        <f>AP242-IFERROR(VLOOKUP($A242,VFS!$A:$B,2,0),0)*MIN(VFS!$K:$K)</f>
        <v>#N/A</v>
      </c>
      <c r="AT242" t="e">
        <f>AQ242-IFERROR(VLOOKUP($A242,FUEMAVND!$A:$B,2,0),0)*MIN(FUEMAVND!$G:$G)</f>
        <v>#N/A</v>
      </c>
      <c r="AU242" t="e">
        <f>AR242-IFERROR(VLOOKUP($A242,FUEMAVND!$A:$B,2,0),0)*MIN(FUEMAVND!$I:$I)</f>
        <v>#N/A</v>
      </c>
      <c r="AV242" t="e">
        <f>AS242-IFERROR(VLOOKUP($A242,FUEMAVND!$A:$B,2,0),0)*MIN(FUEMAVND!$K:$K)</f>
        <v>#N/A</v>
      </c>
    </row>
    <row r="243" spans="28:48" x14ac:dyDescent="0.3">
      <c r="AB243" t="e">
        <f>VLOOKUP($A243,updated_plusgrid!$A$1:$AF$500,MATCH("Usable (USABLE)",updated_plusgrid!$A$1:$AF$1,0),0)-IFERROR(VLOOKUP($A243,'E1 basket NFOL Morning'!$A$1:$M$500,MATCH("For 1 basket",'E1 basket NFOL Morning'!$A$1:$M$1,0),0),0)*MIN('E1 basket NFOL Morning'!$G$2:$G$500)</f>
        <v>#N/A</v>
      </c>
      <c r="AC243" t="e">
        <f>VLOOKUP($A243,updated_plusgrid!$A$1:$AF$500,MATCH("Due (DUE)",updated_plusgrid!$A$1:$AF$1,0),0)-IFERROR(VLOOKUP($A243,'E1 basket NFOL Morning'!$A$1:$M$500,MATCH("For 1 basket",'E1 basket NFOL Morning'!$A$1:$M$1,0),0),0)*MIN('E1 basket NFOL Morning'!$I$2:$I$500)</f>
        <v>#N/A</v>
      </c>
      <c r="AD243" t="e">
        <f>VLOOKUP($A243,updated_plusgrid!$A$1:$AF$500,MATCH("Pend. T+1 Buy (TT1UNSETTLEBUY)",updated_plusgrid!$A$1:$AF$1,0),0)-IFERROR(VLOOKUP($A243,'E1 basket NFOL Morning'!$A$1:$M$500,MATCH("For 1 basket",'E1 basket NFOL Morning'!$A$1:$M$1,0),0),0)*MIN('E1 basket NFOL Morning'!$K$2:$K$500)</f>
        <v>#N/A</v>
      </c>
      <c r="AE243" t="e">
        <f>AB243-IFERROR(VLOOKUP($A243,Diamond!$A:$B,2,0),0)*MIN(Diamond!$G:$G)</f>
        <v>#N/A</v>
      </c>
      <c r="AF243" t="e">
        <f>AC243-IFERROR(VLOOKUP($A243,Diamond!$A:$B,2,0),0)*MIN(Diamond!$I:$I)</f>
        <v>#N/A</v>
      </c>
      <c r="AG243" t="e">
        <f>AD243-IFERROR(VLOOKUP($A243,Diamond!$A:$B,2,0),0)*MIN(Diamond!$K:$K)</f>
        <v>#N/A</v>
      </c>
      <c r="AH243" t="e">
        <f>AE243-IFERROR(VLOOKUP($A243,FL!$A:$B,2,0),0)*MIN(FL!$G:$G)</f>
        <v>#N/A</v>
      </c>
      <c r="AI243" t="e">
        <f>AF243-IFERROR(VLOOKUP($A243,FL!$A:$B,2,0),0)*MIN(FL!$I:$I)</f>
        <v>#N/A</v>
      </c>
      <c r="AJ243" t="e">
        <f>AG243-IFERROR(VLOOKUP($A243,FL!$A:$B,2,0),0)*MIN(FL!$K:$K)</f>
        <v>#N/A</v>
      </c>
      <c r="AK243" t="e">
        <f>AH243-IFERROR(VLOOKUP($A243,'VN100'!$A:$B,2,0),0)*MIN('VN100'!$G:$G)</f>
        <v>#N/A</v>
      </c>
      <c r="AL243" t="e">
        <f>AI243-IFERROR(VLOOKUP($A243,'VN100'!$A:$B,2,0),0)*MIN('VN100'!$I:$I)</f>
        <v>#N/A</v>
      </c>
      <c r="AM243" t="e">
        <f>AJ243-IFERROR(VLOOKUP($A243,'VN100'!$A:$B,2,0),0)*MIN('VN100'!$K:$K)</f>
        <v>#N/A</v>
      </c>
      <c r="AN243" t="e">
        <f>AK243-IFERROR(VLOOKUP($A243,MIDCAP!$A:$B,2,0),0)*MIN(MIDCAP!$G:$G)</f>
        <v>#N/A</v>
      </c>
      <c r="AO243" t="e">
        <f>AL243-IFERROR(VLOOKUP($A243,MIDCAP!$A:$B,2,0),0)*MIN(MIDCAP!$I:$I)</f>
        <v>#N/A</v>
      </c>
      <c r="AP243" t="e">
        <f>AM243-IFERROR(VLOOKUP($A243,MIDCAP!$A:$B,2,0),0)*MIN(MIDCAP!$K:$K)</f>
        <v>#N/A</v>
      </c>
      <c r="AQ243" t="e">
        <f>AN243-IFERROR(VLOOKUP($A243,VFS!$A:$B,2,0),0)*MIN(VFS!$G:$G)</f>
        <v>#N/A</v>
      </c>
      <c r="AR243" t="e">
        <f>AO243-IFERROR(VLOOKUP($A243,VFS!$A:$B,2,0),0)*MIN(VFS!$I:$I)</f>
        <v>#N/A</v>
      </c>
      <c r="AS243" t="e">
        <f>AP243-IFERROR(VLOOKUP($A243,VFS!$A:$B,2,0),0)*MIN(VFS!$K:$K)</f>
        <v>#N/A</v>
      </c>
      <c r="AT243" t="e">
        <f>AQ243-IFERROR(VLOOKUP($A243,FUEMAVND!$A:$B,2,0),0)*MIN(FUEMAVND!$G:$G)</f>
        <v>#N/A</v>
      </c>
      <c r="AU243" t="e">
        <f>AR243-IFERROR(VLOOKUP($A243,FUEMAVND!$A:$B,2,0),0)*MIN(FUEMAVND!$I:$I)</f>
        <v>#N/A</v>
      </c>
      <c r="AV243" t="e">
        <f>AS243-IFERROR(VLOOKUP($A243,FUEMAVND!$A:$B,2,0),0)*MIN(FUEMAVND!$K:$K)</f>
        <v>#N/A</v>
      </c>
    </row>
    <row r="244" spans="28:48" x14ac:dyDescent="0.3">
      <c r="AB244" t="e">
        <f>VLOOKUP($A244,updated_plusgrid!$A$1:$AF$500,MATCH("Usable (USABLE)",updated_plusgrid!$A$1:$AF$1,0),0)-IFERROR(VLOOKUP($A244,'E1 basket NFOL Morning'!$A$1:$M$500,MATCH("For 1 basket",'E1 basket NFOL Morning'!$A$1:$M$1,0),0),0)*MIN('E1 basket NFOL Morning'!$G$2:$G$500)</f>
        <v>#N/A</v>
      </c>
      <c r="AC244" t="e">
        <f>VLOOKUP($A244,updated_plusgrid!$A$1:$AF$500,MATCH("Due (DUE)",updated_plusgrid!$A$1:$AF$1,0),0)-IFERROR(VLOOKUP($A244,'E1 basket NFOL Morning'!$A$1:$M$500,MATCH("For 1 basket",'E1 basket NFOL Morning'!$A$1:$M$1,0),0),0)*MIN('E1 basket NFOL Morning'!$I$2:$I$500)</f>
        <v>#N/A</v>
      </c>
      <c r="AD244" t="e">
        <f>VLOOKUP($A244,updated_plusgrid!$A$1:$AF$500,MATCH("Pend. T+1 Buy (TT1UNSETTLEBUY)",updated_plusgrid!$A$1:$AF$1,0),0)-IFERROR(VLOOKUP($A244,'E1 basket NFOL Morning'!$A$1:$M$500,MATCH("For 1 basket",'E1 basket NFOL Morning'!$A$1:$M$1,0),0),0)*MIN('E1 basket NFOL Morning'!$K$2:$K$500)</f>
        <v>#N/A</v>
      </c>
      <c r="AE244" t="e">
        <f>AB244-IFERROR(VLOOKUP($A244,Diamond!$A:$B,2,0),0)*MIN(Diamond!$G:$G)</f>
        <v>#N/A</v>
      </c>
      <c r="AF244" t="e">
        <f>AC244-IFERROR(VLOOKUP($A244,Diamond!$A:$B,2,0),0)*MIN(Diamond!$I:$I)</f>
        <v>#N/A</v>
      </c>
      <c r="AG244" t="e">
        <f>AD244-IFERROR(VLOOKUP($A244,Diamond!$A:$B,2,0),0)*MIN(Diamond!$K:$K)</f>
        <v>#N/A</v>
      </c>
      <c r="AH244" t="e">
        <f>AE244-IFERROR(VLOOKUP($A244,FL!$A:$B,2,0),0)*MIN(FL!$G:$G)</f>
        <v>#N/A</v>
      </c>
      <c r="AI244" t="e">
        <f>AF244-IFERROR(VLOOKUP($A244,FL!$A:$B,2,0),0)*MIN(FL!$I:$I)</f>
        <v>#N/A</v>
      </c>
      <c r="AJ244" t="e">
        <f>AG244-IFERROR(VLOOKUP($A244,FL!$A:$B,2,0),0)*MIN(FL!$K:$K)</f>
        <v>#N/A</v>
      </c>
      <c r="AK244" t="e">
        <f>AH244-IFERROR(VLOOKUP($A244,'VN100'!$A:$B,2,0),0)*MIN('VN100'!$G:$G)</f>
        <v>#N/A</v>
      </c>
      <c r="AL244" t="e">
        <f>AI244-IFERROR(VLOOKUP($A244,'VN100'!$A:$B,2,0),0)*MIN('VN100'!$I:$I)</f>
        <v>#N/A</v>
      </c>
      <c r="AM244" t="e">
        <f>AJ244-IFERROR(VLOOKUP($A244,'VN100'!$A:$B,2,0),0)*MIN('VN100'!$K:$K)</f>
        <v>#N/A</v>
      </c>
      <c r="AN244" t="e">
        <f>AK244-IFERROR(VLOOKUP($A244,MIDCAP!$A:$B,2,0),0)*MIN(MIDCAP!$G:$G)</f>
        <v>#N/A</v>
      </c>
      <c r="AO244" t="e">
        <f>AL244-IFERROR(VLOOKUP($A244,MIDCAP!$A:$B,2,0),0)*MIN(MIDCAP!$I:$I)</f>
        <v>#N/A</v>
      </c>
      <c r="AP244" t="e">
        <f>AM244-IFERROR(VLOOKUP($A244,MIDCAP!$A:$B,2,0),0)*MIN(MIDCAP!$K:$K)</f>
        <v>#N/A</v>
      </c>
      <c r="AQ244" t="e">
        <f>AN244-IFERROR(VLOOKUP($A244,VFS!$A:$B,2,0),0)*MIN(VFS!$G:$G)</f>
        <v>#N/A</v>
      </c>
      <c r="AR244" t="e">
        <f>AO244-IFERROR(VLOOKUP($A244,VFS!$A:$B,2,0),0)*MIN(VFS!$I:$I)</f>
        <v>#N/A</v>
      </c>
      <c r="AS244" t="e">
        <f>AP244-IFERROR(VLOOKUP($A244,VFS!$A:$B,2,0),0)*MIN(VFS!$K:$K)</f>
        <v>#N/A</v>
      </c>
      <c r="AT244" t="e">
        <f>AQ244-IFERROR(VLOOKUP($A244,FUEMAVND!$A:$B,2,0),0)*MIN(FUEMAVND!$G:$G)</f>
        <v>#N/A</v>
      </c>
      <c r="AU244" t="e">
        <f>AR244-IFERROR(VLOOKUP($A244,FUEMAVND!$A:$B,2,0),0)*MIN(FUEMAVND!$I:$I)</f>
        <v>#N/A</v>
      </c>
      <c r="AV244" t="e">
        <f>AS244-IFERROR(VLOOKUP($A244,FUEMAVND!$A:$B,2,0),0)*MIN(FUEMAVND!$K:$K)</f>
        <v>#N/A</v>
      </c>
    </row>
    <row r="245" spans="28:48" x14ac:dyDescent="0.3">
      <c r="AB245" t="e">
        <f>VLOOKUP($A245,updated_plusgrid!$A$1:$AF$500,MATCH("Usable (USABLE)",updated_plusgrid!$A$1:$AF$1,0),0)-IFERROR(VLOOKUP($A245,'E1 basket NFOL Morning'!$A$1:$M$500,MATCH("For 1 basket",'E1 basket NFOL Morning'!$A$1:$M$1,0),0),0)*MIN('E1 basket NFOL Morning'!$G$2:$G$500)</f>
        <v>#N/A</v>
      </c>
      <c r="AC245" t="e">
        <f>VLOOKUP($A245,updated_plusgrid!$A$1:$AF$500,MATCH("Due (DUE)",updated_plusgrid!$A$1:$AF$1,0),0)-IFERROR(VLOOKUP($A245,'E1 basket NFOL Morning'!$A$1:$M$500,MATCH("For 1 basket",'E1 basket NFOL Morning'!$A$1:$M$1,0),0),0)*MIN('E1 basket NFOL Morning'!$I$2:$I$500)</f>
        <v>#N/A</v>
      </c>
      <c r="AD245" t="e">
        <f>VLOOKUP($A245,updated_plusgrid!$A$1:$AF$500,MATCH("Pend. T+1 Buy (TT1UNSETTLEBUY)",updated_plusgrid!$A$1:$AF$1,0),0)-IFERROR(VLOOKUP($A245,'E1 basket NFOL Morning'!$A$1:$M$500,MATCH("For 1 basket",'E1 basket NFOL Morning'!$A$1:$M$1,0),0),0)*MIN('E1 basket NFOL Morning'!$K$2:$K$500)</f>
        <v>#N/A</v>
      </c>
      <c r="AE245" t="e">
        <f>AB245-IFERROR(VLOOKUP($A245,Diamond!$A:$B,2,0),0)*MIN(Diamond!$G:$G)</f>
        <v>#N/A</v>
      </c>
      <c r="AF245" t="e">
        <f>AC245-IFERROR(VLOOKUP($A245,Diamond!$A:$B,2,0),0)*MIN(Diamond!$I:$I)</f>
        <v>#N/A</v>
      </c>
      <c r="AG245" t="e">
        <f>AD245-IFERROR(VLOOKUP($A245,Diamond!$A:$B,2,0),0)*MIN(Diamond!$K:$K)</f>
        <v>#N/A</v>
      </c>
      <c r="AH245" t="e">
        <f>AE245-IFERROR(VLOOKUP($A245,FL!$A:$B,2,0),0)*MIN(FL!$G:$G)</f>
        <v>#N/A</v>
      </c>
      <c r="AI245" t="e">
        <f>AF245-IFERROR(VLOOKUP($A245,FL!$A:$B,2,0),0)*MIN(FL!$I:$I)</f>
        <v>#N/A</v>
      </c>
      <c r="AJ245" t="e">
        <f>AG245-IFERROR(VLOOKUP($A245,FL!$A:$B,2,0),0)*MIN(FL!$K:$K)</f>
        <v>#N/A</v>
      </c>
      <c r="AK245" t="e">
        <f>AH245-IFERROR(VLOOKUP($A245,'VN100'!$A:$B,2,0),0)*MIN('VN100'!$G:$G)</f>
        <v>#N/A</v>
      </c>
      <c r="AL245" t="e">
        <f>AI245-IFERROR(VLOOKUP($A245,'VN100'!$A:$B,2,0),0)*MIN('VN100'!$I:$I)</f>
        <v>#N/A</v>
      </c>
      <c r="AM245" t="e">
        <f>AJ245-IFERROR(VLOOKUP($A245,'VN100'!$A:$B,2,0),0)*MIN('VN100'!$K:$K)</f>
        <v>#N/A</v>
      </c>
      <c r="AN245" t="e">
        <f>AK245-IFERROR(VLOOKUP($A245,MIDCAP!$A:$B,2,0),0)*MIN(MIDCAP!$G:$G)</f>
        <v>#N/A</v>
      </c>
      <c r="AO245" t="e">
        <f>AL245-IFERROR(VLOOKUP($A245,MIDCAP!$A:$B,2,0),0)*MIN(MIDCAP!$I:$I)</f>
        <v>#N/A</v>
      </c>
      <c r="AP245" t="e">
        <f>AM245-IFERROR(VLOOKUP($A245,MIDCAP!$A:$B,2,0),0)*MIN(MIDCAP!$K:$K)</f>
        <v>#N/A</v>
      </c>
      <c r="AQ245" t="e">
        <f>AN245-IFERROR(VLOOKUP($A245,VFS!$A:$B,2,0),0)*MIN(VFS!$G:$G)</f>
        <v>#N/A</v>
      </c>
      <c r="AR245" t="e">
        <f>AO245-IFERROR(VLOOKUP($A245,VFS!$A:$B,2,0),0)*MIN(VFS!$I:$I)</f>
        <v>#N/A</v>
      </c>
      <c r="AS245" t="e">
        <f>AP245-IFERROR(VLOOKUP($A245,VFS!$A:$B,2,0),0)*MIN(VFS!$K:$K)</f>
        <v>#N/A</v>
      </c>
      <c r="AT245" t="e">
        <f>AQ245-IFERROR(VLOOKUP($A245,FUEMAVND!$A:$B,2,0),0)*MIN(FUEMAVND!$G:$G)</f>
        <v>#N/A</v>
      </c>
      <c r="AU245" t="e">
        <f>AR245-IFERROR(VLOOKUP($A245,FUEMAVND!$A:$B,2,0),0)*MIN(FUEMAVND!$I:$I)</f>
        <v>#N/A</v>
      </c>
      <c r="AV245" t="e">
        <f>AS245-IFERROR(VLOOKUP($A245,FUEMAVND!$A:$B,2,0),0)*MIN(FUEMAVND!$K:$K)</f>
        <v>#N/A</v>
      </c>
    </row>
    <row r="246" spans="28:48" x14ac:dyDescent="0.3">
      <c r="AB246" t="e">
        <f>VLOOKUP($A246,updated_plusgrid!$A$1:$AF$500,MATCH("Usable (USABLE)",updated_plusgrid!$A$1:$AF$1,0),0)-IFERROR(VLOOKUP($A246,'E1 basket NFOL Morning'!$A$1:$M$500,MATCH("For 1 basket",'E1 basket NFOL Morning'!$A$1:$M$1,0),0),0)*MIN('E1 basket NFOL Morning'!$G$2:$G$500)</f>
        <v>#N/A</v>
      </c>
      <c r="AC246" t="e">
        <f>VLOOKUP($A246,updated_plusgrid!$A$1:$AF$500,MATCH("Due (DUE)",updated_plusgrid!$A$1:$AF$1,0),0)-IFERROR(VLOOKUP($A246,'E1 basket NFOL Morning'!$A$1:$M$500,MATCH("For 1 basket",'E1 basket NFOL Morning'!$A$1:$M$1,0),0),0)*MIN('E1 basket NFOL Morning'!$I$2:$I$500)</f>
        <v>#N/A</v>
      </c>
      <c r="AD246" t="e">
        <f>VLOOKUP($A246,updated_plusgrid!$A$1:$AF$500,MATCH("Pend. T+1 Buy (TT1UNSETTLEBUY)",updated_plusgrid!$A$1:$AF$1,0),0)-IFERROR(VLOOKUP($A246,'E1 basket NFOL Morning'!$A$1:$M$500,MATCH("For 1 basket",'E1 basket NFOL Morning'!$A$1:$M$1,0),0),0)*MIN('E1 basket NFOL Morning'!$K$2:$K$500)</f>
        <v>#N/A</v>
      </c>
      <c r="AE246" t="e">
        <f>AB246-IFERROR(VLOOKUP($A246,Diamond!$A:$B,2,0),0)*MIN(Diamond!$G:$G)</f>
        <v>#N/A</v>
      </c>
      <c r="AF246" t="e">
        <f>AC246-IFERROR(VLOOKUP($A246,Diamond!$A:$B,2,0),0)*MIN(Diamond!$I:$I)</f>
        <v>#N/A</v>
      </c>
      <c r="AG246" t="e">
        <f>AD246-IFERROR(VLOOKUP($A246,Diamond!$A:$B,2,0),0)*MIN(Diamond!$K:$K)</f>
        <v>#N/A</v>
      </c>
      <c r="AH246" t="e">
        <f>AE246-IFERROR(VLOOKUP($A246,FL!$A:$B,2,0),0)*MIN(FL!$G:$G)</f>
        <v>#N/A</v>
      </c>
      <c r="AI246" t="e">
        <f>AF246-IFERROR(VLOOKUP($A246,FL!$A:$B,2,0),0)*MIN(FL!$I:$I)</f>
        <v>#N/A</v>
      </c>
      <c r="AJ246" t="e">
        <f>AG246-IFERROR(VLOOKUP($A246,FL!$A:$B,2,0),0)*MIN(FL!$K:$K)</f>
        <v>#N/A</v>
      </c>
      <c r="AK246" t="e">
        <f>AH246-IFERROR(VLOOKUP($A246,'VN100'!$A:$B,2,0),0)*MIN('VN100'!$G:$G)</f>
        <v>#N/A</v>
      </c>
      <c r="AL246" t="e">
        <f>AI246-IFERROR(VLOOKUP($A246,'VN100'!$A:$B,2,0),0)*MIN('VN100'!$I:$I)</f>
        <v>#N/A</v>
      </c>
      <c r="AM246" t="e">
        <f>AJ246-IFERROR(VLOOKUP($A246,'VN100'!$A:$B,2,0),0)*MIN('VN100'!$K:$K)</f>
        <v>#N/A</v>
      </c>
      <c r="AN246" t="e">
        <f>AK246-IFERROR(VLOOKUP($A246,MIDCAP!$A:$B,2,0),0)*MIN(MIDCAP!$G:$G)</f>
        <v>#N/A</v>
      </c>
      <c r="AO246" t="e">
        <f>AL246-IFERROR(VLOOKUP($A246,MIDCAP!$A:$B,2,0),0)*MIN(MIDCAP!$I:$I)</f>
        <v>#N/A</v>
      </c>
      <c r="AP246" t="e">
        <f>AM246-IFERROR(VLOOKUP($A246,MIDCAP!$A:$B,2,0),0)*MIN(MIDCAP!$K:$K)</f>
        <v>#N/A</v>
      </c>
      <c r="AQ246" t="e">
        <f>AN246-IFERROR(VLOOKUP($A246,VFS!$A:$B,2,0),0)*MIN(VFS!$G:$G)</f>
        <v>#N/A</v>
      </c>
      <c r="AR246" t="e">
        <f>AO246-IFERROR(VLOOKUP($A246,VFS!$A:$B,2,0),0)*MIN(VFS!$I:$I)</f>
        <v>#N/A</v>
      </c>
      <c r="AS246" t="e">
        <f>AP246-IFERROR(VLOOKUP($A246,VFS!$A:$B,2,0),0)*MIN(VFS!$K:$K)</f>
        <v>#N/A</v>
      </c>
      <c r="AT246" t="e">
        <f>AQ246-IFERROR(VLOOKUP($A246,FUEMAVND!$A:$B,2,0),0)*MIN(FUEMAVND!$G:$G)</f>
        <v>#N/A</v>
      </c>
      <c r="AU246" t="e">
        <f>AR246-IFERROR(VLOOKUP($A246,FUEMAVND!$A:$B,2,0),0)*MIN(FUEMAVND!$I:$I)</f>
        <v>#N/A</v>
      </c>
      <c r="AV246" t="e">
        <f>AS246-IFERROR(VLOOKUP($A246,FUEMAVND!$A:$B,2,0),0)*MIN(FUEMAVND!$K:$K)</f>
        <v>#N/A</v>
      </c>
    </row>
    <row r="247" spans="28:48" x14ac:dyDescent="0.3">
      <c r="AB247" t="e">
        <f>VLOOKUP($A247,updated_plusgrid!$A$1:$AF$500,MATCH("Usable (USABLE)",updated_plusgrid!$A$1:$AF$1,0),0)-IFERROR(VLOOKUP($A247,'E1 basket NFOL Morning'!$A$1:$M$500,MATCH("For 1 basket",'E1 basket NFOL Morning'!$A$1:$M$1,0),0),0)*MIN('E1 basket NFOL Morning'!$G$2:$G$500)</f>
        <v>#N/A</v>
      </c>
      <c r="AC247" t="e">
        <f>VLOOKUP($A247,updated_plusgrid!$A$1:$AF$500,MATCH("Due (DUE)",updated_plusgrid!$A$1:$AF$1,0),0)-IFERROR(VLOOKUP($A247,'E1 basket NFOL Morning'!$A$1:$M$500,MATCH("For 1 basket",'E1 basket NFOL Morning'!$A$1:$M$1,0),0),0)*MIN('E1 basket NFOL Morning'!$I$2:$I$500)</f>
        <v>#N/A</v>
      </c>
      <c r="AD247" t="e">
        <f>VLOOKUP($A247,updated_plusgrid!$A$1:$AF$500,MATCH("Pend. T+1 Buy (TT1UNSETTLEBUY)",updated_plusgrid!$A$1:$AF$1,0),0)-IFERROR(VLOOKUP($A247,'E1 basket NFOL Morning'!$A$1:$M$500,MATCH("For 1 basket",'E1 basket NFOL Morning'!$A$1:$M$1,0),0),0)*MIN('E1 basket NFOL Morning'!$K$2:$K$500)</f>
        <v>#N/A</v>
      </c>
      <c r="AE247" t="e">
        <f>AB247-IFERROR(VLOOKUP($A247,Diamond!$A:$B,2,0),0)*MIN(Diamond!$G:$G)</f>
        <v>#N/A</v>
      </c>
      <c r="AF247" t="e">
        <f>AC247-IFERROR(VLOOKUP($A247,Diamond!$A:$B,2,0),0)*MIN(Diamond!$I:$I)</f>
        <v>#N/A</v>
      </c>
      <c r="AG247" t="e">
        <f>AD247-IFERROR(VLOOKUP($A247,Diamond!$A:$B,2,0),0)*MIN(Diamond!$K:$K)</f>
        <v>#N/A</v>
      </c>
      <c r="AH247" t="e">
        <f>AE247-IFERROR(VLOOKUP($A247,FL!$A:$B,2,0),0)*MIN(FL!$G:$G)</f>
        <v>#N/A</v>
      </c>
      <c r="AI247" t="e">
        <f>AF247-IFERROR(VLOOKUP($A247,FL!$A:$B,2,0),0)*MIN(FL!$I:$I)</f>
        <v>#N/A</v>
      </c>
      <c r="AJ247" t="e">
        <f>AG247-IFERROR(VLOOKUP($A247,FL!$A:$B,2,0),0)*MIN(FL!$K:$K)</f>
        <v>#N/A</v>
      </c>
      <c r="AK247" t="e">
        <f>AH247-IFERROR(VLOOKUP($A247,'VN100'!$A:$B,2,0),0)*MIN('VN100'!$G:$G)</f>
        <v>#N/A</v>
      </c>
      <c r="AL247" t="e">
        <f>AI247-IFERROR(VLOOKUP($A247,'VN100'!$A:$B,2,0),0)*MIN('VN100'!$I:$I)</f>
        <v>#N/A</v>
      </c>
      <c r="AM247" t="e">
        <f>AJ247-IFERROR(VLOOKUP($A247,'VN100'!$A:$B,2,0),0)*MIN('VN100'!$K:$K)</f>
        <v>#N/A</v>
      </c>
      <c r="AN247" t="e">
        <f>AK247-IFERROR(VLOOKUP($A247,MIDCAP!$A:$B,2,0),0)*MIN(MIDCAP!$G:$G)</f>
        <v>#N/A</v>
      </c>
      <c r="AO247" t="e">
        <f>AL247-IFERROR(VLOOKUP($A247,MIDCAP!$A:$B,2,0),0)*MIN(MIDCAP!$I:$I)</f>
        <v>#N/A</v>
      </c>
      <c r="AP247" t="e">
        <f>AM247-IFERROR(VLOOKUP($A247,MIDCAP!$A:$B,2,0),0)*MIN(MIDCAP!$K:$K)</f>
        <v>#N/A</v>
      </c>
      <c r="AQ247" t="e">
        <f>AN247-IFERROR(VLOOKUP($A247,VFS!$A:$B,2,0),0)*MIN(VFS!$G:$G)</f>
        <v>#N/A</v>
      </c>
      <c r="AR247" t="e">
        <f>AO247-IFERROR(VLOOKUP($A247,VFS!$A:$B,2,0),0)*MIN(VFS!$I:$I)</f>
        <v>#N/A</v>
      </c>
      <c r="AS247" t="e">
        <f>AP247-IFERROR(VLOOKUP($A247,VFS!$A:$B,2,0),0)*MIN(VFS!$K:$K)</f>
        <v>#N/A</v>
      </c>
      <c r="AT247" t="e">
        <f>AQ247-IFERROR(VLOOKUP($A247,FUEMAVND!$A:$B,2,0),0)*MIN(FUEMAVND!$G:$G)</f>
        <v>#N/A</v>
      </c>
      <c r="AU247" t="e">
        <f>AR247-IFERROR(VLOOKUP($A247,FUEMAVND!$A:$B,2,0),0)*MIN(FUEMAVND!$I:$I)</f>
        <v>#N/A</v>
      </c>
      <c r="AV247" t="e">
        <f>AS247-IFERROR(VLOOKUP($A247,FUEMAVND!$A:$B,2,0),0)*MIN(FUEMAVND!$K:$K)</f>
        <v>#N/A</v>
      </c>
    </row>
    <row r="248" spans="28:48" x14ac:dyDescent="0.3">
      <c r="AB248" t="e">
        <f>VLOOKUP($A248,updated_plusgrid!$A$1:$AF$500,MATCH("Usable (USABLE)",updated_plusgrid!$A$1:$AF$1,0),0)-IFERROR(VLOOKUP($A248,'E1 basket NFOL Morning'!$A$1:$M$500,MATCH("For 1 basket",'E1 basket NFOL Morning'!$A$1:$M$1,0),0),0)*MIN('E1 basket NFOL Morning'!$G$2:$G$500)</f>
        <v>#N/A</v>
      </c>
      <c r="AC248" t="e">
        <f>VLOOKUP($A248,updated_plusgrid!$A$1:$AF$500,MATCH("Due (DUE)",updated_plusgrid!$A$1:$AF$1,0),0)-IFERROR(VLOOKUP($A248,'E1 basket NFOL Morning'!$A$1:$M$500,MATCH("For 1 basket",'E1 basket NFOL Morning'!$A$1:$M$1,0),0),0)*MIN('E1 basket NFOL Morning'!$I$2:$I$500)</f>
        <v>#N/A</v>
      </c>
      <c r="AD248" t="e">
        <f>VLOOKUP($A248,updated_plusgrid!$A$1:$AF$500,MATCH("Pend. T+1 Buy (TT1UNSETTLEBUY)",updated_plusgrid!$A$1:$AF$1,0),0)-IFERROR(VLOOKUP($A248,'E1 basket NFOL Morning'!$A$1:$M$500,MATCH("For 1 basket",'E1 basket NFOL Morning'!$A$1:$M$1,0),0),0)*MIN('E1 basket NFOL Morning'!$K$2:$K$500)</f>
        <v>#N/A</v>
      </c>
      <c r="AE248" t="e">
        <f>AB248-IFERROR(VLOOKUP($A248,Diamond!$A:$B,2,0),0)*MIN(Diamond!$G:$G)</f>
        <v>#N/A</v>
      </c>
      <c r="AF248" t="e">
        <f>AC248-IFERROR(VLOOKUP($A248,Diamond!$A:$B,2,0),0)*MIN(Diamond!$I:$I)</f>
        <v>#N/A</v>
      </c>
      <c r="AG248" t="e">
        <f>AD248-IFERROR(VLOOKUP($A248,Diamond!$A:$B,2,0),0)*MIN(Diamond!$K:$K)</f>
        <v>#N/A</v>
      </c>
      <c r="AH248" t="e">
        <f>AE248-IFERROR(VLOOKUP($A248,FL!$A:$B,2,0),0)*MIN(FL!$G:$G)</f>
        <v>#N/A</v>
      </c>
      <c r="AI248" t="e">
        <f>AF248-IFERROR(VLOOKUP($A248,FL!$A:$B,2,0),0)*MIN(FL!$I:$I)</f>
        <v>#N/A</v>
      </c>
      <c r="AJ248" t="e">
        <f>AG248-IFERROR(VLOOKUP($A248,FL!$A:$B,2,0),0)*MIN(FL!$K:$K)</f>
        <v>#N/A</v>
      </c>
      <c r="AK248" t="e">
        <f>AH248-IFERROR(VLOOKUP($A248,'VN100'!$A:$B,2,0),0)*MIN('VN100'!$G:$G)</f>
        <v>#N/A</v>
      </c>
      <c r="AL248" t="e">
        <f>AI248-IFERROR(VLOOKUP($A248,'VN100'!$A:$B,2,0),0)*MIN('VN100'!$I:$I)</f>
        <v>#N/A</v>
      </c>
      <c r="AM248" t="e">
        <f>AJ248-IFERROR(VLOOKUP($A248,'VN100'!$A:$B,2,0),0)*MIN('VN100'!$K:$K)</f>
        <v>#N/A</v>
      </c>
      <c r="AN248" t="e">
        <f>AK248-IFERROR(VLOOKUP($A248,MIDCAP!$A:$B,2,0),0)*MIN(MIDCAP!$G:$G)</f>
        <v>#N/A</v>
      </c>
      <c r="AO248" t="e">
        <f>AL248-IFERROR(VLOOKUP($A248,MIDCAP!$A:$B,2,0),0)*MIN(MIDCAP!$I:$I)</f>
        <v>#N/A</v>
      </c>
      <c r="AP248" t="e">
        <f>AM248-IFERROR(VLOOKUP($A248,MIDCAP!$A:$B,2,0),0)*MIN(MIDCAP!$K:$K)</f>
        <v>#N/A</v>
      </c>
      <c r="AQ248" t="e">
        <f>AN248-IFERROR(VLOOKUP($A248,VFS!$A:$B,2,0),0)*MIN(VFS!$G:$G)</f>
        <v>#N/A</v>
      </c>
      <c r="AR248" t="e">
        <f>AO248-IFERROR(VLOOKUP($A248,VFS!$A:$B,2,0),0)*MIN(VFS!$I:$I)</f>
        <v>#N/A</v>
      </c>
      <c r="AS248" t="e">
        <f>AP248-IFERROR(VLOOKUP($A248,VFS!$A:$B,2,0),0)*MIN(VFS!$K:$K)</f>
        <v>#N/A</v>
      </c>
      <c r="AT248" t="e">
        <f>AQ248-IFERROR(VLOOKUP($A248,FUEMAVND!$A:$B,2,0),0)*MIN(FUEMAVND!$G:$G)</f>
        <v>#N/A</v>
      </c>
      <c r="AU248" t="e">
        <f>AR248-IFERROR(VLOOKUP($A248,FUEMAVND!$A:$B,2,0),0)*MIN(FUEMAVND!$I:$I)</f>
        <v>#N/A</v>
      </c>
      <c r="AV248" t="e">
        <f>AS248-IFERROR(VLOOKUP($A248,FUEMAVND!$A:$B,2,0),0)*MIN(FUEMAVND!$K:$K)</f>
        <v>#N/A</v>
      </c>
    </row>
    <row r="249" spans="28:48" x14ac:dyDescent="0.3">
      <c r="AB249" t="e">
        <f>VLOOKUP($A249,updated_plusgrid!$A$1:$AF$500,MATCH("Usable (USABLE)",updated_plusgrid!$A$1:$AF$1,0),0)-IFERROR(VLOOKUP($A249,'E1 basket NFOL Morning'!$A$1:$M$500,MATCH("For 1 basket",'E1 basket NFOL Morning'!$A$1:$M$1,0),0),0)*MIN('E1 basket NFOL Morning'!$G$2:$G$500)</f>
        <v>#N/A</v>
      </c>
      <c r="AC249" t="e">
        <f>VLOOKUP($A249,updated_plusgrid!$A$1:$AF$500,MATCH("Due (DUE)",updated_plusgrid!$A$1:$AF$1,0),0)-IFERROR(VLOOKUP($A249,'E1 basket NFOL Morning'!$A$1:$M$500,MATCH("For 1 basket",'E1 basket NFOL Morning'!$A$1:$M$1,0),0),0)*MIN('E1 basket NFOL Morning'!$I$2:$I$500)</f>
        <v>#N/A</v>
      </c>
      <c r="AD249" t="e">
        <f>VLOOKUP($A249,updated_plusgrid!$A$1:$AF$500,MATCH("Pend. T+1 Buy (TT1UNSETTLEBUY)",updated_plusgrid!$A$1:$AF$1,0),0)-IFERROR(VLOOKUP($A249,'E1 basket NFOL Morning'!$A$1:$M$500,MATCH("For 1 basket",'E1 basket NFOL Morning'!$A$1:$M$1,0),0),0)*MIN('E1 basket NFOL Morning'!$K$2:$K$500)</f>
        <v>#N/A</v>
      </c>
      <c r="AE249" t="e">
        <f>AB249-IFERROR(VLOOKUP($A249,Diamond!$A:$B,2,0),0)*MIN(Diamond!$G:$G)</f>
        <v>#N/A</v>
      </c>
      <c r="AF249" t="e">
        <f>AC249-IFERROR(VLOOKUP($A249,Diamond!$A:$B,2,0),0)*MIN(Diamond!$I:$I)</f>
        <v>#N/A</v>
      </c>
      <c r="AG249" t="e">
        <f>AD249-IFERROR(VLOOKUP($A249,Diamond!$A:$B,2,0),0)*MIN(Diamond!$K:$K)</f>
        <v>#N/A</v>
      </c>
      <c r="AH249" t="e">
        <f>AE249-IFERROR(VLOOKUP($A249,FL!$A:$B,2,0),0)*MIN(FL!$G:$G)</f>
        <v>#N/A</v>
      </c>
      <c r="AI249" t="e">
        <f>AF249-IFERROR(VLOOKUP($A249,FL!$A:$B,2,0),0)*MIN(FL!$I:$I)</f>
        <v>#N/A</v>
      </c>
      <c r="AJ249" t="e">
        <f>AG249-IFERROR(VLOOKUP($A249,FL!$A:$B,2,0),0)*MIN(FL!$K:$K)</f>
        <v>#N/A</v>
      </c>
      <c r="AK249" t="e">
        <f>AH249-IFERROR(VLOOKUP($A249,'VN100'!$A:$B,2,0),0)*MIN('VN100'!$G:$G)</f>
        <v>#N/A</v>
      </c>
      <c r="AL249" t="e">
        <f>AI249-IFERROR(VLOOKUP($A249,'VN100'!$A:$B,2,0),0)*MIN('VN100'!$I:$I)</f>
        <v>#N/A</v>
      </c>
      <c r="AM249" t="e">
        <f>AJ249-IFERROR(VLOOKUP($A249,'VN100'!$A:$B,2,0),0)*MIN('VN100'!$K:$K)</f>
        <v>#N/A</v>
      </c>
      <c r="AN249" t="e">
        <f>AK249-IFERROR(VLOOKUP($A249,MIDCAP!$A:$B,2,0),0)*MIN(MIDCAP!$G:$G)</f>
        <v>#N/A</v>
      </c>
      <c r="AO249" t="e">
        <f>AL249-IFERROR(VLOOKUP($A249,MIDCAP!$A:$B,2,0),0)*MIN(MIDCAP!$I:$I)</f>
        <v>#N/A</v>
      </c>
      <c r="AP249" t="e">
        <f>AM249-IFERROR(VLOOKUP($A249,MIDCAP!$A:$B,2,0),0)*MIN(MIDCAP!$K:$K)</f>
        <v>#N/A</v>
      </c>
      <c r="AQ249" t="e">
        <f>AN249-IFERROR(VLOOKUP($A249,VFS!$A:$B,2,0),0)*MIN(VFS!$G:$G)</f>
        <v>#N/A</v>
      </c>
      <c r="AR249" t="e">
        <f>AO249-IFERROR(VLOOKUP($A249,VFS!$A:$B,2,0),0)*MIN(VFS!$I:$I)</f>
        <v>#N/A</v>
      </c>
      <c r="AS249" t="e">
        <f>AP249-IFERROR(VLOOKUP($A249,VFS!$A:$B,2,0),0)*MIN(VFS!$K:$K)</f>
        <v>#N/A</v>
      </c>
      <c r="AT249" t="e">
        <f>AQ249-IFERROR(VLOOKUP($A249,FUEMAVND!$A:$B,2,0),0)*MIN(FUEMAVND!$G:$G)</f>
        <v>#N/A</v>
      </c>
      <c r="AU249" t="e">
        <f>AR249-IFERROR(VLOOKUP($A249,FUEMAVND!$A:$B,2,0),0)*MIN(FUEMAVND!$I:$I)</f>
        <v>#N/A</v>
      </c>
      <c r="AV249" t="e">
        <f>AS249-IFERROR(VLOOKUP($A249,FUEMAVND!$A:$B,2,0),0)*MIN(FUEMAVND!$K:$K)</f>
        <v>#N/A</v>
      </c>
    </row>
    <row r="250" spans="28:48" x14ac:dyDescent="0.3">
      <c r="AB250" t="e">
        <f>VLOOKUP($A250,updated_plusgrid!$A$1:$AF$500,MATCH("Usable (USABLE)",updated_plusgrid!$A$1:$AF$1,0),0)-IFERROR(VLOOKUP($A250,'E1 basket NFOL Morning'!$A$1:$M$500,MATCH("For 1 basket",'E1 basket NFOL Morning'!$A$1:$M$1,0),0),0)*MIN('E1 basket NFOL Morning'!$G$2:$G$500)</f>
        <v>#N/A</v>
      </c>
      <c r="AC250" t="e">
        <f>VLOOKUP($A250,updated_plusgrid!$A$1:$AF$500,MATCH("Due (DUE)",updated_plusgrid!$A$1:$AF$1,0),0)-IFERROR(VLOOKUP($A250,'E1 basket NFOL Morning'!$A$1:$M$500,MATCH("For 1 basket",'E1 basket NFOL Morning'!$A$1:$M$1,0),0),0)*MIN('E1 basket NFOL Morning'!$I$2:$I$500)</f>
        <v>#N/A</v>
      </c>
      <c r="AD250" t="e">
        <f>VLOOKUP($A250,updated_plusgrid!$A$1:$AF$500,MATCH("Pend. T+1 Buy (TT1UNSETTLEBUY)",updated_plusgrid!$A$1:$AF$1,0),0)-IFERROR(VLOOKUP($A250,'E1 basket NFOL Morning'!$A$1:$M$500,MATCH("For 1 basket",'E1 basket NFOL Morning'!$A$1:$M$1,0),0),0)*MIN('E1 basket NFOL Morning'!$K$2:$K$500)</f>
        <v>#N/A</v>
      </c>
      <c r="AE250" t="e">
        <f>AB250-IFERROR(VLOOKUP($A250,Diamond!$A:$B,2,0),0)*MIN(Diamond!$G:$G)</f>
        <v>#N/A</v>
      </c>
      <c r="AF250" t="e">
        <f>AC250-IFERROR(VLOOKUP($A250,Diamond!$A:$B,2,0),0)*MIN(Diamond!$I:$I)</f>
        <v>#N/A</v>
      </c>
      <c r="AG250" t="e">
        <f>AD250-IFERROR(VLOOKUP($A250,Diamond!$A:$B,2,0),0)*MIN(Diamond!$K:$K)</f>
        <v>#N/A</v>
      </c>
      <c r="AH250" t="e">
        <f>AE250-IFERROR(VLOOKUP($A250,FL!$A:$B,2,0),0)*MIN(FL!$G:$G)</f>
        <v>#N/A</v>
      </c>
      <c r="AI250" t="e">
        <f>AF250-IFERROR(VLOOKUP($A250,FL!$A:$B,2,0),0)*MIN(FL!$I:$I)</f>
        <v>#N/A</v>
      </c>
      <c r="AJ250" t="e">
        <f>AG250-IFERROR(VLOOKUP($A250,FL!$A:$B,2,0),0)*MIN(FL!$K:$K)</f>
        <v>#N/A</v>
      </c>
      <c r="AK250" t="e">
        <f>AH250-IFERROR(VLOOKUP($A250,'VN100'!$A:$B,2,0),0)*MIN('VN100'!$G:$G)</f>
        <v>#N/A</v>
      </c>
      <c r="AL250" t="e">
        <f>AI250-IFERROR(VLOOKUP($A250,'VN100'!$A:$B,2,0),0)*MIN('VN100'!$I:$I)</f>
        <v>#N/A</v>
      </c>
      <c r="AM250" t="e">
        <f>AJ250-IFERROR(VLOOKUP($A250,'VN100'!$A:$B,2,0),0)*MIN('VN100'!$K:$K)</f>
        <v>#N/A</v>
      </c>
      <c r="AN250" t="e">
        <f>AK250-IFERROR(VLOOKUP($A250,MIDCAP!$A:$B,2,0),0)*MIN(MIDCAP!$G:$G)</f>
        <v>#N/A</v>
      </c>
      <c r="AO250" t="e">
        <f>AL250-IFERROR(VLOOKUP($A250,MIDCAP!$A:$B,2,0),0)*MIN(MIDCAP!$I:$I)</f>
        <v>#N/A</v>
      </c>
      <c r="AP250" t="e">
        <f>AM250-IFERROR(VLOOKUP($A250,MIDCAP!$A:$B,2,0),0)*MIN(MIDCAP!$K:$K)</f>
        <v>#N/A</v>
      </c>
      <c r="AQ250" t="e">
        <f>AN250-IFERROR(VLOOKUP($A250,VFS!$A:$B,2,0),0)*MIN(VFS!$G:$G)</f>
        <v>#N/A</v>
      </c>
      <c r="AR250" t="e">
        <f>AO250-IFERROR(VLOOKUP($A250,VFS!$A:$B,2,0),0)*MIN(VFS!$I:$I)</f>
        <v>#N/A</v>
      </c>
      <c r="AS250" t="e">
        <f>AP250-IFERROR(VLOOKUP($A250,VFS!$A:$B,2,0),0)*MIN(VFS!$K:$K)</f>
        <v>#N/A</v>
      </c>
      <c r="AT250" t="e">
        <f>AQ250-IFERROR(VLOOKUP($A250,FUEMAVND!$A:$B,2,0),0)*MIN(FUEMAVND!$G:$G)</f>
        <v>#N/A</v>
      </c>
      <c r="AU250" t="e">
        <f>AR250-IFERROR(VLOOKUP($A250,FUEMAVND!$A:$B,2,0),0)*MIN(FUEMAVND!$I:$I)</f>
        <v>#N/A</v>
      </c>
      <c r="AV250" t="e">
        <f>AS250-IFERROR(VLOOKUP($A250,FUEMAVND!$A:$B,2,0),0)*MIN(FUEMAVND!$K:$K)</f>
        <v>#N/A</v>
      </c>
    </row>
    <row r="251" spans="28:48" x14ac:dyDescent="0.3">
      <c r="AB251" t="e">
        <f>VLOOKUP($A251,updated_plusgrid!$A$1:$AF$500,MATCH("Usable (USABLE)",updated_plusgrid!$A$1:$AF$1,0),0)-IFERROR(VLOOKUP($A251,'E1 basket NFOL Morning'!$A$1:$M$500,MATCH("For 1 basket",'E1 basket NFOL Morning'!$A$1:$M$1,0),0),0)*MIN('E1 basket NFOL Morning'!$G$2:$G$500)</f>
        <v>#N/A</v>
      </c>
      <c r="AC251" t="e">
        <f>VLOOKUP($A251,updated_plusgrid!$A$1:$AF$500,MATCH("Due (DUE)",updated_plusgrid!$A$1:$AF$1,0),0)-IFERROR(VLOOKUP($A251,'E1 basket NFOL Morning'!$A$1:$M$500,MATCH("For 1 basket",'E1 basket NFOL Morning'!$A$1:$M$1,0),0),0)*MIN('E1 basket NFOL Morning'!$I$2:$I$500)</f>
        <v>#N/A</v>
      </c>
      <c r="AD251" t="e">
        <f>VLOOKUP($A251,updated_plusgrid!$A$1:$AF$500,MATCH("Pend. T+1 Buy (TT1UNSETTLEBUY)",updated_plusgrid!$A$1:$AF$1,0),0)-IFERROR(VLOOKUP($A251,'E1 basket NFOL Morning'!$A$1:$M$500,MATCH("For 1 basket",'E1 basket NFOL Morning'!$A$1:$M$1,0),0),0)*MIN('E1 basket NFOL Morning'!$K$2:$K$500)</f>
        <v>#N/A</v>
      </c>
      <c r="AE251" t="e">
        <f>AB251-IFERROR(VLOOKUP($A251,Diamond!$A:$B,2,0),0)*MIN(Diamond!$G:$G)</f>
        <v>#N/A</v>
      </c>
      <c r="AF251" t="e">
        <f>AC251-IFERROR(VLOOKUP($A251,Diamond!$A:$B,2,0),0)*MIN(Diamond!$I:$I)</f>
        <v>#N/A</v>
      </c>
      <c r="AG251" t="e">
        <f>AD251-IFERROR(VLOOKUP($A251,Diamond!$A:$B,2,0),0)*MIN(Diamond!$K:$K)</f>
        <v>#N/A</v>
      </c>
      <c r="AH251" t="e">
        <f>AE251-IFERROR(VLOOKUP($A251,FL!$A:$B,2,0),0)*MIN(FL!$G:$G)</f>
        <v>#N/A</v>
      </c>
      <c r="AI251" t="e">
        <f>AF251-IFERROR(VLOOKUP($A251,FL!$A:$B,2,0),0)*MIN(FL!$I:$I)</f>
        <v>#N/A</v>
      </c>
      <c r="AJ251" t="e">
        <f>AG251-IFERROR(VLOOKUP($A251,FL!$A:$B,2,0),0)*MIN(FL!$K:$K)</f>
        <v>#N/A</v>
      </c>
      <c r="AK251" t="e">
        <f>AH251-IFERROR(VLOOKUP($A251,'VN100'!$A:$B,2,0),0)*MIN('VN100'!$G:$G)</f>
        <v>#N/A</v>
      </c>
      <c r="AL251" t="e">
        <f>AI251-IFERROR(VLOOKUP($A251,'VN100'!$A:$B,2,0),0)*MIN('VN100'!$I:$I)</f>
        <v>#N/A</v>
      </c>
      <c r="AM251" t="e">
        <f>AJ251-IFERROR(VLOOKUP($A251,'VN100'!$A:$B,2,0),0)*MIN('VN100'!$K:$K)</f>
        <v>#N/A</v>
      </c>
      <c r="AN251" t="e">
        <f>AK251-IFERROR(VLOOKUP($A251,MIDCAP!$A:$B,2,0),0)*MIN(MIDCAP!$G:$G)</f>
        <v>#N/A</v>
      </c>
      <c r="AO251" t="e">
        <f>AL251-IFERROR(VLOOKUP($A251,MIDCAP!$A:$B,2,0),0)*MIN(MIDCAP!$I:$I)</f>
        <v>#N/A</v>
      </c>
      <c r="AP251" t="e">
        <f>AM251-IFERROR(VLOOKUP($A251,MIDCAP!$A:$B,2,0),0)*MIN(MIDCAP!$K:$K)</f>
        <v>#N/A</v>
      </c>
      <c r="AQ251" t="e">
        <f>AN251-IFERROR(VLOOKUP($A251,VFS!$A:$B,2,0),0)*MIN(VFS!$G:$G)</f>
        <v>#N/A</v>
      </c>
      <c r="AR251" t="e">
        <f>AO251-IFERROR(VLOOKUP($A251,VFS!$A:$B,2,0),0)*MIN(VFS!$I:$I)</f>
        <v>#N/A</v>
      </c>
      <c r="AS251" t="e">
        <f>AP251-IFERROR(VLOOKUP($A251,VFS!$A:$B,2,0),0)*MIN(VFS!$K:$K)</f>
        <v>#N/A</v>
      </c>
      <c r="AT251" t="e">
        <f>AQ251-IFERROR(VLOOKUP($A251,FUEMAVND!$A:$B,2,0),0)*MIN(FUEMAVND!$G:$G)</f>
        <v>#N/A</v>
      </c>
      <c r="AU251" t="e">
        <f>AR251-IFERROR(VLOOKUP($A251,FUEMAVND!$A:$B,2,0),0)*MIN(FUEMAVND!$I:$I)</f>
        <v>#N/A</v>
      </c>
      <c r="AV251" t="e">
        <f>AS251-IFERROR(VLOOKUP($A251,FUEMAVND!$A:$B,2,0),0)*MIN(FUEMAVND!$K:$K)</f>
        <v>#N/A</v>
      </c>
    </row>
    <row r="252" spans="28:48" x14ac:dyDescent="0.3">
      <c r="AB252" t="e">
        <f>VLOOKUP($A252,updated_plusgrid!$A$1:$AF$500,MATCH("Usable (USABLE)",updated_plusgrid!$A$1:$AF$1,0),0)-IFERROR(VLOOKUP($A252,'E1 basket NFOL Morning'!$A$1:$M$500,MATCH("For 1 basket",'E1 basket NFOL Morning'!$A$1:$M$1,0),0),0)*MIN('E1 basket NFOL Morning'!$G$2:$G$500)</f>
        <v>#N/A</v>
      </c>
      <c r="AC252" t="e">
        <f>VLOOKUP($A252,updated_plusgrid!$A$1:$AF$500,MATCH("Due (DUE)",updated_plusgrid!$A$1:$AF$1,0),0)-IFERROR(VLOOKUP($A252,'E1 basket NFOL Morning'!$A$1:$M$500,MATCH("For 1 basket",'E1 basket NFOL Morning'!$A$1:$M$1,0),0),0)*MIN('E1 basket NFOL Morning'!$I$2:$I$500)</f>
        <v>#N/A</v>
      </c>
      <c r="AD252" t="e">
        <f>VLOOKUP($A252,updated_plusgrid!$A$1:$AF$500,MATCH("Pend. T+1 Buy (TT1UNSETTLEBUY)",updated_plusgrid!$A$1:$AF$1,0),0)-IFERROR(VLOOKUP($A252,'E1 basket NFOL Morning'!$A$1:$M$500,MATCH("For 1 basket",'E1 basket NFOL Morning'!$A$1:$M$1,0),0),0)*MIN('E1 basket NFOL Morning'!$K$2:$K$500)</f>
        <v>#N/A</v>
      </c>
      <c r="AE252" t="e">
        <f>AB252-IFERROR(VLOOKUP($A252,Diamond!$A:$B,2,0),0)*MIN(Diamond!$G:$G)</f>
        <v>#N/A</v>
      </c>
      <c r="AF252" t="e">
        <f>AC252-IFERROR(VLOOKUP($A252,Diamond!$A:$B,2,0),0)*MIN(Diamond!$I:$I)</f>
        <v>#N/A</v>
      </c>
      <c r="AG252" t="e">
        <f>AD252-IFERROR(VLOOKUP($A252,Diamond!$A:$B,2,0),0)*MIN(Diamond!$K:$K)</f>
        <v>#N/A</v>
      </c>
      <c r="AH252" t="e">
        <f>AE252-IFERROR(VLOOKUP($A252,FL!$A:$B,2,0),0)*MIN(FL!$G:$G)</f>
        <v>#N/A</v>
      </c>
      <c r="AI252" t="e">
        <f>AF252-IFERROR(VLOOKUP($A252,FL!$A:$B,2,0),0)*MIN(FL!$I:$I)</f>
        <v>#N/A</v>
      </c>
      <c r="AJ252" t="e">
        <f>AG252-IFERROR(VLOOKUP($A252,FL!$A:$B,2,0),0)*MIN(FL!$K:$K)</f>
        <v>#N/A</v>
      </c>
      <c r="AK252" t="e">
        <f>AH252-IFERROR(VLOOKUP($A252,'VN100'!$A:$B,2,0),0)*MIN('VN100'!$G:$G)</f>
        <v>#N/A</v>
      </c>
      <c r="AL252" t="e">
        <f>AI252-IFERROR(VLOOKUP($A252,'VN100'!$A:$B,2,0),0)*MIN('VN100'!$I:$I)</f>
        <v>#N/A</v>
      </c>
      <c r="AM252" t="e">
        <f>AJ252-IFERROR(VLOOKUP($A252,'VN100'!$A:$B,2,0),0)*MIN('VN100'!$K:$K)</f>
        <v>#N/A</v>
      </c>
      <c r="AN252" t="e">
        <f>AK252-IFERROR(VLOOKUP($A252,MIDCAP!$A:$B,2,0),0)*MIN(MIDCAP!$G:$G)</f>
        <v>#N/A</v>
      </c>
      <c r="AO252" t="e">
        <f>AL252-IFERROR(VLOOKUP($A252,MIDCAP!$A:$B,2,0),0)*MIN(MIDCAP!$I:$I)</f>
        <v>#N/A</v>
      </c>
      <c r="AP252" t="e">
        <f>AM252-IFERROR(VLOOKUP($A252,MIDCAP!$A:$B,2,0),0)*MIN(MIDCAP!$K:$K)</f>
        <v>#N/A</v>
      </c>
      <c r="AQ252" t="e">
        <f>AN252-IFERROR(VLOOKUP($A252,VFS!$A:$B,2,0),0)*MIN(VFS!$G:$G)</f>
        <v>#N/A</v>
      </c>
      <c r="AR252" t="e">
        <f>AO252-IFERROR(VLOOKUP($A252,VFS!$A:$B,2,0),0)*MIN(VFS!$I:$I)</f>
        <v>#N/A</v>
      </c>
      <c r="AS252" t="e">
        <f>AP252-IFERROR(VLOOKUP($A252,VFS!$A:$B,2,0),0)*MIN(VFS!$K:$K)</f>
        <v>#N/A</v>
      </c>
      <c r="AT252" t="e">
        <f>AQ252-IFERROR(VLOOKUP($A252,FUEMAVND!$A:$B,2,0),0)*MIN(FUEMAVND!$G:$G)</f>
        <v>#N/A</v>
      </c>
      <c r="AU252" t="e">
        <f>AR252-IFERROR(VLOOKUP($A252,FUEMAVND!$A:$B,2,0),0)*MIN(FUEMAVND!$I:$I)</f>
        <v>#N/A</v>
      </c>
      <c r="AV252" t="e">
        <f>AS252-IFERROR(VLOOKUP($A252,FUEMAVND!$A:$B,2,0),0)*MIN(FUEMAVND!$K:$K)</f>
        <v>#N/A</v>
      </c>
    </row>
    <row r="253" spans="28:48" x14ac:dyDescent="0.3">
      <c r="AB253" t="e">
        <f>VLOOKUP($A253,updated_plusgrid!$A$1:$AF$500,MATCH("Usable (USABLE)",updated_plusgrid!$A$1:$AF$1,0),0)-IFERROR(VLOOKUP($A253,'E1 basket NFOL Morning'!$A$1:$M$500,MATCH("For 1 basket",'E1 basket NFOL Morning'!$A$1:$M$1,0),0),0)*MIN('E1 basket NFOL Morning'!$G$2:$G$500)</f>
        <v>#N/A</v>
      </c>
      <c r="AC253" t="e">
        <f>VLOOKUP($A253,updated_plusgrid!$A$1:$AF$500,MATCH("Due (DUE)",updated_plusgrid!$A$1:$AF$1,0),0)-IFERROR(VLOOKUP($A253,'E1 basket NFOL Morning'!$A$1:$M$500,MATCH("For 1 basket",'E1 basket NFOL Morning'!$A$1:$M$1,0),0),0)*MIN('E1 basket NFOL Morning'!$I$2:$I$500)</f>
        <v>#N/A</v>
      </c>
      <c r="AD253" t="e">
        <f>VLOOKUP($A253,updated_plusgrid!$A$1:$AF$500,MATCH("Pend. T+1 Buy (TT1UNSETTLEBUY)",updated_plusgrid!$A$1:$AF$1,0),0)-IFERROR(VLOOKUP($A253,'E1 basket NFOL Morning'!$A$1:$M$500,MATCH("For 1 basket",'E1 basket NFOL Morning'!$A$1:$M$1,0),0),0)*MIN('E1 basket NFOL Morning'!$K$2:$K$500)</f>
        <v>#N/A</v>
      </c>
      <c r="AE253" t="e">
        <f>AB253-IFERROR(VLOOKUP($A253,Diamond!$A:$B,2,0),0)*MIN(Diamond!$G:$G)</f>
        <v>#N/A</v>
      </c>
      <c r="AF253" t="e">
        <f>AC253-IFERROR(VLOOKUP($A253,Diamond!$A:$B,2,0),0)*MIN(Diamond!$I:$I)</f>
        <v>#N/A</v>
      </c>
      <c r="AG253" t="e">
        <f>AD253-IFERROR(VLOOKUP($A253,Diamond!$A:$B,2,0),0)*MIN(Diamond!$K:$K)</f>
        <v>#N/A</v>
      </c>
      <c r="AH253" t="e">
        <f>AE253-IFERROR(VLOOKUP($A253,FL!$A:$B,2,0),0)*MIN(FL!$G:$G)</f>
        <v>#N/A</v>
      </c>
      <c r="AI253" t="e">
        <f>AF253-IFERROR(VLOOKUP($A253,FL!$A:$B,2,0),0)*MIN(FL!$I:$I)</f>
        <v>#N/A</v>
      </c>
      <c r="AJ253" t="e">
        <f>AG253-IFERROR(VLOOKUP($A253,FL!$A:$B,2,0),0)*MIN(FL!$K:$K)</f>
        <v>#N/A</v>
      </c>
      <c r="AK253" t="e">
        <f>AH253-IFERROR(VLOOKUP($A253,'VN100'!$A:$B,2,0),0)*MIN('VN100'!$G:$G)</f>
        <v>#N/A</v>
      </c>
      <c r="AL253" t="e">
        <f>AI253-IFERROR(VLOOKUP($A253,'VN100'!$A:$B,2,0),0)*MIN('VN100'!$I:$I)</f>
        <v>#N/A</v>
      </c>
      <c r="AM253" t="e">
        <f>AJ253-IFERROR(VLOOKUP($A253,'VN100'!$A:$B,2,0),0)*MIN('VN100'!$K:$K)</f>
        <v>#N/A</v>
      </c>
      <c r="AN253" t="e">
        <f>AK253-IFERROR(VLOOKUP($A253,MIDCAP!$A:$B,2,0),0)*MIN(MIDCAP!$G:$G)</f>
        <v>#N/A</v>
      </c>
      <c r="AO253" t="e">
        <f>AL253-IFERROR(VLOOKUP($A253,MIDCAP!$A:$B,2,0),0)*MIN(MIDCAP!$I:$I)</f>
        <v>#N/A</v>
      </c>
      <c r="AP253" t="e">
        <f>AM253-IFERROR(VLOOKUP($A253,MIDCAP!$A:$B,2,0),0)*MIN(MIDCAP!$K:$K)</f>
        <v>#N/A</v>
      </c>
      <c r="AQ253" t="e">
        <f>AN253-IFERROR(VLOOKUP($A253,VFS!$A:$B,2,0),0)*MIN(VFS!$G:$G)</f>
        <v>#N/A</v>
      </c>
      <c r="AR253" t="e">
        <f>AO253-IFERROR(VLOOKUP($A253,VFS!$A:$B,2,0),0)*MIN(VFS!$I:$I)</f>
        <v>#N/A</v>
      </c>
      <c r="AS253" t="e">
        <f>AP253-IFERROR(VLOOKUP($A253,VFS!$A:$B,2,0),0)*MIN(VFS!$K:$K)</f>
        <v>#N/A</v>
      </c>
      <c r="AT253" t="e">
        <f>AQ253-IFERROR(VLOOKUP($A253,FUEMAVND!$A:$B,2,0),0)*MIN(FUEMAVND!$G:$G)</f>
        <v>#N/A</v>
      </c>
      <c r="AU253" t="e">
        <f>AR253-IFERROR(VLOOKUP($A253,FUEMAVND!$A:$B,2,0),0)*MIN(FUEMAVND!$I:$I)</f>
        <v>#N/A</v>
      </c>
      <c r="AV253" t="e">
        <f>AS253-IFERROR(VLOOKUP($A253,FUEMAVND!$A:$B,2,0),0)*MIN(FUEMAVND!$K:$K)</f>
        <v>#N/A</v>
      </c>
    </row>
    <row r="254" spans="28:48" x14ac:dyDescent="0.3">
      <c r="AB254" t="e">
        <f>VLOOKUP($A254,updated_plusgrid!$A$1:$AF$500,MATCH("Usable (USABLE)",updated_plusgrid!$A$1:$AF$1,0),0)-IFERROR(VLOOKUP($A254,'E1 basket NFOL Morning'!$A$1:$M$500,MATCH("For 1 basket",'E1 basket NFOL Morning'!$A$1:$M$1,0),0),0)*MIN('E1 basket NFOL Morning'!$G$2:$G$500)</f>
        <v>#N/A</v>
      </c>
      <c r="AC254" t="e">
        <f>VLOOKUP($A254,updated_plusgrid!$A$1:$AF$500,MATCH("Due (DUE)",updated_plusgrid!$A$1:$AF$1,0),0)-IFERROR(VLOOKUP($A254,'E1 basket NFOL Morning'!$A$1:$M$500,MATCH("For 1 basket",'E1 basket NFOL Morning'!$A$1:$M$1,0),0),0)*MIN('E1 basket NFOL Morning'!$I$2:$I$500)</f>
        <v>#N/A</v>
      </c>
      <c r="AD254" t="e">
        <f>VLOOKUP($A254,updated_plusgrid!$A$1:$AF$500,MATCH("Pend. T+1 Buy (TT1UNSETTLEBUY)",updated_plusgrid!$A$1:$AF$1,0),0)-IFERROR(VLOOKUP($A254,'E1 basket NFOL Morning'!$A$1:$M$500,MATCH("For 1 basket",'E1 basket NFOL Morning'!$A$1:$M$1,0),0),0)*MIN('E1 basket NFOL Morning'!$K$2:$K$500)</f>
        <v>#N/A</v>
      </c>
      <c r="AE254" t="e">
        <f>AB254-IFERROR(VLOOKUP($A254,Diamond!$A:$B,2,0),0)*MIN(Diamond!$G:$G)</f>
        <v>#N/A</v>
      </c>
      <c r="AF254" t="e">
        <f>AC254-IFERROR(VLOOKUP($A254,Diamond!$A:$B,2,0),0)*MIN(Diamond!$I:$I)</f>
        <v>#N/A</v>
      </c>
      <c r="AG254" t="e">
        <f>AD254-IFERROR(VLOOKUP($A254,Diamond!$A:$B,2,0),0)*MIN(Diamond!$K:$K)</f>
        <v>#N/A</v>
      </c>
      <c r="AH254" t="e">
        <f>AE254-IFERROR(VLOOKUP($A254,FL!$A:$B,2,0),0)*MIN(FL!$G:$G)</f>
        <v>#N/A</v>
      </c>
      <c r="AI254" t="e">
        <f>AF254-IFERROR(VLOOKUP($A254,FL!$A:$B,2,0),0)*MIN(FL!$I:$I)</f>
        <v>#N/A</v>
      </c>
      <c r="AJ254" t="e">
        <f>AG254-IFERROR(VLOOKUP($A254,FL!$A:$B,2,0),0)*MIN(FL!$K:$K)</f>
        <v>#N/A</v>
      </c>
      <c r="AK254" t="e">
        <f>AH254-IFERROR(VLOOKUP($A254,'VN100'!$A:$B,2,0),0)*MIN('VN100'!$G:$G)</f>
        <v>#N/A</v>
      </c>
      <c r="AL254" t="e">
        <f>AI254-IFERROR(VLOOKUP($A254,'VN100'!$A:$B,2,0),0)*MIN('VN100'!$I:$I)</f>
        <v>#N/A</v>
      </c>
      <c r="AM254" t="e">
        <f>AJ254-IFERROR(VLOOKUP($A254,'VN100'!$A:$B,2,0),0)*MIN('VN100'!$K:$K)</f>
        <v>#N/A</v>
      </c>
      <c r="AN254" t="e">
        <f>AK254-IFERROR(VLOOKUP($A254,MIDCAP!$A:$B,2,0),0)*MIN(MIDCAP!$G:$G)</f>
        <v>#N/A</v>
      </c>
      <c r="AO254" t="e">
        <f>AL254-IFERROR(VLOOKUP($A254,MIDCAP!$A:$B,2,0),0)*MIN(MIDCAP!$I:$I)</f>
        <v>#N/A</v>
      </c>
      <c r="AP254" t="e">
        <f>AM254-IFERROR(VLOOKUP($A254,MIDCAP!$A:$B,2,0),0)*MIN(MIDCAP!$K:$K)</f>
        <v>#N/A</v>
      </c>
      <c r="AQ254" t="e">
        <f>AN254-IFERROR(VLOOKUP($A254,VFS!$A:$B,2,0),0)*MIN(VFS!$G:$G)</f>
        <v>#N/A</v>
      </c>
      <c r="AR254" t="e">
        <f>AO254-IFERROR(VLOOKUP($A254,VFS!$A:$B,2,0),0)*MIN(VFS!$I:$I)</f>
        <v>#N/A</v>
      </c>
      <c r="AS254" t="e">
        <f>AP254-IFERROR(VLOOKUP($A254,VFS!$A:$B,2,0),0)*MIN(VFS!$K:$K)</f>
        <v>#N/A</v>
      </c>
      <c r="AT254" t="e">
        <f>AQ254-IFERROR(VLOOKUP($A254,FUEMAVND!$A:$B,2,0),0)*MIN(FUEMAVND!$G:$G)</f>
        <v>#N/A</v>
      </c>
      <c r="AU254" t="e">
        <f>AR254-IFERROR(VLOOKUP($A254,FUEMAVND!$A:$B,2,0),0)*MIN(FUEMAVND!$I:$I)</f>
        <v>#N/A</v>
      </c>
      <c r="AV254" t="e">
        <f>AS254-IFERROR(VLOOKUP($A254,FUEMAVND!$A:$B,2,0),0)*MIN(FUEMAVND!$K:$K)</f>
        <v>#N/A</v>
      </c>
    </row>
    <row r="255" spans="28:48" x14ac:dyDescent="0.3">
      <c r="AB255" t="e">
        <f>VLOOKUP($A255,updated_plusgrid!$A$1:$AF$500,MATCH("Usable (USABLE)",updated_plusgrid!$A$1:$AF$1,0),0)-IFERROR(VLOOKUP($A255,'E1 basket NFOL Morning'!$A$1:$M$500,MATCH("For 1 basket",'E1 basket NFOL Morning'!$A$1:$M$1,0),0),0)*MIN('E1 basket NFOL Morning'!$G$2:$G$500)</f>
        <v>#N/A</v>
      </c>
      <c r="AC255" t="e">
        <f>VLOOKUP($A255,updated_plusgrid!$A$1:$AF$500,MATCH("Due (DUE)",updated_plusgrid!$A$1:$AF$1,0),0)-IFERROR(VLOOKUP($A255,'E1 basket NFOL Morning'!$A$1:$M$500,MATCH("For 1 basket",'E1 basket NFOL Morning'!$A$1:$M$1,0),0),0)*MIN('E1 basket NFOL Morning'!$I$2:$I$500)</f>
        <v>#N/A</v>
      </c>
      <c r="AD255" t="e">
        <f>VLOOKUP($A255,updated_plusgrid!$A$1:$AF$500,MATCH("Pend. T+1 Buy (TT1UNSETTLEBUY)",updated_plusgrid!$A$1:$AF$1,0),0)-IFERROR(VLOOKUP($A255,'E1 basket NFOL Morning'!$A$1:$M$500,MATCH("For 1 basket",'E1 basket NFOL Morning'!$A$1:$M$1,0),0),0)*MIN('E1 basket NFOL Morning'!$K$2:$K$500)</f>
        <v>#N/A</v>
      </c>
      <c r="AE255" t="e">
        <f>AB255-IFERROR(VLOOKUP($A255,Diamond!$A:$B,2,0),0)*MIN(Diamond!$G:$G)</f>
        <v>#N/A</v>
      </c>
      <c r="AF255" t="e">
        <f>AC255-IFERROR(VLOOKUP($A255,Diamond!$A:$B,2,0),0)*MIN(Diamond!$I:$I)</f>
        <v>#N/A</v>
      </c>
      <c r="AG255" t="e">
        <f>AD255-IFERROR(VLOOKUP($A255,Diamond!$A:$B,2,0),0)*MIN(Diamond!$K:$K)</f>
        <v>#N/A</v>
      </c>
      <c r="AH255" t="e">
        <f>AE255-IFERROR(VLOOKUP($A255,FL!$A:$B,2,0),0)*MIN(FL!$G:$G)</f>
        <v>#N/A</v>
      </c>
      <c r="AI255" t="e">
        <f>AF255-IFERROR(VLOOKUP($A255,FL!$A:$B,2,0),0)*MIN(FL!$I:$I)</f>
        <v>#N/A</v>
      </c>
      <c r="AJ255" t="e">
        <f>AG255-IFERROR(VLOOKUP($A255,FL!$A:$B,2,0),0)*MIN(FL!$K:$K)</f>
        <v>#N/A</v>
      </c>
      <c r="AK255" t="e">
        <f>AH255-IFERROR(VLOOKUP($A255,'VN100'!$A:$B,2,0),0)*MIN('VN100'!$G:$G)</f>
        <v>#N/A</v>
      </c>
      <c r="AL255" t="e">
        <f>AI255-IFERROR(VLOOKUP($A255,'VN100'!$A:$B,2,0),0)*MIN('VN100'!$I:$I)</f>
        <v>#N/A</v>
      </c>
      <c r="AM255" t="e">
        <f>AJ255-IFERROR(VLOOKUP($A255,'VN100'!$A:$B,2,0),0)*MIN('VN100'!$K:$K)</f>
        <v>#N/A</v>
      </c>
      <c r="AN255" t="e">
        <f>AK255-IFERROR(VLOOKUP($A255,MIDCAP!$A:$B,2,0),0)*MIN(MIDCAP!$G:$G)</f>
        <v>#N/A</v>
      </c>
      <c r="AO255" t="e">
        <f>AL255-IFERROR(VLOOKUP($A255,MIDCAP!$A:$B,2,0),0)*MIN(MIDCAP!$I:$I)</f>
        <v>#N/A</v>
      </c>
      <c r="AP255" t="e">
        <f>AM255-IFERROR(VLOOKUP($A255,MIDCAP!$A:$B,2,0),0)*MIN(MIDCAP!$K:$K)</f>
        <v>#N/A</v>
      </c>
      <c r="AQ255" t="e">
        <f>AN255-IFERROR(VLOOKUP($A255,VFS!$A:$B,2,0),0)*MIN(VFS!$G:$G)</f>
        <v>#N/A</v>
      </c>
      <c r="AR255" t="e">
        <f>AO255-IFERROR(VLOOKUP($A255,VFS!$A:$B,2,0),0)*MIN(VFS!$I:$I)</f>
        <v>#N/A</v>
      </c>
      <c r="AS255" t="e">
        <f>AP255-IFERROR(VLOOKUP($A255,VFS!$A:$B,2,0),0)*MIN(VFS!$K:$K)</f>
        <v>#N/A</v>
      </c>
      <c r="AT255" t="e">
        <f>AQ255-IFERROR(VLOOKUP($A255,FUEMAVND!$A:$B,2,0),0)*MIN(FUEMAVND!$G:$G)</f>
        <v>#N/A</v>
      </c>
      <c r="AU255" t="e">
        <f>AR255-IFERROR(VLOOKUP($A255,FUEMAVND!$A:$B,2,0),0)*MIN(FUEMAVND!$I:$I)</f>
        <v>#N/A</v>
      </c>
      <c r="AV255" t="e">
        <f>AS255-IFERROR(VLOOKUP($A255,FUEMAVND!$A:$B,2,0),0)*MIN(FUEMAVND!$K:$K)</f>
        <v>#N/A</v>
      </c>
    </row>
    <row r="256" spans="28:48" x14ac:dyDescent="0.3">
      <c r="AB256" t="e">
        <f>VLOOKUP($A256,updated_plusgrid!$A$1:$AF$500,MATCH("Usable (USABLE)",updated_plusgrid!$A$1:$AF$1,0),0)-IFERROR(VLOOKUP($A256,'E1 basket NFOL Morning'!$A$1:$M$500,MATCH("For 1 basket",'E1 basket NFOL Morning'!$A$1:$M$1,0),0),0)*MIN('E1 basket NFOL Morning'!$G$2:$G$500)</f>
        <v>#N/A</v>
      </c>
      <c r="AC256" t="e">
        <f>VLOOKUP($A256,updated_plusgrid!$A$1:$AF$500,MATCH("Due (DUE)",updated_plusgrid!$A$1:$AF$1,0),0)-IFERROR(VLOOKUP($A256,'E1 basket NFOL Morning'!$A$1:$M$500,MATCH("For 1 basket",'E1 basket NFOL Morning'!$A$1:$M$1,0),0),0)*MIN('E1 basket NFOL Morning'!$I$2:$I$500)</f>
        <v>#N/A</v>
      </c>
      <c r="AD256" t="e">
        <f>VLOOKUP($A256,updated_plusgrid!$A$1:$AF$500,MATCH("Pend. T+1 Buy (TT1UNSETTLEBUY)",updated_plusgrid!$A$1:$AF$1,0),0)-IFERROR(VLOOKUP($A256,'E1 basket NFOL Morning'!$A$1:$M$500,MATCH("For 1 basket",'E1 basket NFOL Morning'!$A$1:$M$1,0),0),0)*MIN('E1 basket NFOL Morning'!$K$2:$K$500)</f>
        <v>#N/A</v>
      </c>
      <c r="AE256" t="e">
        <f>AB256-IFERROR(VLOOKUP($A256,Diamond!$A:$B,2,0),0)*MIN(Diamond!$G:$G)</f>
        <v>#N/A</v>
      </c>
      <c r="AF256" t="e">
        <f>AC256-IFERROR(VLOOKUP($A256,Diamond!$A:$B,2,0),0)*MIN(Diamond!$I:$I)</f>
        <v>#N/A</v>
      </c>
      <c r="AG256" t="e">
        <f>AD256-IFERROR(VLOOKUP($A256,Diamond!$A:$B,2,0),0)*MIN(Diamond!$K:$K)</f>
        <v>#N/A</v>
      </c>
      <c r="AH256" t="e">
        <f>AE256-IFERROR(VLOOKUP($A256,FL!$A:$B,2,0),0)*MIN(FL!$G:$G)</f>
        <v>#N/A</v>
      </c>
      <c r="AI256" t="e">
        <f>AF256-IFERROR(VLOOKUP($A256,FL!$A:$B,2,0),0)*MIN(FL!$I:$I)</f>
        <v>#N/A</v>
      </c>
      <c r="AJ256" t="e">
        <f>AG256-IFERROR(VLOOKUP($A256,FL!$A:$B,2,0),0)*MIN(FL!$K:$K)</f>
        <v>#N/A</v>
      </c>
      <c r="AK256" t="e">
        <f>AH256-IFERROR(VLOOKUP($A256,'VN100'!$A:$B,2,0),0)*MIN('VN100'!$G:$G)</f>
        <v>#N/A</v>
      </c>
      <c r="AL256" t="e">
        <f>AI256-IFERROR(VLOOKUP($A256,'VN100'!$A:$B,2,0),0)*MIN('VN100'!$I:$I)</f>
        <v>#N/A</v>
      </c>
      <c r="AM256" t="e">
        <f>AJ256-IFERROR(VLOOKUP($A256,'VN100'!$A:$B,2,0),0)*MIN('VN100'!$K:$K)</f>
        <v>#N/A</v>
      </c>
      <c r="AN256" t="e">
        <f>AK256-IFERROR(VLOOKUP($A256,MIDCAP!$A:$B,2,0),0)*MIN(MIDCAP!$G:$G)</f>
        <v>#N/A</v>
      </c>
      <c r="AO256" t="e">
        <f>AL256-IFERROR(VLOOKUP($A256,MIDCAP!$A:$B,2,0),0)*MIN(MIDCAP!$I:$I)</f>
        <v>#N/A</v>
      </c>
      <c r="AP256" t="e">
        <f>AM256-IFERROR(VLOOKUP($A256,MIDCAP!$A:$B,2,0),0)*MIN(MIDCAP!$K:$K)</f>
        <v>#N/A</v>
      </c>
      <c r="AQ256" t="e">
        <f>AN256-IFERROR(VLOOKUP($A256,VFS!$A:$B,2,0),0)*MIN(VFS!$G:$G)</f>
        <v>#N/A</v>
      </c>
      <c r="AR256" t="e">
        <f>AO256-IFERROR(VLOOKUP($A256,VFS!$A:$B,2,0),0)*MIN(VFS!$I:$I)</f>
        <v>#N/A</v>
      </c>
      <c r="AS256" t="e">
        <f>AP256-IFERROR(VLOOKUP($A256,VFS!$A:$B,2,0),0)*MIN(VFS!$K:$K)</f>
        <v>#N/A</v>
      </c>
      <c r="AT256" t="e">
        <f>AQ256-IFERROR(VLOOKUP($A256,FUEMAVND!$A:$B,2,0),0)*MIN(FUEMAVND!$G:$G)</f>
        <v>#N/A</v>
      </c>
      <c r="AU256" t="e">
        <f>AR256-IFERROR(VLOOKUP($A256,FUEMAVND!$A:$B,2,0),0)*MIN(FUEMAVND!$I:$I)</f>
        <v>#N/A</v>
      </c>
      <c r="AV256" t="e">
        <f>AS256-IFERROR(VLOOKUP($A256,FUEMAVND!$A:$B,2,0),0)*MIN(FUEMAVND!$K:$K)</f>
        <v>#N/A</v>
      </c>
    </row>
    <row r="257" spans="28:48" x14ac:dyDescent="0.3">
      <c r="AB257" t="e">
        <f>VLOOKUP($A257,updated_plusgrid!$A$1:$AF$500,MATCH("Usable (USABLE)",updated_plusgrid!$A$1:$AF$1,0),0)-IFERROR(VLOOKUP($A257,'E1 basket NFOL Morning'!$A$1:$M$500,MATCH("For 1 basket",'E1 basket NFOL Morning'!$A$1:$M$1,0),0),0)*MIN('E1 basket NFOL Morning'!$G$2:$G$500)</f>
        <v>#N/A</v>
      </c>
      <c r="AC257" t="e">
        <f>VLOOKUP($A257,updated_plusgrid!$A$1:$AF$500,MATCH("Due (DUE)",updated_plusgrid!$A$1:$AF$1,0),0)-IFERROR(VLOOKUP($A257,'E1 basket NFOL Morning'!$A$1:$M$500,MATCH("For 1 basket",'E1 basket NFOL Morning'!$A$1:$M$1,0),0),0)*MIN('E1 basket NFOL Morning'!$I$2:$I$500)</f>
        <v>#N/A</v>
      </c>
      <c r="AD257" t="e">
        <f>VLOOKUP($A257,updated_plusgrid!$A$1:$AF$500,MATCH("Pend. T+1 Buy (TT1UNSETTLEBUY)",updated_plusgrid!$A$1:$AF$1,0),0)-IFERROR(VLOOKUP($A257,'E1 basket NFOL Morning'!$A$1:$M$500,MATCH("For 1 basket",'E1 basket NFOL Morning'!$A$1:$M$1,0),0),0)*MIN('E1 basket NFOL Morning'!$K$2:$K$500)</f>
        <v>#N/A</v>
      </c>
      <c r="AE257" t="e">
        <f>AB257-IFERROR(VLOOKUP($A257,Diamond!$A:$B,2,0),0)*MIN(Diamond!$G:$G)</f>
        <v>#N/A</v>
      </c>
      <c r="AF257" t="e">
        <f>AC257-IFERROR(VLOOKUP($A257,Diamond!$A:$B,2,0),0)*MIN(Diamond!$I:$I)</f>
        <v>#N/A</v>
      </c>
      <c r="AG257" t="e">
        <f>AD257-IFERROR(VLOOKUP($A257,Diamond!$A:$B,2,0),0)*MIN(Diamond!$K:$K)</f>
        <v>#N/A</v>
      </c>
      <c r="AH257" t="e">
        <f>AE257-IFERROR(VLOOKUP($A257,FL!$A:$B,2,0),0)*MIN(FL!$G:$G)</f>
        <v>#N/A</v>
      </c>
      <c r="AI257" t="e">
        <f>AF257-IFERROR(VLOOKUP($A257,FL!$A:$B,2,0),0)*MIN(FL!$I:$I)</f>
        <v>#N/A</v>
      </c>
      <c r="AJ257" t="e">
        <f>AG257-IFERROR(VLOOKUP($A257,FL!$A:$B,2,0),0)*MIN(FL!$K:$K)</f>
        <v>#N/A</v>
      </c>
      <c r="AK257" t="e">
        <f>AH257-IFERROR(VLOOKUP($A257,'VN100'!$A:$B,2,0),0)*MIN('VN100'!$G:$G)</f>
        <v>#N/A</v>
      </c>
      <c r="AL257" t="e">
        <f>AI257-IFERROR(VLOOKUP($A257,'VN100'!$A:$B,2,0),0)*MIN('VN100'!$I:$I)</f>
        <v>#N/A</v>
      </c>
      <c r="AM257" t="e">
        <f>AJ257-IFERROR(VLOOKUP($A257,'VN100'!$A:$B,2,0),0)*MIN('VN100'!$K:$K)</f>
        <v>#N/A</v>
      </c>
      <c r="AN257" t="e">
        <f>AK257-IFERROR(VLOOKUP($A257,MIDCAP!$A:$B,2,0),0)*MIN(MIDCAP!$G:$G)</f>
        <v>#N/A</v>
      </c>
      <c r="AO257" t="e">
        <f>AL257-IFERROR(VLOOKUP($A257,MIDCAP!$A:$B,2,0),0)*MIN(MIDCAP!$I:$I)</f>
        <v>#N/A</v>
      </c>
      <c r="AP257" t="e">
        <f>AM257-IFERROR(VLOOKUP($A257,MIDCAP!$A:$B,2,0),0)*MIN(MIDCAP!$K:$K)</f>
        <v>#N/A</v>
      </c>
      <c r="AQ257" t="e">
        <f>AN257-IFERROR(VLOOKUP($A257,VFS!$A:$B,2,0),0)*MIN(VFS!$G:$G)</f>
        <v>#N/A</v>
      </c>
      <c r="AR257" t="e">
        <f>AO257-IFERROR(VLOOKUP($A257,VFS!$A:$B,2,0),0)*MIN(VFS!$I:$I)</f>
        <v>#N/A</v>
      </c>
      <c r="AS257" t="e">
        <f>AP257-IFERROR(VLOOKUP($A257,VFS!$A:$B,2,0),0)*MIN(VFS!$K:$K)</f>
        <v>#N/A</v>
      </c>
      <c r="AT257" t="e">
        <f>AQ257-IFERROR(VLOOKUP($A257,FUEMAVND!$A:$B,2,0),0)*MIN(FUEMAVND!$G:$G)</f>
        <v>#N/A</v>
      </c>
      <c r="AU257" t="e">
        <f>AR257-IFERROR(VLOOKUP($A257,FUEMAVND!$A:$B,2,0),0)*MIN(FUEMAVND!$I:$I)</f>
        <v>#N/A</v>
      </c>
      <c r="AV257" t="e">
        <f>AS257-IFERROR(VLOOKUP($A257,FUEMAVND!$A:$B,2,0),0)*MIN(FUEMAVND!$K:$K)</f>
        <v>#N/A</v>
      </c>
    </row>
    <row r="258" spans="28:48" x14ac:dyDescent="0.3">
      <c r="AB258" t="e">
        <f>VLOOKUP($A258,updated_plusgrid!$A$1:$AF$500,MATCH("Usable (USABLE)",updated_plusgrid!$A$1:$AF$1,0),0)-IFERROR(VLOOKUP($A258,'E1 basket NFOL Morning'!$A$1:$M$500,MATCH("For 1 basket",'E1 basket NFOL Morning'!$A$1:$M$1,0),0),0)*MIN('E1 basket NFOL Morning'!$G$2:$G$500)</f>
        <v>#N/A</v>
      </c>
      <c r="AC258" t="e">
        <f>VLOOKUP($A258,updated_plusgrid!$A$1:$AF$500,MATCH("Due (DUE)",updated_plusgrid!$A$1:$AF$1,0),0)-IFERROR(VLOOKUP($A258,'E1 basket NFOL Morning'!$A$1:$M$500,MATCH("For 1 basket",'E1 basket NFOL Morning'!$A$1:$M$1,0),0),0)*MIN('E1 basket NFOL Morning'!$I$2:$I$500)</f>
        <v>#N/A</v>
      </c>
      <c r="AD258" t="e">
        <f>VLOOKUP($A258,updated_plusgrid!$A$1:$AF$500,MATCH("Pend. T+1 Buy (TT1UNSETTLEBUY)",updated_plusgrid!$A$1:$AF$1,0),0)-IFERROR(VLOOKUP($A258,'E1 basket NFOL Morning'!$A$1:$M$500,MATCH("For 1 basket",'E1 basket NFOL Morning'!$A$1:$M$1,0),0),0)*MIN('E1 basket NFOL Morning'!$K$2:$K$500)</f>
        <v>#N/A</v>
      </c>
      <c r="AE258" t="e">
        <f>AB258-IFERROR(VLOOKUP($A258,Diamond!$A:$B,2,0),0)*MIN(Diamond!$G:$G)</f>
        <v>#N/A</v>
      </c>
      <c r="AF258" t="e">
        <f>AC258-IFERROR(VLOOKUP($A258,Diamond!$A:$B,2,0),0)*MIN(Diamond!$I:$I)</f>
        <v>#N/A</v>
      </c>
      <c r="AG258" t="e">
        <f>AD258-IFERROR(VLOOKUP($A258,Diamond!$A:$B,2,0),0)*MIN(Diamond!$K:$K)</f>
        <v>#N/A</v>
      </c>
      <c r="AH258" t="e">
        <f>AE258-IFERROR(VLOOKUP($A258,FL!$A:$B,2,0),0)*MIN(FL!$G:$G)</f>
        <v>#N/A</v>
      </c>
      <c r="AI258" t="e">
        <f>AF258-IFERROR(VLOOKUP($A258,FL!$A:$B,2,0),0)*MIN(FL!$I:$I)</f>
        <v>#N/A</v>
      </c>
      <c r="AJ258" t="e">
        <f>AG258-IFERROR(VLOOKUP($A258,FL!$A:$B,2,0),0)*MIN(FL!$K:$K)</f>
        <v>#N/A</v>
      </c>
      <c r="AK258" t="e">
        <f>AH258-IFERROR(VLOOKUP($A258,'VN100'!$A:$B,2,0),0)*MIN('VN100'!$G:$G)</f>
        <v>#N/A</v>
      </c>
      <c r="AL258" t="e">
        <f>AI258-IFERROR(VLOOKUP($A258,'VN100'!$A:$B,2,0),0)*MIN('VN100'!$I:$I)</f>
        <v>#N/A</v>
      </c>
      <c r="AM258" t="e">
        <f>AJ258-IFERROR(VLOOKUP($A258,'VN100'!$A:$B,2,0),0)*MIN('VN100'!$K:$K)</f>
        <v>#N/A</v>
      </c>
      <c r="AN258" t="e">
        <f>AK258-IFERROR(VLOOKUP($A258,MIDCAP!$A:$B,2,0),0)*MIN(MIDCAP!$G:$G)</f>
        <v>#N/A</v>
      </c>
      <c r="AO258" t="e">
        <f>AL258-IFERROR(VLOOKUP($A258,MIDCAP!$A:$B,2,0),0)*MIN(MIDCAP!$I:$I)</f>
        <v>#N/A</v>
      </c>
      <c r="AP258" t="e">
        <f>AM258-IFERROR(VLOOKUP($A258,MIDCAP!$A:$B,2,0),0)*MIN(MIDCAP!$K:$K)</f>
        <v>#N/A</v>
      </c>
      <c r="AQ258" t="e">
        <f>AN258-IFERROR(VLOOKUP($A258,VFS!$A:$B,2,0),0)*MIN(VFS!$G:$G)</f>
        <v>#N/A</v>
      </c>
      <c r="AR258" t="e">
        <f>AO258-IFERROR(VLOOKUP($A258,VFS!$A:$B,2,0),0)*MIN(VFS!$I:$I)</f>
        <v>#N/A</v>
      </c>
      <c r="AS258" t="e">
        <f>AP258-IFERROR(VLOOKUP($A258,VFS!$A:$B,2,0),0)*MIN(VFS!$K:$K)</f>
        <v>#N/A</v>
      </c>
      <c r="AT258" t="e">
        <f>AQ258-IFERROR(VLOOKUP($A258,FUEMAVND!$A:$B,2,0),0)*MIN(FUEMAVND!$G:$G)</f>
        <v>#N/A</v>
      </c>
      <c r="AU258" t="e">
        <f>AR258-IFERROR(VLOOKUP($A258,FUEMAVND!$A:$B,2,0),0)*MIN(FUEMAVND!$I:$I)</f>
        <v>#N/A</v>
      </c>
      <c r="AV258" t="e">
        <f>AS258-IFERROR(VLOOKUP($A258,FUEMAVND!$A:$B,2,0),0)*MIN(FUEMAVND!$K:$K)</f>
        <v>#N/A</v>
      </c>
    </row>
    <row r="259" spans="28:48" x14ac:dyDescent="0.3">
      <c r="AB259" t="e">
        <f>VLOOKUP($A259,updated_plusgrid!$A$1:$AF$500,MATCH("Usable (USABLE)",updated_plusgrid!$A$1:$AF$1,0),0)-IFERROR(VLOOKUP($A259,'E1 basket NFOL Morning'!$A$1:$M$500,MATCH("For 1 basket",'E1 basket NFOL Morning'!$A$1:$M$1,0),0),0)*MIN('E1 basket NFOL Morning'!$G$2:$G$500)</f>
        <v>#N/A</v>
      </c>
      <c r="AC259" t="e">
        <f>VLOOKUP($A259,updated_plusgrid!$A$1:$AF$500,MATCH("Due (DUE)",updated_plusgrid!$A$1:$AF$1,0),0)-IFERROR(VLOOKUP($A259,'E1 basket NFOL Morning'!$A$1:$M$500,MATCH("For 1 basket",'E1 basket NFOL Morning'!$A$1:$M$1,0),0),0)*MIN('E1 basket NFOL Morning'!$I$2:$I$500)</f>
        <v>#N/A</v>
      </c>
      <c r="AD259" t="e">
        <f>VLOOKUP($A259,updated_plusgrid!$A$1:$AF$500,MATCH("Pend. T+1 Buy (TT1UNSETTLEBUY)",updated_plusgrid!$A$1:$AF$1,0),0)-IFERROR(VLOOKUP($A259,'E1 basket NFOL Morning'!$A$1:$M$500,MATCH("For 1 basket",'E1 basket NFOL Morning'!$A$1:$M$1,0),0),0)*MIN('E1 basket NFOL Morning'!$K$2:$K$500)</f>
        <v>#N/A</v>
      </c>
      <c r="AE259" t="e">
        <f>AB259-IFERROR(VLOOKUP($A259,Diamond!$A:$B,2,0),0)*MIN(Diamond!$G:$G)</f>
        <v>#N/A</v>
      </c>
      <c r="AF259" t="e">
        <f>AC259-IFERROR(VLOOKUP($A259,Diamond!$A:$B,2,0),0)*MIN(Diamond!$I:$I)</f>
        <v>#N/A</v>
      </c>
      <c r="AG259" t="e">
        <f>AD259-IFERROR(VLOOKUP($A259,Diamond!$A:$B,2,0),0)*MIN(Diamond!$K:$K)</f>
        <v>#N/A</v>
      </c>
      <c r="AH259" t="e">
        <f>AE259-IFERROR(VLOOKUP($A259,FL!$A:$B,2,0),0)*MIN(FL!$G:$G)</f>
        <v>#N/A</v>
      </c>
      <c r="AI259" t="e">
        <f>AF259-IFERROR(VLOOKUP($A259,FL!$A:$B,2,0),0)*MIN(FL!$I:$I)</f>
        <v>#N/A</v>
      </c>
      <c r="AJ259" t="e">
        <f>AG259-IFERROR(VLOOKUP($A259,FL!$A:$B,2,0),0)*MIN(FL!$K:$K)</f>
        <v>#N/A</v>
      </c>
      <c r="AK259" t="e">
        <f>AH259-IFERROR(VLOOKUP($A259,'VN100'!$A:$B,2,0),0)*MIN('VN100'!$G:$G)</f>
        <v>#N/A</v>
      </c>
      <c r="AL259" t="e">
        <f>AI259-IFERROR(VLOOKUP($A259,'VN100'!$A:$B,2,0),0)*MIN('VN100'!$I:$I)</f>
        <v>#N/A</v>
      </c>
      <c r="AM259" t="e">
        <f>AJ259-IFERROR(VLOOKUP($A259,'VN100'!$A:$B,2,0),0)*MIN('VN100'!$K:$K)</f>
        <v>#N/A</v>
      </c>
      <c r="AN259" t="e">
        <f>AK259-IFERROR(VLOOKUP($A259,MIDCAP!$A:$B,2,0),0)*MIN(MIDCAP!$G:$G)</f>
        <v>#N/A</v>
      </c>
      <c r="AO259" t="e">
        <f>AL259-IFERROR(VLOOKUP($A259,MIDCAP!$A:$B,2,0),0)*MIN(MIDCAP!$I:$I)</f>
        <v>#N/A</v>
      </c>
      <c r="AP259" t="e">
        <f>AM259-IFERROR(VLOOKUP($A259,MIDCAP!$A:$B,2,0),0)*MIN(MIDCAP!$K:$K)</f>
        <v>#N/A</v>
      </c>
      <c r="AQ259" t="e">
        <f>AN259-IFERROR(VLOOKUP($A259,VFS!$A:$B,2,0),0)*MIN(VFS!$G:$G)</f>
        <v>#N/A</v>
      </c>
      <c r="AR259" t="e">
        <f>AO259-IFERROR(VLOOKUP($A259,VFS!$A:$B,2,0),0)*MIN(VFS!$I:$I)</f>
        <v>#N/A</v>
      </c>
      <c r="AS259" t="e">
        <f>AP259-IFERROR(VLOOKUP($A259,VFS!$A:$B,2,0),0)*MIN(VFS!$K:$K)</f>
        <v>#N/A</v>
      </c>
      <c r="AT259" t="e">
        <f>AQ259-IFERROR(VLOOKUP($A259,FUEMAVND!$A:$B,2,0),0)*MIN(FUEMAVND!$G:$G)</f>
        <v>#N/A</v>
      </c>
      <c r="AU259" t="e">
        <f>AR259-IFERROR(VLOOKUP($A259,FUEMAVND!$A:$B,2,0),0)*MIN(FUEMAVND!$I:$I)</f>
        <v>#N/A</v>
      </c>
      <c r="AV259" t="e">
        <f>AS259-IFERROR(VLOOKUP($A259,FUEMAVND!$A:$B,2,0),0)*MIN(FUEMAVND!$K:$K)</f>
        <v>#N/A</v>
      </c>
    </row>
    <row r="260" spans="28:48" x14ac:dyDescent="0.3">
      <c r="AB260" t="e">
        <f>VLOOKUP($A260,updated_plusgrid!$A$1:$AF$500,MATCH("Usable (USABLE)",updated_plusgrid!$A$1:$AF$1,0),0)-IFERROR(VLOOKUP($A260,'E1 basket NFOL Morning'!$A$1:$M$500,MATCH("For 1 basket",'E1 basket NFOL Morning'!$A$1:$M$1,0),0),0)*MIN('E1 basket NFOL Morning'!$G$2:$G$500)</f>
        <v>#N/A</v>
      </c>
      <c r="AC260" t="e">
        <f>VLOOKUP($A260,updated_plusgrid!$A$1:$AF$500,MATCH("Due (DUE)",updated_plusgrid!$A$1:$AF$1,0),0)-IFERROR(VLOOKUP($A260,'E1 basket NFOL Morning'!$A$1:$M$500,MATCH("For 1 basket",'E1 basket NFOL Morning'!$A$1:$M$1,0),0),0)*MIN('E1 basket NFOL Morning'!$I$2:$I$500)</f>
        <v>#N/A</v>
      </c>
      <c r="AD260" t="e">
        <f>VLOOKUP($A260,updated_plusgrid!$A$1:$AF$500,MATCH("Pend. T+1 Buy (TT1UNSETTLEBUY)",updated_plusgrid!$A$1:$AF$1,0),0)-IFERROR(VLOOKUP($A260,'E1 basket NFOL Morning'!$A$1:$M$500,MATCH("For 1 basket",'E1 basket NFOL Morning'!$A$1:$M$1,0),0),0)*MIN('E1 basket NFOL Morning'!$K$2:$K$500)</f>
        <v>#N/A</v>
      </c>
      <c r="AE260" t="e">
        <f>AB260-IFERROR(VLOOKUP($A260,Diamond!$A:$B,2,0),0)*MIN(Diamond!$G:$G)</f>
        <v>#N/A</v>
      </c>
      <c r="AF260" t="e">
        <f>AC260-IFERROR(VLOOKUP($A260,Diamond!$A:$B,2,0),0)*MIN(Diamond!$I:$I)</f>
        <v>#N/A</v>
      </c>
      <c r="AG260" t="e">
        <f>AD260-IFERROR(VLOOKUP($A260,Diamond!$A:$B,2,0),0)*MIN(Diamond!$K:$K)</f>
        <v>#N/A</v>
      </c>
      <c r="AH260" t="e">
        <f>AE260-IFERROR(VLOOKUP($A260,FL!$A:$B,2,0),0)*MIN(FL!$G:$G)</f>
        <v>#N/A</v>
      </c>
      <c r="AI260" t="e">
        <f>AF260-IFERROR(VLOOKUP($A260,FL!$A:$B,2,0),0)*MIN(FL!$I:$I)</f>
        <v>#N/A</v>
      </c>
      <c r="AJ260" t="e">
        <f>AG260-IFERROR(VLOOKUP($A260,FL!$A:$B,2,0),0)*MIN(FL!$K:$K)</f>
        <v>#N/A</v>
      </c>
      <c r="AK260" t="e">
        <f>AH260-IFERROR(VLOOKUP($A260,'VN100'!$A:$B,2,0),0)*MIN('VN100'!$G:$G)</f>
        <v>#N/A</v>
      </c>
      <c r="AL260" t="e">
        <f>AI260-IFERROR(VLOOKUP($A260,'VN100'!$A:$B,2,0),0)*MIN('VN100'!$I:$I)</f>
        <v>#N/A</v>
      </c>
      <c r="AM260" t="e">
        <f>AJ260-IFERROR(VLOOKUP($A260,'VN100'!$A:$B,2,0),0)*MIN('VN100'!$K:$K)</f>
        <v>#N/A</v>
      </c>
      <c r="AN260" t="e">
        <f>AK260-IFERROR(VLOOKUP($A260,MIDCAP!$A:$B,2,0),0)*MIN(MIDCAP!$G:$G)</f>
        <v>#N/A</v>
      </c>
      <c r="AO260" t="e">
        <f>AL260-IFERROR(VLOOKUP($A260,MIDCAP!$A:$B,2,0),0)*MIN(MIDCAP!$I:$I)</f>
        <v>#N/A</v>
      </c>
      <c r="AP260" t="e">
        <f>AM260-IFERROR(VLOOKUP($A260,MIDCAP!$A:$B,2,0),0)*MIN(MIDCAP!$K:$K)</f>
        <v>#N/A</v>
      </c>
      <c r="AQ260" t="e">
        <f>AN260-IFERROR(VLOOKUP($A260,VFS!$A:$B,2,0),0)*MIN(VFS!$G:$G)</f>
        <v>#N/A</v>
      </c>
      <c r="AR260" t="e">
        <f>AO260-IFERROR(VLOOKUP($A260,VFS!$A:$B,2,0),0)*MIN(VFS!$I:$I)</f>
        <v>#N/A</v>
      </c>
      <c r="AS260" t="e">
        <f>AP260-IFERROR(VLOOKUP($A260,VFS!$A:$B,2,0),0)*MIN(VFS!$K:$K)</f>
        <v>#N/A</v>
      </c>
      <c r="AT260" t="e">
        <f>AQ260-IFERROR(VLOOKUP($A260,FUEMAVND!$A:$B,2,0),0)*MIN(FUEMAVND!$G:$G)</f>
        <v>#N/A</v>
      </c>
      <c r="AU260" t="e">
        <f>AR260-IFERROR(VLOOKUP($A260,FUEMAVND!$A:$B,2,0),0)*MIN(FUEMAVND!$I:$I)</f>
        <v>#N/A</v>
      </c>
      <c r="AV260" t="e">
        <f>AS260-IFERROR(VLOOKUP($A260,FUEMAVND!$A:$B,2,0),0)*MIN(FUEMAVND!$K:$K)</f>
        <v>#N/A</v>
      </c>
    </row>
    <row r="261" spans="28:48" x14ac:dyDescent="0.3">
      <c r="AB261" t="e">
        <f>VLOOKUP($A261,updated_plusgrid!$A$1:$AF$500,MATCH("Usable (USABLE)",updated_plusgrid!$A$1:$AF$1,0),0)-IFERROR(VLOOKUP($A261,'E1 basket NFOL Morning'!$A$1:$M$500,MATCH("For 1 basket",'E1 basket NFOL Morning'!$A$1:$M$1,0),0),0)*MIN('E1 basket NFOL Morning'!$G$2:$G$500)</f>
        <v>#N/A</v>
      </c>
      <c r="AC261" t="e">
        <f>VLOOKUP($A261,updated_plusgrid!$A$1:$AF$500,MATCH("Due (DUE)",updated_plusgrid!$A$1:$AF$1,0),0)-IFERROR(VLOOKUP($A261,'E1 basket NFOL Morning'!$A$1:$M$500,MATCH("For 1 basket",'E1 basket NFOL Morning'!$A$1:$M$1,0),0),0)*MIN('E1 basket NFOL Morning'!$I$2:$I$500)</f>
        <v>#N/A</v>
      </c>
      <c r="AD261" t="e">
        <f>VLOOKUP($A261,updated_plusgrid!$A$1:$AF$500,MATCH("Pend. T+1 Buy (TT1UNSETTLEBUY)",updated_plusgrid!$A$1:$AF$1,0),0)-IFERROR(VLOOKUP($A261,'E1 basket NFOL Morning'!$A$1:$M$500,MATCH("For 1 basket",'E1 basket NFOL Morning'!$A$1:$M$1,0),0),0)*MIN('E1 basket NFOL Morning'!$K$2:$K$500)</f>
        <v>#N/A</v>
      </c>
      <c r="AE261" t="e">
        <f>AB261-IFERROR(VLOOKUP($A261,Diamond!$A:$B,2,0),0)*MIN(Diamond!$G:$G)</f>
        <v>#N/A</v>
      </c>
      <c r="AF261" t="e">
        <f>AC261-IFERROR(VLOOKUP($A261,Diamond!$A:$B,2,0),0)*MIN(Diamond!$I:$I)</f>
        <v>#N/A</v>
      </c>
      <c r="AG261" t="e">
        <f>AD261-IFERROR(VLOOKUP($A261,Diamond!$A:$B,2,0),0)*MIN(Diamond!$K:$K)</f>
        <v>#N/A</v>
      </c>
      <c r="AH261" t="e">
        <f>AE261-IFERROR(VLOOKUP($A261,FL!$A:$B,2,0),0)*MIN(FL!$G:$G)</f>
        <v>#N/A</v>
      </c>
      <c r="AI261" t="e">
        <f>AF261-IFERROR(VLOOKUP($A261,FL!$A:$B,2,0),0)*MIN(FL!$I:$I)</f>
        <v>#N/A</v>
      </c>
      <c r="AJ261" t="e">
        <f>AG261-IFERROR(VLOOKUP($A261,FL!$A:$B,2,0),0)*MIN(FL!$K:$K)</f>
        <v>#N/A</v>
      </c>
      <c r="AK261" t="e">
        <f>AH261-IFERROR(VLOOKUP($A261,'VN100'!$A:$B,2,0),0)*MIN('VN100'!$G:$G)</f>
        <v>#N/A</v>
      </c>
      <c r="AL261" t="e">
        <f>AI261-IFERROR(VLOOKUP($A261,'VN100'!$A:$B,2,0),0)*MIN('VN100'!$I:$I)</f>
        <v>#N/A</v>
      </c>
      <c r="AM261" t="e">
        <f>AJ261-IFERROR(VLOOKUP($A261,'VN100'!$A:$B,2,0),0)*MIN('VN100'!$K:$K)</f>
        <v>#N/A</v>
      </c>
      <c r="AN261" t="e">
        <f>AK261-IFERROR(VLOOKUP($A261,MIDCAP!$A:$B,2,0),0)*MIN(MIDCAP!$G:$G)</f>
        <v>#N/A</v>
      </c>
      <c r="AO261" t="e">
        <f>AL261-IFERROR(VLOOKUP($A261,MIDCAP!$A:$B,2,0),0)*MIN(MIDCAP!$I:$I)</f>
        <v>#N/A</v>
      </c>
      <c r="AP261" t="e">
        <f>AM261-IFERROR(VLOOKUP($A261,MIDCAP!$A:$B,2,0),0)*MIN(MIDCAP!$K:$K)</f>
        <v>#N/A</v>
      </c>
      <c r="AQ261" t="e">
        <f>AN261-IFERROR(VLOOKUP($A261,VFS!$A:$B,2,0),0)*MIN(VFS!$G:$G)</f>
        <v>#N/A</v>
      </c>
      <c r="AR261" t="e">
        <f>AO261-IFERROR(VLOOKUP($A261,VFS!$A:$B,2,0),0)*MIN(VFS!$I:$I)</f>
        <v>#N/A</v>
      </c>
      <c r="AS261" t="e">
        <f>AP261-IFERROR(VLOOKUP($A261,VFS!$A:$B,2,0),0)*MIN(VFS!$K:$K)</f>
        <v>#N/A</v>
      </c>
      <c r="AT261" t="e">
        <f>AQ261-IFERROR(VLOOKUP($A261,FUEMAVND!$A:$B,2,0),0)*MIN(FUEMAVND!$G:$G)</f>
        <v>#N/A</v>
      </c>
      <c r="AU261" t="e">
        <f>AR261-IFERROR(VLOOKUP($A261,FUEMAVND!$A:$B,2,0),0)*MIN(FUEMAVND!$I:$I)</f>
        <v>#N/A</v>
      </c>
      <c r="AV261" t="e">
        <f>AS261-IFERROR(VLOOKUP($A261,FUEMAVND!$A:$B,2,0),0)*MIN(FUEMAVND!$K:$K)</f>
        <v>#N/A</v>
      </c>
    </row>
    <row r="262" spans="28:48" x14ac:dyDescent="0.3">
      <c r="AB262" t="e">
        <f>VLOOKUP($A262,updated_plusgrid!$A$1:$AF$500,MATCH("Usable (USABLE)",updated_plusgrid!$A$1:$AF$1,0),0)-IFERROR(VLOOKUP($A262,'E1 basket NFOL Morning'!$A$1:$M$500,MATCH("For 1 basket",'E1 basket NFOL Morning'!$A$1:$M$1,0),0),0)*MIN('E1 basket NFOL Morning'!$G$2:$G$500)</f>
        <v>#N/A</v>
      </c>
      <c r="AC262" t="e">
        <f>VLOOKUP($A262,updated_plusgrid!$A$1:$AF$500,MATCH("Due (DUE)",updated_plusgrid!$A$1:$AF$1,0),0)-IFERROR(VLOOKUP($A262,'E1 basket NFOL Morning'!$A$1:$M$500,MATCH("For 1 basket",'E1 basket NFOL Morning'!$A$1:$M$1,0),0),0)*MIN('E1 basket NFOL Morning'!$I$2:$I$500)</f>
        <v>#N/A</v>
      </c>
      <c r="AD262" t="e">
        <f>VLOOKUP($A262,updated_plusgrid!$A$1:$AF$500,MATCH("Pend. T+1 Buy (TT1UNSETTLEBUY)",updated_plusgrid!$A$1:$AF$1,0),0)-IFERROR(VLOOKUP($A262,'E1 basket NFOL Morning'!$A$1:$M$500,MATCH("For 1 basket",'E1 basket NFOL Morning'!$A$1:$M$1,0),0),0)*MIN('E1 basket NFOL Morning'!$K$2:$K$500)</f>
        <v>#N/A</v>
      </c>
      <c r="AE262" t="e">
        <f>AB262-IFERROR(VLOOKUP($A262,Diamond!$A:$B,2,0),0)*MIN(Diamond!$G:$G)</f>
        <v>#N/A</v>
      </c>
      <c r="AF262" t="e">
        <f>AC262-IFERROR(VLOOKUP($A262,Diamond!$A:$B,2,0),0)*MIN(Diamond!$I:$I)</f>
        <v>#N/A</v>
      </c>
      <c r="AG262" t="e">
        <f>AD262-IFERROR(VLOOKUP($A262,Diamond!$A:$B,2,0),0)*MIN(Diamond!$K:$K)</f>
        <v>#N/A</v>
      </c>
      <c r="AH262" t="e">
        <f>AE262-IFERROR(VLOOKUP($A262,FL!$A:$B,2,0),0)*MIN(FL!$G:$G)</f>
        <v>#N/A</v>
      </c>
      <c r="AI262" t="e">
        <f>AF262-IFERROR(VLOOKUP($A262,FL!$A:$B,2,0),0)*MIN(FL!$I:$I)</f>
        <v>#N/A</v>
      </c>
      <c r="AJ262" t="e">
        <f>AG262-IFERROR(VLOOKUP($A262,FL!$A:$B,2,0),0)*MIN(FL!$K:$K)</f>
        <v>#N/A</v>
      </c>
      <c r="AK262" t="e">
        <f>AH262-IFERROR(VLOOKUP($A262,'VN100'!$A:$B,2,0),0)*MIN('VN100'!$G:$G)</f>
        <v>#N/A</v>
      </c>
      <c r="AL262" t="e">
        <f>AI262-IFERROR(VLOOKUP($A262,'VN100'!$A:$B,2,0),0)*MIN('VN100'!$I:$I)</f>
        <v>#N/A</v>
      </c>
      <c r="AM262" t="e">
        <f>AJ262-IFERROR(VLOOKUP($A262,'VN100'!$A:$B,2,0),0)*MIN('VN100'!$K:$K)</f>
        <v>#N/A</v>
      </c>
      <c r="AN262" t="e">
        <f>AK262-IFERROR(VLOOKUP($A262,MIDCAP!$A:$B,2,0),0)*MIN(MIDCAP!$G:$G)</f>
        <v>#N/A</v>
      </c>
      <c r="AO262" t="e">
        <f>AL262-IFERROR(VLOOKUP($A262,MIDCAP!$A:$B,2,0),0)*MIN(MIDCAP!$I:$I)</f>
        <v>#N/A</v>
      </c>
      <c r="AP262" t="e">
        <f>AM262-IFERROR(VLOOKUP($A262,MIDCAP!$A:$B,2,0),0)*MIN(MIDCAP!$K:$K)</f>
        <v>#N/A</v>
      </c>
      <c r="AQ262" t="e">
        <f>AN262-IFERROR(VLOOKUP($A262,VFS!$A:$B,2,0),0)*MIN(VFS!$G:$G)</f>
        <v>#N/A</v>
      </c>
      <c r="AR262" t="e">
        <f>AO262-IFERROR(VLOOKUP($A262,VFS!$A:$B,2,0),0)*MIN(VFS!$I:$I)</f>
        <v>#N/A</v>
      </c>
      <c r="AS262" t="e">
        <f>AP262-IFERROR(VLOOKUP($A262,VFS!$A:$B,2,0),0)*MIN(VFS!$K:$K)</f>
        <v>#N/A</v>
      </c>
      <c r="AT262" t="e">
        <f>AQ262-IFERROR(VLOOKUP($A262,FUEMAVND!$A:$B,2,0),0)*MIN(FUEMAVND!$G:$G)</f>
        <v>#N/A</v>
      </c>
      <c r="AU262" t="e">
        <f>AR262-IFERROR(VLOOKUP($A262,FUEMAVND!$A:$B,2,0),0)*MIN(FUEMAVND!$I:$I)</f>
        <v>#N/A</v>
      </c>
      <c r="AV262" t="e">
        <f>AS262-IFERROR(VLOOKUP($A262,FUEMAVND!$A:$B,2,0),0)*MIN(FUEMAVND!$K:$K)</f>
        <v>#N/A</v>
      </c>
    </row>
    <row r="263" spans="28:48" x14ac:dyDescent="0.3">
      <c r="AB263" t="e">
        <f>VLOOKUP($A263,updated_plusgrid!$A$1:$AF$500,MATCH("Usable (USABLE)",updated_plusgrid!$A$1:$AF$1,0),0)-IFERROR(VLOOKUP($A263,'E1 basket NFOL Morning'!$A$1:$M$500,MATCH("For 1 basket",'E1 basket NFOL Morning'!$A$1:$M$1,0),0),0)*MIN('E1 basket NFOL Morning'!$G$2:$G$500)</f>
        <v>#N/A</v>
      </c>
      <c r="AC263" t="e">
        <f>VLOOKUP($A263,updated_plusgrid!$A$1:$AF$500,MATCH("Due (DUE)",updated_plusgrid!$A$1:$AF$1,0),0)-IFERROR(VLOOKUP($A263,'E1 basket NFOL Morning'!$A$1:$M$500,MATCH("For 1 basket",'E1 basket NFOL Morning'!$A$1:$M$1,0),0),0)*MIN('E1 basket NFOL Morning'!$I$2:$I$500)</f>
        <v>#N/A</v>
      </c>
      <c r="AD263" t="e">
        <f>VLOOKUP($A263,updated_plusgrid!$A$1:$AF$500,MATCH("Pend. T+1 Buy (TT1UNSETTLEBUY)",updated_plusgrid!$A$1:$AF$1,0),0)-IFERROR(VLOOKUP($A263,'E1 basket NFOL Morning'!$A$1:$M$500,MATCH("For 1 basket",'E1 basket NFOL Morning'!$A$1:$M$1,0),0),0)*MIN('E1 basket NFOL Morning'!$K$2:$K$500)</f>
        <v>#N/A</v>
      </c>
      <c r="AE263" t="e">
        <f>AB263-IFERROR(VLOOKUP($A263,Diamond!$A:$B,2,0),0)*MIN(Diamond!$G:$G)</f>
        <v>#N/A</v>
      </c>
      <c r="AF263" t="e">
        <f>AC263-IFERROR(VLOOKUP($A263,Diamond!$A:$B,2,0),0)*MIN(Diamond!$I:$I)</f>
        <v>#N/A</v>
      </c>
      <c r="AG263" t="e">
        <f>AD263-IFERROR(VLOOKUP($A263,Diamond!$A:$B,2,0),0)*MIN(Diamond!$K:$K)</f>
        <v>#N/A</v>
      </c>
      <c r="AH263" t="e">
        <f>AE263-IFERROR(VLOOKUP($A263,FL!$A:$B,2,0),0)*MIN(FL!$G:$G)</f>
        <v>#N/A</v>
      </c>
      <c r="AI263" t="e">
        <f>AF263-IFERROR(VLOOKUP($A263,FL!$A:$B,2,0),0)*MIN(FL!$I:$I)</f>
        <v>#N/A</v>
      </c>
      <c r="AJ263" t="e">
        <f>AG263-IFERROR(VLOOKUP($A263,FL!$A:$B,2,0),0)*MIN(FL!$K:$K)</f>
        <v>#N/A</v>
      </c>
      <c r="AK263" t="e">
        <f>AH263-IFERROR(VLOOKUP($A263,'VN100'!$A:$B,2,0),0)*MIN('VN100'!$G:$G)</f>
        <v>#N/A</v>
      </c>
      <c r="AL263" t="e">
        <f>AI263-IFERROR(VLOOKUP($A263,'VN100'!$A:$B,2,0),0)*MIN('VN100'!$I:$I)</f>
        <v>#N/A</v>
      </c>
      <c r="AM263" t="e">
        <f>AJ263-IFERROR(VLOOKUP($A263,'VN100'!$A:$B,2,0),0)*MIN('VN100'!$K:$K)</f>
        <v>#N/A</v>
      </c>
      <c r="AN263" t="e">
        <f>AK263-IFERROR(VLOOKUP($A263,MIDCAP!$A:$B,2,0),0)*MIN(MIDCAP!$G:$G)</f>
        <v>#N/A</v>
      </c>
      <c r="AO263" t="e">
        <f>AL263-IFERROR(VLOOKUP($A263,MIDCAP!$A:$B,2,0),0)*MIN(MIDCAP!$I:$I)</f>
        <v>#N/A</v>
      </c>
      <c r="AP263" t="e">
        <f>AM263-IFERROR(VLOOKUP($A263,MIDCAP!$A:$B,2,0),0)*MIN(MIDCAP!$K:$K)</f>
        <v>#N/A</v>
      </c>
      <c r="AQ263" t="e">
        <f>AN263-IFERROR(VLOOKUP($A263,VFS!$A:$B,2,0),0)*MIN(VFS!$G:$G)</f>
        <v>#N/A</v>
      </c>
      <c r="AR263" t="e">
        <f>AO263-IFERROR(VLOOKUP($A263,VFS!$A:$B,2,0),0)*MIN(VFS!$I:$I)</f>
        <v>#N/A</v>
      </c>
      <c r="AS263" t="e">
        <f>AP263-IFERROR(VLOOKUP($A263,VFS!$A:$B,2,0),0)*MIN(VFS!$K:$K)</f>
        <v>#N/A</v>
      </c>
      <c r="AT263" t="e">
        <f>AQ263-IFERROR(VLOOKUP($A263,FUEMAVND!$A:$B,2,0),0)*MIN(FUEMAVND!$G:$G)</f>
        <v>#N/A</v>
      </c>
      <c r="AU263" t="e">
        <f>AR263-IFERROR(VLOOKUP($A263,FUEMAVND!$A:$B,2,0),0)*MIN(FUEMAVND!$I:$I)</f>
        <v>#N/A</v>
      </c>
      <c r="AV263" t="e">
        <f>AS263-IFERROR(VLOOKUP($A263,FUEMAVND!$A:$B,2,0),0)*MIN(FUEMAVND!$K:$K)</f>
        <v>#N/A</v>
      </c>
    </row>
    <row r="264" spans="28:48" x14ac:dyDescent="0.3">
      <c r="AB264" t="e">
        <f>VLOOKUP($A264,updated_plusgrid!$A$1:$AF$500,MATCH("Usable (USABLE)",updated_plusgrid!$A$1:$AF$1,0),0)-IFERROR(VLOOKUP($A264,'E1 basket NFOL Morning'!$A$1:$M$500,MATCH("For 1 basket",'E1 basket NFOL Morning'!$A$1:$M$1,0),0),0)*MIN('E1 basket NFOL Morning'!$G$2:$G$500)</f>
        <v>#N/A</v>
      </c>
      <c r="AC264" t="e">
        <f>VLOOKUP($A264,updated_plusgrid!$A$1:$AF$500,MATCH("Due (DUE)",updated_plusgrid!$A$1:$AF$1,0),0)-IFERROR(VLOOKUP($A264,'E1 basket NFOL Morning'!$A$1:$M$500,MATCH("For 1 basket",'E1 basket NFOL Morning'!$A$1:$M$1,0),0),0)*MIN('E1 basket NFOL Morning'!$I$2:$I$500)</f>
        <v>#N/A</v>
      </c>
      <c r="AD264" t="e">
        <f>VLOOKUP($A264,updated_plusgrid!$A$1:$AF$500,MATCH("Pend. T+1 Buy (TT1UNSETTLEBUY)",updated_plusgrid!$A$1:$AF$1,0),0)-IFERROR(VLOOKUP($A264,'E1 basket NFOL Morning'!$A$1:$M$500,MATCH("For 1 basket",'E1 basket NFOL Morning'!$A$1:$M$1,0),0),0)*MIN('E1 basket NFOL Morning'!$K$2:$K$500)</f>
        <v>#N/A</v>
      </c>
      <c r="AE264" t="e">
        <f>AB264-IFERROR(VLOOKUP($A264,Diamond!$A:$B,2,0),0)*MIN(Diamond!$G:$G)</f>
        <v>#N/A</v>
      </c>
      <c r="AF264" t="e">
        <f>AC264-IFERROR(VLOOKUP($A264,Diamond!$A:$B,2,0),0)*MIN(Diamond!$I:$I)</f>
        <v>#N/A</v>
      </c>
      <c r="AG264" t="e">
        <f>AD264-IFERROR(VLOOKUP($A264,Diamond!$A:$B,2,0),0)*MIN(Diamond!$K:$K)</f>
        <v>#N/A</v>
      </c>
      <c r="AH264" t="e">
        <f>AE264-IFERROR(VLOOKUP($A264,FL!$A:$B,2,0),0)*MIN(FL!$G:$G)</f>
        <v>#N/A</v>
      </c>
      <c r="AI264" t="e">
        <f>AF264-IFERROR(VLOOKUP($A264,FL!$A:$B,2,0),0)*MIN(FL!$I:$I)</f>
        <v>#N/A</v>
      </c>
      <c r="AJ264" t="e">
        <f>AG264-IFERROR(VLOOKUP($A264,FL!$A:$B,2,0),0)*MIN(FL!$K:$K)</f>
        <v>#N/A</v>
      </c>
      <c r="AK264" t="e">
        <f>AH264-IFERROR(VLOOKUP($A264,'VN100'!$A:$B,2,0),0)*MIN('VN100'!$G:$G)</f>
        <v>#N/A</v>
      </c>
      <c r="AL264" t="e">
        <f>AI264-IFERROR(VLOOKUP($A264,'VN100'!$A:$B,2,0),0)*MIN('VN100'!$I:$I)</f>
        <v>#N/A</v>
      </c>
      <c r="AM264" t="e">
        <f>AJ264-IFERROR(VLOOKUP($A264,'VN100'!$A:$B,2,0),0)*MIN('VN100'!$K:$K)</f>
        <v>#N/A</v>
      </c>
      <c r="AN264" t="e">
        <f>AK264-IFERROR(VLOOKUP($A264,MIDCAP!$A:$B,2,0),0)*MIN(MIDCAP!$G:$G)</f>
        <v>#N/A</v>
      </c>
      <c r="AO264" t="e">
        <f>AL264-IFERROR(VLOOKUP($A264,MIDCAP!$A:$B,2,0),0)*MIN(MIDCAP!$I:$I)</f>
        <v>#N/A</v>
      </c>
      <c r="AP264" t="e">
        <f>AM264-IFERROR(VLOOKUP($A264,MIDCAP!$A:$B,2,0),0)*MIN(MIDCAP!$K:$K)</f>
        <v>#N/A</v>
      </c>
      <c r="AQ264" t="e">
        <f>AN264-IFERROR(VLOOKUP($A264,VFS!$A:$B,2,0),0)*MIN(VFS!$G:$G)</f>
        <v>#N/A</v>
      </c>
      <c r="AR264" t="e">
        <f>AO264-IFERROR(VLOOKUP($A264,VFS!$A:$B,2,0),0)*MIN(VFS!$I:$I)</f>
        <v>#N/A</v>
      </c>
      <c r="AS264" t="e">
        <f>AP264-IFERROR(VLOOKUP($A264,VFS!$A:$B,2,0),0)*MIN(VFS!$K:$K)</f>
        <v>#N/A</v>
      </c>
      <c r="AT264" t="e">
        <f>AQ264-IFERROR(VLOOKUP($A264,FUEMAVND!$A:$B,2,0),0)*MIN(FUEMAVND!$G:$G)</f>
        <v>#N/A</v>
      </c>
      <c r="AU264" t="e">
        <f>AR264-IFERROR(VLOOKUP($A264,FUEMAVND!$A:$B,2,0),0)*MIN(FUEMAVND!$I:$I)</f>
        <v>#N/A</v>
      </c>
      <c r="AV264" t="e">
        <f>AS264-IFERROR(VLOOKUP($A264,FUEMAVND!$A:$B,2,0),0)*MIN(FUEMAVND!$K:$K)</f>
        <v>#N/A</v>
      </c>
    </row>
    <row r="265" spans="28:48" x14ac:dyDescent="0.3">
      <c r="AB265" t="e">
        <f>VLOOKUP($A265,updated_plusgrid!$A$1:$AF$500,MATCH("Usable (USABLE)",updated_plusgrid!$A$1:$AF$1,0),0)-IFERROR(VLOOKUP($A265,'E1 basket NFOL Morning'!$A$1:$M$500,MATCH("For 1 basket",'E1 basket NFOL Morning'!$A$1:$M$1,0),0),0)*MIN('E1 basket NFOL Morning'!$G$2:$G$500)</f>
        <v>#N/A</v>
      </c>
      <c r="AC265" t="e">
        <f>VLOOKUP($A265,updated_plusgrid!$A$1:$AF$500,MATCH("Due (DUE)",updated_plusgrid!$A$1:$AF$1,0),0)-IFERROR(VLOOKUP($A265,'E1 basket NFOL Morning'!$A$1:$M$500,MATCH("For 1 basket",'E1 basket NFOL Morning'!$A$1:$M$1,0),0),0)*MIN('E1 basket NFOL Morning'!$I$2:$I$500)</f>
        <v>#N/A</v>
      </c>
      <c r="AD265" t="e">
        <f>VLOOKUP($A265,updated_plusgrid!$A$1:$AF$500,MATCH("Pend. T+1 Buy (TT1UNSETTLEBUY)",updated_plusgrid!$A$1:$AF$1,0),0)-IFERROR(VLOOKUP($A265,'E1 basket NFOL Morning'!$A$1:$M$500,MATCH("For 1 basket",'E1 basket NFOL Morning'!$A$1:$M$1,0),0),0)*MIN('E1 basket NFOL Morning'!$K$2:$K$500)</f>
        <v>#N/A</v>
      </c>
      <c r="AE265" t="e">
        <f>AB265-IFERROR(VLOOKUP($A265,Diamond!$A:$B,2,0),0)*MIN(Diamond!$G:$G)</f>
        <v>#N/A</v>
      </c>
      <c r="AF265" t="e">
        <f>AC265-IFERROR(VLOOKUP($A265,Diamond!$A:$B,2,0),0)*MIN(Diamond!$I:$I)</f>
        <v>#N/A</v>
      </c>
      <c r="AG265" t="e">
        <f>AD265-IFERROR(VLOOKUP($A265,Diamond!$A:$B,2,0),0)*MIN(Diamond!$K:$K)</f>
        <v>#N/A</v>
      </c>
      <c r="AH265" t="e">
        <f>AE265-IFERROR(VLOOKUP($A265,FL!$A:$B,2,0),0)*MIN(FL!$G:$G)</f>
        <v>#N/A</v>
      </c>
      <c r="AI265" t="e">
        <f>AF265-IFERROR(VLOOKUP($A265,FL!$A:$B,2,0),0)*MIN(FL!$I:$I)</f>
        <v>#N/A</v>
      </c>
      <c r="AJ265" t="e">
        <f>AG265-IFERROR(VLOOKUP($A265,FL!$A:$B,2,0),0)*MIN(FL!$K:$K)</f>
        <v>#N/A</v>
      </c>
      <c r="AK265" t="e">
        <f>AH265-IFERROR(VLOOKUP($A265,'VN100'!$A:$B,2,0),0)*MIN('VN100'!$G:$G)</f>
        <v>#N/A</v>
      </c>
      <c r="AL265" t="e">
        <f>AI265-IFERROR(VLOOKUP($A265,'VN100'!$A:$B,2,0),0)*MIN('VN100'!$I:$I)</f>
        <v>#N/A</v>
      </c>
      <c r="AM265" t="e">
        <f>AJ265-IFERROR(VLOOKUP($A265,'VN100'!$A:$B,2,0),0)*MIN('VN100'!$K:$K)</f>
        <v>#N/A</v>
      </c>
      <c r="AN265" t="e">
        <f>AK265-IFERROR(VLOOKUP($A265,MIDCAP!$A:$B,2,0),0)*MIN(MIDCAP!$G:$G)</f>
        <v>#N/A</v>
      </c>
      <c r="AO265" t="e">
        <f>AL265-IFERROR(VLOOKUP($A265,MIDCAP!$A:$B,2,0),0)*MIN(MIDCAP!$I:$I)</f>
        <v>#N/A</v>
      </c>
      <c r="AP265" t="e">
        <f>AM265-IFERROR(VLOOKUP($A265,MIDCAP!$A:$B,2,0),0)*MIN(MIDCAP!$K:$K)</f>
        <v>#N/A</v>
      </c>
      <c r="AQ265" t="e">
        <f>AN265-IFERROR(VLOOKUP($A265,VFS!$A:$B,2,0),0)*MIN(VFS!$G:$G)</f>
        <v>#N/A</v>
      </c>
      <c r="AR265" t="e">
        <f>AO265-IFERROR(VLOOKUP($A265,VFS!$A:$B,2,0),0)*MIN(VFS!$I:$I)</f>
        <v>#N/A</v>
      </c>
      <c r="AS265" t="e">
        <f>AP265-IFERROR(VLOOKUP($A265,VFS!$A:$B,2,0),0)*MIN(VFS!$K:$K)</f>
        <v>#N/A</v>
      </c>
      <c r="AT265" t="e">
        <f>AQ265-IFERROR(VLOOKUP($A265,FUEMAVND!$A:$B,2,0),0)*MIN(FUEMAVND!$G:$G)</f>
        <v>#N/A</v>
      </c>
      <c r="AU265" t="e">
        <f>AR265-IFERROR(VLOOKUP($A265,FUEMAVND!$A:$B,2,0),0)*MIN(FUEMAVND!$I:$I)</f>
        <v>#N/A</v>
      </c>
      <c r="AV265" t="e">
        <f>AS265-IFERROR(VLOOKUP($A265,FUEMAVND!$A:$B,2,0),0)*MIN(FUEMAVND!$K:$K)</f>
        <v>#N/A</v>
      </c>
    </row>
    <row r="266" spans="28:48" x14ac:dyDescent="0.3">
      <c r="AB266" t="e">
        <f>VLOOKUP($A266,updated_plusgrid!$A$1:$AF$500,MATCH("Usable (USABLE)",updated_plusgrid!$A$1:$AF$1,0),0)-IFERROR(VLOOKUP($A266,'E1 basket NFOL Morning'!$A$1:$M$500,MATCH("For 1 basket",'E1 basket NFOL Morning'!$A$1:$M$1,0),0),0)*MIN('E1 basket NFOL Morning'!$G$2:$G$500)</f>
        <v>#N/A</v>
      </c>
      <c r="AC266" t="e">
        <f>VLOOKUP($A266,updated_plusgrid!$A$1:$AF$500,MATCH("Due (DUE)",updated_plusgrid!$A$1:$AF$1,0),0)-IFERROR(VLOOKUP($A266,'E1 basket NFOL Morning'!$A$1:$M$500,MATCH("For 1 basket",'E1 basket NFOL Morning'!$A$1:$M$1,0),0),0)*MIN('E1 basket NFOL Morning'!$I$2:$I$500)</f>
        <v>#N/A</v>
      </c>
      <c r="AD266" t="e">
        <f>VLOOKUP($A266,updated_plusgrid!$A$1:$AF$500,MATCH("Pend. T+1 Buy (TT1UNSETTLEBUY)",updated_plusgrid!$A$1:$AF$1,0),0)-IFERROR(VLOOKUP($A266,'E1 basket NFOL Morning'!$A$1:$M$500,MATCH("For 1 basket",'E1 basket NFOL Morning'!$A$1:$M$1,0),0),0)*MIN('E1 basket NFOL Morning'!$K$2:$K$500)</f>
        <v>#N/A</v>
      </c>
      <c r="AE266" t="e">
        <f>AB266-IFERROR(VLOOKUP($A266,Diamond!$A:$B,2,0),0)*MIN(Diamond!$G:$G)</f>
        <v>#N/A</v>
      </c>
      <c r="AF266" t="e">
        <f>AC266-IFERROR(VLOOKUP($A266,Diamond!$A:$B,2,0),0)*MIN(Diamond!$I:$I)</f>
        <v>#N/A</v>
      </c>
      <c r="AG266" t="e">
        <f>AD266-IFERROR(VLOOKUP($A266,Diamond!$A:$B,2,0),0)*MIN(Diamond!$K:$K)</f>
        <v>#N/A</v>
      </c>
      <c r="AH266" t="e">
        <f>AE266-IFERROR(VLOOKUP($A266,FL!$A:$B,2,0),0)*MIN(FL!$G:$G)</f>
        <v>#N/A</v>
      </c>
      <c r="AI266" t="e">
        <f>AF266-IFERROR(VLOOKUP($A266,FL!$A:$B,2,0),0)*MIN(FL!$I:$I)</f>
        <v>#N/A</v>
      </c>
      <c r="AJ266" t="e">
        <f>AG266-IFERROR(VLOOKUP($A266,FL!$A:$B,2,0),0)*MIN(FL!$K:$K)</f>
        <v>#N/A</v>
      </c>
      <c r="AK266" t="e">
        <f>AH266-IFERROR(VLOOKUP($A266,'VN100'!$A:$B,2,0),0)*MIN('VN100'!$G:$G)</f>
        <v>#N/A</v>
      </c>
      <c r="AL266" t="e">
        <f>AI266-IFERROR(VLOOKUP($A266,'VN100'!$A:$B,2,0),0)*MIN('VN100'!$I:$I)</f>
        <v>#N/A</v>
      </c>
      <c r="AM266" t="e">
        <f>AJ266-IFERROR(VLOOKUP($A266,'VN100'!$A:$B,2,0),0)*MIN('VN100'!$K:$K)</f>
        <v>#N/A</v>
      </c>
      <c r="AN266" t="e">
        <f>AK266-IFERROR(VLOOKUP($A266,MIDCAP!$A:$B,2,0),0)*MIN(MIDCAP!$G:$G)</f>
        <v>#N/A</v>
      </c>
      <c r="AO266" t="e">
        <f>AL266-IFERROR(VLOOKUP($A266,MIDCAP!$A:$B,2,0),0)*MIN(MIDCAP!$I:$I)</f>
        <v>#N/A</v>
      </c>
      <c r="AP266" t="e">
        <f>AM266-IFERROR(VLOOKUP($A266,MIDCAP!$A:$B,2,0),0)*MIN(MIDCAP!$K:$K)</f>
        <v>#N/A</v>
      </c>
      <c r="AQ266" t="e">
        <f>AN266-IFERROR(VLOOKUP($A266,VFS!$A:$B,2,0),0)*MIN(VFS!$G:$G)</f>
        <v>#N/A</v>
      </c>
      <c r="AR266" t="e">
        <f>AO266-IFERROR(VLOOKUP($A266,VFS!$A:$B,2,0),0)*MIN(VFS!$I:$I)</f>
        <v>#N/A</v>
      </c>
      <c r="AS266" t="e">
        <f>AP266-IFERROR(VLOOKUP($A266,VFS!$A:$B,2,0),0)*MIN(VFS!$K:$K)</f>
        <v>#N/A</v>
      </c>
      <c r="AT266" t="e">
        <f>AQ266-IFERROR(VLOOKUP($A266,FUEMAVND!$A:$B,2,0),0)*MIN(FUEMAVND!$G:$G)</f>
        <v>#N/A</v>
      </c>
      <c r="AU266" t="e">
        <f>AR266-IFERROR(VLOOKUP($A266,FUEMAVND!$A:$B,2,0),0)*MIN(FUEMAVND!$I:$I)</f>
        <v>#N/A</v>
      </c>
      <c r="AV266" t="e">
        <f>AS266-IFERROR(VLOOKUP($A266,FUEMAVND!$A:$B,2,0),0)*MIN(FUEMAVND!$K:$K)</f>
        <v>#N/A</v>
      </c>
    </row>
    <row r="267" spans="28:48" x14ac:dyDescent="0.3">
      <c r="AB267" t="e">
        <f>VLOOKUP($A267,updated_plusgrid!$A$1:$AF$500,MATCH("Usable (USABLE)",updated_plusgrid!$A$1:$AF$1,0),0)-IFERROR(VLOOKUP($A267,'E1 basket NFOL Morning'!$A$1:$M$500,MATCH("For 1 basket",'E1 basket NFOL Morning'!$A$1:$M$1,0),0),0)*MIN('E1 basket NFOL Morning'!$G$2:$G$500)</f>
        <v>#N/A</v>
      </c>
      <c r="AC267" t="e">
        <f>VLOOKUP($A267,updated_plusgrid!$A$1:$AF$500,MATCH("Due (DUE)",updated_plusgrid!$A$1:$AF$1,0),0)-IFERROR(VLOOKUP($A267,'E1 basket NFOL Morning'!$A$1:$M$500,MATCH("For 1 basket",'E1 basket NFOL Morning'!$A$1:$M$1,0),0),0)*MIN('E1 basket NFOL Morning'!$I$2:$I$500)</f>
        <v>#N/A</v>
      </c>
      <c r="AD267" t="e">
        <f>VLOOKUP($A267,updated_plusgrid!$A$1:$AF$500,MATCH("Pend. T+1 Buy (TT1UNSETTLEBUY)",updated_plusgrid!$A$1:$AF$1,0),0)-IFERROR(VLOOKUP($A267,'E1 basket NFOL Morning'!$A$1:$M$500,MATCH("For 1 basket",'E1 basket NFOL Morning'!$A$1:$M$1,0),0),0)*MIN('E1 basket NFOL Morning'!$K$2:$K$500)</f>
        <v>#N/A</v>
      </c>
      <c r="AE267" t="e">
        <f>AB267-IFERROR(VLOOKUP($A267,Diamond!$A:$B,2,0),0)*MIN(Diamond!$G:$G)</f>
        <v>#N/A</v>
      </c>
      <c r="AF267" t="e">
        <f>AC267-IFERROR(VLOOKUP($A267,Diamond!$A:$B,2,0),0)*MIN(Diamond!$I:$I)</f>
        <v>#N/A</v>
      </c>
      <c r="AG267" t="e">
        <f>AD267-IFERROR(VLOOKUP($A267,Diamond!$A:$B,2,0),0)*MIN(Diamond!$K:$K)</f>
        <v>#N/A</v>
      </c>
      <c r="AH267" t="e">
        <f>AE267-IFERROR(VLOOKUP($A267,FL!$A:$B,2,0),0)*MIN(FL!$G:$G)</f>
        <v>#N/A</v>
      </c>
      <c r="AI267" t="e">
        <f>AF267-IFERROR(VLOOKUP($A267,FL!$A:$B,2,0),0)*MIN(FL!$I:$I)</f>
        <v>#N/A</v>
      </c>
      <c r="AJ267" t="e">
        <f>AG267-IFERROR(VLOOKUP($A267,FL!$A:$B,2,0),0)*MIN(FL!$K:$K)</f>
        <v>#N/A</v>
      </c>
      <c r="AK267" t="e">
        <f>AH267-IFERROR(VLOOKUP($A267,'VN100'!$A:$B,2,0),0)*MIN('VN100'!$G:$G)</f>
        <v>#N/A</v>
      </c>
      <c r="AL267" t="e">
        <f>AI267-IFERROR(VLOOKUP($A267,'VN100'!$A:$B,2,0),0)*MIN('VN100'!$I:$I)</f>
        <v>#N/A</v>
      </c>
      <c r="AM267" t="e">
        <f>AJ267-IFERROR(VLOOKUP($A267,'VN100'!$A:$B,2,0),0)*MIN('VN100'!$K:$K)</f>
        <v>#N/A</v>
      </c>
      <c r="AN267" t="e">
        <f>AK267-IFERROR(VLOOKUP($A267,MIDCAP!$A:$B,2,0),0)*MIN(MIDCAP!$G:$G)</f>
        <v>#N/A</v>
      </c>
      <c r="AO267" t="e">
        <f>AL267-IFERROR(VLOOKUP($A267,MIDCAP!$A:$B,2,0),0)*MIN(MIDCAP!$I:$I)</f>
        <v>#N/A</v>
      </c>
      <c r="AP267" t="e">
        <f>AM267-IFERROR(VLOOKUP($A267,MIDCAP!$A:$B,2,0),0)*MIN(MIDCAP!$K:$K)</f>
        <v>#N/A</v>
      </c>
      <c r="AQ267" t="e">
        <f>AN267-IFERROR(VLOOKUP($A267,VFS!$A:$B,2,0),0)*MIN(VFS!$G:$G)</f>
        <v>#N/A</v>
      </c>
      <c r="AR267" t="e">
        <f>AO267-IFERROR(VLOOKUP($A267,VFS!$A:$B,2,0),0)*MIN(VFS!$I:$I)</f>
        <v>#N/A</v>
      </c>
      <c r="AS267" t="e">
        <f>AP267-IFERROR(VLOOKUP($A267,VFS!$A:$B,2,0),0)*MIN(VFS!$K:$K)</f>
        <v>#N/A</v>
      </c>
      <c r="AT267" t="e">
        <f>AQ267-IFERROR(VLOOKUP($A267,FUEMAVND!$A:$B,2,0),0)*MIN(FUEMAVND!$G:$G)</f>
        <v>#N/A</v>
      </c>
      <c r="AU267" t="e">
        <f>AR267-IFERROR(VLOOKUP($A267,FUEMAVND!$A:$B,2,0),0)*MIN(FUEMAVND!$I:$I)</f>
        <v>#N/A</v>
      </c>
      <c r="AV267" t="e">
        <f>AS267-IFERROR(VLOOKUP($A267,FUEMAVND!$A:$B,2,0),0)*MIN(FUEMAVND!$K:$K)</f>
        <v>#N/A</v>
      </c>
    </row>
    <row r="268" spans="28:48" x14ac:dyDescent="0.3">
      <c r="AB268" t="e">
        <f>VLOOKUP($A268,updated_plusgrid!$A$1:$AF$500,MATCH("Usable (USABLE)",updated_plusgrid!$A$1:$AF$1,0),0)-IFERROR(VLOOKUP($A268,'E1 basket NFOL Morning'!$A$1:$M$500,MATCH("For 1 basket",'E1 basket NFOL Morning'!$A$1:$M$1,0),0),0)*MIN('E1 basket NFOL Morning'!$G$2:$G$500)</f>
        <v>#N/A</v>
      </c>
      <c r="AC268" t="e">
        <f>VLOOKUP($A268,updated_plusgrid!$A$1:$AF$500,MATCH("Due (DUE)",updated_plusgrid!$A$1:$AF$1,0),0)-IFERROR(VLOOKUP($A268,'E1 basket NFOL Morning'!$A$1:$M$500,MATCH("For 1 basket",'E1 basket NFOL Morning'!$A$1:$M$1,0),0),0)*MIN('E1 basket NFOL Morning'!$I$2:$I$500)</f>
        <v>#N/A</v>
      </c>
      <c r="AD268" t="e">
        <f>VLOOKUP($A268,updated_plusgrid!$A$1:$AF$500,MATCH("Pend. T+1 Buy (TT1UNSETTLEBUY)",updated_plusgrid!$A$1:$AF$1,0),0)-IFERROR(VLOOKUP($A268,'E1 basket NFOL Morning'!$A$1:$M$500,MATCH("For 1 basket",'E1 basket NFOL Morning'!$A$1:$M$1,0),0),0)*MIN('E1 basket NFOL Morning'!$K$2:$K$500)</f>
        <v>#N/A</v>
      </c>
      <c r="AE268" t="e">
        <f>AB268-IFERROR(VLOOKUP($A268,Diamond!$A:$B,2,0),0)*MIN(Diamond!$G:$G)</f>
        <v>#N/A</v>
      </c>
      <c r="AF268" t="e">
        <f>AC268-IFERROR(VLOOKUP($A268,Diamond!$A:$B,2,0),0)*MIN(Diamond!$I:$I)</f>
        <v>#N/A</v>
      </c>
      <c r="AG268" t="e">
        <f>AD268-IFERROR(VLOOKUP($A268,Diamond!$A:$B,2,0),0)*MIN(Diamond!$K:$K)</f>
        <v>#N/A</v>
      </c>
      <c r="AH268" t="e">
        <f>AE268-IFERROR(VLOOKUP($A268,FL!$A:$B,2,0),0)*MIN(FL!$G:$G)</f>
        <v>#N/A</v>
      </c>
      <c r="AI268" t="e">
        <f>AF268-IFERROR(VLOOKUP($A268,FL!$A:$B,2,0),0)*MIN(FL!$I:$I)</f>
        <v>#N/A</v>
      </c>
      <c r="AJ268" t="e">
        <f>AG268-IFERROR(VLOOKUP($A268,FL!$A:$B,2,0),0)*MIN(FL!$K:$K)</f>
        <v>#N/A</v>
      </c>
      <c r="AK268" t="e">
        <f>AH268-IFERROR(VLOOKUP($A268,'VN100'!$A:$B,2,0),0)*MIN('VN100'!$G:$G)</f>
        <v>#N/A</v>
      </c>
      <c r="AL268" t="e">
        <f>AI268-IFERROR(VLOOKUP($A268,'VN100'!$A:$B,2,0),0)*MIN('VN100'!$I:$I)</f>
        <v>#N/A</v>
      </c>
      <c r="AM268" t="e">
        <f>AJ268-IFERROR(VLOOKUP($A268,'VN100'!$A:$B,2,0),0)*MIN('VN100'!$K:$K)</f>
        <v>#N/A</v>
      </c>
      <c r="AN268" t="e">
        <f>AK268-IFERROR(VLOOKUP($A268,MIDCAP!$A:$B,2,0),0)*MIN(MIDCAP!$G:$G)</f>
        <v>#N/A</v>
      </c>
      <c r="AO268" t="e">
        <f>AL268-IFERROR(VLOOKUP($A268,MIDCAP!$A:$B,2,0),0)*MIN(MIDCAP!$I:$I)</f>
        <v>#N/A</v>
      </c>
      <c r="AP268" t="e">
        <f>AM268-IFERROR(VLOOKUP($A268,MIDCAP!$A:$B,2,0),0)*MIN(MIDCAP!$K:$K)</f>
        <v>#N/A</v>
      </c>
      <c r="AQ268" t="e">
        <f>AN268-IFERROR(VLOOKUP($A268,VFS!$A:$B,2,0),0)*MIN(VFS!$G:$G)</f>
        <v>#N/A</v>
      </c>
      <c r="AR268" t="e">
        <f>AO268-IFERROR(VLOOKUP($A268,VFS!$A:$B,2,0),0)*MIN(VFS!$I:$I)</f>
        <v>#N/A</v>
      </c>
      <c r="AS268" t="e">
        <f>AP268-IFERROR(VLOOKUP($A268,VFS!$A:$B,2,0),0)*MIN(VFS!$K:$K)</f>
        <v>#N/A</v>
      </c>
      <c r="AT268" t="e">
        <f>AQ268-IFERROR(VLOOKUP($A268,FUEMAVND!$A:$B,2,0),0)*MIN(FUEMAVND!$G:$G)</f>
        <v>#N/A</v>
      </c>
      <c r="AU268" t="e">
        <f>AR268-IFERROR(VLOOKUP($A268,FUEMAVND!$A:$B,2,0),0)*MIN(FUEMAVND!$I:$I)</f>
        <v>#N/A</v>
      </c>
      <c r="AV268" t="e">
        <f>AS268-IFERROR(VLOOKUP($A268,FUEMAVND!$A:$B,2,0),0)*MIN(FUEMAVND!$K:$K)</f>
        <v>#N/A</v>
      </c>
    </row>
    <row r="269" spans="28:48" x14ac:dyDescent="0.3">
      <c r="AB269" t="e">
        <f>VLOOKUP($A269,updated_plusgrid!$A$1:$AF$500,MATCH("Usable (USABLE)",updated_plusgrid!$A$1:$AF$1,0),0)-IFERROR(VLOOKUP($A269,'E1 basket NFOL Morning'!$A$1:$M$500,MATCH("For 1 basket",'E1 basket NFOL Morning'!$A$1:$M$1,0),0),0)*MIN('E1 basket NFOL Morning'!$G$2:$G$500)</f>
        <v>#N/A</v>
      </c>
      <c r="AC269" t="e">
        <f>VLOOKUP($A269,updated_plusgrid!$A$1:$AF$500,MATCH("Due (DUE)",updated_plusgrid!$A$1:$AF$1,0),0)-IFERROR(VLOOKUP($A269,'E1 basket NFOL Morning'!$A$1:$M$500,MATCH("For 1 basket",'E1 basket NFOL Morning'!$A$1:$M$1,0),0),0)*MIN('E1 basket NFOL Morning'!$I$2:$I$500)</f>
        <v>#N/A</v>
      </c>
      <c r="AD269" t="e">
        <f>VLOOKUP($A269,updated_plusgrid!$A$1:$AF$500,MATCH("Pend. T+1 Buy (TT1UNSETTLEBUY)",updated_plusgrid!$A$1:$AF$1,0),0)-IFERROR(VLOOKUP($A269,'E1 basket NFOL Morning'!$A$1:$M$500,MATCH("For 1 basket",'E1 basket NFOL Morning'!$A$1:$M$1,0),0),0)*MIN('E1 basket NFOL Morning'!$K$2:$K$500)</f>
        <v>#N/A</v>
      </c>
      <c r="AE269" t="e">
        <f>AB269-IFERROR(VLOOKUP($A269,Diamond!$A:$B,2,0),0)*MIN(Diamond!$G:$G)</f>
        <v>#N/A</v>
      </c>
      <c r="AF269" t="e">
        <f>AC269-IFERROR(VLOOKUP($A269,Diamond!$A:$B,2,0),0)*MIN(Diamond!$I:$I)</f>
        <v>#N/A</v>
      </c>
      <c r="AG269" t="e">
        <f>AD269-IFERROR(VLOOKUP($A269,Diamond!$A:$B,2,0),0)*MIN(Diamond!$K:$K)</f>
        <v>#N/A</v>
      </c>
      <c r="AH269" t="e">
        <f>AE269-IFERROR(VLOOKUP($A269,FL!$A:$B,2,0),0)*MIN(FL!$G:$G)</f>
        <v>#N/A</v>
      </c>
      <c r="AI269" t="e">
        <f>AF269-IFERROR(VLOOKUP($A269,FL!$A:$B,2,0),0)*MIN(FL!$I:$I)</f>
        <v>#N/A</v>
      </c>
      <c r="AJ269" t="e">
        <f>AG269-IFERROR(VLOOKUP($A269,FL!$A:$B,2,0),0)*MIN(FL!$K:$K)</f>
        <v>#N/A</v>
      </c>
      <c r="AK269" t="e">
        <f>AH269-IFERROR(VLOOKUP($A269,'VN100'!$A:$B,2,0),0)*MIN('VN100'!$G:$G)</f>
        <v>#N/A</v>
      </c>
      <c r="AL269" t="e">
        <f>AI269-IFERROR(VLOOKUP($A269,'VN100'!$A:$B,2,0),0)*MIN('VN100'!$I:$I)</f>
        <v>#N/A</v>
      </c>
      <c r="AM269" t="e">
        <f>AJ269-IFERROR(VLOOKUP($A269,'VN100'!$A:$B,2,0),0)*MIN('VN100'!$K:$K)</f>
        <v>#N/A</v>
      </c>
      <c r="AN269" t="e">
        <f>AK269-IFERROR(VLOOKUP($A269,MIDCAP!$A:$B,2,0),0)*MIN(MIDCAP!$G:$G)</f>
        <v>#N/A</v>
      </c>
      <c r="AO269" t="e">
        <f>AL269-IFERROR(VLOOKUP($A269,MIDCAP!$A:$B,2,0),0)*MIN(MIDCAP!$I:$I)</f>
        <v>#N/A</v>
      </c>
      <c r="AP269" t="e">
        <f>AM269-IFERROR(VLOOKUP($A269,MIDCAP!$A:$B,2,0),0)*MIN(MIDCAP!$K:$K)</f>
        <v>#N/A</v>
      </c>
      <c r="AQ269" t="e">
        <f>AN269-IFERROR(VLOOKUP($A269,VFS!$A:$B,2,0),0)*MIN(VFS!$G:$G)</f>
        <v>#N/A</v>
      </c>
      <c r="AR269" t="e">
        <f>AO269-IFERROR(VLOOKUP($A269,VFS!$A:$B,2,0),0)*MIN(VFS!$I:$I)</f>
        <v>#N/A</v>
      </c>
      <c r="AS269" t="e">
        <f>AP269-IFERROR(VLOOKUP($A269,VFS!$A:$B,2,0),0)*MIN(VFS!$K:$K)</f>
        <v>#N/A</v>
      </c>
      <c r="AT269" t="e">
        <f>AQ269-IFERROR(VLOOKUP($A269,FUEMAVND!$A:$B,2,0),0)*MIN(FUEMAVND!$G:$G)</f>
        <v>#N/A</v>
      </c>
      <c r="AU269" t="e">
        <f>AR269-IFERROR(VLOOKUP($A269,FUEMAVND!$A:$B,2,0),0)*MIN(FUEMAVND!$I:$I)</f>
        <v>#N/A</v>
      </c>
      <c r="AV269" t="e">
        <f>AS269-IFERROR(VLOOKUP($A269,FUEMAVND!$A:$B,2,0),0)*MIN(FUEMAVND!$K:$K)</f>
        <v>#N/A</v>
      </c>
    </row>
    <row r="270" spans="28:48" x14ac:dyDescent="0.3">
      <c r="AB270" t="e">
        <f>VLOOKUP($A270,updated_plusgrid!$A$1:$AF$500,MATCH("Usable (USABLE)",updated_plusgrid!$A$1:$AF$1,0),0)-IFERROR(VLOOKUP($A270,'E1 basket NFOL Morning'!$A$1:$M$500,MATCH("For 1 basket",'E1 basket NFOL Morning'!$A$1:$M$1,0),0),0)*MIN('E1 basket NFOL Morning'!$G$2:$G$500)</f>
        <v>#N/A</v>
      </c>
      <c r="AC270" t="e">
        <f>VLOOKUP($A270,updated_plusgrid!$A$1:$AF$500,MATCH("Due (DUE)",updated_plusgrid!$A$1:$AF$1,0),0)-IFERROR(VLOOKUP($A270,'E1 basket NFOL Morning'!$A$1:$M$500,MATCH("For 1 basket",'E1 basket NFOL Morning'!$A$1:$M$1,0),0),0)*MIN('E1 basket NFOL Morning'!$I$2:$I$500)</f>
        <v>#N/A</v>
      </c>
      <c r="AD270" t="e">
        <f>VLOOKUP($A270,updated_plusgrid!$A$1:$AF$500,MATCH("Pend. T+1 Buy (TT1UNSETTLEBUY)",updated_plusgrid!$A$1:$AF$1,0),0)-IFERROR(VLOOKUP($A270,'E1 basket NFOL Morning'!$A$1:$M$500,MATCH("For 1 basket",'E1 basket NFOL Morning'!$A$1:$M$1,0),0),0)*MIN('E1 basket NFOL Morning'!$K$2:$K$500)</f>
        <v>#N/A</v>
      </c>
      <c r="AE270" t="e">
        <f>AB270-IFERROR(VLOOKUP($A270,Diamond!$A:$B,2,0),0)*MIN(Diamond!$G:$G)</f>
        <v>#N/A</v>
      </c>
      <c r="AF270" t="e">
        <f>AC270-IFERROR(VLOOKUP($A270,Diamond!$A:$B,2,0),0)*MIN(Diamond!$I:$I)</f>
        <v>#N/A</v>
      </c>
      <c r="AG270" t="e">
        <f>AD270-IFERROR(VLOOKUP($A270,Diamond!$A:$B,2,0),0)*MIN(Diamond!$K:$K)</f>
        <v>#N/A</v>
      </c>
      <c r="AH270" t="e">
        <f>AE270-IFERROR(VLOOKUP($A270,FL!$A:$B,2,0),0)*MIN(FL!$G:$G)</f>
        <v>#N/A</v>
      </c>
      <c r="AI270" t="e">
        <f>AF270-IFERROR(VLOOKUP($A270,FL!$A:$B,2,0),0)*MIN(FL!$I:$I)</f>
        <v>#N/A</v>
      </c>
      <c r="AJ270" t="e">
        <f>AG270-IFERROR(VLOOKUP($A270,FL!$A:$B,2,0),0)*MIN(FL!$K:$K)</f>
        <v>#N/A</v>
      </c>
      <c r="AK270" t="e">
        <f>AH270-IFERROR(VLOOKUP($A270,'VN100'!$A:$B,2,0),0)*MIN('VN100'!$G:$G)</f>
        <v>#N/A</v>
      </c>
      <c r="AL270" t="e">
        <f>AI270-IFERROR(VLOOKUP($A270,'VN100'!$A:$B,2,0),0)*MIN('VN100'!$I:$I)</f>
        <v>#N/A</v>
      </c>
      <c r="AM270" t="e">
        <f>AJ270-IFERROR(VLOOKUP($A270,'VN100'!$A:$B,2,0),0)*MIN('VN100'!$K:$K)</f>
        <v>#N/A</v>
      </c>
      <c r="AN270" t="e">
        <f>AK270-IFERROR(VLOOKUP($A270,MIDCAP!$A:$B,2,0),0)*MIN(MIDCAP!$G:$G)</f>
        <v>#N/A</v>
      </c>
      <c r="AO270" t="e">
        <f>AL270-IFERROR(VLOOKUP($A270,MIDCAP!$A:$B,2,0),0)*MIN(MIDCAP!$I:$I)</f>
        <v>#N/A</v>
      </c>
      <c r="AP270" t="e">
        <f>AM270-IFERROR(VLOOKUP($A270,MIDCAP!$A:$B,2,0),0)*MIN(MIDCAP!$K:$K)</f>
        <v>#N/A</v>
      </c>
      <c r="AQ270" t="e">
        <f>AN270-IFERROR(VLOOKUP($A270,VFS!$A:$B,2,0),0)*MIN(VFS!$G:$G)</f>
        <v>#N/A</v>
      </c>
      <c r="AR270" t="e">
        <f>AO270-IFERROR(VLOOKUP($A270,VFS!$A:$B,2,0),0)*MIN(VFS!$I:$I)</f>
        <v>#N/A</v>
      </c>
      <c r="AS270" t="e">
        <f>AP270-IFERROR(VLOOKUP($A270,VFS!$A:$B,2,0),0)*MIN(VFS!$K:$K)</f>
        <v>#N/A</v>
      </c>
      <c r="AT270" t="e">
        <f>AQ270-IFERROR(VLOOKUP($A270,FUEMAVND!$A:$B,2,0),0)*MIN(FUEMAVND!$G:$G)</f>
        <v>#N/A</v>
      </c>
      <c r="AU270" t="e">
        <f>AR270-IFERROR(VLOOKUP($A270,FUEMAVND!$A:$B,2,0),0)*MIN(FUEMAVND!$I:$I)</f>
        <v>#N/A</v>
      </c>
      <c r="AV270" t="e">
        <f>AS270-IFERROR(VLOOKUP($A270,FUEMAVND!$A:$B,2,0),0)*MIN(FUEMAVND!$K:$K)</f>
        <v>#N/A</v>
      </c>
    </row>
    <row r="271" spans="28:48" x14ac:dyDescent="0.3">
      <c r="AB271" t="e">
        <f>VLOOKUP($A271,updated_plusgrid!$A$1:$AF$500,MATCH("Usable (USABLE)",updated_plusgrid!$A$1:$AF$1,0),0)-IFERROR(VLOOKUP($A271,'E1 basket NFOL Morning'!$A$1:$M$500,MATCH("For 1 basket",'E1 basket NFOL Morning'!$A$1:$M$1,0),0),0)*MIN('E1 basket NFOL Morning'!$G$2:$G$500)</f>
        <v>#N/A</v>
      </c>
      <c r="AC271" t="e">
        <f>VLOOKUP($A271,updated_plusgrid!$A$1:$AF$500,MATCH("Due (DUE)",updated_plusgrid!$A$1:$AF$1,0),0)-IFERROR(VLOOKUP($A271,'E1 basket NFOL Morning'!$A$1:$M$500,MATCH("For 1 basket",'E1 basket NFOL Morning'!$A$1:$M$1,0),0),0)*MIN('E1 basket NFOL Morning'!$I$2:$I$500)</f>
        <v>#N/A</v>
      </c>
      <c r="AD271" t="e">
        <f>VLOOKUP($A271,updated_plusgrid!$A$1:$AF$500,MATCH("Pend. T+1 Buy (TT1UNSETTLEBUY)",updated_plusgrid!$A$1:$AF$1,0),0)-IFERROR(VLOOKUP($A271,'E1 basket NFOL Morning'!$A$1:$M$500,MATCH("For 1 basket",'E1 basket NFOL Morning'!$A$1:$M$1,0),0),0)*MIN('E1 basket NFOL Morning'!$K$2:$K$500)</f>
        <v>#N/A</v>
      </c>
      <c r="AE271" t="e">
        <f>AB271-IFERROR(VLOOKUP($A271,Diamond!$A:$B,2,0),0)*MIN(Diamond!$G:$G)</f>
        <v>#N/A</v>
      </c>
      <c r="AF271" t="e">
        <f>AC271-IFERROR(VLOOKUP($A271,Diamond!$A:$B,2,0),0)*MIN(Diamond!$I:$I)</f>
        <v>#N/A</v>
      </c>
      <c r="AG271" t="e">
        <f>AD271-IFERROR(VLOOKUP($A271,Diamond!$A:$B,2,0),0)*MIN(Diamond!$K:$K)</f>
        <v>#N/A</v>
      </c>
      <c r="AH271" t="e">
        <f>AE271-IFERROR(VLOOKUP($A271,FL!$A:$B,2,0),0)*MIN(FL!$G:$G)</f>
        <v>#N/A</v>
      </c>
      <c r="AI271" t="e">
        <f>AF271-IFERROR(VLOOKUP($A271,FL!$A:$B,2,0),0)*MIN(FL!$I:$I)</f>
        <v>#N/A</v>
      </c>
      <c r="AJ271" t="e">
        <f>AG271-IFERROR(VLOOKUP($A271,FL!$A:$B,2,0),0)*MIN(FL!$K:$K)</f>
        <v>#N/A</v>
      </c>
      <c r="AK271" t="e">
        <f>AH271-IFERROR(VLOOKUP($A271,'VN100'!$A:$B,2,0),0)*MIN('VN100'!$G:$G)</f>
        <v>#N/A</v>
      </c>
      <c r="AL271" t="e">
        <f>AI271-IFERROR(VLOOKUP($A271,'VN100'!$A:$B,2,0),0)*MIN('VN100'!$I:$I)</f>
        <v>#N/A</v>
      </c>
      <c r="AM271" t="e">
        <f>AJ271-IFERROR(VLOOKUP($A271,'VN100'!$A:$B,2,0),0)*MIN('VN100'!$K:$K)</f>
        <v>#N/A</v>
      </c>
      <c r="AN271" t="e">
        <f>AK271-IFERROR(VLOOKUP($A271,MIDCAP!$A:$B,2,0),0)*MIN(MIDCAP!$G:$G)</f>
        <v>#N/A</v>
      </c>
      <c r="AO271" t="e">
        <f>AL271-IFERROR(VLOOKUP($A271,MIDCAP!$A:$B,2,0),0)*MIN(MIDCAP!$I:$I)</f>
        <v>#N/A</v>
      </c>
      <c r="AP271" t="e">
        <f>AM271-IFERROR(VLOOKUP($A271,MIDCAP!$A:$B,2,0),0)*MIN(MIDCAP!$K:$K)</f>
        <v>#N/A</v>
      </c>
      <c r="AQ271" t="e">
        <f>AN271-IFERROR(VLOOKUP($A271,VFS!$A:$B,2,0),0)*MIN(VFS!$G:$G)</f>
        <v>#N/A</v>
      </c>
      <c r="AR271" t="e">
        <f>AO271-IFERROR(VLOOKUP($A271,VFS!$A:$B,2,0),0)*MIN(VFS!$I:$I)</f>
        <v>#N/A</v>
      </c>
      <c r="AS271" t="e">
        <f>AP271-IFERROR(VLOOKUP($A271,VFS!$A:$B,2,0),0)*MIN(VFS!$K:$K)</f>
        <v>#N/A</v>
      </c>
      <c r="AT271" t="e">
        <f>AQ271-IFERROR(VLOOKUP($A271,FUEMAVND!$A:$B,2,0),0)*MIN(FUEMAVND!$G:$G)</f>
        <v>#N/A</v>
      </c>
      <c r="AU271" t="e">
        <f>AR271-IFERROR(VLOOKUP($A271,FUEMAVND!$A:$B,2,0),0)*MIN(FUEMAVND!$I:$I)</f>
        <v>#N/A</v>
      </c>
      <c r="AV271" t="e">
        <f>AS271-IFERROR(VLOOKUP($A271,FUEMAVND!$A:$B,2,0),0)*MIN(FUEMAVND!$K:$K)</f>
        <v>#N/A</v>
      </c>
    </row>
    <row r="272" spans="28:48" x14ac:dyDescent="0.3">
      <c r="AB272" t="e">
        <f>VLOOKUP($A272,updated_plusgrid!$A$1:$AF$500,MATCH("Usable (USABLE)",updated_plusgrid!$A$1:$AF$1,0),0)-IFERROR(VLOOKUP($A272,'E1 basket NFOL Morning'!$A$1:$M$500,MATCH("For 1 basket",'E1 basket NFOL Morning'!$A$1:$M$1,0),0),0)*MIN('E1 basket NFOL Morning'!$G$2:$G$500)</f>
        <v>#N/A</v>
      </c>
      <c r="AC272" t="e">
        <f>VLOOKUP($A272,updated_plusgrid!$A$1:$AF$500,MATCH("Due (DUE)",updated_plusgrid!$A$1:$AF$1,0),0)-IFERROR(VLOOKUP($A272,'E1 basket NFOL Morning'!$A$1:$M$500,MATCH("For 1 basket",'E1 basket NFOL Morning'!$A$1:$M$1,0),0),0)*MIN('E1 basket NFOL Morning'!$I$2:$I$500)</f>
        <v>#N/A</v>
      </c>
      <c r="AD272" t="e">
        <f>VLOOKUP($A272,updated_plusgrid!$A$1:$AF$500,MATCH("Pend. T+1 Buy (TT1UNSETTLEBUY)",updated_plusgrid!$A$1:$AF$1,0),0)-IFERROR(VLOOKUP($A272,'E1 basket NFOL Morning'!$A$1:$M$500,MATCH("For 1 basket",'E1 basket NFOL Morning'!$A$1:$M$1,0),0),0)*MIN('E1 basket NFOL Morning'!$K$2:$K$500)</f>
        <v>#N/A</v>
      </c>
      <c r="AE272" t="e">
        <f>AB272-IFERROR(VLOOKUP($A272,Diamond!$A:$B,2,0),0)*MIN(Diamond!$G:$G)</f>
        <v>#N/A</v>
      </c>
      <c r="AF272" t="e">
        <f>AC272-IFERROR(VLOOKUP($A272,Diamond!$A:$B,2,0),0)*MIN(Diamond!$I:$I)</f>
        <v>#N/A</v>
      </c>
      <c r="AG272" t="e">
        <f>AD272-IFERROR(VLOOKUP($A272,Diamond!$A:$B,2,0),0)*MIN(Diamond!$K:$K)</f>
        <v>#N/A</v>
      </c>
      <c r="AH272" t="e">
        <f>AE272-IFERROR(VLOOKUP($A272,FL!$A:$B,2,0),0)*MIN(FL!$G:$G)</f>
        <v>#N/A</v>
      </c>
      <c r="AI272" t="e">
        <f>AF272-IFERROR(VLOOKUP($A272,FL!$A:$B,2,0),0)*MIN(FL!$I:$I)</f>
        <v>#N/A</v>
      </c>
      <c r="AJ272" t="e">
        <f>AG272-IFERROR(VLOOKUP($A272,FL!$A:$B,2,0),0)*MIN(FL!$K:$K)</f>
        <v>#N/A</v>
      </c>
      <c r="AK272" t="e">
        <f>AH272-IFERROR(VLOOKUP($A272,'VN100'!$A:$B,2,0),0)*MIN('VN100'!$G:$G)</f>
        <v>#N/A</v>
      </c>
      <c r="AL272" t="e">
        <f>AI272-IFERROR(VLOOKUP($A272,'VN100'!$A:$B,2,0),0)*MIN('VN100'!$I:$I)</f>
        <v>#N/A</v>
      </c>
      <c r="AM272" t="e">
        <f>AJ272-IFERROR(VLOOKUP($A272,'VN100'!$A:$B,2,0),0)*MIN('VN100'!$K:$K)</f>
        <v>#N/A</v>
      </c>
      <c r="AN272" t="e">
        <f>AK272-IFERROR(VLOOKUP($A272,MIDCAP!$A:$B,2,0),0)*MIN(MIDCAP!$G:$G)</f>
        <v>#N/A</v>
      </c>
      <c r="AO272" t="e">
        <f>AL272-IFERROR(VLOOKUP($A272,MIDCAP!$A:$B,2,0),0)*MIN(MIDCAP!$I:$I)</f>
        <v>#N/A</v>
      </c>
      <c r="AP272" t="e">
        <f>AM272-IFERROR(VLOOKUP($A272,MIDCAP!$A:$B,2,0),0)*MIN(MIDCAP!$K:$K)</f>
        <v>#N/A</v>
      </c>
      <c r="AQ272" t="e">
        <f>AN272-IFERROR(VLOOKUP($A272,VFS!$A:$B,2,0),0)*MIN(VFS!$G:$G)</f>
        <v>#N/A</v>
      </c>
      <c r="AR272" t="e">
        <f>AO272-IFERROR(VLOOKUP($A272,VFS!$A:$B,2,0),0)*MIN(VFS!$I:$I)</f>
        <v>#N/A</v>
      </c>
      <c r="AS272" t="e">
        <f>AP272-IFERROR(VLOOKUP($A272,VFS!$A:$B,2,0),0)*MIN(VFS!$K:$K)</f>
        <v>#N/A</v>
      </c>
      <c r="AT272" t="e">
        <f>AQ272-IFERROR(VLOOKUP($A272,FUEMAVND!$A:$B,2,0),0)*MIN(FUEMAVND!$G:$G)</f>
        <v>#N/A</v>
      </c>
      <c r="AU272" t="e">
        <f>AR272-IFERROR(VLOOKUP($A272,FUEMAVND!$A:$B,2,0),0)*MIN(FUEMAVND!$I:$I)</f>
        <v>#N/A</v>
      </c>
      <c r="AV272" t="e">
        <f>AS272-IFERROR(VLOOKUP($A272,FUEMAVND!$A:$B,2,0),0)*MIN(FUEMAVND!$K:$K)</f>
        <v>#N/A</v>
      </c>
    </row>
    <row r="273" spans="28:48" x14ac:dyDescent="0.3">
      <c r="AB273" t="e">
        <f>VLOOKUP($A273,updated_plusgrid!$A$1:$AF$500,MATCH("Usable (USABLE)",updated_plusgrid!$A$1:$AF$1,0),0)-IFERROR(VLOOKUP($A273,'E1 basket NFOL Morning'!$A$1:$M$500,MATCH("For 1 basket",'E1 basket NFOL Morning'!$A$1:$M$1,0),0),0)*MIN('E1 basket NFOL Morning'!$G$2:$G$500)</f>
        <v>#N/A</v>
      </c>
      <c r="AC273" t="e">
        <f>VLOOKUP($A273,updated_plusgrid!$A$1:$AF$500,MATCH("Due (DUE)",updated_plusgrid!$A$1:$AF$1,0),0)-IFERROR(VLOOKUP($A273,'E1 basket NFOL Morning'!$A$1:$M$500,MATCH("For 1 basket",'E1 basket NFOL Morning'!$A$1:$M$1,0),0),0)*MIN('E1 basket NFOL Morning'!$I$2:$I$500)</f>
        <v>#N/A</v>
      </c>
      <c r="AD273" t="e">
        <f>VLOOKUP($A273,updated_plusgrid!$A$1:$AF$500,MATCH("Pend. T+1 Buy (TT1UNSETTLEBUY)",updated_plusgrid!$A$1:$AF$1,0),0)-IFERROR(VLOOKUP($A273,'E1 basket NFOL Morning'!$A$1:$M$500,MATCH("For 1 basket",'E1 basket NFOL Morning'!$A$1:$M$1,0),0),0)*MIN('E1 basket NFOL Morning'!$K$2:$K$500)</f>
        <v>#N/A</v>
      </c>
      <c r="AE273" t="e">
        <f>AB273-IFERROR(VLOOKUP($A273,Diamond!$A:$B,2,0),0)*MIN(Diamond!$G:$G)</f>
        <v>#N/A</v>
      </c>
      <c r="AF273" t="e">
        <f>AC273-IFERROR(VLOOKUP($A273,Diamond!$A:$B,2,0),0)*MIN(Diamond!$I:$I)</f>
        <v>#N/A</v>
      </c>
      <c r="AG273" t="e">
        <f>AD273-IFERROR(VLOOKUP($A273,Diamond!$A:$B,2,0),0)*MIN(Diamond!$K:$K)</f>
        <v>#N/A</v>
      </c>
      <c r="AH273" t="e">
        <f>AE273-IFERROR(VLOOKUP($A273,FL!$A:$B,2,0),0)*MIN(FL!$G:$G)</f>
        <v>#N/A</v>
      </c>
      <c r="AI273" t="e">
        <f>AF273-IFERROR(VLOOKUP($A273,FL!$A:$B,2,0),0)*MIN(FL!$I:$I)</f>
        <v>#N/A</v>
      </c>
      <c r="AJ273" t="e">
        <f>AG273-IFERROR(VLOOKUP($A273,FL!$A:$B,2,0),0)*MIN(FL!$K:$K)</f>
        <v>#N/A</v>
      </c>
      <c r="AK273" t="e">
        <f>AH273-IFERROR(VLOOKUP($A273,'VN100'!$A:$B,2,0),0)*MIN('VN100'!$G:$G)</f>
        <v>#N/A</v>
      </c>
      <c r="AL273" t="e">
        <f>AI273-IFERROR(VLOOKUP($A273,'VN100'!$A:$B,2,0),0)*MIN('VN100'!$I:$I)</f>
        <v>#N/A</v>
      </c>
      <c r="AM273" t="e">
        <f>AJ273-IFERROR(VLOOKUP($A273,'VN100'!$A:$B,2,0),0)*MIN('VN100'!$K:$K)</f>
        <v>#N/A</v>
      </c>
      <c r="AN273" t="e">
        <f>AK273-IFERROR(VLOOKUP($A273,MIDCAP!$A:$B,2,0),0)*MIN(MIDCAP!$G:$G)</f>
        <v>#N/A</v>
      </c>
      <c r="AO273" t="e">
        <f>AL273-IFERROR(VLOOKUP($A273,MIDCAP!$A:$B,2,0),0)*MIN(MIDCAP!$I:$I)</f>
        <v>#N/A</v>
      </c>
      <c r="AP273" t="e">
        <f>AM273-IFERROR(VLOOKUP($A273,MIDCAP!$A:$B,2,0),0)*MIN(MIDCAP!$K:$K)</f>
        <v>#N/A</v>
      </c>
      <c r="AQ273" t="e">
        <f>AN273-IFERROR(VLOOKUP($A273,VFS!$A:$B,2,0),0)*MIN(VFS!$G:$G)</f>
        <v>#N/A</v>
      </c>
      <c r="AR273" t="e">
        <f>AO273-IFERROR(VLOOKUP($A273,VFS!$A:$B,2,0),0)*MIN(VFS!$I:$I)</f>
        <v>#N/A</v>
      </c>
      <c r="AS273" t="e">
        <f>AP273-IFERROR(VLOOKUP($A273,VFS!$A:$B,2,0),0)*MIN(VFS!$K:$K)</f>
        <v>#N/A</v>
      </c>
      <c r="AT273" t="e">
        <f>AQ273-IFERROR(VLOOKUP($A273,FUEMAVND!$A:$B,2,0),0)*MIN(FUEMAVND!$G:$G)</f>
        <v>#N/A</v>
      </c>
      <c r="AU273" t="e">
        <f>AR273-IFERROR(VLOOKUP($A273,FUEMAVND!$A:$B,2,0),0)*MIN(FUEMAVND!$I:$I)</f>
        <v>#N/A</v>
      </c>
      <c r="AV273" t="e">
        <f>AS273-IFERROR(VLOOKUP($A273,FUEMAVND!$A:$B,2,0),0)*MIN(FUEMAVND!$K:$K)</f>
        <v>#N/A</v>
      </c>
    </row>
    <row r="274" spans="28:48" x14ac:dyDescent="0.3">
      <c r="AB274" t="e">
        <f>VLOOKUP($A274,updated_plusgrid!$A$1:$AF$500,MATCH("Usable (USABLE)",updated_plusgrid!$A$1:$AF$1,0),0)-IFERROR(VLOOKUP($A274,'E1 basket NFOL Morning'!$A$1:$M$500,MATCH("For 1 basket",'E1 basket NFOL Morning'!$A$1:$M$1,0),0),0)*MIN('E1 basket NFOL Morning'!$G$2:$G$500)</f>
        <v>#N/A</v>
      </c>
      <c r="AC274" t="e">
        <f>VLOOKUP($A274,updated_plusgrid!$A$1:$AF$500,MATCH("Due (DUE)",updated_plusgrid!$A$1:$AF$1,0),0)-IFERROR(VLOOKUP($A274,'E1 basket NFOL Morning'!$A$1:$M$500,MATCH("For 1 basket",'E1 basket NFOL Morning'!$A$1:$M$1,0),0),0)*MIN('E1 basket NFOL Morning'!$I$2:$I$500)</f>
        <v>#N/A</v>
      </c>
      <c r="AD274" t="e">
        <f>VLOOKUP($A274,updated_plusgrid!$A$1:$AF$500,MATCH("Pend. T+1 Buy (TT1UNSETTLEBUY)",updated_plusgrid!$A$1:$AF$1,0),0)-IFERROR(VLOOKUP($A274,'E1 basket NFOL Morning'!$A$1:$M$500,MATCH("For 1 basket",'E1 basket NFOL Morning'!$A$1:$M$1,0),0),0)*MIN('E1 basket NFOL Morning'!$K$2:$K$500)</f>
        <v>#N/A</v>
      </c>
      <c r="AE274" t="e">
        <f>AB274-IFERROR(VLOOKUP($A274,Diamond!$A:$B,2,0),0)*MIN(Diamond!$G:$G)</f>
        <v>#N/A</v>
      </c>
      <c r="AF274" t="e">
        <f>AC274-IFERROR(VLOOKUP($A274,Diamond!$A:$B,2,0),0)*MIN(Diamond!$I:$I)</f>
        <v>#N/A</v>
      </c>
      <c r="AG274" t="e">
        <f>AD274-IFERROR(VLOOKUP($A274,Diamond!$A:$B,2,0),0)*MIN(Diamond!$K:$K)</f>
        <v>#N/A</v>
      </c>
      <c r="AH274" t="e">
        <f>AE274-IFERROR(VLOOKUP($A274,FL!$A:$B,2,0),0)*MIN(FL!$G:$G)</f>
        <v>#N/A</v>
      </c>
      <c r="AI274" t="e">
        <f>AF274-IFERROR(VLOOKUP($A274,FL!$A:$B,2,0),0)*MIN(FL!$I:$I)</f>
        <v>#N/A</v>
      </c>
      <c r="AJ274" t="e">
        <f>AG274-IFERROR(VLOOKUP($A274,FL!$A:$B,2,0),0)*MIN(FL!$K:$K)</f>
        <v>#N/A</v>
      </c>
      <c r="AK274" t="e">
        <f>AH274-IFERROR(VLOOKUP($A274,'VN100'!$A:$B,2,0),0)*MIN('VN100'!$G:$G)</f>
        <v>#N/A</v>
      </c>
      <c r="AL274" t="e">
        <f>AI274-IFERROR(VLOOKUP($A274,'VN100'!$A:$B,2,0),0)*MIN('VN100'!$I:$I)</f>
        <v>#N/A</v>
      </c>
      <c r="AM274" t="e">
        <f>AJ274-IFERROR(VLOOKUP($A274,'VN100'!$A:$B,2,0),0)*MIN('VN100'!$K:$K)</f>
        <v>#N/A</v>
      </c>
      <c r="AN274" t="e">
        <f>AK274-IFERROR(VLOOKUP($A274,MIDCAP!$A:$B,2,0),0)*MIN(MIDCAP!$G:$G)</f>
        <v>#N/A</v>
      </c>
      <c r="AO274" t="e">
        <f>AL274-IFERROR(VLOOKUP($A274,MIDCAP!$A:$B,2,0),0)*MIN(MIDCAP!$I:$I)</f>
        <v>#N/A</v>
      </c>
      <c r="AP274" t="e">
        <f>AM274-IFERROR(VLOOKUP($A274,MIDCAP!$A:$B,2,0),0)*MIN(MIDCAP!$K:$K)</f>
        <v>#N/A</v>
      </c>
      <c r="AQ274" t="e">
        <f>AN274-IFERROR(VLOOKUP($A274,VFS!$A:$B,2,0),0)*MIN(VFS!$G:$G)</f>
        <v>#N/A</v>
      </c>
      <c r="AR274" t="e">
        <f>AO274-IFERROR(VLOOKUP($A274,VFS!$A:$B,2,0),0)*MIN(VFS!$I:$I)</f>
        <v>#N/A</v>
      </c>
      <c r="AS274" t="e">
        <f>AP274-IFERROR(VLOOKUP($A274,VFS!$A:$B,2,0),0)*MIN(VFS!$K:$K)</f>
        <v>#N/A</v>
      </c>
      <c r="AT274" t="e">
        <f>AQ274-IFERROR(VLOOKUP($A274,FUEMAVND!$A:$B,2,0),0)*MIN(FUEMAVND!$G:$G)</f>
        <v>#N/A</v>
      </c>
      <c r="AU274" t="e">
        <f>AR274-IFERROR(VLOOKUP($A274,FUEMAVND!$A:$B,2,0),0)*MIN(FUEMAVND!$I:$I)</f>
        <v>#N/A</v>
      </c>
      <c r="AV274" t="e">
        <f>AS274-IFERROR(VLOOKUP($A274,FUEMAVND!$A:$B,2,0),0)*MIN(FUEMAVND!$K:$K)</f>
        <v>#N/A</v>
      </c>
    </row>
    <row r="275" spans="28:48" x14ac:dyDescent="0.3">
      <c r="AB275" t="e">
        <f>VLOOKUP($A275,updated_plusgrid!$A$1:$AF$500,MATCH("Usable (USABLE)",updated_plusgrid!$A$1:$AF$1,0),0)-IFERROR(VLOOKUP($A275,'E1 basket NFOL Morning'!$A$1:$M$500,MATCH("For 1 basket",'E1 basket NFOL Morning'!$A$1:$M$1,0),0),0)*MIN('E1 basket NFOL Morning'!$G$2:$G$500)</f>
        <v>#N/A</v>
      </c>
      <c r="AC275" t="e">
        <f>VLOOKUP($A275,updated_plusgrid!$A$1:$AF$500,MATCH("Due (DUE)",updated_plusgrid!$A$1:$AF$1,0),0)-IFERROR(VLOOKUP($A275,'E1 basket NFOL Morning'!$A$1:$M$500,MATCH("For 1 basket",'E1 basket NFOL Morning'!$A$1:$M$1,0),0),0)*MIN('E1 basket NFOL Morning'!$I$2:$I$500)</f>
        <v>#N/A</v>
      </c>
      <c r="AD275" t="e">
        <f>VLOOKUP($A275,updated_plusgrid!$A$1:$AF$500,MATCH("Pend. T+1 Buy (TT1UNSETTLEBUY)",updated_plusgrid!$A$1:$AF$1,0),0)-IFERROR(VLOOKUP($A275,'E1 basket NFOL Morning'!$A$1:$M$500,MATCH("For 1 basket",'E1 basket NFOL Morning'!$A$1:$M$1,0),0),0)*MIN('E1 basket NFOL Morning'!$K$2:$K$500)</f>
        <v>#N/A</v>
      </c>
      <c r="AE275" t="e">
        <f>AB275-IFERROR(VLOOKUP($A275,Diamond!$A:$B,2,0),0)*MIN(Diamond!$G:$G)</f>
        <v>#N/A</v>
      </c>
      <c r="AF275" t="e">
        <f>AC275-IFERROR(VLOOKUP($A275,Diamond!$A:$B,2,0),0)*MIN(Diamond!$I:$I)</f>
        <v>#N/A</v>
      </c>
      <c r="AG275" t="e">
        <f>AD275-IFERROR(VLOOKUP($A275,Diamond!$A:$B,2,0),0)*MIN(Diamond!$K:$K)</f>
        <v>#N/A</v>
      </c>
      <c r="AH275" t="e">
        <f>AE275-IFERROR(VLOOKUP($A275,FL!$A:$B,2,0),0)*MIN(FL!$G:$G)</f>
        <v>#N/A</v>
      </c>
      <c r="AI275" t="e">
        <f>AF275-IFERROR(VLOOKUP($A275,FL!$A:$B,2,0),0)*MIN(FL!$I:$I)</f>
        <v>#N/A</v>
      </c>
      <c r="AJ275" t="e">
        <f>AG275-IFERROR(VLOOKUP($A275,FL!$A:$B,2,0),0)*MIN(FL!$K:$K)</f>
        <v>#N/A</v>
      </c>
      <c r="AK275" t="e">
        <f>AH275-IFERROR(VLOOKUP($A275,'VN100'!$A:$B,2,0),0)*MIN('VN100'!$G:$G)</f>
        <v>#N/A</v>
      </c>
      <c r="AL275" t="e">
        <f>AI275-IFERROR(VLOOKUP($A275,'VN100'!$A:$B,2,0),0)*MIN('VN100'!$I:$I)</f>
        <v>#N/A</v>
      </c>
      <c r="AM275" t="e">
        <f>AJ275-IFERROR(VLOOKUP($A275,'VN100'!$A:$B,2,0),0)*MIN('VN100'!$K:$K)</f>
        <v>#N/A</v>
      </c>
      <c r="AN275" t="e">
        <f>AK275-IFERROR(VLOOKUP($A275,MIDCAP!$A:$B,2,0),0)*MIN(MIDCAP!$G:$G)</f>
        <v>#N/A</v>
      </c>
      <c r="AO275" t="e">
        <f>AL275-IFERROR(VLOOKUP($A275,MIDCAP!$A:$B,2,0),0)*MIN(MIDCAP!$I:$I)</f>
        <v>#N/A</v>
      </c>
      <c r="AP275" t="e">
        <f>AM275-IFERROR(VLOOKUP($A275,MIDCAP!$A:$B,2,0),0)*MIN(MIDCAP!$K:$K)</f>
        <v>#N/A</v>
      </c>
      <c r="AQ275" t="e">
        <f>AN275-IFERROR(VLOOKUP($A275,VFS!$A:$B,2,0),0)*MIN(VFS!$G:$G)</f>
        <v>#N/A</v>
      </c>
      <c r="AR275" t="e">
        <f>AO275-IFERROR(VLOOKUP($A275,VFS!$A:$B,2,0),0)*MIN(VFS!$I:$I)</f>
        <v>#N/A</v>
      </c>
      <c r="AS275" t="e">
        <f>AP275-IFERROR(VLOOKUP($A275,VFS!$A:$B,2,0),0)*MIN(VFS!$K:$K)</f>
        <v>#N/A</v>
      </c>
      <c r="AT275" t="e">
        <f>AQ275-IFERROR(VLOOKUP($A275,FUEMAVND!$A:$B,2,0),0)*MIN(FUEMAVND!$G:$G)</f>
        <v>#N/A</v>
      </c>
      <c r="AU275" t="e">
        <f>AR275-IFERROR(VLOOKUP($A275,FUEMAVND!$A:$B,2,0),0)*MIN(FUEMAVND!$I:$I)</f>
        <v>#N/A</v>
      </c>
      <c r="AV275" t="e">
        <f>AS275-IFERROR(VLOOKUP($A275,FUEMAVND!$A:$B,2,0),0)*MIN(FUEMAVND!$K:$K)</f>
        <v>#N/A</v>
      </c>
    </row>
    <row r="276" spans="28:48" x14ac:dyDescent="0.3">
      <c r="AB276" t="e">
        <f>VLOOKUP($A276,updated_plusgrid!$A$1:$AF$500,MATCH("Usable (USABLE)",updated_plusgrid!$A$1:$AF$1,0),0)-IFERROR(VLOOKUP($A276,'E1 basket NFOL Morning'!$A$1:$M$500,MATCH("For 1 basket",'E1 basket NFOL Morning'!$A$1:$M$1,0),0),0)*MIN('E1 basket NFOL Morning'!$G$2:$G$500)</f>
        <v>#N/A</v>
      </c>
      <c r="AC276" t="e">
        <f>VLOOKUP($A276,updated_plusgrid!$A$1:$AF$500,MATCH("Due (DUE)",updated_plusgrid!$A$1:$AF$1,0),0)-IFERROR(VLOOKUP($A276,'E1 basket NFOL Morning'!$A$1:$M$500,MATCH("For 1 basket",'E1 basket NFOL Morning'!$A$1:$M$1,0),0),0)*MIN('E1 basket NFOL Morning'!$I$2:$I$500)</f>
        <v>#N/A</v>
      </c>
      <c r="AD276" t="e">
        <f>VLOOKUP($A276,updated_plusgrid!$A$1:$AF$500,MATCH("Pend. T+1 Buy (TT1UNSETTLEBUY)",updated_plusgrid!$A$1:$AF$1,0),0)-IFERROR(VLOOKUP($A276,'E1 basket NFOL Morning'!$A$1:$M$500,MATCH("For 1 basket",'E1 basket NFOL Morning'!$A$1:$M$1,0),0),0)*MIN('E1 basket NFOL Morning'!$K$2:$K$500)</f>
        <v>#N/A</v>
      </c>
      <c r="AE276" t="e">
        <f>AB276-IFERROR(VLOOKUP($A276,Diamond!$A:$B,2,0),0)*MIN(Diamond!$G:$G)</f>
        <v>#N/A</v>
      </c>
      <c r="AF276" t="e">
        <f>AC276-IFERROR(VLOOKUP($A276,Diamond!$A:$B,2,0),0)*MIN(Diamond!$I:$I)</f>
        <v>#N/A</v>
      </c>
      <c r="AG276" t="e">
        <f>AD276-IFERROR(VLOOKUP($A276,Diamond!$A:$B,2,0),0)*MIN(Diamond!$K:$K)</f>
        <v>#N/A</v>
      </c>
      <c r="AH276" t="e">
        <f>AE276-IFERROR(VLOOKUP($A276,FL!$A:$B,2,0),0)*MIN(FL!$G:$G)</f>
        <v>#N/A</v>
      </c>
      <c r="AI276" t="e">
        <f>AF276-IFERROR(VLOOKUP($A276,FL!$A:$B,2,0),0)*MIN(FL!$I:$I)</f>
        <v>#N/A</v>
      </c>
      <c r="AJ276" t="e">
        <f>AG276-IFERROR(VLOOKUP($A276,FL!$A:$B,2,0),0)*MIN(FL!$K:$K)</f>
        <v>#N/A</v>
      </c>
      <c r="AK276" t="e">
        <f>AH276-IFERROR(VLOOKUP($A276,'VN100'!$A:$B,2,0),0)*MIN('VN100'!$G:$G)</f>
        <v>#N/A</v>
      </c>
      <c r="AL276" t="e">
        <f>AI276-IFERROR(VLOOKUP($A276,'VN100'!$A:$B,2,0),0)*MIN('VN100'!$I:$I)</f>
        <v>#N/A</v>
      </c>
      <c r="AM276" t="e">
        <f>AJ276-IFERROR(VLOOKUP($A276,'VN100'!$A:$B,2,0),0)*MIN('VN100'!$K:$K)</f>
        <v>#N/A</v>
      </c>
      <c r="AN276" t="e">
        <f>AK276-IFERROR(VLOOKUP($A276,MIDCAP!$A:$B,2,0),0)*MIN(MIDCAP!$G:$G)</f>
        <v>#N/A</v>
      </c>
      <c r="AO276" t="e">
        <f>AL276-IFERROR(VLOOKUP($A276,MIDCAP!$A:$B,2,0),0)*MIN(MIDCAP!$I:$I)</f>
        <v>#N/A</v>
      </c>
      <c r="AP276" t="e">
        <f>AM276-IFERROR(VLOOKUP($A276,MIDCAP!$A:$B,2,0),0)*MIN(MIDCAP!$K:$K)</f>
        <v>#N/A</v>
      </c>
      <c r="AQ276" t="e">
        <f>AN276-IFERROR(VLOOKUP($A276,VFS!$A:$B,2,0),0)*MIN(VFS!$G:$G)</f>
        <v>#N/A</v>
      </c>
      <c r="AR276" t="e">
        <f>AO276-IFERROR(VLOOKUP($A276,VFS!$A:$B,2,0),0)*MIN(VFS!$I:$I)</f>
        <v>#N/A</v>
      </c>
      <c r="AS276" t="e">
        <f>AP276-IFERROR(VLOOKUP($A276,VFS!$A:$B,2,0),0)*MIN(VFS!$K:$K)</f>
        <v>#N/A</v>
      </c>
      <c r="AT276" t="e">
        <f>AQ276-IFERROR(VLOOKUP($A276,FUEMAVND!$A:$B,2,0),0)*MIN(FUEMAVND!$G:$G)</f>
        <v>#N/A</v>
      </c>
      <c r="AU276" t="e">
        <f>AR276-IFERROR(VLOOKUP($A276,FUEMAVND!$A:$B,2,0),0)*MIN(FUEMAVND!$I:$I)</f>
        <v>#N/A</v>
      </c>
      <c r="AV276" t="e">
        <f>AS276-IFERROR(VLOOKUP($A276,FUEMAVND!$A:$B,2,0),0)*MIN(FUEMAVND!$K:$K)</f>
        <v>#N/A</v>
      </c>
    </row>
    <row r="277" spans="28:48" x14ac:dyDescent="0.3">
      <c r="AB277" t="e">
        <f>VLOOKUP($A277,updated_plusgrid!$A$1:$AF$500,MATCH("Usable (USABLE)",updated_plusgrid!$A$1:$AF$1,0),0)-IFERROR(VLOOKUP($A277,'E1 basket NFOL Morning'!$A$1:$M$500,MATCH("For 1 basket",'E1 basket NFOL Morning'!$A$1:$M$1,0),0),0)*MIN('E1 basket NFOL Morning'!$G$2:$G$500)</f>
        <v>#N/A</v>
      </c>
      <c r="AC277" t="e">
        <f>VLOOKUP($A277,updated_plusgrid!$A$1:$AF$500,MATCH("Due (DUE)",updated_plusgrid!$A$1:$AF$1,0),0)-IFERROR(VLOOKUP($A277,'E1 basket NFOL Morning'!$A$1:$M$500,MATCH("For 1 basket",'E1 basket NFOL Morning'!$A$1:$M$1,0),0),0)*MIN('E1 basket NFOL Morning'!$I$2:$I$500)</f>
        <v>#N/A</v>
      </c>
      <c r="AD277" t="e">
        <f>VLOOKUP($A277,updated_plusgrid!$A$1:$AF$500,MATCH("Pend. T+1 Buy (TT1UNSETTLEBUY)",updated_plusgrid!$A$1:$AF$1,0),0)-IFERROR(VLOOKUP($A277,'E1 basket NFOL Morning'!$A$1:$M$500,MATCH("For 1 basket",'E1 basket NFOL Morning'!$A$1:$M$1,0),0),0)*MIN('E1 basket NFOL Morning'!$K$2:$K$500)</f>
        <v>#N/A</v>
      </c>
      <c r="AE277" t="e">
        <f>AB277-IFERROR(VLOOKUP($A277,Diamond!$A:$B,2,0),0)*MIN(Diamond!$G:$G)</f>
        <v>#N/A</v>
      </c>
      <c r="AF277" t="e">
        <f>AC277-IFERROR(VLOOKUP($A277,Diamond!$A:$B,2,0),0)*MIN(Diamond!$I:$I)</f>
        <v>#N/A</v>
      </c>
      <c r="AG277" t="e">
        <f>AD277-IFERROR(VLOOKUP($A277,Diamond!$A:$B,2,0),0)*MIN(Diamond!$K:$K)</f>
        <v>#N/A</v>
      </c>
      <c r="AH277" t="e">
        <f>AE277-IFERROR(VLOOKUP($A277,FL!$A:$B,2,0),0)*MIN(FL!$G:$G)</f>
        <v>#N/A</v>
      </c>
      <c r="AI277" t="e">
        <f>AF277-IFERROR(VLOOKUP($A277,FL!$A:$B,2,0),0)*MIN(FL!$I:$I)</f>
        <v>#N/A</v>
      </c>
      <c r="AJ277" t="e">
        <f>AG277-IFERROR(VLOOKUP($A277,FL!$A:$B,2,0),0)*MIN(FL!$K:$K)</f>
        <v>#N/A</v>
      </c>
      <c r="AK277" t="e">
        <f>AH277-IFERROR(VLOOKUP($A277,'VN100'!$A:$B,2,0),0)*MIN('VN100'!$G:$G)</f>
        <v>#N/A</v>
      </c>
      <c r="AL277" t="e">
        <f>AI277-IFERROR(VLOOKUP($A277,'VN100'!$A:$B,2,0),0)*MIN('VN100'!$I:$I)</f>
        <v>#N/A</v>
      </c>
      <c r="AM277" t="e">
        <f>AJ277-IFERROR(VLOOKUP($A277,'VN100'!$A:$B,2,0),0)*MIN('VN100'!$K:$K)</f>
        <v>#N/A</v>
      </c>
      <c r="AN277" t="e">
        <f>AK277-IFERROR(VLOOKUP($A277,MIDCAP!$A:$B,2,0),0)*MIN(MIDCAP!$G:$G)</f>
        <v>#N/A</v>
      </c>
      <c r="AO277" t="e">
        <f>AL277-IFERROR(VLOOKUP($A277,MIDCAP!$A:$B,2,0),0)*MIN(MIDCAP!$I:$I)</f>
        <v>#N/A</v>
      </c>
      <c r="AP277" t="e">
        <f>AM277-IFERROR(VLOOKUP($A277,MIDCAP!$A:$B,2,0),0)*MIN(MIDCAP!$K:$K)</f>
        <v>#N/A</v>
      </c>
      <c r="AQ277" t="e">
        <f>AN277-IFERROR(VLOOKUP($A277,VFS!$A:$B,2,0),0)*MIN(VFS!$G:$G)</f>
        <v>#N/A</v>
      </c>
      <c r="AR277" t="e">
        <f>AO277-IFERROR(VLOOKUP($A277,VFS!$A:$B,2,0),0)*MIN(VFS!$I:$I)</f>
        <v>#N/A</v>
      </c>
      <c r="AS277" t="e">
        <f>AP277-IFERROR(VLOOKUP($A277,VFS!$A:$B,2,0),0)*MIN(VFS!$K:$K)</f>
        <v>#N/A</v>
      </c>
      <c r="AT277" t="e">
        <f>AQ277-IFERROR(VLOOKUP($A277,FUEMAVND!$A:$B,2,0),0)*MIN(FUEMAVND!$G:$G)</f>
        <v>#N/A</v>
      </c>
      <c r="AU277" t="e">
        <f>AR277-IFERROR(VLOOKUP($A277,FUEMAVND!$A:$B,2,0),0)*MIN(FUEMAVND!$I:$I)</f>
        <v>#N/A</v>
      </c>
      <c r="AV277" t="e">
        <f>AS277-IFERROR(VLOOKUP($A277,FUEMAVND!$A:$B,2,0),0)*MIN(FUEMAVND!$K:$K)</f>
        <v>#N/A</v>
      </c>
    </row>
    <row r="278" spans="28:48" x14ac:dyDescent="0.3">
      <c r="AB278" t="e">
        <f>VLOOKUP($A278,updated_plusgrid!$A$1:$AF$500,MATCH("Usable (USABLE)",updated_plusgrid!$A$1:$AF$1,0),0)-IFERROR(VLOOKUP($A278,'E1 basket NFOL Morning'!$A$1:$M$500,MATCH("For 1 basket",'E1 basket NFOL Morning'!$A$1:$M$1,0),0),0)*MIN('E1 basket NFOL Morning'!$G$2:$G$500)</f>
        <v>#N/A</v>
      </c>
      <c r="AC278" t="e">
        <f>VLOOKUP($A278,updated_plusgrid!$A$1:$AF$500,MATCH("Due (DUE)",updated_plusgrid!$A$1:$AF$1,0),0)-IFERROR(VLOOKUP($A278,'E1 basket NFOL Morning'!$A$1:$M$500,MATCH("For 1 basket",'E1 basket NFOL Morning'!$A$1:$M$1,0),0),0)*MIN('E1 basket NFOL Morning'!$I$2:$I$500)</f>
        <v>#N/A</v>
      </c>
      <c r="AD278" t="e">
        <f>VLOOKUP($A278,updated_plusgrid!$A$1:$AF$500,MATCH("Pend. T+1 Buy (TT1UNSETTLEBUY)",updated_plusgrid!$A$1:$AF$1,0),0)-IFERROR(VLOOKUP($A278,'E1 basket NFOL Morning'!$A$1:$M$500,MATCH("For 1 basket",'E1 basket NFOL Morning'!$A$1:$M$1,0),0),0)*MIN('E1 basket NFOL Morning'!$K$2:$K$500)</f>
        <v>#N/A</v>
      </c>
      <c r="AE278" t="e">
        <f>AB278-IFERROR(VLOOKUP($A278,Diamond!$A:$B,2,0),0)*MIN(Diamond!$G:$G)</f>
        <v>#N/A</v>
      </c>
      <c r="AF278" t="e">
        <f>AC278-IFERROR(VLOOKUP($A278,Diamond!$A:$B,2,0),0)*MIN(Diamond!$I:$I)</f>
        <v>#N/A</v>
      </c>
      <c r="AG278" t="e">
        <f>AD278-IFERROR(VLOOKUP($A278,Diamond!$A:$B,2,0),0)*MIN(Diamond!$K:$K)</f>
        <v>#N/A</v>
      </c>
      <c r="AH278" t="e">
        <f>AE278-IFERROR(VLOOKUP($A278,FL!$A:$B,2,0),0)*MIN(FL!$G:$G)</f>
        <v>#N/A</v>
      </c>
      <c r="AI278" t="e">
        <f>AF278-IFERROR(VLOOKUP($A278,FL!$A:$B,2,0),0)*MIN(FL!$I:$I)</f>
        <v>#N/A</v>
      </c>
      <c r="AJ278" t="e">
        <f>AG278-IFERROR(VLOOKUP($A278,FL!$A:$B,2,0),0)*MIN(FL!$K:$K)</f>
        <v>#N/A</v>
      </c>
      <c r="AK278" t="e">
        <f>AH278-IFERROR(VLOOKUP($A278,'VN100'!$A:$B,2,0),0)*MIN('VN100'!$G:$G)</f>
        <v>#N/A</v>
      </c>
      <c r="AL278" t="e">
        <f>AI278-IFERROR(VLOOKUP($A278,'VN100'!$A:$B,2,0),0)*MIN('VN100'!$I:$I)</f>
        <v>#N/A</v>
      </c>
      <c r="AM278" t="e">
        <f>AJ278-IFERROR(VLOOKUP($A278,'VN100'!$A:$B,2,0),0)*MIN('VN100'!$K:$K)</f>
        <v>#N/A</v>
      </c>
      <c r="AN278" t="e">
        <f>AK278-IFERROR(VLOOKUP($A278,MIDCAP!$A:$B,2,0),0)*MIN(MIDCAP!$G:$G)</f>
        <v>#N/A</v>
      </c>
      <c r="AO278" t="e">
        <f>AL278-IFERROR(VLOOKUP($A278,MIDCAP!$A:$B,2,0),0)*MIN(MIDCAP!$I:$I)</f>
        <v>#N/A</v>
      </c>
      <c r="AP278" t="e">
        <f>AM278-IFERROR(VLOOKUP($A278,MIDCAP!$A:$B,2,0),0)*MIN(MIDCAP!$K:$K)</f>
        <v>#N/A</v>
      </c>
      <c r="AQ278" t="e">
        <f>AN278-IFERROR(VLOOKUP($A278,VFS!$A:$B,2,0),0)*MIN(VFS!$G:$G)</f>
        <v>#N/A</v>
      </c>
      <c r="AR278" t="e">
        <f>AO278-IFERROR(VLOOKUP($A278,VFS!$A:$B,2,0),0)*MIN(VFS!$I:$I)</f>
        <v>#N/A</v>
      </c>
      <c r="AS278" t="e">
        <f>AP278-IFERROR(VLOOKUP($A278,VFS!$A:$B,2,0),0)*MIN(VFS!$K:$K)</f>
        <v>#N/A</v>
      </c>
      <c r="AT278" t="e">
        <f>AQ278-IFERROR(VLOOKUP($A278,FUEMAVND!$A:$B,2,0),0)*MIN(FUEMAVND!$G:$G)</f>
        <v>#N/A</v>
      </c>
      <c r="AU278" t="e">
        <f>AR278-IFERROR(VLOOKUP($A278,FUEMAVND!$A:$B,2,0),0)*MIN(FUEMAVND!$I:$I)</f>
        <v>#N/A</v>
      </c>
      <c r="AV278" t="e">
        <f>AS278-IFERROR(VLOOKUP($A278,FUEMAVND!$A:$B,2,0),0)*MIN(FUEMAVND!$K:$K)</f>
        <v>#N/A</v>
      </c>
    </row>
    <row r="279" spans="28:48" x14ac:dyDescent="0.3">
      <c r="AB279" t="e">
        <f>VLOOKUP($A279,updated_plusgrid!$A$1:$AF$500,MATCH("Usable (USABLE)",updated_plusgrid!$A$1:$AF$1,0),0)-IFERROR(VLOOKUP($A279,'E1 basket NFOL Morning'!$A$1:$M$500,MATCH("For 1 basket",'E1 basket NFOL Morning'!$A$1:$M$1,0),0),0)*MIN('E1 basket NFOL Morning'!$G$2:$G$500)</f>
        <v>#N/A</v>
      </c>
      <c r="AC279" t="e">
        <f>VLOOKUP($A279,updated_plusgrid!$A$1:$AF$500,MATCH("Due (DUE)",updated_plusgrid!$A$1:$AF$1,0),0)-IFERROR(VLOOKUP($A279,'E1 basket NFOL Morning'!$A$1:$M$500,MATCH("For 1 basket",'E1 basket NFOL Morning'!$A$1:$M$1,0),0),0)*MIN('E1 basket NFOL Morning'!$I$2:$I$500)</f>
        <v>#N/A</v>
      </c>
      <c r="AD279" t="e">
        <f>VLOOKUP($A279,updated_plusgrid!$A$1:$AF$500,MATCH("Pend. T+1 Buy (TT1UNSETTLEBUY)",updated_plusgrid!$A$1:$AF$1,0),0)-IFERROR(VLOOKUP($A279,'E1 basket NFOL Morning'!$A$1:$M$500,MATCH("For 1 basket",'E1 basket NFOL Morning'!$A$1:$M$1,0),0),0)*MIN('E1 basket NFOL Morning'!$K$2:$K$500)</f>
        <v>#N/A</v>
      </c>
      <c r="AE279" t="e">
        <f>AB279-IFERROR(VLOOKUP($A279,Diamond!$A:$B,2,0),0)*MIN(Diamond!$G:$G)</f>
        <v>#N/A</v>
      </c>
      <c r="AF279" t="e">
        <f>AC279-IFERROR(VLOOKUP($A279,Diamond!$A:$B,2,0),0)*MIN(Diamond!$I:$I)</f>
        <v>#N/A</v>
      </c>
      <c r="AG279" t="e">
        <f>AD279-IFERROR(VLOOKUP($A279,Diamond!$A:$B,2,0),0)*MIN(Diamond!$K:$K)</f>
        <v>#N/A</v>
      </c>
      <c r="AH279" t="e">
        <f>AE279-IFERROR(VLOOKUP($A279,FL!$A:$B,2,0),0)*MIN(FL!$G:$G)</f>
        <v>#N/A</v>
      </c>
      <c r="AI279" t="e">
        <f>AF279-IFERROR(VLOOKUP($A279,FL!$A:$B,2,0),0)*MIN(FL!$I:$I)</f>
        <v>#N/A</v>
      </c>
      <c r="AJ279" t="e">
        <f>AG279-IFERROR(VLOOKUP($A279,FL!$A:$B,2,0),0)*MIN(FL!$K:$K)</f>
        <v>#N/A</v>
      </c>
      <c r="AK279" t="e">
        <f>AH279-IFERROR(VLOOKUP($A279,'VN100'!$A:$B,2,0),0)*MIN('VN100'!$G:$G)</f>
        <v>#N/A</v>
      </c>
      <c r="AL279" t="e">
        <f>AI279-IFERROR(VLOOKUP($A279,'VN100'!$A:$B,2,0),0)*MIN('VN100'!$I:$I)</f>
        <v>#N/A</v>
      </c>
      <c r="AM279" t="e">
        <f>AJ279-IFERROR(VLOOKUP($A279,'VN100'!$A:$B,2,0),0)*MIN('VN100'!$K:$K)</f>
        <v>#N/A</v>
      </c>
      <c r="AN279" t="e">
        <f>AK279-IFERROR(VLOOKUP($A279,MIDCAP!$A:$B,2,0),0)*MIN(MIDCAP!$G:$G)</f>
        <v>#N/A</v>
      </c>
      <c r="AO279" t="e">
        <f>AL279-IFERROR(VLOOKUP($A279,MIDCAP!$A:$B,2,0),0)*MIN(MIDCAP!$I:$I)</f>
        <v>#N/A</v>
      </c>
      <c r="AP279" t="e">
        <f>AM279-IFERROR(VLOOKUP($A279,MIDCAP!$A:$B,2,0),0)*MIN(MIDCAP!$K:$K)</f>
        <v>#N/A</v>
      </c>
      <c r="AQ279" t="e">
        <f>AN279-IFERROR(VLOOKUP($A279,VFS!$A:$B,2,0),0)*MIN(VFS!$G:$G)</f>
        <v>#N/A</v>
      </c>
      <c r="AR279" t="e">
        <f>AO279-IFERROR(VLOOKUP($A279,VFS!$A:$B,2,0),0)*MIN(VFS!$I:$I)</f>
        <v>#N/A</v>
      </c>
      <c r="AS279" t="e">
        <f>AP279-IFERROR(VLOOKUP($A279,VFS!$A:$B,2,0),0)*MIN(VFS!$K:$K)</f>
        <v>#N/A</v>
      </c>
      <c r="AT279" t="e">
        <f>AQ279-IFERROR(VLOOKUP($A279,FUEMAVND!$A:$B,2,0),0)*MIN(FUEMAVND!$G:$G)</f>
        <v>#N/A</v>
      </c>
      <c r="AU279" t="e">
        <f>AR279-IFERROR(VLOOKUP($A279,FUEMAVND!$A:$B,2,0),0)*MIN(FUEMAVND!$I:$I)</f>
        <v>#N/A</v>
      </c>
      <c r="AV279" t="e">
        <f>AS279-IFERROR(VLOOKUP($A279,FUEMAVND!$A:$B,2,0),0)*MIN(FUEMAVND!$K:$K)</f>
        <v>#N/A</v>
      </c>
    </row>
    <row r="280" spans="28:48" x14ac:dyDescent="0.3">
      <c r="AB280" t="e">
        <f>VLOOKUP($A280,updated_plusgrid!$A$1:$AF$500,MATCH("Usable (USABLE)",updated_plusgrid!$A$1:$AF$1,0),0)-IFERROR(VLOOKUP($A280,'E1 basket NFOL Morning'!$A$1:$M$500,MATCH("For 1 basket",'E1 basket NFOL Morning'!$A$1:$M$1,0),0),0)*MIN('E1 basket NFOL Morning'!$G$2:$G$500)</f>
        <v>#N/A</v>
      </c>
      <c r="AC280" t="e">
        <f>VLOOKUP($A280,updated_plusgrid!$A$1:$AF$500,MATCH("Due (DUE)",updated_plusgrid!$A$1:$AF$1,0),0)-IFERROR(VLOOKUP($A280,'E1 basket NFOL Morning'!$A$1:$M$500,MATCH("For 1 basket",'E1 basket NFOL Morning'!$A$1:$M$1,0),0),0)*MIN('E1 basket NFOL Morning'!$I$2:$I$500)</f>
        <v>#N/A</v>
      </c>
      <c r="AD280" t="e">
        <f>VLOOKUP($A280,updated_plusgrid!$A$1:$AF$500,MATCH("Pend. T+1 Buy (TT1UNSETTLEBUY)",updated_plusgrid!$A$1:$AF$1,0),0)-IFERROR(VLOOKUP($A280,'E1 basket NFOL Morning'!$A$1:$M$500,MATCH("For 1 basket",'E1 basket NFOL Morning'!$A$1:$M$1,0),0),0)*MIN('E1 basket NFOL Morning'!$K$2:$K$500)</f>
        <v>#N/A</v>
      </c>
      <c r="AE280" t="e">
        <f>AB280-IFERROR(VLOOKUP($A280,Diamond!$A:$B,2,0),0)*MIN(Diamond!$G:$G)</f>
        <v>#N/A</v>
      </c>
      <c r="AF280" t="e">
        <f>AC280-IFERROR(VLOOKUP($A280,Diamond!$A:$B,2,0),0)*MIN(Diamond!$I:$I)</f>
        <v>#N/A</v>
      </c>
      <c r="AG280" t="e">
        <f>AD280-IFERROR(VLOOKUP($A280,Diamond!$A:$B,2,0),0)*MIN(Diamond!$K:$K)</f>
        <v>#N/A</v>
      </c>
      <c r="AH280" t="e">
        <f>AE280-IFERROR(VLOOKUP($A280,FL!$A:$B,2,0),0)*MIN(FL!$G:$G)</f>
        <v>#N/A</v>
      </c>
      <c r="AI280" t="e">
        <f>AF280-IFERROR(VLOOKUP($A280,FL!$A:$B,2,0),0)*MIN(FL!$I:$I)</f>
        <v>#N/A</v>
      </c>
      <c r="AJ280" t="e">
        <f>AG280-IFERROR(VLOOKUP($A280,FL!$A:$B,2,0),0)*MIN(FL!$K:$K)</f>
        <v>#N/A</v>
      </c>
      <c r="AK280" t="e">
        <f>AH280-IFERROR(VLOOKUP($A280,'VN100'!$A:$B,2,0),0)*MIN('VN100'!$G:$G)</f>
        <v>#N/A</v>
      </c>
      <c r="AL280" t="e">
        <f>AI280-IFERROR(VLOOKUP($A280,'VN100'!$A:$B,2,0),0)*MIN('VN100'!$I:$I)</f>
        <v>#N/A</v>
      </c>
      <c r="AM280" t="e">
        <f>AJ280-IFERROR(VLOOKUP($A280,'VN100'!$A:$B,2,0),0)*MIN('VN100'!$K:$K)</f>
        <v>#N/A</v>
      </c>
      <c r="AN280" t="e">
        <f>AK280-IFERROR(VLOOKUP($A280,MIDCAP!$A:$B,2,0),0)*MIN(MIDCAP!$G:$G)</f>
        <v>#N/A</v>
      </c>
      <c r="AO280" t="e">
        <f>AL280-IFERROR(VLOOKUP($A280,MIDCAP!$A:$B,2,0),0)*MIN(MIDCAP!$I:$I)</f>
        <v>#N/A</v>
      </c>
      <c r="AP280" t="e">
        <f>AM280-IFERROR(VLOOKUP($A280,MIDCAP!$A:$B,2,0),0)*MIN(MIDCAP!$K:$K)</f>
        <v>#N/A</v>
      </c>
      <c r="AQ280" t="e">
        <f>AN280-IFERROR(VLOOKUP($A280,VFS!$A:$B,2,0),0)*MIN(VFS!$G:$G)</f>
        <v>#N/A</v>
      </c>
      <c r="AR280" t="e">
        <f>AO280-IFERROR(VLOOKUP($A280,VFS!$A:$B,2,0),0)*MIN(VFS!$I:$I)</f>
        <v>#N/A</v>
      </c>
      <c r="AS280" t="e">
        <f>AP280-IFERROR(VLOOKUP($A280,VFS!$A:$B,2,0),0)*MIN(VFS!$K:$K)</f>
        <v>#N/A</v>
      </c>
      <c r="AT280" t="e">
        <f>AQ280-IFERROR(VLOOKUP($A280,FUEMAVND!$A:$B,2,0),0)*MIN(FUEMAVND!$G:$G)</f>
        <v>#N/A</v>
      </c>
      <c r="AU280" t="e">
        <f>AR280-IFERROR(VLOOKUP($A280,FUEMAVND!$A:$B,2,0),0)*MIN(FUEMAVND!$I:$I)</f>
        <v>#N/A</v>
      </c>
      <c r="AV280" t="e">
        <f>AS280-IFERROR(VLOOKUP($A280,FUEMAVND!$A:$B,2,0),0)*MIN(FUEMAVND!$K:$K)</f>
        <v>#N/A</v>
      </c>
    </row>
    <row r="281" spans="28:48" x14ac:dyDescent="0.3">
      <c r="AB281" t="e">
        <f>VLOOKUP($A281,updated_plusgrid!$A$1:$AF$500,MATCH("Usable (USABLE)",updated_plusgrid!$A$1:$AF$1,0),0)-IFERROR(VLOOKUP($A281,'E1 basket NFOL Morning'!$A$1:$M$500,MATCH("For 1 basket",'E1 basket NFOL Morning'!$A$1:$M$1,0),0),0)*MIN('E1 basket NFOL Morning'!$G$2:$G$500)</f>
        <v>#N/A</v>
      </c>
      <c r="AC281" t="e">
        <f>VLOOKUP($A281,updated_plusgrid!$A$1:$AF$500,MATCH("Due (DUE)",updated_plusgrid!$A$1:$AF$1,0),0)-IFERROR(VLOOKUP($A281,'E1 basket NFOL Morning'!$A$1:$M$500,MATCH("For 1 basket",'E1 basket NFOL Morning'!$A$1:$M$1,0),0),0)*MIN('E1 basket NFOL Morning'!$I$2:$I$500)</f>
        <v>#N/A</v>
      </c>
      <c r="AD281" t="e">
        <f>VLOOKUP($A281,updated_plusgrid!$A$1:$AF$500,MATCH("Pend. T+1 Buy (TT1UNSETTLEBUY)",updated_plusgrid!$A$1:$AF$1,0),0)-IFERROR(VLOOKUP($A281,'E1 basket NFOL Morning'!$A$1:$M$500,MATCH("For 1 basket",'E1 basket NFOL Morning'!$A$1:$M$1,0),0),0)*MIN('E1 basket NFOL Morning'!$K$2:$K$500)</f>
        <v>#N/A</v>
      </c>
      <c r="AE281" t="e">
        <f>AB281-IFERROR(VLOOKUP($A281,Diamond!$A:$B,2,0),0)*MIN(Diamond!$G:$G)</f>
        <v>#N/A</v>
      </c>
      <c r="AF281" t="e">
        <f>AC281-IFERROR(VLOOKUP($A281,Diamond!$A:$B,2,0),0)*MIN(Diamond!$I:$I)</f>
        <v>#N/A</v>
      </c>
      <c r="AG281" t="e">
        <f>AD281-IFERROR(VLOOKUP($A281,Diamond!$A:$B,2,0),0)*MIN(Diamond!$K:$K)</f>
        <v>#N/A</v>
      </c>
      <c r="AH281" t="e">
        <f>AE281-IFERROR(VLOOKUP($A281,FL!$A:$B,2,0),0)*MIN(FL!$G:$G)</f>
        <v>#N/A</v>
      </c>
      <c r="AI281" t="e">
        <f>AF281-IFERROR(VLOOKUP($A281,FL!$A:$B,2,0),0)*MIN(FL!$I:$I)</f>
        <v>#N/A</v>
      </c>
      <c r="AJ281" t="e">
        <f>AG281-IFERROR(VLOOKUP($A281,FL!$A:$B,2,0),0)*MIN(FL!$K:$K)</f>
        <v>#N/A</v>
      </c>
      <c r="AK281" t="e">
        <f>AH281-IFERROR(VLOOKUP($A281,'VN100'!$A:$B,2,0),0)*MIN('VN100'!$G:$G)</f>
        <v>#N/A</v>
      </c>
      <c r="AL281" t="e">
        <f>AI281-IFERROR(VLOOKUP($A281,'VN100'!$A:$B,2,0),0)*MIN('VN100'!$I:$I)</f>
        <v>#N/A</v>
      </c>
      <c r="AM281" t="e">
        <f>AJ281-IFERROR(VLOOKUP($A281,'VN100'!$A:$B,2,0),0)*MIN('VN100'!$K:$K)</f>
        <v>#N/A</v>
      </c>
      <c r="AN281" t="e">
        <f>AK281-IFERROR(VLOOKUP($A281,MIDCAP!$A:$B,2,0),0)*MIN(MIDCAP!$G:$G)</f>
        <v>#N/A</v>
      </c>
      <c r="AO281" t="e">
        <f>AL281-IFERROR(VLOOKUP($A281,MIDCAP!$A:$B,2,0),0)*MIN(MIDCAP!$I:$I)</f>
        <v>#N/A</v>
      </c>
      <c r="AP281" t="e">
        <f>AM281-IFERROR(VLOOKUP($A281,MIDCAP!$A:$B,2,0),0)*MIN(MIDCAP!$K:$K)</f>
        <v>#N/A</v>
      </c>
      <c r="AQ281" t="e">
        <f>AN281-IFERROR(VLOOKUP($A281,VFS!$A:$B,2,0),0)*MIN(VFS!$G:$G)</f>
        <v>#N/A</v>
      </c>
      <c r="AR281" t="e">
        <f>AO281-IFERROR(VLOOKUP($A281,VFS!$A:$B,2,0),0)*MIN(VFS!$I:$I)</f>
        <v>#N/A</v>
      </c>
      <c r="AS281" t="e">
        <f>AP281-IFERROR(VLOOKUP($A281,VFS!$A:$B,2,0),0)*MIN(VFS!$K:$K)</f>
        <v>#N/A</v>
      </c>
      <c r="AT281" t="e">
        <f>AQ281-IFERROR(VLOOKUP($A281,FUEMAVND!$A:$B,2,0),0)*MIN(FUEMAVND!$G:$G)</f>
        <v>#N/A</v>
      </c>
      <c r="AU281" t="e">
        <f>AR281-IFERROR(VLOOKUP($A281,FUEMAVND!$A:$B,2,0),0)*MIN(FUEMAVND!$I:$I)</f>
        <v>#N/A</v>
      </c>
      <c r="AV281" t="e">
        <f>AS281-IFERROR(VLOOKUP($A281,FUEMAVND!$A:$B,2,0),0)*MIN(FUEMAVND!$K:$K)</f>
        <v>#N/A</v>
      </c>
    </row>
    <row r="282" spans="28:48" x14ac:dyDescent="0.3">
      <c r="AB282" t="e">
        <f>VLOOKUP($A282,updated_plusgrid!$A$1:$AF$500,MATCH("Usable (USABLE)",updated_plusgrid!$A$1:$AF$1,0),0)-IFERROR(VLOOKUP($A282,'E1 basket NFOL Morning'!$A$1:$M$500,MATCH("For 1 basket",'E1 basket NFOL Morning'!$A$1:$M$1,0),0),0)*MIN('E1 basket NFOL Morning'!$G$2:$G$500)</f>
        <v>#N/A</v>
      </c>
      <c r="AC282" t="e">
        <f>VLOOKUP($A282,updated_plusgrid!$A$1:$AF$500,MATCH("Due (DUE)",updated_plusgrid!$A$1:$AF$1,0),0)-IFERROR(VLOOKUP($A282,'E1 basket NFOL Morning'!$A$1:$M$500,MATCH("For 1 basket",'E1 basket NFOL Morning'!$A$1:$M$1,0),0),0)*MIN('E1 basket NFOL Morning'!$I$2:$I$500)</f>
        <v>#N/A</v>
      </c>
      <c r="AD282" t="e">
        <f>VLOOKUP($A282,updated_plusgrid!$A$1:$AF$500,MATCH("Pend. T+1 Buy (TT1UNSETTLEBUY)",updated_plusgrid!$A$1:$AF$1,0),0)-IFERROR(VLOOKUP($A282,'E1 basket NFOL Morning'!$A$1:$M$500,MATCH("For 1 basket",'E1 basket NFOL Morning'!$A$1:$M$1,0),0),0)*MIN('E1 basket NFOL Morning'!$K$2:$K$500)</f>
        <v>#N/A</v>
      </c>
      <c r="AE282" t="e">
        <f>AB282-IFERROR(VLOOKUP($A282,Diamond!$A:$B,2,0),0)*MIN(Diamond!$G:$G)</f>
        <v>#N/A</v>
      </c>
      <c r="AF282" t="e">
        <f>AC282-IFERROR(VLOOKUP($A282,Diamond!$A:$B,2,0),0)*MIN(Diamond!$I:$I)</f>
        <v>#N/A</v>
      </c>
      <c r="AG282" t="e">
        <f>AD282-IFERROR(VLOOKUP($A282,Diamond!$A:$B,2,0),0)*MIN(Diamond!$K:$K)</f>
        <v>#N/A</v>
      </c>
      <c r="AH282" t="e">
        <f>AE282-IFERROR(VLOOKUP($A282,FL!$A:$B,2,0),0)*MIN(FL!$G:$G)</f>
        <v>#N/A</v>
      </c>
      <c r="AI282" t="e">
        <f>AF282-IFERROR(VLOOKUP($A282,FL!$A:$B,2,0),0)*MIN(FL!$I:$I)</f>
        <v>#N/A</v>
      </c>
      <c r="AJ282" t="e">
        <f>AG282-IFERROR(VLOOKUP($A282,FL!$A:$B,2,0),0)*MIN(FL!$K:$K)</f>
        <v>#N/A</v>
      </c>
      <c r="AK282" t="e">
        <f>AH282-IFERROR(VLOOKUP($A282,'VN100'!$A:$B,2,0),0)*MIN('VN100'!$G:$G)</f>
        <v>#N/A</v>
      </c>
      <c r="AL282" t="e">
        <f>AI282-IFERROR(VLOOKUP($A282,'VN100'!$A:$B,2,0),0)*MIN('VN100'!$I:$I)</f>
        <v>#N/A</v>
      </c>
      <c r="AM282" t="e">
        <f>AJ282-IFERROR(VLOOKUP($A282,'VN100'!$A:$B,2,0),0)*MIN('VN100'!$K:$K)</f>
        <v>#N/A</v>
      </c>
      <c r="AN282" t="e">
        <f>AK282-IFERROR(VLOOKUP($A282,MIDCAP!$A:$B,2,0),0)*MIN(MIDCAP!$G:$G)</f>
        <v>#N/A</v>
      </c>
      <c r="AO282" t="e">
        <f>AL282-IFERROR(VLOOKUP($A282,MIDCAP!$A:$B,2,0),0)*MIN(MIDCAP!$I:$I)</f>
        <v>#N/A</v>
      </c>
      <c r="AP282" t="e">
        <f>AM282-IFERROR(VLOOKUP($A282,MIDCAP!$A:$B,2,0),0)*MIN(MIDCAP!$K:$K)</f>
        <v>#N/A</v>
      </c>
      <c r="AQ282" t="e">
        <f>AN282-IFERROR(VLOOKUP($A282,VFS!$A:$B,2,0),0)*MIN(VFS!$G:$G)</f>
        <v>#N/A</v>
      </c>
      <c r="AR282" t="e">
        <f>AO282-IFERROR(VLOOKUP($A282,VFS!$A:$B,2,0),0)*MIN(VFS!$I:$I)</f>
        <v>#N/A</v>
      </c>
      <c r="AS282" t="e">
        <f>AP282-IFERROR(VLOOKUP($A282,VFS!$A:$B,2,0),0)*MIN(VFS!$K:$K)</f>
        <v>#N/A</v>
      </c>
      <c r="AT282" t="e">
        <f>AQ282-IFERROR(VLOOKUP($A282,FUEMAVND!$A:$B,2,0),0)*MIN(FUEMAVND!$G:$G)</f>
        <v>#N/A</v>
      </c>
      <c r="AU282" t="e">
        <f>AR282-IFERROR(VLOOKUP($A282,FUEMAVND!$A:$B,2,0),0)*MIN(FUEMAVND!$I:$I)</f>
        <v>#N/A</v>
      </c>
      <c r="AV282" t="e">
        <f>AS282-IFERROR(VLOOKUP($A282,FUEMAVND!$A:$B,2,0),0)*MIN(FUEMAVND!$K:$K)</f>
        <v>#N/A</v>
      </c>
    </row>
    <row r="283" spans="28:48" x14ac:dyDescent="0.3">
      <c r="AB283" t="e">
        <f>VLOOKUP($A283,updated_plusgrid!$A$1:$AF$500,MATCH("Usable (USABLE)",updated_plusgrid!$A$1:$AF$1,0),0)-IFERROR(VLOOKUP($A283,'E1 basket NFOL Morning'!$A$1:$M$500,MATCH("For 1 basket",'E1 basket NFOL Morning'!$A$1:$M$1,0),0),0)*MIN('E1 basket NFOL Morning'!$G$2:$G$500)</f>
        <v>#N/A</v>
      </c>
      <c r="AC283" t="e">
        <f>VLOOKUP($A283,updated_plusgrid!$A$1:$AF$500,MATCH("Due (DUE)",updated_plusgrid!$A$1:$AF$1,0),0)-IFERROR(VLOOKUP($A283,'E1 basket NFOL Morning'!$A$1:$M$500,MATCH("For 1 basket",'E1 basket NFOL Morning'!$A$1:$M$1,0),0),0)*MIN('E1 basket NFOL Morning'!$I$2:$I$500)</f>
        <v>#N/A</v>
      </c>
      <c r="AD283" t="e">
        <f>VLOOKUP($A283,updated_plusgrid!$A$1:$AF$500,MATCH("Pend. T+1 Buy (TT1UNSETTLEBUY)",updated_plusgrid!$A$1:$AF$1,0),0)-IFERROR(VLOOKUP($A283,'E1 basket NFOL Morning'!$A$1:$M$500,MATCH("For 1 basket",'E1 basket NFOL Morning'!$A$1:$M$1,0),0),0)*MIN('E1 basket NFOL Morning'!$K$2:$K$500)</f>
        <v>#N/A</v>
      </c>
      <c r="AE283" t="e">
        <f>AB283-IFERROR(VLOOKUP($A283,Diamond!$A:$B,2,0),0)*MIN(Diamond!$G:$G)</f>
        <v>#N/A</v>
      </c>
      <c r="AF283" t="e">
        <f>AC283-IFERROR(VLOOKUP($A283,Diamond!$A:$B,2,0),0)*MIN(Diamond!$I:$I)</f>
        <v>#N/A</v>
      </c>
      <c r="AG283" t="e">
        <f>AD283-IFERROR(VLOOKUP($A283,Diamond!$A:$B,2,0),0)*MIN(Diamond!$K:$K)</f>
        <v>#N/A</v>
      </c>
      <c r="AH283" t="e">
        <f>AE283-IFERROR(VLOOKUP($A283,FL!$A:$B,2,0),0)*MIN(FL!$G:$G)</f>
        <v>#N/A</v>
      </c>
      <c r="AI283" t="e">
        <f>AF283-IFERROR(VLOOKUP($A283,FL!$A:$B,2,0),0)*MIN(FL!$I:$I)</f>
        <v>#N/A</v>
      </c>
      <c r="AJ283" t="e">
        <f>AG283-IFERROR(VLOOKUP($A283,FL!$A:$B,2,0),0)*MIN(FL!$K:$K)</f>
        <v>#N/A</v>
      </c>
      <c r="AK283" t="e">
        <f>AH283-IFERROR(VLOOKUP($A283,'VN100'!$A:$B,2,0),0)*MIN('VN100'!$G:$G)</f>
        <v>#N/A</v>
      </c>
      <c r="AL283" t="e">
        <f>AI283-IFERROR(VLOOKUP($A283,'VN100'!$A:$B,2,0),0)*MIN('VN100'!$I:$I)</f>
        <v>#N/A</v>
      </c>
      <c r="AM283" t="e">
        <f>AJ283-IFERROR(VLOOKUP($A283,'VN100'!$A:$B,2,0),0)*MIN('VN100'!$K:$K)</f>
        <v>#N/A</v>
      </c>
      <c r="AN283" t="e">
        <f>AK283-IFERROR(VLOOKUP($A283,MIDCAP!$A:$B,2,0),0)*MIN(MIDCAP!$G:$G)</f>
        <v>#N/A</v>
      </c>
      <c r="AO283" t="e">
        <f>AL283-IFERROR(VLOOKUP($A283,MIDCAP!$A:$B,2,0),0)*MIN(MIDCAP!$I:$I)</f>
        <v>#N/A</v>
      </c>
      <c r="AP283" t="e">
        <f>AM283-IFERROR(VLOOKUP($A283,MIDCAP!$A:$B,2,0),0)*MIN(MIDCAP!$K:$K)</f>
        <v>#N/A</v>
      </c>
      <c r="AQ283" t="e">
        <f>AN283-IFERROR(VLOOKUP($A283,VFS!$A:$B,2,0),0)*MIN(VFS!$G:$G)</f>
        <v>#N/A</v>
      </c>
      <c r="AR283" t="e">
        <f>AO283-IFERROR(VLOOKUP($A283,VFS!$A:$B,2,0),0)*MIN(VFS!$I:$I)</f>
        <v>#N/A</v>
      </c>
      <c r="AS283" t="e">
        <f>AP283-IFERROR(VLOOKUP($A283,VFS!$A:$B,2,0),0)*MIN(VFS!$K:$K)</f>
        <v>#N/A</v>
      </c>
      <c r="AT283" t="e">
        <f>AQ283-IFERROR(VLOOKUP($A283,FUEMAVND!$A:$B,2,0),0)*MIN(FUEMAVND!$G:$G)</f>
        <v>#N/A</v>
      </c>
      <c r="AU283" t="e">
        <f>AR283-IFERROR(VLOOKUP($A283,FUEMAVND!$A:$B,2,0),0)*MIN(FUEMAVND!$I:$I)</f>
        <v>#N/A</v>
      </c>
      <c r="AV283" t="e">
        <f>AS283-IFERROR(VLOOKUP($A283,FUEMAVND!$A:$B,2,0),0)*MIN(FUEMAVND!$K:$K)</f>
        <v>#N/A</v>
      </c>
    </row>
    <row r="284" spans="28:48" x14ac:dyDescent="0.3">
      <c r="AB284" t="e">
        <f>VLOOKUP($A284,updated_plusgrid!$A$1:$AF$500,MATCH("Usable (USABLE)",updated_plusgrid!$A$1:$AF$1,0),0)-IFERROR(VLOOKUP($A284,'E1 basket NFOL Morning'!$A$1:$M$500,MATCH("For 1 basket",'E1 basket NFOL Morning'!$A$1:$M$1,0),0),0)*MIN('E1 basket NFOL Morning'!$G$2:$G$500)</f>
        <v>#N/A</v>
      </c>
      <c r="AC284" t="e">
        <f>VLOOKUP($A284,updated_plusgrid!$A$1:$AF$500,MATCH("Due (DUE)",updated_plusgrid!$A$1:$AF$1,0),0)-IFERROR(VLOOKUP($A284,'E1 basket NFOL Morning'!$A$1:$M$500,MATCH("For 1 basket",'E1 basket NFOL Morning'!$A$1:$M$1,0),0),0)*MIN('E1 basket NFOL Morning'!$I$2:$I$500)</f>
        <v>#N/A</v>
      </c>
      <c r="AD284" t="e">
        <f>VLOOKUP($A284,updated_plusgrid!$A$1:$AF$500,MATCH("Pend. T+1 Buy (TT1UNSETTLEBUY)",updated_plusgrid!$A$1:$AF$1,0),0)-IFERROR(VLOOKUP($A284,'E1 basket NFOL Morning'!$A$1:$M$500,MATCH("For 1 basket",'E1 basket NFOL Morning'!$A$1:$M$1,0),0),0)*MIN('E1 basket NFOL Morning'!$K$2:$K$500)</f>
        <v>#N/A</v>
      </c>
      <c r="AE284" t="e">
        <f>AB284-IFERROR(VLOOKUP($A284,Diamond!$A:$B,2,0),0)*MIN(Diamond!$G:$G)</f>
        <v>#N/A</v>
      </c>
      <c r="AF284" t="e">
        <f>AC284-IFERROR(VLOOKUP($A284,Diamond!$A:$B,2,0),0)*MIN(Diamond!$I:$I)</f>
        <v>#N/A</v>
      </c>
      <c r="AG284" t="e">
        <f>AD284-IFERROR(VLOOKUP($A284,Diamond!$A:$B,2,0),0)*MIN(Diamond!$K:$K)</f>
        <v>#N/A</v>
      </c>
      <c r="AH284" t="e">
        <f>AE284-IFERROR(VLOOKUP($A284,FL!$A:$B,2,0),0)*MIN(FL!$G:$G)</f>
        <v>#N/A</v>
      </c>
      <c r="AI284" t="e">
        <f>AF284-IFERROR(VLOOKUP($A284,FL!$A:$B,2,0),0)*MIN(FL!$I:$I)</f>
        <v>#N/A</v>
      </c>
      <c r="AJ284" t="e">
        <f>AG284-IFERROR(VLOOKUP($A284,FL!$A:$B,2,0),0)*MIN(FL!$K:$K)</f>
        <v>#N/A</v>
      </c>
      <c r="AK284" t="e">
        <f>AH284-IFERROR(VLOOKUP($A284,'VN100'!$A:$B,2,0),0)*MIN('VN100'!$G:$G)</f>
        <v>#N/A</v>
      </c>
      <c r="AL284" t="e">
        <f>AI284-IFERROR(VLOOKUP($A284,'VN100'!$A:$B,2,0),0)*MIN('VN100'!$I:$I)</f>
        <v>#N/A</v>
      </c>
      <c r="AM284" t="e">
        <f>AJ284-IFERROR(VLOOKUP($A284,'VN100'!$A:$B,2,0),0)*MIN('VN100'!$K:$K)</f>
        <v>#N/A</v>
      </c>
      <c r="AN284" t="e">
        <f>AK284-IFERROR(VLOOKUP($A284,MIDCAP!$A:$B,2,0),0)*MIN(MIDCAP!$G:$G)</f>
        <v>#N/A</v>
      </c>
      <c r="AO284" t="e">
        <f>AL284-IFERROR(VLOOKUP($A284,MIDCAP!$A:$B,2,0),0)*MIN(MIDCAP!$I:$I)</f>
        <v>#N/A</v>
      </c>
      <c r="AP284" t="e">
        <f>AM284-IFERROR(VLOOKUP($A284,MIDCAP!$A:$B,2,0),0)*MIN(MIDCAP!$K:$K)</f>
        <v>#N/A</v>
      </c>
      <c r="AQ284" t="e">
        <f>AN284-IFERROR(VLOOKUP($A284,VFS!$A:$B,2,0),0)*MIN(VFS!$G:$G)</f>
        <v>#N/A</v>
      </c>
      <c r="AR284" t="e">
        <f>AO284-IFERROR(VLOOKUP($A284,VFS!$A:$B,2,0),0)*MIN(VFS!$I:$I)</f>
        <v>#N/A</v>
      </c>
      <c r="AS284" t="e">
        <f>AP284-IFERROR(VLOOKUP($A284,VFS!$A:$B,2,0),0)*MIN(VFS!$K:$K)</f>
        <v>#N/A</v>
      </c>
      <c r="AT284" t="e">
        <f>AQ284-IFERROR(VLOOKUP($A284,FUEMAVND!$A:$B,2,0),0)*MIN(FUEMAVND!$G:$G)</f>
        <v>#N/A</v>
      </c>
      <c r="AU284" t="e">
        <f>AR284-IFERROR(VLOOKUP($A284,FUEMAVND!$A:$B,2,0),0)*MIN(FUEMAVND!$I:$I)</f>
        <v>#N/A</v>
      </c>
      <c r="AV284" t="e">
        <f>AS284-IFERROR(VLOOKUP($A284,FUEMAVND!$A:$B,2,0),0)*MIN(FUEMAVND!$K:$K)</f>
        <v>#N/A</v>
      </c>
    </row>
    <row r="285" spans="28:48" x14ac:dyDescent="0.3">
      <c r="AB285" t="e">
        <f>VLOOKUP($A285,updated_plusgrid!$A$1:$AF$500,MATCH("Usable (USABLE)",updated_plusgrid!$A$1:$AF$1,0),0)-IFERROR(VLOOKUP($A285,'E1 basket NFOL Morning'!$A$1:$M$500,MATCH("For 1 basket",'E1 basket NFOL Morning'!$A$1:$M$1,0),0),0)*MIN('E1 basket NFOL Morning'!$G$2:$G$500)</f>
        <v>#N/A</v>
      </c>
      <c r="AC285" t="e">
        <f>VLOOKUP($A285,updated_plusgrid!$A$1:$AF$500,MATCH("Due (DUE)",updated_plusgrid!$A$1:$AF$1,0),0)-IFERROR(VLOOKUP($A285,'E1 basket NFOL Morning'!$A$1:$M$500,MATCH("For 1 basket",'E1 basket NFOL Morning'!$A$1:$M$1,0),0),0)*MIN('E1 basket NFOL Morning'!$I$2:$I$500)</f>
        <v>#N/A</v>
      </c>
      <c r="AD285" t="e">
        <f>VLOOKUP($A285,updated_plusgrid!$A$1:$AF$500,MATCH("Pend. T+1 Buy (TT1UNSETTLEBUY)",updated_plusgrid!$A$1:$AF$1,0),0)-IFERROR(VLOOKUP($A285,'E1 basket NFOL Morning'!$A$1:$M$500,MATCH("For 1 basket",'E1 basket NFOL Morning'!$A$1:$M$1,0),0),0)*MIN('E1 basket NFOL Morning'!$K$2:$K$500)</f>
        <v>#N/A</v>
      </c>
      <c r="AE285" t="e">
        <f>AB285-IFERROR(VLOOKUP($A285,Diamond!$A:$B,2,0),0)*MIN(Diamond!$G:$G)</f>
        <v>#N/A</v>
      </c>
      <c r="AF285" t="e">
        <f>AC285-IFERROR(VLOOKUP($A285,Diamond!$A:$B,2,0),0)*MIN(Diamond!$I:$I)</f>
        <v>#N/A</v>
      </c>
      <c r="AG285" t="e">
        <f>AD285-IFERROR(VLOOKUP($A285,Diamond!$A:$B,2,0),0)*MIN(Diamond!$K:$K)</f>
        <v>#N/A</v>
      </c>
      <c r="AH285" t="e">
        <f>AE285-IFERROR(VLOOKUP($A285,FL!$A:$B,2,0),0)*MIN(FL!$G:$G)</f>
        <v>#N/A</v>
      </c>
      <c r="AI285" t="e">
        <f>AF285-IFERROR(VLOOKUP($A285,FL!$A:$B,2,0),0)*MIN(FL!$I:$I)</f>
        <v>#N/A</v>
      </c>
      <c r="AJ285" t="e">
        <f>AG285-IFERROR(VLOOKUP($A285,FL!$A:$B,2,0),0)*MIN(FL!$K:$K)</f>
        <v>#N/A</v>
      </c>
      <c r="AK285" t="e">
        <f>AH285-IFERROR(VLOOKUP($A285,'VN100'!$A:$B,2,0),0)*MIN('VN100'!$G:$G)</f>
        <v>#N/A</v>
      </c>
      <c r="AL285" t="e">
        <f>AI285-IFERROR(VLOOKUP($A285,'VN100'!$A:$B,2,0),0)*MIN('VN100'!$I:$I)</f>
        <v>#N/A</v>
      </c>
      <c r="AM285" t="e">
        <f>AJ285-IFERROR(VLOOKUP($A285,'VN100'!$A:$B,2,0),0)*MIN('VN100'!$K:$K)</f>
        <v>#N/A</v>
      </c>
      <c r="AN285" t="e">
        <f>AK285-IFERROR(VLOOKUP($A285,MIDCAP!$A:$B,2,0),0)*MIN(MIDCAP!$G:$G)</f>
        <v>#N/A</v>
      </c>
      <c r="AO285" t="e">
        <f>AL285-IFERROR(VLOOKUP($A285,MIDCAP!$A:$B,2,0),0)*MIN(MIDCAP!$I:$I)</f>
        <v>#N/A</v>
      </c>
      <c r="AP285" t="e">
        <f>AM285-IFERROR(VLOOKUP($A285,MIDCAP!$A:$B,2,0),0)*MIN(MIDCAP!$K:$K)</f>
        <v>#N/A</v>
      </c>
      <c r="AQ285" t="e">
        <f>AN285-IFERROR(VLOOKUP($A285,VFS!$A:$B,2,0),0)*MIN(VFS!$G:$G)</f>
        <v>#N/A</v>
      </c>
      <c r="AR285" t="e">
        <f>AO285-IFERROR(VLOOKUP($A285,VFS!$A:$B,2,0),0)*MIN(VFS!$I:$I)</f>
        <v>#N/A</v>
      </c>
      <c r="AS285" t="e">
        <f>AP285-IFERROR(VLOOKUP($A285,VFS!$A:$B,2,0),0)*MIN(VFS!$K:$K)</f>
        <v>#N/A</v>
      </c>
      <c r="AT285" t="e">
        <f>AQ285-IFERROR(VLOOKUP($A285,FUEMAVND!$A:$B,2,0),0)*MIN(FUEMAVND!$G:$G)</f>
        <v>#N/A</v>
      </c>
      <c r="AU285" t="e">
        <f>AR285-IFERROR(VLOOKUP($A285,FUEMAVND!$A:$B,2,0),0)*MIN(FUEMAVND!$I:$I)</f>
        <v>#N/A</v>
      </c>
      <c r="AV285" t="e">
        <f>AS285-IFERROR(VLOOKUP($A285,FUEMAVND!$A:$B,2,0),0)*MIN(FUEMAVND!$K:$K)</f>
        <v>#N/A</v>
      </c>
    </row>
    <row r="286" spans="28:48" x14ac:dyDescent="0.3">
      <c r="AB286" t="e">
        <f>VLOOKUP($A286,updated_plusgrid!$A$1:$AF$500,MATCH("Usable (USABLE)",updated_plusgrid!$A$1:$AF$1,0),0)-IFERROR(VLOOKUP($A286,'E1 basket NFOL Morning'!$A$1:$M$500,MATCH("For 1 basket",'E1 basket NFOL Morning'!$A$1:$M$1,0),0),0)*MIN('E1 basket NFOL Morning'!$G$2:$G$500)</f>
        <v>#N/A</v>
      </c>
      <c r="AC286" t="e">
        <f>VLOOKUP($A286,updated_plusgrid!$A$1:$AF$500,MATCH("Due (DUE)",updated_plusgrid!$A$1:$AF$1,0),0)-IFERROR(VLOOKUP($A286,'E1 basket NFOL Morning'!$A$1:$M$500,MATCH("For 1 basket",'E1 basket NFOL Morning'!$A$1:$M$1,0),0),0)*MIN('E1 basket NFOL Morning'!$I$2:$I$500)</f>
        <v>#N/A</v>
      </c>
      <c r="AD286" t="e">
        <f>VLOOKUP($A286,updated_plusgrid!$A$1:$AF$500,MATCH("Pend. T+1 Buy (TT1UNSETTLEBUY)",updated_plusgrid!$A$1:$AF$1,0),0)-IFERROR(VLOOKUP($A286,'E1 basket NFOL Morning'!$A$1:$M$500,MATCH("For 1 basket",'E1 basket NFOL Morning'!$A$1:$M$1,0),0),0)*MIN('E1 basket NFOL Morning'!$K$2:$K$500)</f>
        <v>#N/A</v>
      </c>
      <c r="AE286" t="e">
        <f>AB286-IFERROR(VLOOKUP($A286,Diamond!$A:$B,2,0),0)*MIN(Diamond!$G:$G)</f>
        <v>#N/A</v>
      </c>
      <c r="AF286" t="e">
        <f>AC286-IFERROR(VLOOKUP($A286,Diamond!$A:$B,2,0),0)*MIN(Diamond!$I:$I)</f>
        <v>#N/A</v>
      </c>
      <c r="AG286" t="e">
        <f>AD286-IFERROR(VLOOKUP($A286,Diamond!$A:$B,2,0),0)*MIN(Diamond!$K:$K)</f>
        <v>#N/A</v>
      </c>
      <c r="AH286" t="e">
        <f>AE286-IFERROR(VLOOKUP($A286,FL!$A:$B,2,0),0)*MIN(FL!$G:$G)</f>
        <v>#N/A</v>
      </c>
      <c r="AI286" t="e">
        <f>AF286-IFERROR(VLOOKUP($A286,FL!$A:$B,2,0),0)*MIN(FL!$I:$I)</f>
        <v>#N/A</v>
      </c>
      <c r="AJ286" t="e">
        <f>AG286-IFERROR(VLOOKUP($A286,FL!$A:$B,2,0),0)*MIN(FL!$K:$K)</f>
        <v>#N/A</v>
      </c>
      <c r="AK286" t="e">
        <f>AH286-IFERROR(VLOOKUP($A286,'VN100'!$A:$B,2,0),0)*MIN('VN100'!$G:$G)</f>
        <v>#N/A</v>
      </c>
      <c r="AL286" t="e">
        <f>AI286-IFERROR(VLOOKUP($A286,'VN100'!$A:$B,2,0),0)*MIN('VN100'!$I:$I)</f>
        <v>#N/A</v>
      </c>
      <c r="AM286" t="e">
        <f>AJ286-IFERROR(VLOOKUP($A286,'VN100'!$A:$B,2,0),0)*MIN('VN100'!$K:$K)</f>
        <v>#N/A</v>
      </c>
      <c r="AN286" t="e">
        <f>AK286-IFERROR(VLOOKUP($A286,MIDCAP!$A:$B,2,0),0)*MIN(MIDCAP!$G:$G)</f>
        <v>#N/A</v>
      </c>
      <c r="AO286" t="e">
        <f>AL286-IFERROR(VLOOKUP($A286,MIDCAP!$A:$B,2,0),0)*MIN(MIDCAP!$I:$I)</f>
        <v>#N/A</v>
      </c>
      <c r="AP286" t="e">
        <f>AM286-IFERROR(VLOOKUP($A286,MIDCAP!$A:$B,2,0),0)*MIN(MIDCAP!$K:$K)</f>
        <v>#N/A</v>
      </c>
      <c r="AQ286" t="e">
        <f>AN286-IFERROR(VLOOKUP($A286,VFS!$A:$B,2,0),0)*MIN(VFS!$G:$G)</f>
        <v>#N/A</v>
      </c>
      <c r="AR286" t="e">
        <f>AO286-IFERROR(VLOOKUP($A286,VFS!$A:$B,2,0),0)*MIN(VFS!$I:$I)</f>
        <v>#N/A</v>
      </c>
      <c r="AS286" t="e">
        <f>AP286-IFERROR(VLOOKUP($A286,VFS!$A:$B,2,0),0)*MIN(VFS!$K:$K)</f>
        <v>#N/A</v>
      </c>
      <c r="AT286" t="e">
        <f>AQ286-IFERROR(VLOOKUP($A286,FUEMAVND!$A:$B,2,0),0)*MIN(FUEMAVND!$G:$G)</f>
        <v>#N/A</v>
      </c>
      <c r="AU286" t="e">
        <f>AR286-IFERROR(VLOOKUP($A286,FUEMAVND!$A:$B,2,0),0)*MIN(FUEMAVND!$I:$I)</f>
        <v>#N/A</v>
      </c>
      <c r="AV286" t="e">
        <f>AS286-IFERROR(VLOOKUP($A286,FUEMAVND!$A:$B,2,0),0)*MIN(FUEMAVND!$K:$K)</f>
        <v>#N/A</v>
      </c>
    </row>
    <row r="287" spans="28:48" x14ac:dyDescent="0.3">
      <c r="AB287" t="e">
        <f>VLOOKUP($A287,updated_plusgrid!$A$1:$AF$500,MATCH("Usable (USABLE)",updated_plusgrid!$A$1:$AF$1,0),0)-IFERROR(VLOOKUP($A287,'E1 basket NFOL Morning'!$A$1:$M$500,MATCH("For 1 basket",'E1 basket NFOL Morning'!$A$1:$M$1,0),0),0)*MIN('E1 basket NFOL Morning'!$G$2:$G$500)</f>
        <v>#N/A</v>
      </c>
      <c r="AC287" t="e">
        <f>VLOOKUP($A287,updated_plusgrid!$A$1:$AF$500,MATCH("Due (DUE)",updated_plusgrid!$A$1:$AF$1,0),0)-IFERROR(VLOOKUP($A287,'E1 basket NFOL Morning'!$A$1:$M$500,MATCH("For 1 basket",'E1 basket NFOL Morning'!$A$1:$M$1,0),0),0)*MIN('E1 basket NFOL Morning'!$I$2:$I$500)</f>
        <v>#N/A</v>
      </c>
      <c r="AD287" t="e">
        <f>VLOOKUP($A287,updated_plusgrid!$A$1:$AF$500,MATCH("Pend. T+1 Buy (TT1UNSETTLEBUY)",updated_plusgrid!$A$1:$AF$1,0),0)-IFERROR(VLOOKUP($A287,'E1 basket NFOL Morning'!$A$1:$M$500,MATCH("For 1 basket",'E1 basket NFOL Morning'!$A$1:$M$1,0),0),0)*MIN('E1 basket NFOL Morning'!$K$2:$K$500)</f>
        <v>#N/A</v>
      </c>
      <c r="AE287" t="e">
        <f>AB287-IFERROR(VLOOKUP($A287,Diamond!$A:$B,2,0),0)*MIN(Diamond!$G:$G)</f>
        <v>#N/A</v>
      </c>
      <c r="AF287" t="e">
        <f>AC287-IFERROR(VLOOKUP($A287,Diamond!$A:$B,2,0),0)*MIN(Diamond!$I:$I)</f>
        <v>#N/A</v>
      </c>
      <c r="AG287" t="e">
        <f>AD287-IFERROR(VLOOKUP($A287,Diamond!$A:$B,2,0),0)*MIN(Diamond!$K:$K)</f>
        <v>#N/A</v>
      </c>
      <c r="AH287" t="e">
        <f>AE287-IFERROR(VLOOKUP($A287,FL!$A:$B,2,0),0)*MIN(FL!$G:$G)</f>
        <v>#N/A</v>
      </c>
      <c r="AI287" t="e">
        <f>AF287-IFERROR(VLOOKUP($A287,FL!$A:$B,2,0),0)*MIN(FL!$I:$I)</f>
        <v>#N/A</v>
      </c>
      <c r="AJ287" t="e">
        <f>AG287-IFERROR(VLOOKUP($A287,FL!$A:$B,2,0),0)*MIN(FL!$K:$K)</f>
        <v>#N/A</v>
      </c>
      <c r="AK287" t="e">
        <f>AH287-IFERROR(VLOOKUP($A287,'VN100'!$A:$B,2,0),0)*MIN('VN100'!$G:$G)</f>
        <v>#N/A</v>
      </c>
      <c r="AL287" t="e">
        <f>AI287-IFERROR(VLOOKUP($A287,'VN100'!$A:$B,2,0),0)*MIN('VN100'!$I:$I)</f>
        <v>#N/A</v>
      </c>
      <c r="AM287" t="e">
        <f>AJ287-IFERROR(VLOOKUP($A287,'VN100'!$A:$B,2,0),0)*MIN('VN100'!$K:$K)</f>
        <v>#N/A</v>
      </c>
      <c r="AN287" t="e">
        <f>AK287-IFERROR(VLOOKUP($A287,MIDCAP!$A:$B,2,0),0)*MIN(MIDCAP!$G:$G)</f>
        <v>#N/A</v>
      </c>
      <c r="AO287" t="e">
        <f>AL287-IFERROR(VLOOKUP($A287,MIDCAP!$A:$B,2,0),0)*MIN(MIDCAP!$I:$I)</f>
        <v>#N/A</v>
      </c>
      <c r="AP287" t="e">
        <f>AM287-IFERROR(VLOOKUP($A287,MIDCAP!$A:$B,2,0),0)*MIN(MIDCAP!$K:$K)</f>
        <v>#N/A</v>
      </c>
      <c r="AQ287" t="e">
        <f>AN287-IFERROR(VLOOKUP($A287,VFS!$A:$B,2,0),0)*MIN(VFS!$G:$G)</f>
        <v>#N/A</v>
      </c>
      <c r="AR287" t="e">
        <f>AO287-IFERROR(VLOOKUP($A287,VFS!$A:$B,2,0),0)*MIN(VFS!$I:$I)</f>
        <v>#N/A</v>
      </c>
      <c r="AS287" t="e">
        <f>AP287-IFERROR(VLOOKUP($A287,VFS!$A:$B,2,0),0)*MIN(VFS!$K:$K)</f>
        <v>#N/A</v>
      </c>
      <c r="AT287" t="e">
        <f>AQ287-IFERROR(VLOOKUP($A287,FUEMAVND!$A:$B,2,0),0)*MIN(FUEMAVND!$G:$G)</f>
        <v>#N/A</v>
      </c>
      <c r="AU287" t="e">
        <f>AR287-IFERROR(VLOOKUP($A287,FUEMAVND!$A:$B,2,0),0)*MIN(FUEMAVND!$I:$I)</f>
        <v>#N/A</v>
      </c>
      <c r="AV287" t="e">
        <f>AS287-IFERROR(VLOOKUP($A287,FUEMAVND!$A:$B,2,0),0)*MIN(FUEMAVND!$K:$K)</f>
        <v>#N/A</v>
      </c>
    </row>
    <row r="288" spans="28:48" x14ac:dyDescent="0.3">
      <c r="AB288" t="e">
        <f>VLOOKUP($A288,updated_plusgrid!$A$1:$AF$500,MATCH("Usable (USABLE)",updated_plusgrid!$A$1:$AF$1,0),0)-IFERROR(VLOOKUP($A288,'E1 basket NFOL Morning'!$A$1:$M$500,MATCH("For 1 basket",'E1 basket NFOL Morning'!$A$1:$M$1,0),0),0)*MIN('E1 basket NFOL Morning'!$G$2:$G$500)</f>
        <v>#N/A</v>
      </c>
      <c r="AC288" t="e">
        <f>VLOOKUP($A288,updated_plusgrid!$A$1:$AF$500,MATCH("Due (DUE)",updated_plusgrid!$A$1:$AF$1,0),0)-IFERROR(VLOOKUP($A288,'E1 basket NFOL Morning'!$A$1:$M$500,MATCH("For 1 basket",'E1 basket NFOL Morning'!$A$1:$M$1,0),0),0)*MIN('E1 basket NFOL Morning'!$I$2:$I$500)</f>
        <v>#N/A</v>
      </c>
      <c r="AD288" t="e">
        <f>VLOOKUP($A288,updated_plusgrid!$A$1:$AF$500,MATCH("Pend. T+1 Buy (TT1UNSETTLEBUY)",updated_plusgrid!$A$1:$AF$1,0),0)-IFERROR(VLOOKUP($A288,'E1 basket NFOL Morning'!$A$1:$M$500,MATCH("For 1 basket",'E1 basket NFOL Morning'!$A$1:$M$1,0),0),0)*MIN('E1 basket NFOL Morning'!$K$2:$K$500)</f>
        <v>#N/A</v>
      </c>
      <c r="AE288" t="e">
        <f>AB288-IFERROR(VLOOKUP($A288,Diamond!$A:$B,2,0),0)*MIN(Diamond!$G:$G)</f>
        <v>#N/A</v>
      </c>
      <c r="AF288" t="e">
        <f>AC288-IFERROR(VLOOKUP($A288,Diamond!$A:$B,2,0),0)*MIN(Diamond!$I:$I)</f>
        <v>#N/A</v>
      </c>
      <c r="AG288" t="e">
        <f>AD288-IFERROR(VLOOKUP($A288,Diamond!$A:$B,2,0),0)*MIN(Diamond!$K:$K)</f>
        <v>#N/A</v>
      </c>
      <c r="AH288" t="e">
        <f>AE288-IFERROR(VLOOKUP($A288,FL!$A:$B,2,0),0)*MIN(FL!$G:$G)</f>
        <v>#N/A</v>
      </c>
      <c r="AI288" t="e">
        <f>AF288-IFERROR(VLOOKUP($A288,FL!$A:$B,2,0),0)*MIN(FL!$I:$I)</f>
        <v>#N/A</v>
      </c>
      <c r="AJ288" t="e">
        <f>AG288-IFERROR(VLOOKUP($A288,FL!$A:$B,2,0),0)*MIN(FL!$K:$K)</f>
        <v>#N/A</v>
      </c>
      <c r="AK288" t="e">
        <f>AH288-IFERROR(VLOOKUP($A288,'VN100'!$A:$B,2,0),0)*MIN('VN100'!$G:$G)</f>
        <v>#N/A</v>
      </c>
      <c r="AL288" t="e">
        <f>AI288-IFERROR(VLOOKUP($A288,'VN100'!$A:$B,2,0),0)*MIN('VN100'!$I:$I)</f>
        <v>#N/A</v>
      </c>
      <c r="AM288" t="e">
        <f>AJ288-IFERROR(VLOOKUP($A288,'VN100'!$A:$B,2,0),0)*MIN('VN100'!$K:$K)</f>
        <v>#N/A</v>
      </c>
      <c r="AN288" t="e">
        <f>AK288-IFERROR(VLOOKUP($A288,MIDCAP!$A:$B,2,0),0)*MIN(MIDCAP!$G:$G)</f>
        <v>#N/A</v>
      </c>
      <c r="AO288" t="e">
        <f>AL288-IFERROR(VLOOKUP($A288,MIDCAP!$A:$B,2,0),0)*MIN(MIDCAP!$I:$I)</f>
        <v>#N/A</v>
      </c>
      <c r="AP288" t="e">
        <f>AM288-IFERROR(VLOOKUP($A288,MIDCAP!$A:$B,2,0),0)*MIN(MIDCAP!$K:$K)</f>
        <v>#N/A</v>
      </c>
      <c r="AQ288" t="e">
        <f>AN288-IFERROR(VLOOKUP($A288,VFS!$A:$B,2,0),0)*MIN(VFS!$G:$G)</f>
        <v>#N/A</v>
      </c>
      <c r="AR288" t="e">
        <f>AO288-IFERROR(VLOOKUP($A288,VFS!$A:$B,2,0),0)*MIN(VFS!$I:$I)</f>
        <v>#N/A</v>
      </c>
      <c r="AS288" t="e">
        <f>AP288-IFERROR(VLOOKUP($A288,VFS!$A:$B,2,0),0)*MIN(VFS!$K:$K)</f>
        <v>#N/A</v>
      </c>
      <c r="AT288" t="e">
        <f>AQ288-IFERROR(VLOOKUP($A288,FUEMAVND!$A:$B,2,0),0)*MIN(FUEMAVND!$G:$G)</f>
        <v>#N/A</v>
      </c>
      <c r="AU288" t="e">
        <f>AR288-IFERROR(VLOOKUP($A288,FUEMAVND!$A:$B,2,0),0)*MIN(FUEMAVND!$I:$I)</f>
        <v>#N/A</v>
      </c>
      <c r="AV288" t="e">
        <f>AS288-IFERROR(VLOOKUP($A288,FUEMAVND!$A:$B,2,0),0)*MIN(FUEMAVND!$K:$K)</f>
        <v>#N/A</v>
      </c>
    </row>
    <row r="289" spans="28:48" x14ac:dyDescent="0.3">
      <c r="AB289" t="e">
        <f>VLOOKUP($A289,updated_plusgrid!$A$1:$AF$500,MATCH("Usable (USABLE)",updated_plusgrid!$A$1:$AF$1,0),0)-IFERROR(VLOOKUP($A289,'E1 basket NFOL Morning'!$A$1:$M$500,MATCH("For 1 basket",'E1 basket NFOL Morning'!$A$1:$M$1,0),0),0)*MIN('E1 basket NFOL Morning'!$G$2:$G$500)</f>
        <v>#N/A</v>
      </c>
      <c r="AC289" t="e">
        <f>VLOOKUP($A289,updated_plusgrid!$A$1:$AF$500,MATCH("Due (DUE)",updated_plusgrid!$A$1:$AF$1,0),0)-IFERROR(VLOOKUP($A289,'E1 basket NFOL Morning'!$A$1:$M$500,MATCH("For 1 basket",'E1 basket NFOL Morning'!$A$1:$M$1,0),0),0)*MIN('E1 basket NFOL Morning'!$I$2:$I$500)</f>
        <v>#N/A</v>
      </c>
      <c r="AD289" t="e">
        <f>VLOOKUP($A289,updated_plusgrid!$A$1:$AF$500,MATCH("Pend. T+1 Buy (TT1UNSETTLEBUY)",updated_plusgrid!$A$1:$AF$1,0),0)-IFERROR(VLOOKUP($A289,'E1 basket NFOL Morning'!$A$1:$M$500,MATCH("For 1 basket",'E1 basket NFOL Morning'!$A$1:$M$1,0),0),0)*MIN('E1 basket NFOL Morning'!$K$2:$K$500)</f>
        <v>#N/A</v>
      </c>
      <c r="AE289" t="e">
        <f>AB289-IFERROR(VLOOKUP($A289,Diamond!$A:$B,2,0),0)*MIN(Diamond!$G:$G)</f>
        <v>#N/A</v>
      </c>
      <c r="AF289" t="e">
        <f>AC289-IFERROR(VLOOKUP($A289,Diamond!$A:$B,2,0),0)*MIN(Diamond!$I:$I)</f>
        <v>#N/A</v>
      </c>
      <c r="AG289" t="e">
        <f>AD289-IFERROR(VLOOKUP($A289,Diamond!$A:$B,2,0),0)*MIN(Diamond!$K:$K)</f>
        <v>#N/A</v>
      </c>
      <c r="AH289" t="e">
        <f>AE289-IFERROR(VLOOKUP($A289,FL!$A:$B,2,0),0)*MIN(FL!$G:$G)</f>
        <v>#N/A</v>
      </c>
      <c r="AI289" t="e">
        <f>AF289-IFERROR(VLOOKUP($A289,FL!$A:$B,2,0),0)*MIN(FL!$I:$I)</f>
        <v>#N/A</v>
      </c>
      <c r="AJ289" t="e">
        <f>AG289-IFERROR(VLOOKUP($A289,FL!$A:$B,2,0),0)*MIN(FL!$K:$K)</f>
        <v>#N/A</v>
      </c>
      <c r="AK289" t="e">
        <f>AH289-IFERROR(VLOOKUP($A289,'VN100'!$A:$B,2,0),0)*MIN('VN100'!$G:$G)</f>
        <v>#N/A</v>
      </c>
      <c r="AL289" t="e">
        <f>AI289-IFERROR(VLOOKUP($A289,'VN100'!$A:$B,2,0),0)*MIN('VN100'!$I:$I)</f>
        <v>#N/A</v>
      </c>
      <c r="AM289" t="e">
        <f>AJ289-IFERROR(VLOOKUP($A289,'VN100'!$A:$B,2,0),0)*MIN('VN100'!$K:$K)</f>
        <v>#N/A</v>
      </c>
      <c r="AN289" t="e">
        <f>AK289-IFERROR(VLOOKUP($A289,MIDCAP!$A:$B,2,0),0)*MIN(MIDCAP!$G:$G)</f>
        <v>#N/A</v>
      </c>
      <c r="AO289" t="e">
        <f>AL289-IFERROR(VLOOKUP($A289,MIDCAP!$A:$B,2,0),0)*MIN(MIDCAP!$I:$I)</f>
        <v>#N/A</v>
      </c>
      <c r="AP289" t="e">
        <f>AM289-IFERROR(VLOOKUP($A289,MIDCAP!$A:$B,2,0),0)*MIN(MIDCAP!$K:$K)</f>
        <v>#N/A</v>
      </c>
      <c r="AQ289" t="e">
        <f>AN289-IFERROR(VLOOKUP($A289,VFS!$A:$B,2,0),0)*MIN(VFS!$G:$G)</f>
        <v>#N/A</v>
      </c>
      <c r="AR289" t="e">
        <f>AO289-IFERROR(VLOOKUP($A289,VFS!$A:$B,2,0),0)*MIN(VFS!$I:$I)</f>
        <v>#N/A</v>
      </c>
      <c r="AS289" t="e">
        <f>AP289-IFERROR(VLOOKUP($A289,VFS!$A:$B,2,0),0)*MIN(VFS!$K:$K)</f>
        <v>#N/A</v>
      </c>
      <c r="AT289" t="e">
        <f>AQ289-IFERROR(VLOOKUP($A289,FUEMAVND!$A:$B,2,0),0)*MIN(FUEMAVND!$G:$G)</f>
        <v>#N/A</v>
      </c>
      <c r="AU289" t="e">
        <f>AR289-IFERROR(VLOOKUP($A289,FUEMAVND!$A:$B,2,0),0)*MIN(FUEMAVND!$I:$I)</f>
        <v>#N/A</v>
      </c>
      <c r="AV289" t="e">
        <f>AS289-IFERROR(VLOOKUP($A289,FUEMAVND!$A:$B,2,0),0)*MIN(FUEMAVND!$K:$K)</f>
        <v>#N/A</v>
      </c>
    </row>
    <row r="290" spans="28:48" x14ac:dyDescent="0.3">
      <c r="AB290" t="e">
        <f>VLOOKUP($A290,updated_plusgrid!$A$1:$AF$500,MATCH("Usable (USABLE)",updated_plusgrid!$A$1:$AF$1,0),0)-IFERROR(VLOOKUP($A290,'E1 basket NFOL Morning'!$A$1:$M$500,MATCH("For 1 basket",'E1 basket NFOL Morning'!$A$1:$M$1,0),0),0)*MIN('E1 basket NFOL Morning'!$G$2:$G$500)</f>
        <v>#N/A</v>
      </c>
      <c r="AC290" t="e">
        <f>VLOOKUP($A290,updated_plusgrid!$A$1:$AF$500,MATCH("Due (DUE)",updated_plusgrid!$A$1:$AF$1,0),0)-IFERROR(VLOOKUP($A290,'E1 basket NFOL Morning'!$A$1:$M$500,MATCH("For 1 basket",'E1 basket NFOL Morning'!$A$1:$M$1,0),0),0)*MIN('E1 basket NFOL Morning'!$I$2:$I$500)</f>
        <v>#N/A</v>
      </c>
      <c r="AD290" t="e">
        <f>VLOOKUP($A290,updated_plusgrid!$A$1:$AF$500,MATCH("Pend. T+1 Buy (TT1UNSETTLEBUY)",updated_plusgrid!$A$1:$AF$1,0),0)-IFERROR(VLOOKUP($A290,'E1 basket NFOL Morning'!$A$1:$M$500,MATCH("For 1 basket",'E1 basket NFOL Morning'!$A$1:$M$1,0),0),0)*MIN('E1 basket NFOL Morning'!$K$2:$K$500)</f>
        <v>#N/A</v>
      </c>
      <c r="AE290" t="e">
        <f>AB290-IFERROR(VLOOKUP($A290,Diamond!$A:$B,2,0),0)*MIN(Diamond!$G:$G)</f>
        <v>#N/A</v>
      </c>
      <c r="AF290" t="e">
        <f>AC290-IFERROR(VLOOKUP($A290,Diamond!$A:$B,2,0),0)*MIN(Diamond!$I:$I)</f>
        <v>#N/A</v>
      </c>
      <c r="AG290" t="e">
        <f>AD290-IFERROR(VLOOKUP($A290,Diamond!$A:$B,2,0),0)*MIN(Diamond!$K:$K)</f>
        <v>#N/A</v>
      </c>
      <c r="AH290" t="e">
        <f>AE290-IFERROR(VLOOKUP($A290,FL!$A:$B,2,0),0)*MIN(FL!$G:$G)</f>
        <v>#N/A</v>
      </c>
      <c r="AI290" t="e">
        <f>AF290-IFERROR(VLOOKUP($A290,FL!$A:$B,2,0),0)*MIN(FL!$I:$I)</f>
        <v>#N/A</v>
      </c>
      <c r="AJ290" t="e">
        <f>AG290-IFERROR(VLOOKUP($A290,FL!$A:$B,2,0),0)*MIN(FL!$K:$K)</f>
        <v>#N/A</v>
      </c>
      <c r="AK290" t="e">
        <f>AH290-IFERROR(VLOOKUP($A290,'VN100'!$A:$B,2,0),0)*MIN('VN100'!$G:$G)</f>
        <v>#N/A</v>
      </c>
      <c r="AL290" t="e">
        <f>AI290-IFERROR(VLOOKUP($A290,'VN100'!$A:$B,2,0),0)*MIN('VN100'!$I:$I)</f>
        <v>#N/A</v>
      </c>
      <c r="AM290" t="e">
        <f>AJ290-IFERROR(VLOOKUP($A290,'VN100'!$A:$B,2,0),0)*MIN('VN100'!$K:$K)</f>
        <v>#N/A</v>
      </c>
      <c r="AN290" t="e">
        <f>AK290-IFERROR(VLOOKUP($A290,MIDCAP!$A:$B,2,0),0)*MIN(MIDCAP!$G:$G)</f>
        <v>#N/A</v>
      </c>
      <c r="AO290" t="e">
        <f>AL290-IFERROR(VLOOKUP($A290,MIDCAP!$A:$B,2,0),0)*MIN(MIDCAP!$I:$I)</f>
        <v>#N/A</v>
      </c>
      <c r="AP290" t="e">
        <f>AM290-IFERROR(VLOOKUP($A290,MIDCAP!$A:$B,2,0),0)*MIN(MIDCAP!$K:$K)</f>
        <v>#N/A</v>
      </c>
      <c r="AQ290" t="e">
        <f>AN290-IFERROR(VLOOKUP($A290,VFS!$A:$B,2,0),0)*MIN(VFS!$G:$G)</f>
        <v>#N/A</v>
      </c>
      <c r="AR290" t="e">
        <f>AO290-IFERROR(VLOOKUP($A290,VFS!$A:$B,2,0),0)*MIN(VFS!$I:$I)</f>
        <v>#N/A</v>
      </c>
      <c r="AS290" t="e">
        <f>AP290-IFERROR(VLOOKUP($A290,VFS!$A:$B,2,0),0)*MIN(VFS!$K:$K)</f>
        <v>#N/A</v>
      </c>
      <c r="AT290" t="e">
        <f>AQ290-IFERROR(VLOOKUP($A290,FUEMAVND!$A:$B,2,0),0)*MIN(FUEMAVND!$G:$G)</f>
        <v>#N/A</v>
      </c>
      <c r="AU290" t="e">
        <f>AR290-IFERROR(VLOOKUP($A290,FUEMAVND!$A:$B,2,0),0)*MIN(FUEMAVND!$I:$I)</f>
        <v>#N/A</v>
      </c>
      <c r="AV290" t="e">
        <f>AS290-IFERROR(VLOOKUP($A290,FUEMAVND!$A:$B,2,0),0)*MIN(FUEMAVND!$K:$K)</f>
        <v>#N/A</v>
      </c>
    </row>
    <row r="291" spans="28:48" x14ac:dyDescent="0.3">
      <c r="AB291" t="e">
        <f>VLOOKUP($A291,updated_plusgrid!$A$1:$AF$500,MATCH("Usable (USABLE)",updated_plusgrid!$A$1:$AF$1,0),0)-IFERROR(VLOOKUP($A291,'E1 basket NFOL Morning'!$A$1:$M$500,MATCH("For 1 basket",'E1 basket NFOL Morning'!$A$1:$M$1,0),0),0)*MIN('E1 basket NFOL Morning'!$G$2:$G$500)</f>
        <v>#N/A</v>
      </c>
      <c r="AC291" t="e">
        <f>VLOOKUP($A291,updated_plusgrid!$A$1:$AF$500,MATCH("Due (DUE)",updated_plusgrid!$A$1:$AF$1,0),0)-IFERROR(VLOOKUP($A291,'E1 basket NFOL Morning'!$A$1:$M$500,MATCH("For 1 basket",'E1 basket NFOL Morning'!$A$1:$M$1,0),0),0)*MIN('E1 basket NFOL Morning'!$I$2:$I$500)</f>
        <v>#N/A</v>
      </c>
      <c r="AD291" t="e">
        <f>VLOOKUP($A291,updated_plusgrid!$A$1:$AF$500,MATCH("Pend. T+1 Buy (TT1UNSETTLEBUY)",updated_plusgrid!$A$1:$AF$1,0),0)-IFERROR(VLOOKUP($A291,'E1 basket NFOL Morning'!$A$1:$M$500,MATCH("For 1 basket",'E1 basket NFOL Morning'!$A$1:$M$1,0),0),0)*MIN('E1 basket NFOL Morning'!$K$2:$K$500)</f>
        <v>#N/A</v>
      </c>
      <c r="AE291" t="e">
        <f>AB291-IFERROR(VLOOKUP($A291,Diamond!$A:$B,2,0),0)*MIN(Diamond!$G:$G)</f>
        <v>#N/A</v>
      </c>
      <c r="AF291" t="e">
        <f>AC291-IFERROR(VLOOKUP($A291,Diamond!$A:$B,2,0),0)*MIN(Diamond!$I:$I)</f>
        <v>#N/A</v>
      </c>
      <c r="AG291" t="e">
        <f>AD291-IFERROR(VLOOKUP($A291,Diamond!$A:$B,2,0),0)*MIN(Diamond!$K:$K)</f>
        <v>#N/A</v>
      </c>
      <c r="AH291" t="e">
        <f>AE291-IFERROR(VLOOKUP($A291,FL!$A:$B,2,0),0)*MIN(FL!$G:$G)</f>
        <v>#N/A</v>
      </c>
      <c r="AI291" t="e">
        <f>AF291-IFERROR(VLOOKUP($A291,FL!$A:$B,2,0),0)*MIN(FL!$I:$I)</f>
        <v>#N/A</v>
      </c>
      <c r="AJ291" t="e">
        <f>AG291-IFERROR(VLOOKUP($A291,FL!$A:$B,2,0),0)*MIN(FL!$K:$K)</f>
        <v>#N/A</v>
      </c>
      <c r="AK291" t="e">
        <f>AH291-IFERROR(VLOOKUP($A291,'VN100'!$A:$B,2,0),0)*MIN('VN100'!$G:$G)</f>
        <v>#N/A</v>
      </c>
      <c r="AL291" t="e">
        <f>AI291-IFERROR(VLOOKUP($A291,'VN100'!$A:$B,2,0),0)*MIN('VN100'!$I:$I)</f>
        <v>#N/A</v>
      </c>
      <c r="AM291" t="e">
        <f>AJ291-IFERROR(VLOOKUP($A291,'VN100'!$A:$B,2,0),0)*MIN('VN100'!$K:$K)</f>
        <v>#N/A</v>
      </c>
      <c r="AN291" t="e">
        <f>AK291-IFERROR(VLOOKUP($A291,MIDCAP!$A:$B,2,0),0)*MIN(MIDCAP!$G:$G)</f>
        <v>#N/A</v>
      </c>
      <c r="AO291" t="e">
        <f>AL291-IFERROR(VLOOKUP($A291,MIDCAP!$A:$B,2,0),0)*MIN(MIDCAP!$I:$I)</f>
        <v>#N/A</v>
      </c>
      <c r="AP291" t="e">
        <f>AM291-IFERROR(VLOOKUP($A291,MIDCAP!$A:$B,2,0),0)*MIN(MIDCAP!$K:$K)</f>
        <v>#N/A</v>
      </c>
      <c r="AQ291" t="e">
        <f>AN291-IFERROR(VLOOKUP($A291,VFS!$A:$B,2,0),0)*MIN(VFS!$G:$G)</f>
        <v>#N/A</v>
      </c>
      <c r="AR291" t="e">
        <f>AO291-IFERROR(VLOOKUP($A291,VFS!$A:$B,2,0),0)*MIN(VFS!$I:$I)</f>
        <v>#N/A</v>
      </c>
      <c r="AS291" t="e">
        <f>AP291-IFERROR(VLOOKUP($A291,VFS!$A:$B,2,0),0)*MIN(VFS!$K:$K)</f>
        <v>#N/A</v>
      </c>
      <c r="AT291" t="e">
        <f>AQ291-IFERROR(VLOOKUP($A291,FUEMAVND!$A:$B,2,0),0)*MIN(FUEMAVND!$G:$G)</f>
        <v>#N/A</v>
      </c>
      <c r="AU291" t="e">
        <f>AR291-IFERROR(VLOOKUP($A291,FUEMAVND!$A:$B,2,0),0)*MIN(FUEMAVND!$I:$I)</f>
        <v>#N/A</v>
      </c>
      <c r="AV291" t="e">
        <f>AS291-IFERROR(VLOOKUP($A291,FUEMAVND!$A:$B,2,0),0)*MIN(FUEMAVND!$K:$K)</f>
        <v>#N/A</v>
      </c>
    </row>
    <row r="292" spans="28:48" x14ac:dyDescent="0.3">
      <c r="AB292" t="e">
        <f>VLOOKUP($A292,updated_plusgrid!$A$1:$AF$500,MATCH("Usable (USABLE)",updated_plusgrid!$A$1:$AF$1,0),0)-IFERROR(VLOOKUP($A292,'E1 basket NFOL Morning'!$A$1:$M$500,MATCH("For 1 basket",'E1 basket NFOL Morning'!$A$1:$M$1,0),0),0)*MIN('E1 basket NFOL Morning'!$G$2:$G$500)</f>
        <v>#N/A</v>
      </c>
      <c r="AC292" t="e">
        <f>VLOOKUP($A292,updated_plusgrid!$A$1:$AF$500,MATCH("Due (DUE)",updated_plusgrid!$A$1:$AF$1,0),0)-IFERROR(VLOOKUP($A292,'E1 basket NFOL Morning'!$A$1:$M$500,MATCH("For 1 basket",'E1 basket NFOL Morning'!$A$1:$M$1,0),0),0)*MIN('E1 basket NFOL Morning'!$I$2:$I$500)</f>
        <v>#N/A</v>
      </c>
      <c r="AD292" t="e">
        <f>VLOOKUP($A292,updated_plusgrid!$A$1:$AF$500,MATCH("Pend. T+1 Buy (TT1UNSETTLEBUY)",updated_plusgrid!$A$1:$AF$1,0),0)-IFERROR(VLOOKUP($A292,'E1 basket NFOL Morning'!$A$1:$M$500,MATCH("For 1 basket",'E1 basket NFOL Morning'!$A$1:$M$1,0),0),0)*MIN('E1 basket NFOL Morning'!$K$2:$K$500)</f>
        <v>#N/A</v>
      </c>
      <c r="AE292" t="e">
        <f>AB292-IFERROR(VLOOKUP($A292,Diamond!$A:$B,2,0),0)*MIN(Diamond!$G:$G)</f>
        <v>#N/A</v>
      </c>
      <c r="AF292" t="e">
        <f>AC292-IFERROR(VLOOKUP($A292,Diamond!$A:$B,2,0),0)*MIN(Diamond!$I:$I)</f>
        <v>#N/A</v>
      </c>
      <c r="AG292" t="e">
        <f>AD292-IFERROR(VLOOKUP($A292,Diamond!$A:$B,2,0),0)*MIN(Diamond!$K:$K)</f>
        <v>#N/A</v>
      </c>
      <c r="AH292" t="e">
        <f>AE292-IFERROR(VLOOKUP($A292,FL!$A:$B,2,0),0)*MIN(FL!$G:$G)</f>
        <v>#N/A</v>
      </c>
      <c r="AI292" t="e">
        <f>AF292-IFERROR(VLOOKUP($A292,FL!$A:$B,2,0),0)*MIN(FL!$I:$I)</f>
        <v>#N/A</v>
      </c>
      <c r="AJ292" t="e">
        <f>AG292-IFERROR(VLOOKUP($A292,FL!$A:$B,2,0),0)*MIN(FL!$K:$K)</f>
        <v>#N/A</v>
      </c>
      <c r="AK292" t="e">
        <f>AH292-IFERROR(VLOOKUP($A292,'VN100'!$A:$B,2,0),0)*MIN('VN100'!$G:$G)</f>
        <v>#N/A</v>
      </c>
      <c r="AL292" t="e">
        <f>AI292-IFERROR(VLOOKUP($A292,'VN100'!$A:$B,2,0),0)*MIN('VN100'!$I:$I)</f>
        <v>#N/A</v>
      </c>
      <c r="AM292" t="e">
        <f>AJ292-IFERROR(VLOOKUP($A292,'VN100'!$A:$B,2,0),0)*MIN('VN100'!$K:$K)</f>
        <v>#N/A</v>
      </c>
      <c r="AN292" t="e">
        <f>AK292-IFERROR(VLOOKUP($A292,MIDCAP!$A:$B,2,0),0)*MIN(MIDCAP!$G:$G)</f>
        <v>#N/A</v>
      </c>
      <c r="AO292" t="e">
        <f>AL292-IFERROR(VLOOKUP($A292,MIDCAP!$A:$B,2,0),0)*MIN(MIDCAP!$I:$I)</f>
        <v>#N/A</v>
      </c>
      <c r="AP292" t="e">
        <f>AM292-IFERROR(VLOOKUP($A292,MIDCAP!$A:$B,2,0),0)*MIN(MIDCAP!$K:$K)</f>
        <v>#N/A</v>
      </c>
      <c r="AQ292" t="e">
        <f>AN292-IFERROR(VLOOKUP($A292,VFS!$A:$B,2,0),0)*MIN(VFS!$G:$G)</f>
        <v>#N/A</v>
      </c>
      <c r="AR292" t="e">
        <f>AO292-IFERROR(VLOOKUP($A292,VFS!$A:$B,2,0),0)*MIN(VFS!$I:$I)</f>
        <v>#N/A</v>
      </c>
      <c r="AS292" t="e">
        <f>AP292-IFERROR(VLOOKUP($A292,VFS!$A:$B,2,0),0)*MIN(VFS!$K:$K)</f>
        <v>#N/A</v>
      </c>
      <c r="AT292" t="e">
        <f>AQ292-IFERROR(VLOOKUP($A292,FUEMAVND!$A:$B,2,0),0)*MIN(FUEMAVND!$G:$G)</f>
        <v>#N/A</v>
      </c>
      <c r="AU292" t="e">
        <f>AR292-IFERROR(VLOOKUP($A292,FUEMAVND!$A:$B,2,0),0)*MIN(FUEMAVND!$I:$I)</f>
        <v>#N/A</v>
      </c>
      <c r="AV292" t="e">
        <f>AS292-IFERROR(VLOOKUP($A292,FUEMAVND!$A:$B,2,0),0)*MIN(FUEMAVND!$K:$K)</f>
        <v>#N/A</v>
      </c>
    </row>
    <row r="293" spans="28:48" x14ac:dyDescent="0.3">
      <c r="AB293" t="e">
        <f>VLOOKUP($A293,updated_plusgrid!$A$1:$AF$500,MATCH("Usable (USABLE)",updated_plusgrid!$A$1:$AF$1,0),0)-IFERROR(VLOOKUP($A293,'E1 basket NFOL Morning'!$A$1:$M$500,MATCH("For 1 basket",'E1 basket NFOL Morning'!$A$1:$M$1,0),0),0)*MIN('E1 basket NFOL Morning'!$G$2:$G$500)</f>
        <v>#N/A</v>
      </c>
      <c r="AC293" t="e">
        <f>VLOOKUP($A293,updated_plusgrid!$A$1:$AF$500,MATCH("Due (DUE)",updated_plusgrid!$A$1:$AF$1,0),0)-IFERROR(VLOOKUP($A293,'E1 basket NFOL Morning'!$A$1:$M$500,MATCH("For 1 basket",'E1 basket NFOL Morning'!$A$1:$M$1,0),0),0)*MIN('E1 basket NFOL Morning'!$I$2:$I$500)</f>
        <v>#N/A</v>
      </c>
      <c r="AD293" t="e">
        <f>VLOOKUP($A293,updated_plusgrid!$A$1:$AF$500,MATCH("Pend. T+1 Buy (TT1UNSETTLEBUY)",updated_plusgrid!$A$1:$AF$1,0),0)-IFERROR(VLOOKUP($A293,'E1 basket NFOL Morning'!$A$1:$M$500,MATCH("For 1 basket",'E1 basket NFOL Morning'!$A$1:$M$1,0),0),0)*MIN('E1 basket NFOL Morning'!$K$2:$K$500)</f>
        <v>#N/A</v>
      </c>
      <c r="AE293" t="e">
        <f>AB293-IFERROR(VLOOKUP($A293,Diamond!$A:$B,2,0),0)*MIN(Diamond!$G:$G)</f>
        <v>#N/A</v>
      </c>
      <c r="AF293" t="e">
        <f>AC293-IFERROR(VLOOKUP($A293,Diamond!$A:$B,2,0),0)*MIN(Diamond!$I:$I)</f>
        <v>#N/A</v>
      </c>
      <c r="AG293" t="e">
        <f>AD293-IFERROR(VLOOKUP($A293,Diamond!$A:$B,2,0),0)*MIN(Diamond!$K:$K)</f>
        <v>#N/A</v>
      </c>
      <c r="AH293" t="e">
        <f>AE293-IFERROR(VLOOKUP($A293,FL!$A:$B,2,0),0)*MIN(FL!$G:$G)</f>
        <v>#N/A</v>
      </c>
      <c r="AI293" t="e">
        <f>AF293-IFERROR(VLOOKUP($A293,FL!$A:$B,2,0),0)*MIN(FL!$I:$I)</f>
        <v>#N/A</v>
      </c>
      <c r="AJ293" t="e">
        <f>AG293-IFERROR(VLOOKUP($A293,FL!$A:$B,2,0),0)*MIN(FL!$K:$K)</f>
        <v>#N/A</v>
      </c>
      <c r="AK293" t="e">
        <f>AH293-IFERROR(VLOOKUP($A293,'VN100'!$A:$B,2,0),0)*MIN('VN100'!$G:$G)</f>
        <v>#N/A</v>
      </c>
      <c r="AL293" t="e">
        <f>AI293-IFERROR(VLOOKUP($A293,'VN100'!$A:$B,2,0),0)*MIN('VN100'!$I:$I)</f>
        <v>#N/A</v>
      </c>
      <c r="AM293" t="e">
        <f>AJ293-IFERROR(VLOOKUP($A293,'VN100'!$A:$B,2,0),0)*MIN('VN100'!$K:$K)</f>
        <v>#N/A</v>
      </c>
      <c r="AN293" t="e">
        <f>AK293-IFERROR(VLOOKUP($A293,MIDCAP!$A:$B,2,0),0)*MIN(MIDCAP!$G:$G)</f>
        <v>#N/A</v>
      </c>
      <c r="AO293" t="e">
        <f>AL293-IFERROR(VLOOKUP($A293,MIDCAP!$A:$B,2,0),0)*MIN(MIDCAP!$I:$I)</f>
        <v>#N/A</v>
      </c>
      <c r="AP293" t="e">
        <f>AM293-IFERROR(VLOOKUP($A293,MIDCAP!$A:$B,2,0),0)*MIN(MIDCAP!$K:$K)</f>
        <v>#N/A</v>
      </c>
      <c r="AQ293" t="e">
        <f>AN293-IFERROR(VLOOKUP($A293,VFS!$A:$B,2,0),0)*MIN(VFS!$G:$G)</f>
        <v>#N/A</v>
      </c>
      <c r="AR293" t="e">
        <f>AO293-IFERROR(VLOOKUP($A293,VFS!$A:$B,2,0),0)*MIN(VFS!$I:$I)</f>
        <v>#N/A</v>
      </c>
      <c r="AS293" t="e">
        <f>AP293-IFERROR(VLOOKUP($A293,VFS!$A:$B,2,0),0)*MIN(VFS!$K:$K)</f>
        <v>#N/A</v>
      </c>
      <c r="AT293" t="e">
        <f>AQ293-IFERROR(VLOOKUP($A293,FUEMAVND!$A:$B,2,0),0)*MIN(FUEMAVND!$G:$G)</f>
        <v>#N/A</v>
      </c>
      <c r="AU293" t="e">
        <f>AR293-IFERROR(VLOOKUP($A293,FUEMAVND!$A:$B,2,0),0)*MIN(FUEMAVND!$I:$I)</f>
        <v>#N/A</v>
      </c>
      <c r="AV293" t="e">
        <f>AS293-IFERROR(VLOOKUP($A293,FUEMAVND!$A:$B,2,0),0)*MIN(FUEMAVND!$K:$K)</f>
        <v>#N/A</v>
      </c>
    </row>
    <row r="294" spans="28:48" x14ac:dyDescent="0.3">
      <c r="AB294" t="e">
        <f>VLOOKUP($A294,updated_plusgrid!$A$1:$AF$500,MATCH("Usable (USABLE)",updated_plusgrid!$A$1:$AF$1,0),0)-IFERROR(VLOOKUP($A294,'E1 basket NFOL Morning'!$A$1:$M$500,MATCH("For 1 basket",'E1 basket NFOL Morning'!$A$1:$M$1,0),0),0)*MIN('E1 basket NFOL Morning'!$G$2:$G$500)</f>
        <v>#N/A</v>
      </c>
      <c r="AC294" t="e">
        <f>VLOOKUP($A294,updated_plusgrid!$A$1:$AF$500,MATCH("Due (DUE)",updated_plusgrid!$A$1:$AF$1,0),0)-IFERROR(VLOOKUP($A294,'E1 basket NFOL Morning'!$A$1:$M$500,MATCH("For 1 basket",'E1 basket NFOL Morning'!$A$1:$M$1,0),0),0)*MIN('E1 basket NFOL Morning'!$I$2:$I$500)</f>
        <v>#N/A</v>
      </c>
      <c r="AD294" t="e">
        <f>VLOOKUP($A294,updated_plusgrid!$A$1:$AF$500,MATCH("Pend. T+1 Buy (TT1UNSETTLEBUY)",updated_plusgrid!$A$1:$AF$1,0),0)-IFERROR(VLOOKUP($A294,'E1 basket NFOL Morning'!$A$1:$M$500,MATCH("For 1 basket",'E1 basket NFOL Morning'!$A$1:$M$1,0),0),0)*MIN('E1 basket NFOL Morning'!$K$2:$K$500)</f>
        <v>#N/A</v>
      </c>
      <c r="AE294" t="e">
        <f>AB294-IFERROR(VLOOKUP($A294,Diamond!$A:$B,2,0),0)*MIN(Diamond!$G:$G)</f>
        <v>#N/A</v>
      </c>
      <c r="AF294" t="e">
        <f>AC294-IFERROR(VLOOKUP($A294,Diamond!$A:$B,2,0),0)*MIN(Diamond!$I:$I)</f>
        <v>#N/A</v>
      </c>
      <c r="AG294" t="e">
        <f>AD294-IFERROR(VLOOKUP($A294,Diamond!$A:$B,2,0),0)*MIN(Diamond!$K:$K)</f>
        <v>#N/A</v>
      </c>
      <c r="AH294" t="e">
        <f>AE294-IFERROR(VLOOKUP($A294,FL!$A:$B,2,0),0)*MIN(FL!$G:$G)</f>
        <v>#N/A</v>
      </c>
      <c r="AI294" t="e">
        <f>AF294-IFERROR(VLOOKUP($A294,FL!$A:$B,2,0),0)*MIN(FL!$I:$I)</f>
        <v>#N/A</v>
      </c>
      <c r="AJ294" t="e">
        <f>AG294-IFERROR(VLOOKUP($A294,FL!$A:$B,2,0),0)*MIN(FL!$K:$K)</f>
        <v>#N/A</v>
      </c>
      <c r="AK294" t="e">
        <f>AH294-IFERROR(VLOOKUP($A294,'VN100'!$A:$B,2,0),0)*MIN('VN100'!$G:$G)</f>
        <v>#N/A</v>
      </c>
      <c r="AL294" t="e">
        <f>AI294-IFERROR(VLOOKUP($A294,'VN100'!$A:$B,2,0),0)*MIN('VN100'!$I:$I)</f>
        <v>#N/A</v>
      </c>
      <c r="AM294" t="e">
        <f>AJ294-IFERROR(VLOOKUP($A294,'VN100'!$A:$B,2,0),0)*MIN('VN100'!$K:$K)</f>
        <v>#N/A</v>
      </c>
      <c r="AN294" t="e">
        <f>AK294-IFERROR(VLOOKUP($A294,MIDCAP!$A:$B,2,0),0)*MIN(MIDCAP!$G:$G)</f>
        <v>#N/A</v>
      </c>
      <c r="AO294" t="e">
        <f>AL294-IFERROR(VLOOKUP($A294,MIDCAP!$A:$B,2,0),0)*MIN(MIDCAP!$I:$I)</f>
        <v>#N/A</v>
      </c>
      <c r="AP294" t="e">
        <f>AM294-IFERROR(VLOOKUP($A294,MIDCAP!$A:$B,2,0),0)*MIN(MIDCAP!$K:$K)</f>
        <v>#N/A</v>
      </c>
      <c r="AQ294" t="e">
        <f>AN294-IFERROR(VLOOKUP($A294,VFS!$A:$B,2,0),0)*MIN(VFS!$G:$G)</f>
        <v>#N/A</v>
      </c>
      <c r="AR294" t="e">
        <f>AO294-IFERROR(VLOOKUP($A294,VFS!$A:$B,2,0),0)*MIN(VFS!$I:$I)</f>
        <v>#N/A</v>
      </c>
      <c r="AS294" t="e">
        <f>AP294-IFERROR(VLOOKUP($A294,VFS!$A:$B,2,0),0)*MIN(VFS!$K:$K)</f>
        <v>#N/A</v>
      </c>
      <c r="AT294" t="e">
        <f>AQ294-IFERROR(VLOOKUP($A294,FUEMAVND!$A:$B,2,0),0)*MIN(FUEMAVND!$G:$G)</f>
        <v>#N/A</v>
      </c>
      <c r="AU294" t="e">
        <f>AR294-IFERROR(VLOOKUP($A294,FUEMAVND!$A:$B,2,0),0)*MIN(FUEMAVND!$I:$I)</f>
        <v>#N/A</v>
      </c>
      <c r="AV294" t="e">
        <f>AS294-IFERROR(VLOOKUP($A294,FUEMAVND!$A:$B,2,0),0)*MIN(FUEMAVND!$K:$K)</f>
        <v>#N/A</v>
      </c>
    </row>
    <row r="295" spans="28:48" x14ac:dyDescent="0.3">
      <c r="AB295" t="e">
        <f>VLOOKUP($A295,updated_plusgrid!$A$1:$AF$500,MATCH("Usable (USABLE)",updated_plusgrid!$A$1:$AF$1,0),0)-IFERROR(VLOOKUP($A295,'E1 basket NFOL Morning'!$A$1:$M$500,MATCH("For 1 basket",'E1 basket NFOL Morning'!$A$1:$M$1,0),0),0)*MIN('E1 basket NFOL Morning'!$G$2:$G$500)</f>
        <v>#N/A</v>
      </c>
      <c r="AC295" t="e">
        <f>VLOOKUP($A295,updated_plusgrid!$A$1:$AF$500,MATCH("Due (DUE)",updated_plusgrid!$A$1:$AF$1,0),0)-IFERROR(VLOOKUP($A295,'E1 basket NFOL Morning'!$A$1:$M$500,MATCH("For 1 basket",'E1 basket NFOL Morning'!$A$1:$M$1,0),0),0)*MIN('E1 basket NFOL Morning'!$I$2:$I$500)</f>
        <v>#N/A</v>
      </c>
      <c r="AD295" t="e">
        <f>VLOOKUP($A295,updated_plusgrid!$A$1:$AF$500,MATCH("Pend. T+1 Buy (TT1UNSETTLEBUY)",updated_plusgrid!$A$1:$AF$1,0),0)-IFERROR(VLOOKUP($A295,'E1 basket NFOL Morning'!$A$1:$M$500,MATCH("For 1 basket",'E1 basket NFOL Morning'!$A$1:$M$1,0),0),0)*MIN('E1 basket NFOL Morning'!$K$2:$K$500)</f>
        <v>#N/A</v>
      </c>
      <c r="AE295" t="e">
        <f>AB295-IFERROR(VLOOKUP($A295,Diamond!$A:$B,2,0),0)*MIN(Diamond!$G:$G)</f>
        <v>#N/A</v>
      </c>
      <c r="AF295" t="e">
        <f>AC295-IFERROR(VLOOKUP($A295,Diamond!$A:$B,2,0),0)*MIN(Diamond!$I:$I)</f>
        <v>#N/A</v>
      </c>
      <c r="AG295" t="e">
        <f>AD295-IFERROR(VLOOKUP($A295,Diamond!$A:$B,2,0),0)*MIN(Diamond!$K:$K)</f>
        <v>#N/A</v>
      </c>
      <c r="AH295" t="e">
        <f>AE295-IFERROR(VLOOKUP($A295,FL!$A:$B,2,0),0)*MIN(FL!$G:$G)</f>
        <v>#N/A</v>
      </c>
      <c r="AI295" t="e">
        <f>AF295-IFERROR(VLOOKUP($A295,FL!$A:$B,2,0),0)*MIN(FL!$I:$I)</f>
        <v>#N/A</v>
      </c>
      <c r="AJ295" t="e">
        <f>AG295-IFERROR(VLOOKUP($A295,FL!$A:$B,2,0),0)*MIN(FL!$K:$K)</f>
        <v>#N/A</v>
      </c>
      <c r="AK295" t="e">
        <f>AH295-IFERROR(VLOOKUP($A295,'VN100'!$A:$B,2,0),0)*MIN('VN100'!$G:$G)</f>
        <v>#N/A</v>
      </c>
      <c r="AL295" t="e">
        <f>AI295-IFERROR(VLOOKUP($A295,'VN100'!$A:$B,2,0),0)*MIN('VN100'!$I:$I)</f>
        <v>#N/A</v>
      </c>
      <c r="AM295" t="e">
        <f>AJ295-IFERROR(VLOOKUP($A295,'VN100'!$A:$B,2,0),0)*MIN('VN100'!$K:$K)</f>
        <v>#N/A</v>
      </c>
      <c r="AN295" t="e">
        <f>AK295-IFERROR(VLOOKUP($A295,MIDCAP!$A:$B,2,0),0)*MIN(MIDCAP!$G:$G)</f>
        <v>#N/A</v>
      </c>
      <c r="AO295" t="e">
        <f>AL295-IFERROR(VLOOKUP($A295,MIDCAP!$A:$B,2,0),0)*MIN(MIDCAP!$I:$I)</f>
        <v>#N/A</v>
      </c>
      <c r="AP295" t="e">
        <f>AM295-IFERROR(VLOOKUP($A295,MIDCAP!$A:$B,2,0),0)*MIN(MIDCAP!$K:$K)</f>
        <v>#N/A</v>
      </c>
      <c r="AQ295" t="e">
        <f>AN295-IFERROR(VLOOKUP($A295,VFS!$A:$B,2,0),0)*MIN(VFS!$G:$G)</f>
        <v>#N/A</v>
      </c>
      <c r="AR295" t="e">
        <f>AO295-IFERROR(VLOOKUP($A295,VFS!$A:$B,2,0),0)*MIN(VFS!$I:$I)</f>
        <v>#N/A</v>
      </c>
      <c r="AS295" t="e">
        <f>AP295-IFERROR(VLOOKUP($A295,VFS!$A:$B,2,0),0)*MIN(VFS!$K:$K)</f>
        <v>#N/A</v>
      </c>
      <c r="AT295" t="e">
        <f>AQ295-IFERROR(VLOOKUP($A295,FUEMAVND!$A:$B,2,0),0)*MIN(FUEMAVND!$G:$G)</f>
        <v>#N/A</v>
      </c>
      <c r="AU295" t="e">
        <f>AR295-IFERROR(VLOOKUP($A295,FUEMAVND!$A:$B,2,0),0)*MIN(FUEMAVND!$I:$I)</f>
        <v>#N/A</v>
      </c>
      <c r="AV295" t="e">
        <f>AS295-IFERROR(VLOOKUP($A295,FUEMAVND!$A:$B,2,0),0)*MIN(FUEMAVND!$K:$K)</f>
        <v>#N/A</v>
      </c>
    </row>
    <row r="296" spans="28:48" x14ac:dyDescent="0.3">
      <c r="AB296" t="e">
        <f>VLOOKUP($A296,updated_plusgrid!$A$1:$AF$500,MATCH("Usable (USABLE)",updated_plusgrid!$A$1:$AF$1,0),0)-IFERROR(VLOOKUP($A296,'E1 basket NFOL Morning'!$A$1:$M$500,MATCH("For 1 basket",'E1 basket NFOL Morning'!$A$1:$M$1,0),0),0)*MIN('E1 basket NFOL Morning'!$G$2:$G$500)</f>
        <v>#N/A</v>
      </c>
      <c r="AC296" t="e">
        <f>VLOOKUP($A296,updated_plusgrid!$A$1:$AF$500,MATCH("Due (DUE)",updated_plusgrid!$A$1:$AF$1,0),0)-IFERROR(VLOOKUP($A296,'E1 basket NFOL Morning'!$A$1:$M$500,MATCH("For 1 basket",'E1 basket NFOL Morning'!$A$1:$M$1,0),0),0)*MIN('E1 basket NFOL Morning'!$I$2:$I$500)</f>
        <v>#N/A</v>
      </c>
      <c r="AD296" t="e">
        <f>VLOOKUP($A296,updated_plusgrid!$A$1:$AF$500,MATCH("Pend. T+1 Buy (TT1UNSETTLEBUY)",updated_plusgrid!$A$1:$AF$1,0),0)-IFERROR(VLOOKUP($A296,'E1 basket NFOL Morning'!$A$1:$M$500,MATCH("For 1 basket",'E1 basket NFOL Morning'!$A$1:$M$1,0),0),0)*MIN('E1 basket NFOL Morning'!$K$2:$K$500)</f>
        <v>#N/A</v>
      </c>
      <c r="AE296" t="e">
        <f>AB296-IFERROR(VLOOKUP($A296,Diamond!$A:$B,2,0),0)*MIN(Diamond!$G:$G)</f>
        <v>#N/A</v>
      </c>
      <c r="AF296" t="e">
        <f>AC296-IFERROR(VLOOKUP($A296,Diamond!$A:$B,2,0),0)*MIN(Diamond!$I:$I)</f>
        <v>#N/A</v>
      </c>
      <c r="AG296" t="e">
        <f>AD296-IFERROR(VLOOKUP($A296,Diamond!$A:$B,2,0),0)*MIN(Diamond!$K:$K)</f>
        <v>#N/A</v>
      </c>
      <c r="AH296" t="e">
        <f>AE296-IFERROR(VLOOKUP($A296,FL!$A:$B,2,0),0)*MIN(FL!$G:$G)</f>
        <v>#N/A</v>
      </c>
      <c r="AI296" t="e">
        <f>AF296-IFERROR(VLOOKUP($A296,FL!$A:$B,2,0),0)*MIN(FL!$I:$I)</f>
        <v>#N/A</v>
      </c>
      <c r="AJ296" t="e">
        <f>AG296-IFERROR(VLOOKUP($A296,FL!$A:$B,2,0),0)*MIN(FL!$K:$K)</f>
        <v>#N/A</v>
      </c>
      <c r="AK296" t="e">
        <f>AH296-IFERROR(VLOOKUP($A296,'VN100'!$A:$B,2,0),0)*MIN('VN100'!$G:$G)</f>
        <v>#N/A</v>
      </c>
      <c r="AL296" t="e">
        <f>AI296-IFERROR(VLOOKUP($A296,'VN100'!$A:$B,2,0),0)*MIN('VN100'!$I:$I)</f>
        <v>#N/A</v>
      </c>
      <c r="AM296" t="e">
        <f>AJ296-IFERROR(VLOOKUP($A296,'VN100'!$A:$B,2,0),0)*MIN('VN100'!$K:$K)</f>
        <v>#N/A</v>
      </c>
      <c r="AN296" t="e">
        <f>AK296-IFERROR(VLOOKUP($A296,MIDCAP!$A:$B,2,0),0)*MIN(MIDCAP!$G:$G)</f>
        <v>#N/A</v>
      </c>
      <c r="AO296" t="e">
        <f>AL296-IFERROR(VLOOKUP($A296,MIDCAP!$A:$B,2,0),0)*MIN(MIDCAP!$I:$I)</f>
        <v>#N/A</v>
      </c>
      <c r="AP296" t="e">
        <f>AM296-IFERROR(VLOOKUP($A296,MIDCAP!$A:$B,2,0),0)*MIN(MIDCAP!$K:$K)</f>
        <v>#N/A</v>
      </c>
      <c r="AQ296" t="e">
        <f>AN296-IFERROR(VLOOKUP($A296,VFS!$A:$B,2,0),0)*MIN(VFS!$G:$G)</f>
        <v>#N/A</v>
      </c>
      <c r="AR296" t="e">
        <f>AO296-IFERROR(VLOOKUP($A296,VFS!$A:$B,2,0),0)*MIN(VFS!$I:$I)</f>
        <v>#N/A</v>
      </c>
      <c r="AS296" t="e">
        <f>AP296-IFERROR(VLOOKUP($A296,VFS!$A:$B,2,0),0)*MIN(VFS!$K:$K)</f>
        <v>#N/A</v>
      </c>
      <c r="AT296" t="e">
        <f>AQ296-IFERROR(VLOOKUP($A296,FUEMAVND!$A:$B,2,0),0)*MIN(FUEMAVND!$G:$G)</f>
        <v>#N/A</v>
      </c>
      <c r="AU296" t="e">
        <f>AR296-IFERROR(VLOOKUP($A296,FUEMAVND!$A:$B,2,0),0)*MIN(FUEMAVND!$I:$I)</f>
        <v>#N/A</v>
      </c>
      <c r="AV296" t="e">
        <f>AS296-IFERROR(VLOOKUP($A296,FUEMAVND!$A:$B,2,0),0)*MIN(FUEMAVND!$K:$K)</f>
        <v>#N/A</v>
      </c>
    </row>
    <row r="297" spans="28:48" x14ac:dyDescent="0.3">
      <c r="AB297" t="e">
        <f>VLOOKUP($A297,updated_plusgrid!$A$1:$AF$500,MATCH("Usable (USABLE)",updated_plusgrid!$A$1:$AF$1,0),0)-IFERROR(VLOOKUP($A297,'E1 basket NFOL Morning'!$A$1:$M$500,MATCH("For 1 basket",'E1 basket NFOL Morning'!$A$1:$M$1,0),0),0)*MIN('E1 basket NFOL Morning'!$G$2:$G$500)</f>
        <v>#N/A</v>
      </c>
      <c r="AC297" t="e">
        <f>VLOOKUP($A297,updated_plusgrid!$A$1:$AF$500,MATCH("Due (DUE)",updated_plusgrid!$A$1:$AF$1,0),0)-IFERROR(VLOOKUP($A297,'E1 basket NFOL Morning'!$A$1:$M$500,MATCH("For 1 basket",'E1 basket NFOL Morning'!$A$1:$M$1,0),0),0)*MIN('E1 basket NFOL Morning'!$I$2:$I$500)</f>
        <v>#N/A</v>
      </c>
      <c r="AD297" t="e">
        <f>VLOOKUP($A297,updated_plusgrid!$A$1:$AF$500,MATCH("Pend. T+1 Buy (TT1UNSETTLEBUY)",updated_plusgrid!$A$1:$AF$1,0),0)-IFERROR(VLOOKUP($A297,'E1 basket NFOL Morning'!$A$1:$M$500,MATCH("For 1 basket",'E1 basket NFOL Morning'!$A$1:$M$1,0),0),0)*MIN('E1 basket NFOL Morning'!$K$2:$K$500)</f>
        <v>#N/A</v>
      </c>
      <c r="AE297" t="e">
        <f>AB297-IFERROR(VLOOKUP($A297,Diamond!$A:$B,2,0),0)*MIN(Diamond!$G:$G)</f>
        <v>#N/A</v>
      </c>
      <c r="AF297" t="e">
        <f>AC297-IFERROR(VLOOKUP($A297,Diamond!$A:$B,2,0),0)*MIN(Diamond!$I:$I)</f>
        <v>#N/A</v>
      </c>
      <c r="AG297" t="e">
        <f>AD297-IFERROR(VLOOKUP($A297,Diamond!$A:$B,2,0),0)*MIN(Diamond!$K:$K)</f>
        <v>#N/A</v>
      </c>
      <c r="AH297" t="e">
        <f>AE297-IFERROR(VLOOKUP($A297,FL!$A:$B,2,0),0)*MIN(FL!$G:$G)</f>
        <v>#N/A</v>
      </c>
      <c r="AI297" t="e">
        <f>AF297-IFERROR(VLOOKUP($A297,FL!$A:$B,2,0),0)*MIN(FL!$I:$I)</f>
        <v>#N/A</v>
      </c>
      <c r="AJ297" t="e">
        <f>AG297-IFERROR(VLOOKUP($A297,FL!$A:$B,2,0),0)*MIN(FL!$K:$K)</f>
        <v>#N/A</v>
      </c>
      <c r="AK297" t="e">
        <f>AH297-IFERROR(VLOOKUP($A297,'VN100'!$A:$B,2,0),0)*MIN('VN100'!$G:$G)</f>
        <v>#N/A</v>
      </c>
      <c r="AL297" t="e">
        <f>AI297-IFERROR(VLOOKUP($A297,'VN100'!$A:$B,2,0),0)*MIN('VN100'!$I:$I)</f>
        <v>#N/A</v>
      </c>
      <c r="AM297" t="e">
        <f>AJ297-IFERROR(VLOOKUP($A297,'VN100'!$A:$B,2,0),0)*MIN('VN100'!$K:$K)</f>
        <v>#N/A</v>
      </c>
      <c r="AN297" t="e">
        <f>AK297-IFERROR(VLOOKUP($A297,MIDCAP!$A:$B,2,0),0)*MIN(MIDCAP!$G:$G)</f>
        <v>#N/A</v>
      </c>
      <c r="AO297" t="e">
        <f>AL297-IFERROR(VLOOKUP($A297,MIDCAP!$A:$B,2,0),0)*MIN(MIDCAP!$I:$I)</f>
        <v>#N/A</v>
      </c>
      <c r="AP297" t="e">
        <f>AM297-IFERROR(VLOOKUP($A297,MIDCAP!$A:$B,2,0),0)*MIN(MIDCAP!$K:$K)</f>
        <v>#N/A</v>
      </c>
      <c r="AQ297" t="e">
        <f>AN297-IFERROR(VLOOKUP($A297,VFS!$A:$B,2,0),0)*MIN(VFS!$G:$G)</f>
        <v>#N/A</v>
      </c>
      <c r="AR297" t="e">
        <f>AO297-IFERROR(VLOOKUP($A297,VFS!$A:$B,2,0),0)*MIN(VFS!$I:$I)</f>
        <v>#N/A</v>
      </c>
      <c r="AS297" t="e">
        <f>AP297-IFERROR(VLOOKUP($A297,VFS!$A:$B,2,0),0)*MIN(VFS!$K:$K)</f>
        <v>#N/A</v>
      </c>
      <c r="AT297" t="e">
        <f>AQ297-IFERROR(VLOOKUP($A297,FUEMAVND!$A:$B,2,0),0)*MIN(FUEMAVND!$G:$G)</f>
        <v>#N/A</v>
      </c>
      <c r="AU297" t="e">
        <f>AR297-IFERROR(VLOOKUP($A297,FUEMAVND!$A:$B,2,0),0)*MIN(FUEMAVND!$I:$I)</f>
        <v>#N/A</v>
      </c>
      <c r="AV297" t="e">
        <f>AS297-IFERROR(VLOOKUP($A297,FUEMAVND!$A:$B,2,0),0)*MIN(FUEMAVND!$K:$K)</f>
        <v>#N/A</v>
      </c>
    </row>
    <row r="298" spans="28:48" x14ac:dyDescent="0.3">
      <c r="AB298" t="e">
        <f>VLOOKUP($A298,updated_plusgrid!$A$1:$AF$500,MATCH("Usable (USABLE)",updated_plusgrid!$A$1:$AF$1,0),0)-IFERROR(VLOOKUP($A298,'E1 basket NFOL Morning'!$A$1:$M$500,MATCH("For 1 basket",'E1 basket NFOL Morning'!$A$1:$M$1,0),0),0)*MIN('E1 basket NFOL Morning'!$G$2:$G$500)</f>
        <v>#N/A</v>
      </c>
      <c r="AC298" t="e">
        <f>VLOOKUP($A298,updated_plusgrid!$A$1:$AF$500,MATCH("Due (DUE)",updated_plusgrid!$A$1:$AF$1,0),0)-IFERROR(VLOOKUP($A298,'E1 basket NFOL Morning'!$A$1:$M$500,MATCH("For 1 basket",'E1 basket NFOL Morning'!$A$1:$M$1,0),0),0)*MIN('E1 basket NFOL Morning'!$I$2:$I$500)</f>
        <v>#N/A</v>
      </c>
      <c r="AD298" t="e">
        <f>VLOOKUP($A298,updated_plusgrid!$A$1:$AF$500,MATCH("Pend. T+1 Buy (TT1UNSETTLEBUY)",updated_plusgrid!$A$1:$AF$1,0),0)-IFERROR(VLOOKUP($A298,'E1 basket NFOL Morning'!$A$1:$M$500,MATCH("For 1 basket",'E1 basket NFOL Morning'!$A$1:$M$1,0),0),0)*MIN('E1 basket NFOL Morning'!$K$2:$K$500)</f>
        <v>#N/A</v>
      </c>
      <c r="AE298" t="e">
        <f>AB298-IFERROR(VLOOKUP($A298,Diamond!$A:$B,2,0),0)*MIN(Diamond!$G:$G)</f>
        <v>#N/A</v>
      </c>
      <c r="AF298" t="e">
        <f>AC298-IFERROR(VLOOKUP($A298,Diamond!$A:$B,2,0),0)*MIN(Diamond!$I:$I)</f>
        <v>#N/A</v>
      </c>
      <c r="AG298" t="e">
        <f>AD298-IFERROR(VLOOKUP($A298,Diamond!$A:$B,2,0),0)*MIN(Diamond!$K:$K)</f>
        <v>#N/A</v>
      </c>
      <c r="AH298" t="e">
        <f>AE298-IFERROR(VLOOKUP($A298,FL!$A:$B,2,0),0)*MIN(FL!$G:$G)</f>
        <v>#N/A</v>
      </c>
      <c r="AI298" t="e">
        <f>AF298-IFERROR(VLOOKUP($A298,FL!$A:$B,2,0),0)*MIN(FL!$I:$I)</f>
        <v>#N/A</v>
      </c>
      <c r="AJ298" t="e">
        <f>AG298-IFERROR(VLOOKUP($A298,FL!$A:$B,2,0),0)*MIN(FL!$K:$K)</f>
        <v>#N/A</v>
      </c>
      <c r="AK298" t="e">
        <f>AH298-IFERROR(VLOOKUP($A298,'VN100'!$A:$B,2,0),0)*MIN('VN100'!$G:$G)</f>
        <v>#N/A</v>
      </c>
      <c r="AL298" t="e">
        <f>AI298-IFERROR(VLOOKUP($A298,'VN100'!$A:$B,2,0),0)*MIN('VN100'!$I:$I)</f>
        <v>#N/A</v>
      </c>
      <c r="AM298" t="e">
        <f>AJ298-IFERROR(VLOOKUP($A298,'VN100'!$A:$B,2,0),0)*MIN('VN100'!$K:$K)</f>
        <v>#N/A</v>
      </c>
      <c r="AN298" t="e">
        <f>AK298-IFERROR(VLOOKUP($A298,MIDCAP!$A:$B,2,0),0)*MIN(MIDCAP!$G:$G)</f>
        <v>#N/A</v>
      </c>
      <c r="AO298" t="e">
        <f>AL298-IFERROR(VLOOKUP($A298,MIDCAP!$A:$B,2,0),0)*MIN(MIDCAP!$I:$I)</f>
        <v>#N/A</v>
      </c>
      <c r="AP298" t="e">
        <f>AM298-IFERROR(VLOOKUP($A298,MIDCAP!$A:$B,2,0),0)*MIN(MIDCAP!$K:$K)</f>
        <v>#N/A</v>
      </c>
      <c r="AQ298" t="e">
        <f>AN298-IFERROR(VLOOKUP($A298,VFS!$A:$B,2,0),0)*MIN(VFS!$G:$G)</f>
        <v>#N/A</v>
      </c>
      <c r="AR298" t="e">
        <f>AO298-IFERROR(VLOOKUP($A298,VFS!$A:$B,2,0),0)*MIN(VFS!$I:$I)</f>
        <v>#N/A</v>
      </c>
      <c r="AS298" t="e">
        <f>AP298-IFERROR(VLOOKUP($A298,VFS!$A:$B,2,0),0)*MIN(VFS!$K:$K)</f>
        <v>#N/A</v>
      </c>
      <c r="AT298" t="e">
        <f>AQ298-IFERROR(VLOOKUP($A298,FUEMAVND!$A:$B,2,0),0)*MIN(FUEMAVND!$G:$G)</f>
        <v>#N/A</v>
      </c>
      <c r="AU298" t="e">
        <f>AR298-IFERROR(VLOOKUP($A298,FUEMAVND!$A:$B,2,0),0)*MIN(FUEMAVND!$I:$I)</f>
        <v>#N/A</v>
      </c>
      <c r="AV298" t="e">
        <f>AS298-IFERROR(VLOOKUP($A298,FUEMAVND!$A:$B,2,0),0)*MIN(FUEMAVND!$K:$K)</f>
        <v>#N/A</v>
      </c>
    </row>
    <row r="299" spans="28:48" x14ac:dyDescent="0.3">
      <c r="AB299" t="e">
        <f>VLOOKUP($A299,updated_plusgrid!$A$1:$AF$500,MATCH("Usable (USABLE)",updated_plusgrid!$A$1:$AF$1,0),0)-IFERROR(VLOOKUP($A299,'E1 basket NFOL Morning'!$A$1:$M$500,MATCH("For 1 basket",'E1 basket NFOL Morning'!$A$1:$M$1,0),0),0)*MIN('E1 basket NFOL Morning'!$G$2:$G$500)</f>
        <v>#N/A</v>
      </c>
      <c r="AC299" t="e">
        <f>VLOOKUP($A299,updated_plusgrid!$A$1:$AF$500,MATCH("Due (DUE)",updated_plusgrid!$A$1:$AF$1,0),0)-IFERROR(VLOOKUP($A299,'E1 basket NFOL Morning'!$A$1:$M$500,MATCH("For 1 basket",'E1 basket NFOL Morning'!$A$1:$M$1,0),0),0)*MIN('E1 basket NFOL Morning'!$I$2:$I$500)</f>
        <v>#N/A</v>
      </c>
      <c r="AD299" t="e">
        <f>VLOOKUP($A299,updated_plusgrid!$A$1:$AF$500,MATCH("Pend. T+1 Buy (TT1UNSETTLEBUY)",updated_plusgrid!$A$1:$AF$1,0),0)-IFERROR(VLOOKUP($A299,'E1 basket NFOL Morning'!$A$1:$M$500,MATCH("For 1 basket",'E1 basket NFOL Morning'!$A$1:$M$1,0),0),0)*MIN('E1 basket NFOL Morning'!$K$2:$K$500)</f>
        <v>#N/A</v>
      </c>
      <c r="AE299" t="e">
        <f>AB299-IFERROR(VLOOKUP($A299,Diamond!$A:$B,2,0),0)*MIN(Diamond!$G:$G)</f>
        <v>#N/A</v>
      </c>
      <c r="AF299" t="e">
        <f>AC299-IFERROR(VLOOKUP($A299,Diamond!$A:$B,2,0),0)*MIN(Diamond!$I:$I)</f>
        <v>#N/A</v>
      </c>
      <c r="AG299" t="e">
        <f>AD299-IFERROR(VLOOKUP($A299,Diamond!$A:$B,2,0),0)*MIN(Diamond!$K:$K)</f>
        <v>#N/A</v>
      </c>
      <c r="AH299" t="e">
        <f>AE299-IFERROR(VLOOKUP($A299,FL!$A:$B,2,0),0)*MIN(FL!$G:$G)</f>
        <v>#N/A</v>
      </c>
      <c r="AI299" t="e">
        <f>AF299-IFERROR(VLOOKUP($A299,FL!$A:$B,2,0),0)*MIN(FL!$I:$I)</f>
        <v>#N/A</v>
      </c>
      <c r="AJ299" t="e">
        <f>AG299-IFERROR(VLOOKUP($A299,FL!$A:$B,2,0),0)*MIN(FL!$K:$K)</f>
        <v>#N/A</v>
      </c>
      <c r="AK299" t="e">
        <f>AH299-IFERROR(VLOOKUP($A299,'VN100'!$A:$B,2,0),0)*MIN('VN100'!$G:$G)</f>
        <v>#N/A</v>
      </c>
      <c r="AL299" t="e">
        <f>AI299-IFERROR(VLOOKUP($A299,'VN100'!$A:$B,2,0),0)*MIN('VN100'!$I:$I)</f>
        <v>#N/A</v>
      </c>
      <c r="AM299" t="e">
        <f>AJ299-IFERROR(VLOOKUP($A299,'VN100'!$A:$B,2,0),0)*MIN('VN100'!$K:$K)</f>
        <v>#N/A</v>
      </c>
      <c r="AN299" t="e">
        <f>AK299-IFERROR(VLOOKUP($A299,MIDCAP!$A:$B,2,0),0)*MIN(MIDCAP!$G:$G)</f>
        <v>#N/A</v>
      </c>
      <c r="AO299" t="e">
        <f>AL299-IFERROR(VLOOKUP($A299,MIDCAP!$A:$B,2,0),0)*MIN(MIDCAP!$I:$I)</f>
        <v>#N/A</v>
      </c>
      <c r="AP299" t="e">
        <f>AM299-IFERROR(VLOOKUP($A299,MIDCAP!$A:$B,2,0),0)*MIN(MIDCAP!$K:$K)</f>
        <v>#N/A</v>
      </c>
      <c r="AQ299" t="e">
        <f>AN299-IFERROR(VLOOKUP($A299,VFS!$A:$B,2,0),0)*MIN(VFS!$G:$G)</f>
        <v>#N/A</v>
      </c>
      <c r="AR299" t="e">
        <f>AO299-IFERROR(VLOOKUP($A299,VFS!$A:$B,2,0),0)*MIN(VFS!$I:$I)</f>
        <v>#N/A</v>
      </c>
      <c r="AS299" t="e">
        <f>AP299-IFERROR(VLOOKUP($A299,VFS!$A:$B,2,0),0)*MIN(VFS!$K:$K)</f>
        <v>#N/A</v>
      </c>
      <c r="AT299" t="e">
        <f>AQ299-IFERROR(VLOOKUP($A299,FUEMAVND!$A:$B,2,0),0)*MIN(FUEMAVND!$G:$G)</f>
        <v>#N/A</v>
      </c>
      <c r="AU299" t="e">
        <f>AR299-IFERROR(VLOOKUP($A299,FUEMAVND!$A:$B,2,0),0)*MIN(FUEMAVND!$I:$I)</f>
        <v>#N/A</v>
      </c>
      <c r="AV299" t="e">
        <f>AS299-IFERROR(VLOOKUP($A299,FUEMAVND!$A:$B,2,0),0)*MIN(FUEMAVND!$K:$K)</f>
        <v>#N/A</v>
      </c>
    </row>
    <row r="300" spans="28:48" x14ac:dyDescent="0.3">
      <c r="AB300" t="e">
        <f>VLOOKUP($A300,updated_plusgrid!$A$1:$AF$500,MATCH("Usable (USABLE)",updated_plusgrid!$A$1:$AF$1,0),0)-IFERROR(VLOOKUP($A300,'E1 basket NFOL Morning'!$A$1:$M$500,MATCH("For 1 basket",'E1 basket NFOL Morning'!$A$1:$M$1,0),0),0)*MIN('E1 basket NFOL Morning'!$G$2:$G$500)</f>
        <v>#N/A</v>
      </c>
      <c r="AC300" t="e">
        <f>VLOOKUP($A300,updated_plusgrid!$A$1:$AF$500,MATCH("Due (DUE)",updated_plusgrid!$A$1:$AF$1,0),0)-IFERROR(VLOOKUP($A300,'E1 basket NFOL Morning'!$A$1:$M$500,MATCH("For 1 basket",'E1 basket NFOL Morning'!$A$1:$M$1,0),0),0)*MIN('E1 basket NFOL Morning'!$I$2:$I$500)</f>
        <v>#N/A</v>
      </c>
      <c r="AD300" t="e">
        <f>VLOOKUP($A300,updated_plusgrid!$A$1:$AF$500,MATCH("Pend. T+1 Buy (TT1UNSETTLEBUY)",updated_plusgrid!$A$1:$AF$1,0),0)-IFERROR(VLOOKUP($A300,'E1 basket NFOL Morning'!$A$1:$M$500,MATCH("For 1 basket",'E1 basket NFOL Morning'!$A$1:$M$1,0),0),0)*MIN('E1 basket NFOL Morning'!$K$2:$K$500)</f>
        <v>#N/A</v>
      </c>
      <c r="AE300" t="e">
        <f>AB300-IFERROR(VLOOKUP($A300,Diamond!$A:$B,2,0),0)*MIN(Diamond!$G:$G)</f>
        <v>#N/A</v>
      </c>
      <c r="AF300" t="e">
        <f>AC300-IFERROR(VLOOKUP($A300,Diamond!$A:$B,2,0),0)*MIN(Diamond!$I:$I)</f>
        <v>#N/A</v>
      </c>
      <c r="AG300" t="e">
        <f>AD300-IFERROR(VLOOKUP($A300,Diamond!$A:$B,2,0),0)*MIN(Diamond!$K:$K)</f>
        <v>#N/A</v>
      </c>
      <c r="AH300" t="e">
        <f>AE300-IFERROR(VLOOKUP($A300,FL!$A:$B,2,0),0)*MIN(FL!$G:$G)</f>
        <v>#N/A</v>
      </c>
      <c r="AI300" t="e">
        <f>AF300-IFERROR(VLOOKUP($A300,FL!$A:$B,2,0),0)*MIN(FL!$I:$I)</f>
        <v>#N/A</v>
      </c>
      <c r="AJ300" t="e">
        <f>AG300-IFERROR(VLOOKUP($A300,FL!$A:$B,2,0),0)*MIN(FL!$K:$K)</f>
        <v>#N/A</v>
      </c>
      <c r="AK300" t="e">
        <f>AH300-IFERROR(VLOOKUP($A300,'VN100'!$A:$B,2,0),0)*MIN('VN100'!$G:$G)</f>
        <v>#N/A</v>
      </c>
      <c r="AL300" t="e">
        <f>AI300-IFERROR(VLOOKUP($A300,'VN100'!$A:$B,2,0),0)*MIN('VN100'!$I:$I)</f>
        <v>#N/A</v>
      </c>
      <c r="AM300" t="e">
        <f>AJ300-IFERROR(VLOOKUP($A300,'VN100'!$A:$B,2,0),0)*MIN('VN100'!$K:$K)</f>
        <v>#N/A</v>
      </c>
      <c r="AN300" t="e">
        <f>AK300-IFERROR(VLOOKUP($A300,MIDCAP!$A:$B,2,0),0)*MIN(MIDCAP!$G:$G)</f>
        <v>#N/A</v>
      </c>
      <c r="AO300" t="e">
        <f>AL300-IFERROR(VLOOKUP($A300,MIDCAP!$A:$B,2,0),0)*MIN(MIDCAP!$I:$I)</f>
        <v>#N/A</v>
      </c>
      <c r="AP300" t="e">
        <f>AM300-IFERROR(VLOOKUP($A300,MIDCAP!$A:$B,2,0),0)*MIN(MIDCAP!$K:$K)</f>
        <v>#N/A</v>
      </c>
      <c r="AQ300" t="e">
        <f>AN300-IFERROR(VLOOKUP($A300,VFS!$A:$B,2,0),0)*MIN(VFS!$G:$G)</f>
        <v>#N/A</v>
      </c>
      <c r="AR300" t="e">
        <f>AO300-IFERROR(VLOOKUP($A300,VFS!$A:$B,2,0),0)*MIN(VFS!$I:$I)</f>
        <v>#N/A</v>
      </c>
      <c r="AS300" t="e">
        <f>AP300-IFERROR(VLOOKUP($A300,VFS!$A:$B,2,0),0)*MIN(VFS!$K:$K)</f>
        <v>#N/A</v>
      </c>
      <c r="AT300" t="e">
        <f>AQ300-IFERROR(VLOOKUP($A300,FUEMAVND!$A:$B,2,0),0)*MIN(FUEMAVND!$G:$G)</f>
        <v>#N/A</v>
      </c>
      <c r="AU300" t="e">
        <f>AR300-IFERROR(VLOOKUP($A300,FUEMAVND!$A:$B,2,0),0)*MIN(FUEMAVND!$I:$I)</f>
        <v>#N/A</v>
      </c>
      <c r="AV300" t="e">
        <f>AS300-IFERROR(VLOOKUP($A300,FUEMAVND!$A:$B,2,0),0)*MIN(FUEMAVND!$K:$K)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T3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RowHeight="14.4" x14ac:dyDescent="0.3"/>
  <cols>
    <col min="1" max="1" width="6.33203125" bestFit="1" customWidth="1"/>
    <col min="2" max="2" width="18.109375" bestFit="1" customWidth="1"/>
    <col min="3" max="3" width="8.109375" customWidth="1"/>
    <col min="4" max="4" width="15" customWidth="1"/>
    <col min="5" max="5" width="12.44140625" customWidth="1"/>
    <col min="6" max="6" width="12" bestFit="1" customWidth="1"/>
    <col min="7" max="7" width="13.88671875" customWidth="1"/>
    <col min="8" max="8" width="12.5546875" bestFit="1" customWidth="1"/>
    <col min="9" max="9" width="16.6640625" customWidth="1"/>
    <col min="10" max="10" width="24.44140625" customWidth="1"/>
    <col min="11" max="11" width="28.5546875" customWidth="1"/>
    <col min="12" max="12" width="13" customWidth="1"/>
    <col min="13" max="13" width="10" bestFit="1" customWidth="1"/>
    <col min="14" max="14" width="10.77734375" bestFit="1" customWidth="1"/>
    <col min="15" max="16" width="9.5546875" bestFit="1" customWidth="1"/>
    <col min="17" max="17" width="35.21875" bestFit="1" customWidth="1"/>
  </cols>
  <sheetData>
    <row r="1" spans="1:20" x14ac:dyDescent="0.3">
      <c r="A1" s="26" t="s">
        <v>3</v>
      </c>
      <c r="B1" s="26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17</v>
      </c>
      <c r="H1" s="26" t="s">
        <v>14</v>
      </c>
      <c r="I1" s="26" t="s">
        <v>18</v>
      </c>
      <c r="J1" s="26" t="s">
        <v>15</v>
      </c>
      <c r="K1" s="26" t="s">
        <v>19</v>
      </c>
      <c r="L1" s="25" t="s">
        <v>42</v>
      </c>
      <c r="M1" s="25"/>
      <c r="N1" s="36" t="s">
        <v>27</v>
      </c>
      <c r="O1" s="4" t="s">
        <v>26</v>
      </c>
      <c r="P1" s="4" t="s">
        <v>28</v>
      </c>
      <c r="Q1" s="11" t="s">
        <v>58</v>
      </c>
      <c r="R1" s="26" t="s">
        <v>59</v>
      </c>
      <c r="S1" s="11" t="s">
        <v>60</v>
      </c>
      <c r="T1" s="11"/>
    </row>
    <row r="2" spans="1:20" x14ac:dyDescent="0.3">
      <c r="A2" s="1" t="str">
        <f>IF(E1_bas!D15=1,"",E1_bas!A15)</f>
        <v>MWG</v>
      </c>
      <c r="B2" s="1">
        <f>IFERROR(VLOOKUP(A2,[3]E1VFVN30!$C$2:$E$31,3,0),0)</f>
        <v>2000</v>
      </c>
      <c r="C2" s="1">
        <f>IFERROR(VLOOKUP($A2,updated_plusgrid!$A$1:$AF$500,MATCH("Usable (USABLE)",updated_plusgrid!$A$1:$AF$1,0),0),0)</f>
        <v>98733</v>
      </c>
      <c r="D2" s="1">
        <f>IFERROR(VLOOKUP($A2,updated_plusgrid!$A$1:$AF$500,MATCH("Due (DUE)",updated_plusgrid!$A$1:$AF$1,0),0),0)</f>
        <v>48000</v>
      </c>
      <c r="E2" s="1">
        <f>IFERROR(VLOOKUP($A2,updated_plusgrid!$A$1:$AF$500,MATCH("Pend. T+1 Buy (TT1UNSETTLEBUY)",updated_plusgrid!$A$1:$AF$1,0),0),0)</f>
        <v>14000</v>
      </c>
      <c r="F2" s="30">
        <f t="shared" ref="F2:F32" si="0">IF(LEN($A2)=3,IFERROR(C2/$B2,0),"")</f>
        <v>49.366500000000002</v>
      </c>
      <c r="G2" s="1">
        <f t="shared" ref="G2:G17" si="1">IFERROR(ROUNDDOWN(F2,-0.1),"")</f>
        <v>49</v>
      </c>
      <c r="H2" s="30">
        <f t="shared" ref="H2:H7" si="2">IF(LEN($A2)=3,IFERROR(D2/$B2,0),"")</f>
        <v>24</v>
      </c>
      <c r="I2" s="28">
        <f>IFERROR(ROUNDDOWN(H2,-0.1),"")</f>
        <v>24</v>
      </c>
      <c r="J2" s="30">
        <f t="shared" ref="J2:J7" si="3">IF(LEN($A2)=3,IFERROR(E2/$B2,0),"")</f>
        <v>7</v>
      </c>
      <c r="K2" s="28">
        <f t="shared" ref="K2:K32" si="4">IFERROR(ROUNDDOWN(J2,-0.1),"")</f>
        <v>7</v>
      </c>
      <c r="L2" s="4">
        <f>IFERROR(G2+I2+K2-M2,"")</f>
        <v>80</v>
      </c>
      <c r="M2" s="8"/>
      <c r="N2" s="37">
        <f t="shared" ref="N2:N32" si="5">C2-MIN($G:$G)*B2</f>
        <v>2733</v>
      </c>
      <c r="O2" s="1">
        <f>D2-MIN($I:$I)*B2</f>
        <v>2000</v>
      </c>
      <c r="P2" s="1">
        <f>E2-B2*MIN($K:$K)</f>
        <v>2000</v>
      </c>
      <c r="Q2">
        <f>IFERROR(VLOOKUP($A2,updated_plusgrid!$A$1:$AF$500,MATCH("boughtT0",updated_plusgrid!$A$1:$AF$1,0),0),0)</f>
        <v>20000</v>
      </c>
      <c r="R2" s="1">
        <f>IFERROR(Q2/B2,"")</f>
        <v>10</v>
      </c>
      <c r="S2">
        <f>R2+L2</f>
        <v>90</v>
      </c>
    </row>
    <row r="3" spans="1:20" x14ac:dyDescent="0.3">
      <c r="A3" s="1" t="str">
        <f>IF(E1_bas!D30=1,"",E1_bas!A30)</f>
        <v>VNM</v>
      </c>
      <c r="B3" s="1">
        <f>IFERROR(VLOOKUP(A3,[3]E1VFVN30!$C$2:$E$31,3,0),0)</f>
        <v>1400</v>
      </c>
      <c r="C3" s="1">
        <f>IFERROR(VLOOKUP($A3,updated_plusgrid!$A$1:$AF$500,MATCH("Usable (USABLE)",updated_plusgrid!$A$1:$AF$1,0),0),0)</f>
        <v>72604</v>
      </c>
      <c r="D3" s="1">
        <f>IFERROR(VLOOKUP($A3,updated_plusgrid!$A$1:$AF$500,MATCH("Due (DUE)",updated_plusgrid!$A$1:$AF$1,0),0),0)</f>
        <v>33600</v>
      </c>
      <c r="E3" s="1">
        <f>IFERROR(VLOOKUP($A3,updated_plusgrid!$A$1:$AF$500,MATCH("Pend. T+1 Buy (TT1UNSETTLEBUY)",updated_plusgrid!$A$1:$AF$1,0),0),0)</f>
        <v>9800</v>
      </c>
      <c r="F3" s="30">
        <f t="shared" si="0"/>
        <v>51.86</v>
      </c>
      <c r="G3" s="1">
        <f t="shared" si="1"/>
        <v>51</v>
      </c>
      <c r="H3" s="30">
        <f t="shared" si="2"/>
        <v>24</v>
      </c>
      <c r="I3" s="28">
        <f t="shared" ref="I2:I32" si="6">IFERROR(ROUNDDOWN(H3,-0.1),"")</f>
        <v>24</v>
      </c>
      <c r="J3" s="30">
        <f t="shared" si="3"/>
        <v>7</v>
      </c>
      <c r="K3" s="28">
        <f t="shared" si="4"/>
        <v>7</v>
      </c>
      <c r="L3" s="4">
        <f t="shared" ref="L2:L32" si="7">IFERROR(G3+I3+K3-M3,"")</f>
        <v>82</v>
      </c>
      <c r="M3" s="8"/>
      <c r="N3" s="37">
        <f t="shared" si="5"/>
        <v>5404</v>
      </c>
      <c r="O3" s="1">
        <f t="shared" ref="O3:O32" si="8">D3-MIN($I:$I)*B3</f>
        <v>1400</v>
      </c>
      <c r="P3" s="1">
        <f t="shared" ref="P3:P32" si="9">E3-B3*MIN($K:$K)</f>
        <v>1400</v>
      </c>
      <c r="Q3">
        <f>IFERROR(VLOOKUP($A3,updated_plusgrid!$A$1:$AF$500,MATCH("boughtT0",updated_plusgrid!$A$1:$AF$1,0),0),0)</f>
        <v>10500</v>
      </c>
      <c r="R3" s="1">
        <f t="shared" ref="R3:R32" si="10">IFERROR(Q3/B3,"")</f>
        <v>7.5</v>
      </c>
      <c r="S3">
        <f t="shared" ref="S3:S32" si="11">R3+L3</f>
        <v>89.5</v>
      </c>
    </row>
    <row r="4" spans="1:20" x14ac:dyDescent="0.3">
      <c r="A4" s="1" t="str">
        <f>IF(E1_bas!D10=1,"",E1_bas!A10)</f>
        <v>GVR</v>
      </c>
      <c r="B4" s="1">
        <f>IFERROR(VLOOKUP(A4,[3]E1VFVN30!$C$2:$E$31,3,0),0)</f>
        <v>300</v>
      </c>
      <c r="C4" s="1">
        <f>IFERROR(VLOOKUP($A4,updated_plusgrid!$A$1:$AF$500,MATCH("Usable (USABLE)",updated_plusgrid!$A$1:$AF$1,0),0),0)</f>
        <v>15200</v>
      </c>
      <c r="D4" s="1">
        <f>IFERROR(VLOOKUP($A4,updated_plusgrid!$A$1:$AF$500,MATCH("Due (DUE)",updated_plusgrid!$A$1:$AF$1,0),0),0)</f>
        <v>7200</v>
      </c>
      <c r="E4" s="1">
        <f>IFERROR(VLOOKUP($A4,updated_plusgrid!$A$1:$AF$500,MATCH("Pend. T+1 Buy (TT1UNSETTLEBUY)",updated_plusgrid!$A$1:$AF$1,0),0),0)</f>
        <v>2100</v>
      </c>
      <c r="F4" s="30">
        <f t="shared" si="0"/>
        <v>50.666666666666664</v>
      </c>
      <c r="G4" s="1">
        <f t="shared" si="1"/>
        <v>50</v>
      </c>
      <c r="H4" s="30">
        <f t="shared" si="2"/>
        <v>24</v>
      </c>
      <c r="I4" s="28">
        <f t="shared" si="6"/>
        <v>24</v>
      </c>
      <c r="J4" s="30">
        <f t="shared" si="3"/>
        <v>7</v>
      </c>
      <c r="K4" s="28">
        <f t="shared" si="4"/>
        <v>7</v>
      </c>
      <c r="L4" s="4">
        <f t="shared" si="7"/>
        <v>81</v>
      </c>
      <c r="M4" s="8"/>
      <c r="N4" s="37">
        <f t="shared" si="5"/>
        <v>800</v>
      </c>
      <c r="O4" s="1">
        <f t="shared" si="8"/>
        <v>300</v>
      </c>
      <c r="P4" s="1">
        <f t="shared" si="9"/>
        <v>300</v>
      </c>
      <c r="Q4">
        <f>IFERROR(VLOOKUP($A4,updated_plusgrid!$A$1:$AF$500,MATCH("boughtT0",updated_plusgrid!$A$1:$AF$1,0),0),0)</f>
        <v>3000</v>
      </c>
      <c r="R4" s="1">
        <f t="shared" si="10"/>
        <v>10</v>
      </c>
      <c r="S4">
        <f t="shared" si="11"/>
        <v>91</v>
      </c>
    </row>
    <row r="5" spans="1:20" x14ac:dyDescent="0.3">
      <c r="A5" s="1" t="str">
        <f>IF(E1_bas!D11=1,"",E1_bas!A11)</f>
        <v>HDB</v>
      </c>
      <c r="B5" s="1">
        <f>IFERROR(VLOOKUP(A5,[3]E1VFVN30!$C$2:$E$31,3,0),0)</f>
        <v>3700</v>
      </c>
      <c r="C5" s="1">
        <f>IFERROR(VLOOKUP($A5,updated_plusgrid!$A$1:$AF$500,MATCH("Usable (USABLE)",updated_plusgrid!$A$1:$AF$1,0),0),0)</f>
        <v>241500</v>
      </c>
      <c r="D5" s="1">
        <f>IFERROR(VLOOKUP($A5,updated_plusgrid!$A$1:$AF$500,MATCH("Due (DUE)",updated_plusgrid!$A$1:$AF$1,0),0),0)</f>
        <v>88800</v>
      </c>
      <c r="E5" s="1">
        <f>IFERROR(VLOOKUP($A5,updated_plusgrid!$A$1:$AF$500,MATCH("Pend. T+1 Buy (TT1UNSETTLEBUY)",updated_plusgrid!$A$1:$AF$1,0),0),0)</f>
        <v>25900</v>
      </c>
      <c r="F5" s="30">
        <f t="shared" si="0"/>
        <v>65.270270270270274</v>
      </c>
      <c r="G5" s="1">
        <f t="shared" si="1"/>
        <v>65</v>
      </c>
      <c r="H5" s="30">
        <f t="shared" si="2"/>
        <v>24</v>
      </c>
      <c r="I5" s="28">
        <f t="shared" si="6"/>
        <v>24</v>
      </c>
      <c r="J5" s="30">
        <f t="shared" si="3"/>
        <v>7</v>
      </c>
      <c r="K5" s="28">
        <f t="shared" si="4"/>
        <v>7</v>
      </c>
      <c r="L5" s="4">
        <f t="shared" si="7"/>
        <v>96</v>
      </c>
      <c r="M5" s="8"/>
      <c r="N5" s="37">
        <f t="shared" si="5"/>
        <v>63900</v>
      </c>
      <c r="O5" s="1">
        <f t="shared" si="8"/>
        <v>3700</v>
      </c>
      <c r="P5" s="1">
        <f t="shared" si="9"/>
        <v>3700</v>
      </c>
      <c r="Q5">
        <f>IFERROR(VLOOKUP($A5,updated_plusgrid!$A$1:$AF$500,MATCH("boughtT0",updated_plusgrid!$A$1:$AF$1,0),0),0)</f>
        <v>14800</v>
      </c>
      <c r="R5" s="1">
        <f t="shared" si="10"/>
        <v>4</v>
      </c>
      <c r="S5">
        <f t="shared" si="11"/>
        <v>100</v>
      </c>
    </row>
    <row r="6" spans="1:20" ht="13.35" customHeight="1" x14ac:dyDescent="0.3">
      <c r="A6" s="1" t="str">
        <f>IF(E1_bas!D28=1,"",E1_bas!A28)</f>
        <v>VIC</v>
      </c>
      <c r="B6" s="1">
        <f>IFERROR(VLOOKUP(A6,[3]E1VFVN30!$C$2:$E$31,3,0),0)</f>
        <v>1900</v>
      </c>
      <c r="C6" s="1">
        <f>IFERROR(VLOOKUP($A6,updated_plusgrid!$A$1:$AF$500,MATCH("Usable (USABLE)",updated_plusgrid!$A$1:$AF$1,0),0),0)</f>
        <v>95268</v>
      </c>
      <c r="D6" s="1">
        <f>IFERROR(VLOOKUP($A6,updated_plusgrid!$A$1:$AF$500,MATCH("Due (DUE)",updated_plusgrid!$A$1:$AF$1,0),0),0)</f>
        <v>45600</v>
      </c>
      <c r="E6" s="1">
        <f>IFERROR(VLOOKUP($A6,updated_plusgrid!$A$1:$AF$500,MATCH("Pend. T+1 Buy (TT1UNSETTLEBUY)",updated_plusgrid!$A$1:$AF$1,0),0),0)</f>
        <v>13300</v>
      </c>
      <c r="F6" s="30">
        <f t="shared" si="0"/>
        <v>50.141052631578944</v>
      </c>
      <c r="G6" s="1">
        <f t="shared" si="1"/>
        <v>50</v>
      </c>
      <c r="H6" s="30">
        <f t="shared" si="2"/>
        <v>24</v>
      </c>
      <c r="I6" s="28">
        <f t="shared" si="6"/>
        <v>24</v>
      </c>
      <c r="J6" s="30">
        <f t="shared" si="3"/>
        <v>7</v>
      </c>
      <c r="K6" s="28">
        <f t="shared" si="4"/>
        <v>7</v>
      </c>
      <c r="L6" s="4">
        <f t="shared" si="7"/>
        <v>81</v>
      </c>
      <c r="M6" s="8"/>
      <c r="N6" s="37">
        <f t="shared" si="5"/>
        <v>4068</v>
      </c>
      <c r="O6" s="1">
        <f t="shared" si="8"/>
        <v>1900</v>
      </c>
      <c r="P6" s="1">
        <f t="shared" si="9"/>
        <v>1900</v>
      </c>
      <c r="Q6">
        <f>IFERROR(VLOOKUP($A6,updated_plusgrid!$A$1:$AF$500,MATCH("boughtT0",updated_plusgrid!$A$1:$AF$1,0),0),0)</f>
        <v>19000</v>
      </c>
      <c r="R6" s="1">
        <f t="shared" si="10"/>
        <v>10</v>
      </c>
      <c r="S6">
        <f t="shared" si="11"/>
        <v>91</v>
      </c>
    </row>
    <row r="7" spans="1:20" x14ac:dyDescent="0.3">
      <c r="A7" s="1" t="str">
        <f>IF(E1_bas!D17=1,"",E1_bas!A17)</f>
        <v>POW</v>
      </c>
      <c r="B7" s="1">
        <f>IFERROR(VLOOKUP(A7,[3]E1VFVN30!$C$2:$E$31,3,0),0)</f>
        <v>1000</v>
      </c>
      <c r="C7" s="1">
        <f>IFERROR(VLOOKUP($A7,updated_plusgrid!$A$1:$AF$500,MATCH("Usable (USABLE)",updated_plusgrid!$A$1:$AF$1,0),0),0)</f>
        <v>54800</v>
      </c>
      <c r="D7" s="1">
        <f>IFERROR(VLOOKUP($A7,updated_plusgrid!$A$1:$AF$500,MATCH("Due (DUE)",updated_plusgrid!$A$1:$AF$1,0),0),0)</f>
        <v>24000</v>
      </c>
      <c r="E7" s="1">
        <f>IFERROR(VLOOKUP($A7,updated_plusgrid!$A$1:$AF$500,MATCH("Pend. T+1 Buy (TT1UNSETTLEBUY)",updated_plusgrid!$A$1:$AF$1,0),0),0)</f>
        <v>7000</v>
      </c>
      <c r="F7" s="30">
        <f t="shared" si="0"/>
        <v>54.8</v>
      </c>
      <c r="G7" s="1">
        <f t="shared" si="1"/>
        <v>54</v>
      </c>
      <c r="H7" s="30">
        <f t="shared" si="2"/>
        <v>24</v>
      </c>
      <c r="I7" s="28">
        <f t="shared" si="6"/>
        <v>24</v>
      </c>
      <c r="J7" s="30">
        <f t="shared" si="3"/>
        <v>7</v>
      </c>
      <c r="K7" s="28">
        <f t="shared" si="4"/>
        <v>7</v>
      </c>
      <c r="L7" s="4">
        <f t="shared" si="7"/>
        <v>85</v>
      </c>
      <c r="M7" s="8"/>
      <c r="N7" s="37">
        <f t="shared" si="5"/>
        <v>6800</v>
      </c>
      <c r="O7" s="1">
        <f t="shared" si="8"/>
        <v>1000</v>
      </c>
      <c r="P7" s="1">
        <f t="shared" si="9"/>
        <v>1000</v>
      </c>
      <c r="Q7">
        <f>IFERROR(VLOOKUP($A7,updated_plusgrid!$A$1:$AF$500,MATCH("boughtT0",updated_plusgrid!$A$1:$AF$1,0),0),0)</f>
        <v>10000</v>
      </c>
      <c r="R7" s="1">
        <f t="shared" si="10"/>
        <v>10</v>
      </c>
      <c r="S7">
        <f t="shared" si="11"/>
        <v>95</v>
      </c>
    </row>
    <row r="8" spans="1:20" x14ac:dyDescent="0.3">
      <c r="A8" s="1" t="str">
        <f>IF(E1_bas!D5=1,"",E1_bas!A5)</f>
        <v>BID</v>
      </c>
      <c r="B8" s="1">
        <f>IFERROR(VLOOKUP(A8,[3]E1VFVN30!$C$2:$E$31,3,0),0)</f>
        <v>400</v>
      </c>
      <c r="C8" s="1">
        <f>IFERROR(VLOOKUP($A8,updated_plusgrid!$A$1:$AF$500,MATCH("Usable (USABLE)",updated_plusgrid!$A$1:$AF$1,0),0),0)</f>
        <v>21805</v>
      </c>
      <c r="D8" s="1">
        <f>IFERROR(VLOOKUP($A8,updated_plusgrid!$A$1:$AF$500,MATCH("Due (DUE)",updated_plusgrid!$A$1:$AF$1,0),0),0)</f>
        <v>9600</v>
      </c>
      <c r="E8" s="1">
        <f>IFERROR(VLOOKUP($A8,updated_plusgrid!$A$1:$AF$500,MATCH("Pend. T+1 Buy (TT1UNSETTLEBUY)",updated_plusgrid!$A$1:$AF$1,0),0),0)</f>
        <v>2800</v>
      </c>
      <c r="F8" s="30">
        <f t="shared" si="0"/>
        <v>54.512500000000003</v>
      </c>
      <c r="G8" s="1">
        <f t="shared" si="1"/>
        <v>54</v>
      </c>
      <c r="H8" s="1">
        <f>IFERROR(D8/B8,"")</f>
        <v>24</v>
      </c>
      <c r="I8" s="1">
        <f t="shared" si="6"/>
        <v>24</v>
      </c>
      <c r="J8" s="1">
        <f>IFERROR(E8/B8,"")</f>
        <v>7</v>
      </c>
      <c r="K8" s="1">
        <f t="shared" si="4"/>
        <v>7</v>
      </c>
      <c r="L8" s="4">
        <f t="shared" si="7"/>
        <v>85</v>
      </c>
      <c r="M8" s="8"/>
      <c r="N8" s="37">
        <f t="shared" si="5"/>
        <v>2605</v>
      </c>
      <c r="O8" s="1">
        <f t="shared" si="8"/>
        <v>400</v>
      </c>
      <c r="P8" s="1">
        <f t="shared" si="9"/>
        <v>400</v>
      </c>
      <c r="Q8">
        <f>IFERROR(VLOOKUP($A8,updated_plusgrid!$A$1:$AF$500,MATCH("boughtT0",updated_plusgrid!$A$1:$AF$1,0),0),0)</f>
        <v>4000</v>
      </c>
      <c r="R8" s="1">
        <f t="shared" si="10"/>
        <v>10</v>
      </c>
      <c r="S8">
        <f t="shared" si="11"/>
        <v>95</v>
      </c>
    </row>
    <row r="9" spans="1:20" x14ac:dyDescent="0.3">
      <c r="A9" s="1" t="str">
        <f>IF(E1_bas!D24=1,"",E1_bas!A24)</f>
        <v>TPB</v>
      </c>
      <c r="B9" s="1">
        <f>IFERROR(VLOOKUP(A9,[3]E1VFVN30!$C$2:$E$31,3,0),0)</f>
        <v>1900</v>
      </c>
      <c r="C9" s="1">
        <f>IFERROR(VLOOKUP($A9,updated_plusgrid!$A$1:$AF$500,MATCH("Usable (USABLE)",updated_plusgrid!$A$1:$AF$1,0),0),0)</f>
        <v>117416</v>
      </c>
      <c r="D9" s="1">
        <f>IFERROR(VLOOKUP($A9,updated_plusgrid!$A$1:$AF$500,MATCH("Due (DUE)",updated_plusgrid!$A$1:$AF$1,0),0),0)</f>
        <v>45600</v>
      </c>
      <c r="E9" s="1">
        <f>IFERROR(VLOOKUP($A9,updated_plusgrid!$A$1:$AF$500,MATCH("Pend. T+1 Buy (TT1UNSETTLEBUY)",updated_plusgrid!$A$1:$AF$1,0),0),0)</f>
        <v>13300</v>
      </c>
      <c r="F9" s="30">
        <f t="shared" si="0"/>
        <v>61.797894736842103</v>
      </c>
      <c r="G9" s="1">
        <f t="shared" si="1"/>
        <v>61</v>
      </c>
      <c r="H9" s="30">
        <f t="shared" ref="H9:H32" si="12">IF(LEN($A9)=3,IFERROR(D9/$B9,0),"")</f>
        <v>24</v>
      </c>
      <c r="I9" s="28">
        <f t="shared" si="6"/>
        <v>24</v>
      </c>
      <c r="J9" s="30">
        <f t="shared" ref="J9:J32" si="13">IF(LEN($A9)=3,IFERROR(E9/$B9,0),"")</f>
        <v>7</v>
      </c>
      <c r="K9" s="28">
        <f t="shared" si="4"/>
        <v>7</v>
      </c>
      <c r="L9" s="4">
        <f t="shared" si="7"/>
        <v>92</v>
      </c>
      <c r="M9" s="8"/>
      <c r="N9" s="37">
        <f t="shared" si="5"/>
        <v>26216</v>
      </c>
      <c r="O9" s="1">
        <f t="shared" si="8"/>
        <v>1900</v>
      </c>
      <c r="P9" s="1">
        <f t="shared" si="9"/>
        <v>1900</v>
      </c>
      <c r="Q9">
        <f>IFERROR(VLOOKUP($A9,updated_plusgrid!$A$1:$AF$500,MATCH("boughtT0",updated_plusgrid!$A$1:$AF$1,0),0),0)</f>
        <v>13300</v>
      </c>
      <c r="R9" s="1">
        <f t="shared" si="10"/>
        <v>7</v>
      </c>
      <c r="S9">
        <f t="shared" si="11"/>
        <v>99</v>
      </c>
    </row>
    <row r="10" spans="1:20" x14ac:dyDescent="0.3">
      <c r="A10" s="1" t="str">
        <f>IF(E1_bas!D29=1,"",E1_bas!A29)</f>
        <v>VJC</v>
      </c>
      <c r="B10" s="1">
        <f>IFERROR(VLOOKUP(A10,[3]E1VFVN30!$C$2:$E$31,3,0),0)</f>
        <v>500</v>
      </c>
      <c r="C10" s="1">
        <f>IFERROR(VLOOKUP($A10,updated_plusgrid!$A$1:$AF$500,MATCH("Usable (USABLE)",updated_plusgrid!$A$1:$AF$1,0),0),0)</f>
        <v>25500</v>
      </c>
      <c r="D10" s="1">
        <f>IFERROR(VLOOKUP($A10,updated_plusgrid!$A$1:$AF$500,MATCH("Due (DUE)",updated_plusgrid!$A$1:$AF$1,0),0),0)</f>
        <v>12000</v>
      </c>
      <c r="E10" s="1">
        <f>IFERROR(VLOOKUP($A10,updated_plusgrid!$A$1:$AF$500,MATCH("Pend. T+1 Buy (TT1UNSETTLEBUY)",updated_plusgrid!$A$1:$AF$1,0),0),0)</f>
        <v>3500</v>
      </c>
      <c r="F10" s="30">
        <f t="shared" si="0"/>
        <v>51</v>
      </c>
      <c r="G10" s="1">
        <f t="shared" si="1"/>
        <v>51</v>
      </c>
      <c r="H10" s="30">
        <f t="shared" si="12"/>
        <v>24</v>
      </c>
      <c r="I10" s="28">
        <f t="shared" si="6"/>
        <v>24</v>
      </c>
      <c r="J10" s="30">
        <f t="shared" si="13"/>
        <v>7</v>
      </c>
      <c r="K10" s="28">
        <f t="shared" si="4"/>
        <v>7</v>
      </c>
      <c r="L10" s="4">
        <f t="shared" si="7"/>
        <v>82</v>
      </c>
      <c r="M10" s="8"/>
      <c r="N10" s="37">
        <f t="shared" si="5"/>
        <v>1500</v>
      </c>
      <c r="O10" s="1">
        <f t="shared" si="8"/>
        <v>500</v>
      </c>
      <c r="P10" s="1">
        <f t="shared" si="9"/>
        <v>500</v>
      </c>
      <c r="Q10">
        <f>IFERROR(VLOOKUP($A10,updated_plusgrid!$A$1:$AF$500,MATCH("boughtT0",updated_plusgrid!$A$1:$AF$1,0),0),0)</f>
        <v>4000</v>
      </c>
      <c r="R10" s="1">
        <f t="shared" si="10"/>
        <v>8</v>
      </c>
      <c r="S10">
        <f t="shared" si="11"/>
        <v>90</v>
      </c>
    </row>
    <row r="11" spans="1:20" ht="15" customHeight="1" x14ac:dyDescent="0.3">
      <c r="A11" s="32" t="str">
        <f>IF(E1_bas!D12=1,"",E1_bas!A12)</f>
        <v>HPG</v>
      </c>
      <c r="B11" s="1">
        <f>IFERROR(VLOOKUP(A11,[3]E1VFVN30!$C$2:$E$31,3,0),0)</f>
        <v>6100</v>
      </c>
      <c r="C11" s="1">
        <f>IFERROR(VLOOKUP($A11,updated_plusgrid!$A$1:$AF$500,MATCH("Usable (USABLE)",updated_plusgrid!$A$1:$AF$1,0),0),0)</f>
        <v>337228</v>
      </c>
      <c r="D11" s="1">
        <f>IFERROR(VLOOKUP($A11,updated_plusgrid!$A$1:$AF$500,MATCH("Due (DUE)",updated_plusgrid!$A$1:$AF$1,0),0),0)</f>
        <v>146400</v>
      </c>
      <c r="E11" s="1">
        <f>IFERROR(VLOOKUP($A11,updated_plusgrid!$A$1:$AF$500,MATCH("Pend. T+1 Buy (TT1UNSETTLEBUY)",updated_plusgrid!$A$1:$AF$1,0),0),0)</f>
        <v>42700</v>
      </c>
      <c r="F11" s="30">
        <f t="shared" si="0"/>
        <v>55.283278688524589</v>
      </c>
      <c r="G11" s="1">
        <f t="shared" si="1"/>
        <v>55</v>
      </c>
      <c r="H11" s="30">
        <f t="shared" si="12"/>
        <v>24</v>
      </c>
      <c r="I11" s="28">
        <f t="shared" si="6"/>
        <v>24</v>
      </c>
      <c r="J11" s="30">
        <f t="shared" si="13"/>
        <v>7</v>
      </c>
      <c r="K11" s="28">
        <f t="shared" si="4"/>
        <v>7</v>
      </c>
      <c r="L11" s="4">
        <f t="shared" si="7"/>
        <v>86</v>
      </c>
      <c r="M11" s="8"/>
      <c r="N11" s="37">
        <f t="shared" si="5"/>
        <v>44428</v>
      </c>
      <c r="O11" s="1">
        <f t="shared" si="8"/>
        <v>6100</v>
      </c>
      <c r="P11" s="1">
        <f t="shared" si="9"/>
        <v>6100</v>
      </c>
      <c r="Q11">
        <f>IFERROR(VLOOKUP($A11,updated_plusgrid!$A$1:$AF$500,MATCH("boughtT0",updated_plusgrid!$A$1:$AF$1,0),0),0)</f>
        <v>24400</v>
      </c>
      <c r="R11" s="1">
        <f t="shared" si="10"/>
        <v>4</v>
      </c>
      <c r="S11">
        <f t="shared" si="11"/>
        <v>90</v>
      </c>
    </row>
    <row r="12" spans="1:20" x14ac:dyDescent="0.3">
      <c r="A12" s="1" t="str">
        <f>IF(E1_bas!D31=1,"",E1_bas!A31)</f>
        <v>VPB</v>
      </c>
      <c r="B12" s="1">
        <f>IFERROR(VLOOKUP(A12,[3]E1VFVN30!$C$2:$E$31,3,0),0)</f>
        <v>8200</v>
      </c>
      <c r="C12" s="1">
        <f>IFERROR(VLOOKUP($A12,updated_plusgrid!$A$1:$AF$500,MATCH("Usable (USABLE)",updated_plusgrid!$A$1:$AF$1,0),0),0)</f>
        <v>561083</v>
      </c>
      <c r="D12" s="1">
        <f>IFERROR(VLOOKUP($A12,updated_plusgrid!$A$1:$AF$500,MATCH("Due (DUE)",updated_plusgrid!$A$1:$AF$1,0),0),0)</f>
        <v>188600</v>
      </c>
      <c r="E12" s="1">
        <f>IFERROR(VLOOKUP($A12,updated_plusgrid!$A$1:$AF$500,MATCH("Pend. T+1 Buy (TT1UNSETTLEBUY)",updated_plusgrid!$A$1:$AF$1,0),0),0)</f>
        <v>57400</v>
      </c>
      <c r="F12" s="30">
        <f t="shared" si="0"/>
        <v>68.424756097560973</v>
      </c>
      <c r="G12" s="1">
        <f t="shared" si="1"/>
        <v>68</v>
      </c>
      <c r="H12" s="30">
        <f t="shared" si="12"/>
        <v>23</v>
      </c>
      <c r="I12" s="28">
        <f t="shared" si="6"/>
        <v>23</v>
      </c>
      <c r="J12" s="30">
        <f t="shared" si="13"/>
        <v>7</v>
      </c>
      <c r="K12" s="28">
        <f t="shared" si="4"/>
        <v>7</v>
      </c>
      <c r="L12" s="4">
        <f t="shared" si="7"/>
        <v>98</v>
      </c>
      <c r="M12" s="35"/>
      <c r="N12" s="37">
        <f t="shared" si="5"/>
        <v>167483</v>
      </c>
      <c r="O12" s="1">
        <f t="shared" si="8"/>
        <v>0</v>
      </c>
      <c r="P12" s="1">
        <f t="shared" si="9"/>
        <v>8200</v>
      </c>
      <c r="Q12">
        <f>IFERROR(VLOOKUP($A12,updated_plusgrid!$A$1:$AF$500,MATCH("boughtT0",updated_plusgrid!$A$1:$AF$1,0),0),0)</f>
        <v>32800</v>
      </c>
      <c r="R12" s="1">
        <f t="shared" si="10"/>
        <v>4</v>
      </c>
      <c r="S12">
        <f t="shared" si="11"/>
        <v>102</v>
      </c>
    </row>
    <row r="13" spans="1:20" x14ac:dyDescent="0.3">
      <c r="A13" s="1" t="str">
        <f>IF(E1_bas!D18=1,"",E1_bas!A18)</f>
        <v>SAB</v>
      </c>
      <c r="B13" s="1">
        <f>IFERROR(VLOOKUP(A13,[3]E1VFVN30!$C$2:$E$31,3,0),0)</f>
        <v>200</v>
      </c>
      <c r="C13" s="1">
        <f>IFERROR(VLOOKUP($A13,updated_plusgrid!$A$1:$AF$500,MATCH("Usable (USABLE)",updated_plusgrid!$A$1:$AF$1,0),0),0)</f>
        <v>10950</v>
      </c>
      <c r="D13" s="1">
        <f>IFERROR(VLOOKUP($A13,updated_plusgrid!$A$1:$AF$500,MATCH("Due (DUE)",updated_plusgrid!$A$1:$AF$1,0),0),0)</f>
        <v>4800</v>
      </c>
      <c r="E13" s="1">
        <f>IFERROR(VLOOKUP($A13,updated_plusgrid!$A$1:$AF$500,MATCH("Pend. T+1 Buy (TT1UNSETTLEBUY)",updated_plusgrid!$A$1:$AF$1,0),0),0)</f>
        <v>1400</v>
      </c>
      <c r="F13" s="30">
        <f t="shared" si="0"/>
        <v>54.75</v>
      </c>
      <c r="G13" s="1">
        <f t="shared" si="1"/>
        <v>54</v>
      </c>
      <c r="H13" s="30">
        <f t="shared" si="12"/>
        <v>24</v>
      </c>
      <c r="I13" s="28">
        <f t="shared" si="6"/>
        <v>24</v>
      </c>
      <c r="J13" s="30">
        <f t="shared" si="13"/>
        <v>7</v>
      </c>
      <c r="K13" s="28">
        <f t="shared" si="4"/>
        <v>7</v>
      </c>
      <c r="L13" s="4">
        <f t="shared" si="7"/>
        <v>85</v>
      </c>
      <c r="M13" s="8"/>
      <c r="N13" s="37">
        <f t="shared" si="5"/>
        <v>1350</v>
      </c>
      <c r="O13" s="1">
        <f t="shared" si="8"/>
        <v>200</v>
      </c>
      <c r="P13" s="1">
        <f t="shared" si="9"/>
        <v>200</v>
      </c>
      <c r="Q13">
        <f>IFERROR(VLOOKUP($A13,updated_plusgrid!$A$1:$AF$500,MATCH("boughtT0",updated_plusgrid!$A$1:$AF$1,0),0),0)</f>
        <v>2000</v>
      </c>
      <c r="R13" s="1">
        <f t="shared" si="10"/>
        <v>10</v>
      </c>
      <c r="S13">
        <f t="shared" si="11"/>
        <v>95</v>
      </c>
    </row>
    <row r="14" spans="1:20" x14ac:dyDescent="0.3">
      <c r="A14" s="1" t="str">
        <f>IF(E1_bas!D32=1,"",E1_bas!A32)</f>
        <v>VRE</v>
      </c>
      <c r="B14" s="1">
        <f>IFERROR(VLOOKUP(A14,[3]E1VFVN30!$C$2:$E$31,3,0),0)</f>
        <v>1600</v>
      </c>
      <c r="C14" s="1">
        <f>IFERROR(VLOOKUP($A14,updated_plusgrid!$A$1:$AF$500,MATCH("Usable (USABLE)",updated_plusgrid!$A$1:$AF$1,0),0),0)</f>
        <v>84800</v>
      </c>
      <c r="D14" s="1">
        <f>IFERROR(VLOOKUP($A14,updated_plusgrid!$A$1:$AF$500,MATCH("Due (DUE)",updated_plusgrid!$A$1:$AF$1,0),0),0)</f>
        <v>38400</v>
      </c>
      <c r="E14" s="1">
        <f>IFERROR(VLOOKUP($A14,updated_plusgrid!$A$1:$AF$500,MATCH("Pend. T+1 Buy (TT1UNSETTLEBUY)",updated_plusgrid!$A$1:$AF$1,0),0),0)</f>
        <v>11200</v>
      </c>
      <c r="F14" s="30">
        <f t="shared" si="0"/>
        <v>53</v>
      </c>
      <c r="G14" s="1">
        <f t="shared" si="1"/>
        <v>53</v>
      </c>
      <c r="H14" s="30">
        <f t="shared" si="12"/>
        <v>24</v>
      </c>
      <c r="I14" s="28">
        <f t="shared" si="6"/>
        <v>24</v>
      </c>
      <c r="J14" s="30">
        <f t="shared" si="13"/>
        <v>7</v>
      </c>
      <c r="K14" s="28">
        <f t="shared" si="4"/>
        <v>7</v>
      </c>
      <c r="L14" s="4">
        <f t="shared" si="7"/>
        <v>84</v>
      </c>
      <c r="M14" s="8"/>
      <c r="N14" s="37">
        <f t="shared" si="5"/>
        <v>8000</v>
      </c>
      <c r="O14" s="1">
        <f t="shared" si="8"/>
        <v>1600</v>
      </c>
      <c r="P14" s="1">
        <f t="shared" si="9"/>
        <v>1600</v>
      </c>
      <c r="Q14">
        <f>IFERROR(VLOOKUP($A14,updated_plusgrid!$A$1:$AF$500,MATCH("boughtT0",updated_plusgrid!$A$1:$AF$1,0),0),0)</f>
        <v>16000</v>
      </c>
      <c r="R14" s="1">
        <f t="shared" si="10"/>
        <v>10</v>
      </c>
      <c r="S14">
        <f t="shared" si="11"/>
        <v>94</v>
      </c>
    </row>
    <row r="15" spans="1:20" ht="13.95" customHeight="1" x14ac:dyDescent="0.3">
      <c r="A15" s="1" t="str">
        <f>IF(E1_bas!D16=1,"",E1_bas!A16)</f>
        <v>PLX</v>
      </c>
      <c r="B15" s="1">
        <f>IFERROR(VLOOKUP(A15,[3]E1VFVN30!$C$2:$E$31,3,0),0)</f>
        <v>200</v>
      </c>
      <c r="C15" s="1">
        <f>IFERROR(VLOOKUP($A15,updated_plusgrid!$A$1:$AF$500,MATCH("Usable (USABLE)",updated_plusgrid!$A$1:$AF$1,0),0),0)</f>
        <v>11450</v>
      </c>
      <c r="D15" s="1">
        <f>IFERROR(VLOOKUP($A15,updated_plusgrid!$A$1:$AF$500,MATCH("Due (DUE)",updated_plusgrid!$A$1:$AF$1,0),0),0)</f>
        <v>4800</v>
      </c>
      <c r="E15" s="1">
        <f>IFERROR(VLOOKUP($A15,updated_plusgrid!$A$1:$AF$500,MATCH("Pend. T+1 Buy (TT1UNSETTLEBUY)",updated_plusgrid!$A$1:$AF$1,0),0),0)</f>
        <v>1400</v>
      </c>
      <c r="F15" s="30">
        <f t="shared" si="0"/>
        <v>57.25</v>
      </c>
      <c r="G15" s="1">
        <f t="shared" si="1"/>
        <v>57</v>
      </c>
      <c r="H15" s="30">
        <f t="shared" si="12"/>
        <v>24</v>
      </c>
      <c r="I15" s="28">
        <f t="shared" si="6"/>
        <v>24</v>
      </c>
      <c r="J15" s="30">
        <f t="shared" si="13"/>
        <v>7</v>
      </c>
      <c r="K15" s="28">
        <f t="shared" si="4"/>
        <v>7</v>
      </c>
      <c r="L15" s="4">
        <f t="shared" si="7"/>
        <v>88</v>
      </c>
      <c r="M15" s="8"/>
      <c r="N15" s="37">
        <f t="shared" si="5"/>
        <v>1850</v>
      </c>
      <c r="O15" s="1">
        <f t="shared" si="8"/>
        <v>200</v>
      </c>
      <c r="P15" s="1">
        <f t="shared" si="9"/>
        <v>200</v>
      </c>
      <c r="Q15">
        <f>IFERROR(VLOOKUP($A15,updated_plusgrid!$A$1:$AF$500,MATCH("boughtT0",updated_plusgrid!$A$1:$AF$1,0),0),0)</f>
        <v>2000</v>
      </c>
      <c r="R15" s="1">
        <f t="shared" si="10"/>
        <v>10</v>
      </c>
      <c r="S15">
        <f t="shared" si="11"/>
        <v>98</v>
      </c>
    </row>
    <row r="16" spans="1:20" x14ac:dyDescent="0.3">
      <c r="A16" s="1" t="str">
        <f>IF(E1_bas!D20=1,"",E1_bas!A20)</f>
        <v>SSB</v>
      </c>
      <c r="B16" s="1">
        <f>IFERROR(VLOOKUP(A16,[3]E1VFVN30!$C$2:$E$31,3,0),0)</f>
        <v>3000</v>
      </c>
      <c r="C16" s="1">
        <f>IFERROR(VLOOKUP($A16,updated_plusgrid!$A$1:$AF$500,MATCH("Usable (USABLE)",updated_plusgrid!$A$1:$AF$1,0),0),0)</f>
        <v>194800</v>
      </c>
      <c r="D16" s="1">
        <f>IFERROR(VLOOKUP($A16,updated_plusgrid!$A$1:$AF$500,MATCH("Due (DUE)",updated_plusgrid!$A$1:$AF$1,0),0),0)</f>
        <v>69000</v>
      </c>
      <c r="E16" s="1">
        <f>IFERROR(VLOOKUP($A16,updated_plusgrid!$A$1:$AF$500,MATCH("Pend. T+1 Buy (TT1UNSETTLEBUY)",updated_plusgrid!$A$1:$AF$1,0),0),0)</f>
        <v>21000</v>
      </c>
      <c r="F16" s="30">
        <f t="shared" si="0"/>
        <v>64.933333333333337</v>
      </c>
      <c r="G16" s="1">
        <f t="shared" si="1"/>
        <v>64</v>
      </c>
      <c r="H16" s="30">
        <f t="shared" si="12"/>
        <v>23</v>
      </c>
      <c r="I16" s="28">
        <f t="shared" si="6"/>
        <v>23</v>
      </c>
      <c r="J16" s="30">
        <f t="shared" si="13"/>
        <v>7</v>
      </c>
      <c r="K16" s="28">
        <f t="shared" si="4"/>
        <v>7</v>
      </c>
      <c r="L16" s="4">
        <f t="shared" si="7"/>
        <v>94</v>
      </c>
      <c r="M16" s="8"/>
      <c r="N16" s="37">
        <f t="shared" si="5"/>
        <v>50800</v>
      </c>
      <c r="O16" s="1">
        <f t="shared" si="8"/>
        <v>0</v>
      </c>
      <c r="P16" s="1">
        <f t="shared" si="9"/>
        <v>3000</v>
      </c>
      <c r="Q16">
        <f>IFERROR(VLOOKUP($A16,updated_plusgrid!$A$1:$AF$500,MATCH("boughtT0",updated_plusgrid!$A$1:$AF$1,0),0),0)</f>
        <v>15900</v>
      </c>
      <c r="R16" s="1">
        <f t="shared" si="10"/>
        <v>5.3</v>
      </c>
      <c r="S16">
        <f t="shared" si="11"/>
        <v>99.3</v>
      </c>
    </row>
    <row r="17" spans="1:19" x14ac:dyDescent="0.3">
      <c r="A17" s="1" t="str">
        <f>IF(E1_bas!D26=1,"",E1_bas!A26)</f>
        <v>VHM</v>
      </c>
      <c r="B17" s="1">
        <f>IFERROR(VLOOKUP(A17,[3]E1VFVN30!$C$2:$E$31,3,0),0)</f>
        <v>2300</v>
      </c>
      <c r="C17" s="1">
        <f>IFERROR(VLOOKUP($A17,updated_plusgrid!$A$1:$AF$500,MATCH("Usable (USABLE)",updated_plusgrid!$A$1:$AF$1,0),0),0)</f>
        <v>112345</v>
      </c>
      <c r="D17" s="1">
        <f>IFERROR(VLOOKUP($A17,updated_plusgrid!$A$1:$AF$500,MATCH("Due (DUE)",updated_plusgrid!$A$1:$AF$1,0),0),0)</f>
        <v>55200</v>
      </c>
      <c r="E17" s="1">
        <f>IFERROR(VLOOKUP($A17,updated_plusgrid!$A$1:$AF$500,MATCH("Pend. T+1 Buy (TT1UNSETTLEBUY)",updated_plusgrid!$A$1:$AF$1,0),0),0)</f>
        <v>16100</v>
      </c>
      <c r="F17" s="30">
        <f t="shared" si="0"/>
        <v>48.845652173913045</v>
      </c>
      <c r="G17" s="1">
        <f t="shared" si="1"/>
        <v>48</v>
      </c>
      <c r="H17" s="30">
        <f t="shared" si="12"/>
        <v>24</v>
      </c>
      <c r="I17" s="28">
        <f t="shared" si="6"/>
        <v>24</v>
      </c>
      <c r="J17" s="30">
        <f t="shared" si="13"/>
        <v>7</v>
      </c>
      <c r="K17" s="28">
        <f t="shared" si="4"/>
        <v>7</v>
      </c>
      <c r="L17" s="4">
        <f t="shared" si="7"/>
        <v>79</v>
      </c>
      <c r="M17" s="8"/>
      <c r="N17" s="37">
        <f t="shared" si="5"/>
        <v>1945</v>
      </c>
      <c r="O17" s="1">
        <f t="shared" si="8"/>
        <v>2300</v>
      </c>
      <c r="P17" s="1">
        <f t="shared" si="9"/>
        <v>2300</v>
      </c>
      <c r="Q17">
        <f>IFERROR(VLOOKUP($A17,updated_plusgrid!$A$1:$AF$500,MATCH("boughtT0",updated_plusgrid!$A$1:$AF$1,0),0),0)</f>
        <v>23000</v>
      </c>
      <c r="R17" s="1">
        <f t="shared" si="10"/>
        <v>10</v>
      </c>
      <c r="S17">
        <f t="shared" si="11"/>
        <v>89</v>
      </c>
    </row>
    <row r="18" spans="1:19" x14ac:dyDescent="0.3">
      <c r="A18" s="32" t="str">
        <f>IF(E1_bas!D25=1,"",E1_bas!A25)</f>
        <v>VCB</v>
      </c>
      <c r="B18" s="1">
        <f>IFERROR(VLOOKUP(A18,[3]E1VFVN30!$C$2:$E$31,3,0),0)</f>
        <v>1100</v>
      </c>
      <c r="C18" s="1">
        <f>IFERROR(VLOOKUP($A18,updated_plusgrid!$A$1:$AF$500,MATCH("Usable (USABLE)",updated_plusgrid!$A$1:$AF$1,0),0),0)</f>
        <v>58088</v>
      </c>
      <c r="D18" s="1">
        <f>IFERROR(VLOOKUP($A18,updated_plusgrid!$A$1:$AF$500,MATCH("Due (DUE)",updated_plusgrid!$A$1:$AF$1,0),0),0)</f>
        <v>25300</v>
      </c>
      <c r="E18" s="1">
        <f>IFERROR(VLOOKUP($A18,updated_plusgrid!$A$1:$AF$500,MATCH("Pend. T+1 Buy (TT1UNSETTLEBUY)",updated_plusgrid!$A$1:$AF$1,0),0),0)</f>
        <v>7700</v>
      </c>
      <c r="F18" s="30">
        <f t="shared" si="0"/>
        <v>52.807272727272725</v>
      </c>
      <c r="G18" s="1">
        <f>IFERROR(ROUNDDOWN(F18,-0.1),0)</f>
        <v>52</v>
      </c>
      <c r="H18" s="30">
        <f t="shared" si="12"/>
        <v>23</v>
      </c>
      <c r="I18" s="28">
        <f t="shared" si="6"/>
        <v>23</v>
      </c>
      <c r="J18" s="30">
        <f t="shared" si="13"/>
        <v>7</v>
      </c>
      <c r="K18" s="28">
        <f t="shared" si="4"/>
        <v>7</v>
      </c>
      <c r="L18" s="4">
        <f t="shared" si="7"/>
        <v>82</v>
      </c>
      <c r="M18" s="8"/>
      <c r="N18" s="37">
        <f t="shared" si="5"/>
        <v>5288</v>
      </c>
      <c r="O18" s="1">
        <f t="shared" si="8"/>
        <v>0</v>
      </c>
      <c r="P18" s="1">
        <f t="shared" si="9"/>
        <v>1100</v>
      </c>
      <c r="Q18">
        <f>IFERROR(VLOOKUP($A18,updated_plusgrid!$A$1:$AF$500,MATCH("boughtT0",updated_plusgrid!$A$1:$AF$1,0),0),0)</f>
        <v>11000</v>
      </c>
      <c r="R18" s="1">
        <f t="shared" si="10"/>
        <v>10</v>
      </c>
      <c r="S18">
        <f t="shared" si="11"/>
        <v>92</v>
      </c>
    </row>
    <row r="19" spans="1:19" x14ac:dyDescent="0.3">
      <c r="A19" s="1" t="str">
        <f>IF(E1_bas!D7=1,"",E1_bas!A7)</f>
        <v>CTG</v>
      </c>
      <c r="B19" s="1">
        <f>IFERROR(VLOOKUP(A19,[3]E1VFVN30!$C$2:$E$31,3,0),0)</f>
        <v>1400</v>
      </c>
      <c r="C19" s="1">
        <f>IFERROR(VLOOKUP($A19,updated_plusgrid!$A$1:$AF$500,MATCH("Usable (USABLE)",updated_plusgrid!$A$1:$AF$1,0),0),0)</f>
        <v>93606</v>
      </c>
      <c r="D19" s="1">
        <f>IFERROR(VLOOKUP($A19,updated_plusgrid!$A$1:$AF$500,MATCH("Due (DUE)",updated_plusgrid!$A$1:$AF$1,0),0),0)</f>
        <v>33600</v>
      </c>
      <c r="E19" s="1">
        <f>IFERROR(VLOOKUP($A19,updated_plusgrid!$A$1:$AF$500,MATCH("Pend. T+1 Buy (TT1UNSETTLEBUY)",updated_plusgrid!$A$1:$AF$1,0),0),0)</f>
        <v>9800</v>
      </c>
      <c r="F19" s="30">
        <f t="shared" si="0"/>
        <v>66.861428571428576</v>
      </c>
      <c r="G19" s="1">
        <f t="shared" ref="G19:G32" si="14">IFERROR(ROUNDDOWN(F19,-0.1),"")</f>
        <v>66</v>
      </c>
      <c r="H19" s="30">
        <f t="shared" si="12"/>
        <v>24</v>
      </c>
      <c r="I19" s="28">
        <f t="shared" si="6"/>
        <v>24</v>
      </c>
      <c r="J19" s="30">
        <f t="shared" si="13"/>
        <v>7</v>
      </c>
      <c r="K19" s="28">
        <f t="shared" si="4"/>
        <v>7</v>
      </c>
      <c r="L19" s="4">
        <f t="shared" si="7"/>
        <v>97</v>
      </c>
      <c r="M19" s="8"/>
      <c r="N19" s="37">
        <f t="shared" si="5"/>
        <v>26406</v>
      </c>
      <c r="O19" s="1">
        <f t="shared" si="8"/>
        <v>1400</v>
      </c>
      <c r="P19" s="1">
        <f t="shared" si="9"/>
        <v>1400</v>
      </c>
      <c r="Q19">
        <f>IFERROR(VLOOKUP($A19,updated_plusgrid!$A$1:$AF$500,MATCH("boughtT0",updated_plusgrid!$A$1:$AF$1,0),0),0)</f>
        <v>5600</v>
      </c>
      <c r="R19" s="1">
        <f t="shared" si="10"/>
        <v>4</v>
      </c>
      <c r="S19">
        <f t="shared" si="11"/>
        <v>101</v>
      </c>
    </row>
    <row r="20" spans="1:19" x14ac:dyDescent="0.3">
      <c r="A20" s="1" t="str">
        <f>IF(E1_bas!D14=1,"",E1_bas!A14)</f>
        <v>MSN</v>
      </c>
      <c r="B20" s="1">
        <f>IFERROR(VLOOKUP(A20,[3]E1VFVN30!$C$2:$E$31,3,0),0)</f>
        <v>1100</v>
      </c>
      <c r="C20" s="1">
        <f>IFERROR(VLOOKUP($A20,updated_plusgrid!$A$1:$AF$500,MATCH("Usable (USABLE)",updated_plusgrid!$A$1:$AF$1,0),0),0)</f>
        <v>62800</v>
      </c>
      <c r="D20" s="1">
        <f>IFERROR(VLOOKUP($A20,updated_plusgrid!$A$1:$AF$500,MATCH("Due (DUE)",updated_plusgrid!$A$1:$AF$1,0),0),0)</f>
        <v>26400</v>
      </c>
      <c r="E20" s="1">
        <f>IFERROR(VLOOKUP($A20,updated_plusgrid!$A$1:$AF$500,MATCH("Pend. T+1 Buy (TT1UNSETTLEBUY)",updated_plusgrid!$A$1:$AF$1,0),0),0)</f>
        <v>7700</v>
      </c>
      <c r="F20" s="30">
        <f t="shared" si="0"/>
        <v>57.090909090909093</v>
      </c>
      <c r="G20" s="1">
        <f t="shared" si="14"/>
        <v>57</v>
      </c>
      <c r="H20" s="30">
        <f t="shared" si="12"/>
        <v>24</v>
      </c>
      <c r="I20" s="28">
        <f t="shared" si="6"/>
        <v>24</v>
      </c>
      <c r="J20" s="30">
        <f t="shared" si="13"/>
        <v>7</v>
      </c>
      <c r="K20" s="28">
        <f t="shared" si="4"/>
        <v>7</v>
      </c>
      <c r="L20" s="4">
        <f t="shared" si="7"/>
        <v>88</v>
      </c>
      <c r="M20" s="8"/>
      <c r="N20" s="37">
        <f t="shared" si="5"/>
        <v>10000</v>
      </c>
      <c r="O20" s="1">
        <f t="shared" si="8"/>
        <v>1100</v>
      </c>
      <c r="P20" s="1">
        <f t="shared" si="9"/>
        <v>1100</v>
      </c>
      <c r="Q20">
        <f>IFERROR(VLOOKUP($A20,updated_plusgrid!$A$1:$AF$500,MATCH("boughtT0",updated_plusgrid!$A$1:$AF$1,0),0),0)</f>
        <v>9900</v>
      </c>
      <c r="R20" s="1">
        <f t="shared" si="10"/>
        <v>9</v>
      </c>
      <c r="S20">
        <f t="shared" si="11"/>
        <v>97</v>
      </c>
    </row>
    <row r="21" spans="1:19" x14ac:dyDescent="0.3">
      <c r="A21" s="1" t="str">
        <f>IF(E1_bas!D21=1,"",E1_bas!A21)</f>
        <v>SSI</v>
      </c>
      <c r="B21" s="1">
        <f>IFERROR(VLOOKUP(A21,[3]E1VFVN30!$C$2:$E$31,3,0),0)</f>
        <v>1800</v>
      </c>
      <c r="C21" s="1">
        <f>IFERROR(VLOOKUP($A21,updated_plusgrid!$A$1:$AF$500,MATCH("Usable (USABLE)",updated_plusgrid!$A$1:$AF$1,0),0),0)</f>
        <v>178370</v>
      </c>
      <c r="D21" s="1">
        <f>IFERROR(VLOOKUP($A21,updated_plusgrid!$A$1:$AF$500,MATCH("Due (DUE)",updated_plusgrid!$A$1:$AF$1,0),0),0)</f>
        <v>43200</v>
      </c>
      <c r="E21" s="1">
        <f>IFERROR(VLOOKUP($A21,updated_plusgrid!$A$1:$AF$500,MATCH("Pend. T+1 Buy (TT1UNSETTLEBUY)",updated_plusgrid!$A$1:$AF$1,0),0),0)</f>
        <v>12600</v>
      </c>
      <c r="F21" s="30">
        <f t="shared" si="0"/>
        <v>99.094444444444449</v>
      </c>
      <c r="G21" s="1">
        <f t="shared" si="14"/>
        <v>99</v>
      </c>
      <c r="H21" s="30">
        <f t="shared" si="12"/>
        <v>24</v>
      </c>
      <c r="I21" s="28">
        <f t="shared" si="6"/>
        <v>24</v>
      </c>
      <c r="J21" s="30">
        <f t="shared" si="13"/>
        <v>7</v>
      </c>
      <c r="K21" s="28">
        <f t="shared" si="4"/>
        <v>7</v>
      </c>
      <c r="L21" s="4">
        <f t="shared" si="7"/>
        <v>130</v>
      </c>
      <c r="M21" s="8"/>
      <c r="N21" s="37">
        <f t="shared" si="5"/>
        <v>91970</v>
      </c>
      <c r="O21" s="1">
        <f t="shared" si="8"/>
        <v>1800</v>
      </c>
      <c r="P21" s="1">
        <f t="shared" si="9"/>
        <v>1800</v>
      </c>
      <c r="Q21">
        <f>IFERROR(VLOOKUP($A21,updated_plusgrid!$A$1:$AF$500,MATCH("boughtT0",updated_plusgrid!$A$1:$AF$1,0),0),0)</f>
        <v>16200</v>
      </c>
      <c r="R21" s="1">
        <f t="shared" si="10"/>
        <v>9</v>
      </c>
      <c r="S21">
        <f t="shared" si="11"/>
        <v>139</v>
      </c>
    </row>
    <row r="22" spans="1:19" x14ac:dyDescent="0.3">
      <c r="A22" s="1" t="str">
        <f>IF(E1_bas!D19=1,"",E1_bas!A19)</f>
        <v>SHB</v>
      </c>
      <c r="B22" s="1">
        <f>IFERROR(VLOOKUP(A22,[3]E1VFVN30!$C$2:$E$31,3,0),0)</f>
        <v>5400</v>
      </c>
      <c r="C22" s="1">
        <f>IFERROR(VLOOKUP($A22,updated_plusgrid!$A$1:$AF$500,MATCH("Usable (USABLE)",updated_plusgrid!$A$1:$AF$1,0),0),0)</f>
        <v>356200</v>
      </c>
      <c r="D22" s="1">
        <f>IFERROR(VLOOKUP($A22,updated_plusgrid!$A$1:$AF$500,MATCH("Due (DUE)",updated_plusgrid!$A$1:$AF$1,0),0),0)</f>
        <v>129600</v>
      </c>
      <c r="E22" s="1">
        <f>IFERROR(VLOOKUP($A22,updated_plusgrid!$A$1:$AF$500,MATCH("Pend. T+1 Buy (TT1UNSETTLEBUY)",updated_plusgrid!$A$1:$AF$1,0),0),0)</f>
        <v>37800</v>
      </c>
      <c r="F22" s="30">
        <f t="shared" si="0"/>
        <v>65.962962962962962</v>
      </c>
      <c r="G22" s="1">
        <f t="shared" si="14"/>
        <v>65</v>
      </c>
      <c r="H22" s="30">
        <f t="shared" si="12"/>
        <v>24</v>
      </c>
      <c r="I22" s="28">
        <f t="shared" si="6"/>
        <v>24</v>
      </c>
      <c r="J22" s="30">
        <f t="shared" si="13"/>
        <v>7</v>
      </c>
      <c r="K22" s="28">
        <f t="shared" si="4"/>
        <v>7</v>
      </c>
      <c r="L22" s="4">
        <f t="shared" si="7"/>
        <v>96</v>
      </c>
      <c r="M22" s="8"/>
      <c r="N22" s="37">
        <f t="shared" si="5"/>
        <v>97000</v>
      </c>
      <c r="O22" s="1">
        <f t="shared" si="8"/>
        <v>5400</v>
      </c>
      <c r="P22" s="1">
        <f t="shared" si="9"/>
        <v>5400</v>
      </c>
      <c r="Q22">
        <f>IFERROR(VLOOKUP($A22,updated_plusgrid!$A$1:$AF$500,MATCH("boughtT0",updated_plusgrid!$A$1:$AF$1,0),0),0)</f>
        <v>37800</v>
      </c>
      <c r="R22" s="1">
        <f t="shared" si="10"/>
        <v>7</v>
      </c>
      <c r="S22">
        <f t="shared" si="11"/>
        <v>103</v>
      </c>
    </row>
    <row r="23" spans="1:19" x14ac:dyDescent="0.3">
      <c r="A23" s="1" t="str">
        <f>IF(E1_bas!D9=1,"",E1_bas!A9)</f>
        <v>GAS</v>
      </c>
      <c r="B23" s="1">
        <f>IFERROR(VLOOKUP(A23,[3]E1VFVN30!$C$2:$E$31,3,0),0)</f>
        <v>200</v>
      </c>
      <c r="C23" s="1">
        <f>IFERROR(VLOOKUP($A23,updated_plusgrid!$A$1:$AF$500,MATCH("Usable (USABLE)",updated_plusgrid!$A$1:$AF$1,0),0),0)</f>
        <v>14200</v>
      </c>
      <c r="D23" s="1">
        <f>IFERROR(VLOOKUP($A23,updated_plusgrid!$A$1:$AF$500,MATCH("Due (DUE)",updated_plusgrid!$A$1:$AF$1,0),0),0)</f>
        <v>4800</v>
      </c>
      <c r="E23" s="1">
        <f>IFERROR(VLOOKUP($A23,updated_plusgrid!$A$1:$AF$500,MATCH("Pend. T+1 Buy (TT1UNSETTLEBUY)",updated_plusgrid!$A$1:$AF$1,0),0),0)</f>
        <v>1400</v>
      </c>
      <c r="F23" s="30">
        <f t="shared" si="0"/>
        <v>71</v>
      </c>
      <c r="G23" s="1">
        <f t="shared" si="14"/>
        <v>71</v>
      </c>
      <c r="H23" s="30">
        <f t="shared" si="12"/>
        <v>24</v>
      </c>
      <c r="I23" s="28">
        <f t="shared" si="6"/>
        <v>24</v>
      </c>
      <c r="J23" s="30">
        <f t="shared" si="13"/>
        <v>7</v>
      </c>
      <c r="K23" s="28">
        <f t="shared" si="4"/>
        <v>7</v>
      </c>
      <c r="L23" s="4">
        <f t="shared" si="7"/>
        <v>102</v>
      </c>
      <c r="M23" s="8"/>
      <c r="N23" s="37">
        <f t="shared" si="5"/>
        <v>4600</v>
      </c>
      <c r="O23" s="1">
        <f t="shared" si="8"/>
        <v>200</v>
      </c>
      <c r="P23" s="1">
        <f t="shared" si="9"/>
        <v>200</v>
      </c>
      <c r="Q23">
        <f>IFERROR(VLOOKUP($A23,updated_plusgrid!$A$1:$AF$500,MATCH("boughtT0",updated_plusgrid!$A$1:$AF$1,0),0),0)</f>
        <v>1600</v>
      </c>
      <c r="R23" s="1">
        <f t="shared" si="10"/>
        <v>8</v>
      </c>
      <c r="S23">
        <f t="shared" si="11"/>
        <v>110</v>
      </c>
    </row>
    <row r="24" spans="1:19" x14ac:dyDescent="0.3">
      <c r="A24" s="32" t="str">
        <f>IF(E1_bas!D6=1,"",E1_bas!A6)</f>
        <v>BVH</v>
      </c>
      <c r="B24" s="1">
        <f>IFERROR(VLOOKUP(A24,[3]E1VFVN30!$C$2:$E$31,3,0),0)</f>
        <v>100</v>
      </c>
      <c r="C24" s="1">
        <f>IFERROR(VLOOKUP($A24,updated_plusgrid!$A$1:$AF$500,MATCH("Usable (USABLE)",updated_plusgrid!$A$1:$AF$1,0),0),0)</f>
        <v>8800</v>
      </c>
      <c r="D24" s="1">
        <f>IFERROR(VLOOKUP($A24,updated_plusgrid!$A$1:$AF$500,MATCH("Due (DUE)",updated_plusgrid!$A$1:$AF$1,0),0),0)</f>
        <v>2400</v>
      </c>
      <c r="E24" s="1">
        <f>IFERROR(VLOOKUP($A24,updated_plusgrid!$A$1:$AF$500,MATCH("Pend. T+1 Buy (TT1UNSETTLEBUY)",updated_plusgrid!$A$1:$AF$1,0),0),0)</f>
        <v>700</v>
      </c>
      <c r="F24" s="30">
        <f t="shared" si="0"/>
        <v>88</v>
      </c>
      <c r="G24" s="1">
        <f t="shared" si="14"/>
        <v>88</v>
      </c>
      <c r="H24" s="30">
        <f t="shared" si="12"/>
        <v>24</v>
      </c>
      <c r="I24" s="28">
        <f t="shared" si="6"/>
        <v>24</v>
      </c>
      <c r="J24" s="30">
        <f t="shared" si="13"/>
        <v>7</v>
      </c>
      <c r="K24" s="28">
        <f t="shared" si="4"/>
        <v>7</v>
      </c>
      <c r="L24" s="4">
        <f t="shared" si="7"/>
        <v>119</v>
      </c>
      <c r="M24" s="8"/>
      <c r="N24" s="37">
        <f t="shared" si="5"/>
        <v>4000</v>
      </c>
      <c r="O24" s="1">
        <f t="shared" si="8"/>
        <v>100</v>
      </c>
      <c r="P24" s="1">
        <f t="shared" si="9"/>
        <v>100</v>
      </c>
      <c r="Q24">
        <f>IFERROR(VLOOKUP($A24,updated_plusgrid!$A$1:$AF$500,MATCH("boughtT0",updated_plusgrid!$A$1:$AF$1,0),0),0)</f>
        <v>1000</v>
      </c>
      <c r="R24" s="1">
        <f t="shared" si="10"/>
        <v>10</v>
      </c>
      <c r="S24">
        <f t="shared" si="11"/>
        <v>129</v>
      </c>
    </row>
    <row r="25" spans="1:19" x14ac:dyDescent="0.3">
      <c r="A25" s="1" t="str">
        <f>IF(E1_bas!D22=1,"",E1_bas!A22)</f>
        <v>STB</v>
      </c>
      <c r="B25" s="1">
        <f>IFERROR(VLOOKUP(A25,[3]E1VFVN30!$C$2:$E$31,3,0),0)</f>
        <v>3200</v>
      </c>
      <c r="C25" s="1">
        <f>IFERROR(VLOOKUP($A25,updated_plusgrid!$A$1:$AF$500,MATCH("Usable (USABLE)",updated_plusgrid!$A$1:$AF$1,0),0),0)</f>
        <v>374250</v>
      </c>
      <c r="D25" s="1">
        <f>IFERROR(VLOOKUP($A25,updated_plusgrid!$A$1:$AF$500,MATCH("Due (DUE)",updated_plusgrid!$A$1:$AF$1,0),0),0)</f>
        <v>76800</v>
      </c>
      <c r="E25" s="1">
        <f>IFERROR(VLOOKUP($A25,updated_plusgrid!$A$1:$AF$500,MATCH("Pend. T+1 Buy (TT1UNSETTLEBUY)",updated_plusgrid!$A$1:$AF$1,0),0),0)</f>
        <v>22400</v>
      </c>
      <c r="F25" s="30">
        <f t="shared" si="0"/>
        <v>116.953125</v>
      </c>
      <c r="G25" s="1">
        <f t="shared" si="14"/>
        <v>116</v>
      </c>
      <c r="H25" s="30">
        <f t="shared" si="12"/>
        <v>24</v>
      </c>
      <c r="I25" s="28">
        <f t="shared" si="6"/>
        <v>24</v>
      </c>
      <c r="J25" s="30">
        <f t="shared" si="13"/>
        <v>7</v>
      </c>
      <c r="K25" s="28">
        <f t="shared" si="4"/>
        <v>7</v>
      </c>
      <c r="L25" s="4">
        <f t="shared" si="7"/>
        <v>147</v>
      </c>
      <c r="M25" s="8"/>
      <c r="N25" s="37">
        <f t="shared" si="5"/>
        <v>220650</v>
      </c>
      <c r="O25" s="1">
        <f t="shared" si="8"/>
        <v>3200</v>
      </c>
      <c r="P25" s="1">
        <f t="shared" si="9"/>
        <v>3200</v>
      </c>
      <c r="Q25">
        <f>IFERROR(VLOOKUP($A25,updated_plusgrid!$A$1:$AF$500,MATCH("boughtT0",updated_plusgrid!$A$1:$AF$1,0),0),0)</f>
        <v>12800</v>
      </c>
      <c r="R25" s="1">
        <f t="shared" si="10"/>
        <v>4</v>
      </c>
      <c r="S25">
        <f t="shared" si="11"/>
        <v>151</v>
      </c>
    </row>
    <row r="26" spans="1:19" x14ac:dyDescent="0.3">
      <c r="A26" s="1" t="str">
        <f>IF(E1_bas!D8=1,"",E1_bas!A8)</f>
        <v>FPT</v>
      </c>
      <c r="B26" s="1">
        <f>IFERROR(VLOOKUP(A26,[3]E1VFVN30!$C$2:$E$31,3,0),0)</f>
        <v>1700</v>
      </c>
      <c r="C26" s="1">
        <f>IFERROR(VLOOKUP($A26,updated_plusgrid!$A$1:$AF$500,MATCH("Usable (USABLE)",updated_plusgrid!$A$1:$AF$1,0),0),0)</f>
        <v>144736</v>
      </c>
      <c r="D26" s="1">
        <f>IFERROR(VLOOKUP($A26,updated_plusgrid!$A$1:$AF$500,MATCH("Due (DUE)",updated_plusgrid!$A$1:$AF$1,0),0),0)</f>
        <v>40800</v>
      </c>
      <c r="E26" s="1">
        <f>IFERROR(VLOOKUP($A26,updated_plusgrid!$A$1:$AF$500,MATCH("Pend. T+1 Buy (TT1UNSETTLEBUY)",updated_plusgrid!$A$1:$AF$1,0),0),0)</f>
        <v>11900</v>
      </c>
      <c r="F26" s="30">
        <f t="shared" si="0"/>
        <v>85.138823529411766</v>
      </c>
      <c r="G26" s="1">
        <f t="shared" si="14"/>
        <v>85</v>
      </c>
      <c r="H26" s="30">
        <f t="shared" si="12"/>
        <v>24</v>
      </c>
      <c r="I26" s="28">
        <f t="shared" si="6"/>
        <v>24</v>
      </c>
      <c r="J26" s="30">
        <f t="shared" si="13"/>
        <v>7</v>
      </c>
      <c r="K26" s="28">
        <f t="shared" si="4"/>
        <v>7</v>
      </c>
      <c r="L26" s="4">
        <f t="shared" si="7"/>
        <v>116</v>
      </c>
      <c r="M26" s="8"/>
      <c r="N26" s="37">
        <f t="shared" si="5"/>
        <v>63136</v>
      </c>
      <c r="O26" s="1">
        <f t="shared" si="8"/>
        <v>1700</v>
      </c>
      <c r="P26" s="1">
        <f t="shared" si="9"/>
        <v>1700</v>
      </c>
      <c r="Q26">
        <f>IFERROR(VLOOKUP($A26,updated_plusgrid!$A$1:$AF$500,MATCH("boughtT0",updated_plusgrid!$A$1:$AF$1,0),0),0)</f>
        <v>15300</v>
      </c>
      <c r="R26" s="1">
        <f t="shared" si="10"/>
        <v>9</v>
      </c>
      <c r="S26">
        <f t="shared" si="11"/>
        <v>125</v>
      </c>
    </row>
    <row r="27" spans="1:19" x14ac:dyDescent="0.3">
      <c r="A27" s="1" t="str">
        <f>IF(E1_bas!D23=1,"",E1_bas!A23)</f>
        <v>TCB</v>
      </c>
      <c r="B27" s="1">
        <f>IFERROR(VLOOKUP(A27,[3]E1VFVN30!$C$2:$E$31,3,0),0)</f>
        <v>7900</v>
      </c>
      <c r="C27" s="1">
        <f>IFERROR(VLOOKUP($A27,updated_plusgrid!$A$1:$AF$500,MATCH("Usable (USABLE)",updated_plusgrid!$A$1:$AF$1,0),0),0)</f>
        <v>793086</v>
      </c>
      <c r="D27" s="1">
        <f>IFERROR(VLOOKUP($A27,updated_plusgrid!$A$1:$AF$500,MATCH("Due (DUE)",updated_plusgrid!$A$1:$AF$1,0),0),0)</f>
        <v>189600</v>
      </c>
      <c r="E27" s="1">
        <f>IFERROR(VLOOKUP($A27,updated_plusgrid!$A$1:$AF$500,MATCH("Pend. T+1 Buy (TT1UNSETTLEBUY)",updated_plusgrid!$A$1:$AF$1,0),0),0)</f>
        <v>55300</v>
      </c>
      <c r="F27" s="30">
        <f t="shared" si="0"/>
        <v>100.3906329113924</v>
      </c>
      <c r="G27" s="1">
        <f t="shared" si="14"/>
        <v>100</v>
      </c>
      <c r="H27" s="30">
        <f t="shared" si="12"/>
        <v>24</v>
      </c>
      <c r="I27" s="28">
        <f t="shared" si="6"/>
        <v>24</v>
      </c>
      <c r="J27" s="30">
        <f t="shared" si="13"/>
        <v>7</v>
      </c>
      <c r="K27" s="28">
        <f t="shared" si="4"/>
        <v>7</v>
      </c>
      <c r="L27" s="4">
        <f t="shared" si="7"/>
        <v>131</v>
      </c>
      <c r="M27" s="8"/>
      <c r="N27" s="37">
        <f t="shared" si="5"/>
        <v>413886</v>
      </c>
      <c r="O27" s="1">
        <f t="shared" si="8"/>
        <v>7900</v>
      </c>
      <c r="P27" s="1">
        <f t="shared" si="9"/>
        <v>7900</v>
      </c>
      <c r="Q27">
        <f>IFERROR(VLOOKUP($A27,updated_plusgrid!$A$1:$AF$500,MATCH("boughtT0",updated_plusgrid!$A$1:$AF$1,0),0),0)</f>
        <v>63200</v>
      </c>
      <c r="R27" s="1">
        <f t="shared" si="10"/>
        <v>8</v>
      </c>
      <c r="S27">
        <f t="shared" si="11"/>
        <v>139</v>
      </c>
    </row>
    <row r="28" spans="1:19" x14ac:dyDescent="0.3">
      <c r="A28" s="1" t="str">
        <f>IF(E1_bas!D4=1,"",E1_bas!A4)</f>
        <v>BCM</v>
      </c>
      <c r="B28" s="1">
        <f>IFERROR(VLOOKUP(A28,[3]E1VFVN30!$C$2:$E$31,3,0),0)</f>
        <v>100</v>
      </c>
      <c r="C28" s="1">
        <f>IFERROR(VLOOKUP($A28,updated_plusgrid!$A$1:$AF$500,MATCH("Usable (USABLE)",updated_plusgrid!$A$1:$AF$1,0),0),0)</f>
        <v>6000</v>
      </c>
      <c r="D28" s="1">
        <f>IFERROR(VLOOKUP($A28,updated_plusgrid!$A$1:$AF$500,MATCH("Due (DUE)",updated_plusgrid!$A$1:$AF$1,0),0),0)</f>
        <v>2400</v>
      </c>
      <c r="E28" s="1">
        <f>IFERROR(VLOOKUP($A28,updated_plusgrid!$A$1:$AF$500,MATCH("Pend. T+1 Buy (TT1UNSETTLEBUY)",updated_plusgrid!$A$1:$AF$1,0),0),0)</f>
        <v>600</v>
      </c>
      <c r="F28" s="30">
        <f t="shared" si="0"/>
        <v>60</v>
      </c>
      <c r="G28" s="1">
        <f t="shared" si="14"/>
        <v>60</v>
      </c>
      <c r="H28" s="30">
        <f t="shared" si="12"/>
        <v>24</v>
      </c>
      <c r="I28" s="28">
        <f t="shared" si="6"/>
        <v>24</v>
      </c>
      <c r="J28" s="30">
        <f t="shared" si="13"/>
        <v>6</v>
      </c>
      <c r="K28" s="28">
        <f t="shared" si="4"/>
        <v>6</v>
      </c>
      <c r="L28" s="4">
        <f t="shared" si="7"/>
        <v>90</v>
      </c>
      <c r="M28" s="8"/>
      <c r="N28" s="37">
        <f t="shared" si="5"/>
        <v>1200</v>
      </c>
      <c r="O28" s="1">
        <f t="shared" si="8"/>
        <v>100</v>
      </c>
      <c r="P28" s="1">
        <f t="shared" si="9"/>
        <v>0</v>
      </c>
      <c r="Q28">
        <f>IFERROR(VLOOKUP($A28,updated_plusgrid!$A$1:$AF$500,MATCH("boughtT0",updated_plusgrid!$A$1:$AF$1,0),0),0)</f>
        <v>1000</v>
      </c>
      <c r="R28" s="1">
        <f t="shared" si="10"/>
        <v>10</v>
      </c>
      <c r="S28">
        <f t="shared" si="11"/>
        <v>100</v>
      </c>
    </row>
    <row r="29" spans="1:19" x14ac:dyDescent="0.3">
      <c r="A29" s="1" t="str">
        <f>IF(E1_bas!D27=1,"",E1_bas!A27)</f>
        <v/>
      </c>
      <c r="B29" s="1">
        <f>IFERROR(VLOOKUP(A29,[3]E1VFVN30!$C$2:$E$31,3,0),0)</f>
        <v>0</v>
      </c>
      <c r="C29" s="1">
        <f>IFERROR(VLOOKUP($A29,updated_plusgrid!$A$1:$AF$500,MATCH("Usable (USABLE)",updated_plusgrid!$A$1:$AF$1,0),0),0)</f>
        <v>0</v>
      </c>
      <c r="D29" s="1">
        <f>IFERROR(VLOOKUP($A29,updated_plusgrid!$A$1:$AF$500,MATCH("Due (DUE)",updated_plusgrid!$A$1:$AF$1,0),0),0)</f>
        <v>0</v>
      </c>
      <c r="E29" s="1">
        <f>IFERROR(VLOOKUP($A29,updated_plusgrid!$A$1:$AF$500,MATCH("Pend. T+1 Buy (TT1UNSETTLEBUY)",updated_plusgrid!$A$1:$AF$1,0),0),0)</f>
        <v>0</v>
      </c>
      <c r="F29" s="30" t="str">
        <f t="shared" si="0"/>
        <v/>
      </c>
      <c r="G29" s="1" t="str">
        <f t="shared" si="14"/>
        <v/>
      </c>
      <c r="H29" s="30" t="str">
        <f t="shared" si="12"/>
        <v/>
      </c>
      <c r="I29" s="28" t="str">
        <f t="shared" si="6"/>
        <v/>
      </c>
      <c r="J29" s="30" t="str">
        <f t="shared" si="13"/>
        <v/>
      </c>
      <c r="K29" s="28" t="str">
        <f t="shared" si="4"/>
        <v/>
      </c>
      <c r="L29" s="4" t="str">
        <f t="shared" si="7"/>
        <v/>
      </c>
      <c r="M29" s="8"/>
      <c r="N29" s="37">
        <f t="shared" si="5"/>
        <v>0</v>
      </c>
      <c r="O29" s="1">
        <f t="shared" si="8"/>
        <v>0</v>
      </c>
      <c r="P29" s="1">
        <f t="shared" si="9"/>
        <v>0</v>
      </c>
      <c r="Q29">
        <f>IFERROR(VLOOKUP($A29,updated_plusgrid!$A$1:$AF$500,MATCH("boughtT0",updated_plusgrid!$A$1:$AF$1,0),0),0)</f>
        <v>0</v>
      </c>
      <c r="R29" s="1" t="str">
        <f t="shared" si="10"/>
        <v/>
      </c>
      <c r="S29" t="e">
        <f t="shared" si="11"/>
        <v>#VALUE!</v>
      </c>
    </row>
    <row r="30" spans="1:19" x14ac:dyDescent="0.3">
      <c r="A30" s="1" t="str">
        <f>IF(E1_bas!D3=1,"",E1_bas!A3)</f>
        <v/>
      </c>
      <c r="B30" s="1">
        <f>IFERROR(VLOOKUP(A30,[3]E1VFVN30!$C$2:$E$31,3,0),0)</f>
        <v>0</v>
      </c>
      <c r="C30" s="1">
        <f>IFERROR(VLOOKUP($A30,updated_plusgrid!$A$1:$AF$500,MATCH("Usable (USABLE)",updated_plusgrid!$A$1:$AF$1,0),0),0)</f>
        <v>0</v>
      </c>
      <c r="D30" s="1">
        <f>IFERROR(VLOOKUP($A30,updated_plusgrid!$A$1:$AF$500,MATCH("Due (DUE)",updated_plusgrid!$A$1:$AF$1,0),0),0)</f>
        <v>0</v>
      </c>
      <c r="E30" s="1">
        <f>IFERROR(VLOOKUP($A30,updated_plusgrid!$A$1:$AF$500,MATCH("Pend. T+1 Buy (TT1UNSETTLEBUY)",updated_plusgrid!$A$1:$AF$1,0),0),0)</f>
        <v>0</v>
      </c>
      <c r="F30" s="30" t="str">
        <f t="shared" si="0"/>
        <v/>
      </c>
      <c r="G30" s="1" t="str">
        <f t="shared" si="14"/>
        <v/>
      </c>
      <c r="H30" s="30" t="str">
        <f t="shared" si="12"/>
        <v/>
      </c>
      <c r="I30" s="28" t="str">
        <f t="shared" si="6"/>
        <v/>
      </c>
      <c r="J30" s="30" t="str">
        <f t="shared" si="13"/>
        <v/>
      </c>
      <c r="K30" s="28" t="str">
        <f t="shared" si="4"/>
        <v/>
      </c>
      <c r="L30" s="4" t="str">
        <f t="shared" si="7"/>
        <v/>
      </c>
      <c r="M30" s="8"/>
      <c r="N30" s="37">
        <f t="shared" si="5"/>
        <v>0</v>
      </c>
      <c r="O30" s="1">
        <f t="shared" si="8"/>
        <v>0</v>
      </c>
      <c r="P30" s="1">
        <f t="shared" si="9"/>
        <v>0</v>
      </c>
      <c r="Q30">
        <f>IFERROR(VLOOKUP($A30,updated_plusgrid!$A$1:$AF$500,MATCH("boughtT0",updated_plusgrid!$A$1:$AF$1,0),0),0)</f>
        <v>0</v>
      </c>
      <c r="R30" s="1" t="str">
        <f t="shared" si="10"/>
        <v/>
      </c>
      <c r="S30" t="e">
        <f t="shared" si="11"/>
        <v>#VALUE!</v>
      </c>
    </row>
    <row r="31" spans="1:19" x14ac:dyDescent="0.3">
      <c r="A31" s="1" t="str">
        <f>IF(E1_bas!D13=1,"",E1_bas!A13)</f>
        <v/>
      </c>
      <c r="B31" s="1">
        <f>IFERROR(VLOOKUP(A31,[3]E1VFVN30!$C$2:$E$31,3,0),0)</f>
        <v>0</v>
      </c>
      <c r="C31" s="1">
        <f>IFERROR(VLOOKUP($A31,updated_plusgrid!$A$1:$AF$500,MATCH("Usable (USABLE)",updated_plusgrid!$A$1:$AF$1,0),0),0)</f>
        <v>0</v>
      </c>
      <c r="D31" s="1">
        <f>IFERROR(VLOOKUP($A31,updated_plusgrid!$A$1:$AF$500,MATCH("Due (DUE)",updated_plusgrid!$A$1:$AF$1,0),0),0)</f>
        <v>0</v>
      </c>
      <c r="E31" s="1">
        <f>IFERROR(VLOOKUP($A31,updated_plusgrid!$A$1:$AF$500,MATCH("Pend. T+1 Buy (TT1UNSETTLEBUY)",updated_plusgrid!$A$1:$AF$1,0),0),0)</f>
        <v>0</v>
      </c>
      <c r="F31" s="30" t="str">
        <f t="shared" si="0"/>
        <v/>
      </c>
      <c r="G31" s="1" t="str">
        <f t="shared" si="14"/>
        <v/>
      </c>
      <c r="H31" s="30" t="str">
        <f t="shared" si="12"/>
        <v/>
      </c>
      <c r="I31" s="28" t="str">
        <f t="shared" si="6"/>
        <v/>
      </c>
      <c r="J31" s="30" t="str">
        <f t="shared" si="13"/>
        <v/>
      </c>
      <c r="K31" s="28" t="str">
        <f t="shared" si="4"/>
        <v/>
      </c>
      <c r="L31" s="4" t="str">
        <f t="shared" si="7"/>
        <v/>
      </c>
      <c r="M31" s="8"/>
      <c r="N31" s="37">
        <f t="shared" si="5"/>
        <v>0</v>
      </c>
      <c r="O31" s="1">
        <f t="shared" si="8"/>
        <v>0</v>
      </c>
      <c r="P31" s="1">
        <f t="shared" si="9"/>
        <v>0</v>
      </c>
      <c r="Q31">
        <f>IFERROR(VLOOKUP($A31,updated_plusgrid!$A$1:$AF$500,MATCH("boughtT0",updated_plusgrid!$A$1:$AF$1,0),0),0)</f>
        <v>0</v>
      </c>
      <c r="R31" s="1" t="str">
        <f t="shared" si="10"/>
        <v/>
      </c>
      <c r="S31" t="e">
        <f t="shared" si="11"/>
        <v>#VALUE!</v>
      </c>
    </row>
    <row r="32" spans="1:19" x14ac:dyDescent="0.3">
      <c r="A32" s="1">
        <f>IF(E1_bas!D33=1,"",E1_bas!A33)</f>
        <v>0</v>
      </c>
      <c r="B32" s="1">
        <f>IFERROR(VLOOKUP(A32,[3]E1VFVN30!$C$2:$E$31,3,0),0)</f>
        <v>0</v>
      </c>
      <c r="C32" s="1">
        <f>IFERROR(VLOOKUP($A32,updated_plusgrid!$A$1:$AF$500,MATCH("Usable (USABLE)",updated_plusgrid!$A$1:$AF$1,0),0),0)</f>
        <v>0</v>
      </c>
      <c r="D32" s="1">
        <f>IFERROR(VLOOKUP($A32,updated_plusgrid!$A$1:$AF$500,MATCH("Due (DUE)",updated_plusgrid!$A$1:$AF$1,0),0),0)</f>
        <v>0</v>
      </c>
      <c r="E32" s="1">
        <f>IFERROR(VLOOKUP($A32,updated_plusgrid!$A$1:$AF$500,MATCH("Pend. T+1 Buy (TT1UNSETTLEBUY)",updated_plusgrid!$A$1:$AF$1,0),0),0)</f>
        <v>0</v>
      </c>
      <c r="F32" s="30" t="str">
        <f t="shared" si="0"/>
        <v/>
      </c>
      <c r="G32" s="1" t="str">
        <f t="shared" si="14"/>
        <v/>
      </c>
      <c r="H32" s="30" t="str">
        <f t="shared" si="12"/>
        <v/>
      </c>
      <c r="I32" s="28" t="str">
        <f t="shared" si="6"/>
        <v/>
      </c>
      <c r="J32" s="30" t="str">
        <f t="shared" si="13"/>
        <v/>
      </c>
      <c r="K32" s="28" t="str">
        <f t="shared" si="4"/>
        <v/>
      </c>
      <c r="L32" s="4" t="str">
        <f t="shared" si="7"/>
        <v/>
      </c>
      <c r="M32" s="8"/>
      <c r="N32" s="37">
        <f t="shared" si="5"/>
        <v>0</v>
      </c>
      <c r="O32" s="1">
        <f t="shared" si="8"/>
        <v>0</v>
      </c>
      <c r="P32" s="1">
        <f t="shared" si="9"/>
        <v>0</v>
      </c>
      <c r="Q32">
        <f>IFERROR(VLOOKUP($A32,updated_plusgrid!$A$1:$AF$500,MATCH("boughtT0",updated_plusgrid!$A$1:$AF$1,0),0),0)</f>
        <v>0</v>
      </c>
      <c r="R32" s="1" t="str">
        <f t="shared" si="10"/>
        <v/>
      </c>
      <c r="S32" t="e">
        <f t="shared" si="11"/>
        <v>#VALUE!</v>
      </c>
    </row>
  </sheetData>
  <autoFilter ref="A1:L32" xr:uid="{00000000-0001-0000-0200-000000000000}">
    <sortState xmlns:xlrd2="http://schemas.microsoft.com/office/spreadsheetml/2017/richdata2" ref="A2:L32">
      <sortCondition ref="G1:G32"/>
    </sortState>
  </autoFilter>
  <sortState xmlns:xlrd2="http://schemas.microsoft.com/office/spreadsheetml/2017/richdata2" ref="A2:L32">
    <sortCondition ref="L1:L32"/>
  </sortState>
  <conditionalFormatting sqref="G2:G32">
    <cfRule type="colorScale" priority="96">
      <colorScale>
        <cfvo type="min"/>
        <cfvo type="max"/>
        <color rgb="FFF8696B"/>
        <color rgb="FFFCFCFF"/>
      </colorScale>
    </cfRule>
  </conditionalFormatting>
  <conditionalFormatting sqref="I2">
    <cfRule type="colorScale" priority="329">
      <colorScale>
        <cfvo type="min"/>
        <cfvo type="max"/>
        <color rgb="FFF8696B"/>
        <color rgb="FFFCFCFF"/>
      </colorScale>
    </cfRule>
  </conditionalFormatting>
  <conditionalFormatting sqref="I3:I32">
    <cfRule type="colorScale" priority="2">
      <colorScale>
        <cfvo type="min"/>
        <cfvo type="max"/>
        <color rgb="FFF8696B"/>
        <color rgb="FFFCFCFF"/>
      </colorScale>
    </cfRule>
  </conditionalFormatting>
  <conditionalFormatting sqref="K2">
    <cfRule type="colorScale" priority="527">
      <colorScale>
        <cfvo type="min"/>
        <cfvo type="max"/>
        <color rgb="FFF8696B"/>
        <color rgb="FFFCFCFF"/>
      </colorScale>
    </cfRule>
  </conditionalFormatting>
  <conditionalFormatting sqref="K3:K3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F30" sqref="F30"/>
    </sheetView>
  </sheetViews>
  <sheetFormatPr defaultRowHeight="14.4" x14ac:dyDescent="0.3"/>
  <cols>
    <col min="3" max="3" width="39.21875" bestFit="1" customWidth="1"/>
    <col min="4" max="4" width="4.109375" bestFit="1" customWidth="1"/>
    <col min="7" max="7" width="13.6640625" bestFit="1" customWidth="1"/>
  </cols>
  <sheetData>
    <row r="1" spans="1:4" x14ac:dyDescent="0.3">
      <c r="A1" s="22" t="str">
        <f>[3]E1VFVN30!$B$2</f>
        <v>28/08/2024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s="4" t="str">
        <f>[3]E1VFVN30!$C2</f>
        <v>ACB</v>
      </c>
      <c r="B3" s="4">
        <f>[3]E1VFVN30!$E2</f>
        <v>6900</v>
      </c>
      <c r="C3" s="4" t="str">
        <f>[3]E1VFVN30!$G2</f>
        <v>AP/Nhà đầu tư nước ngoài
Foreign AP/Investor</v>
      </c>
      <c r="D3" s="4">
        <f>IF(C3=$C$3,1,0)</f>
        <v>1</v>
      </c>
    </row>
    <row r="4" spans="1:4" x14ac:dyDescent="0.3">
      <c r="A4" s="4" t="str">
        <f>[3]E1VFVN30!$C3</f>
        <v>BCM</v>
      </c>
      <c r="B4" s="4">
        <f>[3]E1VFVN30!$E3</f>
        <v>100</v>
      </c>
      <c r="C4" s="4">
        <f>[3]E1VFVN30!$G3</f>
        <v>0</v>
      </c>
      <c r="D4" s="4">
        <f t="shared" ref="D4:D32" si="0">IF(C4=$C$3,1,0)</f>
        <v>0</v>
      </c>
    </row>
    <row r="5" spans="1:4" x14ac:dyDescent="0.3">
      <c r="A5" s="4" t="str">
        <f>[3]E1VFVN30!$C4</f>
        <v>BID</v>
      </c>
      <c r="B5" s="4">
        <f>[3]E1VFVN30!$E4</f>
        <v>400</v>
      </c>
      <c r="C5" s="4" t="str">
        <f>[3]E1VFVN30!$G4</f>
        <v>BSC</v>
      </c>
      <c r="D5" s="4">
        <f t="shared" si="0"/>
        <v>0</v>
      </c>
    </row>
    <row r="6" spans="1:4" x14ac:dyDescent="0.3">
      <c r="A6" s="4" t="str">
        <f>[3]E1VFVN30!$C5</f>
        <v>BVH</v>
      </c>
      <c r="B6" s="4">
        <f>[3]E1VFVN30!$E5</f>
        <v>100</v>
      </c>
      <c r="C6" s="4" t="str">
        <f>[3]E1VFVN30!$G5</f>
        <v>BVSC</v>
      </c>
      <c r="D6" s="4">
        <f t="shared" si="0"/>
        <v>0</v>
      </c>
    </row>
    <row r="7" spans="1:4" x14ac:dyDescent="0.3">
      <c r="A7" s="4" t="str">
        <f>[3]E1VFVN30!$C6</f>
        <v>CTG</v>
      </c>
      <c r="B7" s="4">
        <f>[3]E1VFVN30!$E6</f>
        <v>1400</v>
      </c>
      <c r="C7" s="4">
        <f>[3]E1VFVN30!$G6</f>
        <v>0</v>
      </c>
      <c r="D7" s="4">
        <f t="shared" si="0"/>
        <v>0</v>
      </c>
    </row>
    <row r="8" spans="1:4" x14ac:dyDescent="0.3">
      <c r="A8" s="4" t="str">
        <f>[3]E1VFVN30!$C7</f>
        <v>FPT</v>
      </c>
      <c r="B8" s="4">
        <f>[3]E1VFVN30!$E7</f>
        <v>1700</v>
      </c>
      <c r="C8" s="4">
        <f>[3]E1VFVN30!$G7</f>
        <v>0</v>
      </c>
      <c r="D8" s="4">
        <f t="shared" si="0"/>
        <v>0</v>
      </c>
    </row>
    <row r="9" spans="1:4" x14ac:dyDescent="0.3">
      <c r="A9" s="4" t="str">
        <f>[3]E1VFVN30!$C8</f>
        <v>GAS</v>
      </c>
      <c r="B9" s="4">
        <f>[3]E1VFVN30!$E8</f>
        <v>200</v>
      </c>
      <c r="C9" s="4">
        <f>[3]E1VFVN30!$G8</f>
        <v>0</v>
      </c>
      <c r="D9" s="4">
        <f t="shared" si="0"/>
        <v>0</v>
      </c>
    </row>
    <row r="10" spans="1:4" x14ac:dyDescent="0.3">
      <c r="A10" s="4" t="str">
        <f>[3]E1VFVN30!$C9</f>
        <v>GVR</v>
      </c>
      <c r="B10" s="4">
        <f>[3]E1VFVN30!$E9</f>
        <v>300</v>
      </c>
      <c r="C10" s="4">
        <f>[3]E1VFVN30!$G9</f>
        <v>0</v>
      </c>
      <c r="D10" s="4">
        <f t="shared" si="0"/>
        <v>0</v>
      </c>
    </row>
    <row r="11" spans="1:4" x14ac:dyDescent="0.3">
      <c r="A11" s="4" t="str">
        <f>[3]E1VFVN30!$C10</f>
        <v>HDB</v>
      </c>
      <c r="B11" s="4">
        <f>[3]E1VFVN30!$E10</f>
        <v>3700</v>
      </c>
      <c r="C11" s="4">
        <f>[3]E1VFVN30!$G10</f>
        <v>0</v>
      </c>
      <c r="D11" s="4">
        <f t="shared" si="0"/>
        <v>0</v>
      </c>
    </row>
    <row r="12" spans="1:4" x14ac:dyDescent="0.3">
      <c r="A12" s="4" t="str">
        <f>[3]E1VFVN30!$C11</f>
        <v>HPG</v>
      </c>
      <c r="B12" s="4">
        <f>[3]E1VFVN30!$E11</f>
        <v>6100</v>
      </c>
      <c r="C12" s="4">
        <f>[3]E1VFVN30!$G11</f>
        <v>0</v>
      </c>
      <c r="D12" s="4">
        <f t="shared" si="0"/>
        <v>0</v>
      </c>
    </row>
    <row r="13" spans="1:4" x14ac:dyDescent="0.3">
      <c r="A13" s="4" t="str">
        <f>[3]E1VFVN30!$C12</f>
        <v>MBB</v>
      </c>
      <c r="B13" s="4">
        <f>[3]E1VFVN30!$E12</f>
        <v>5000</v>
      </c>
      <c r="C13" s="4" t="str">
        <f>[3]E1VFVN30!$G12</f>
        <v>AP/Nhà đầu tư nước ngoài
Foreign AP/Investor</v>
      </c>
      <c r="D13" s="4">
        <f t="shared" si="0"/>
        <v>1</v>
      </c>
    </row>
    <row r="14" spans="1:4" x14ac:dyDescent="0.3">
      <c r="A14" s="4" t="str">
        <f>[3]E1VFVN30!$C13</f>
        <v>MSN</v>
      </c>
      <c r="B14" s="4">
        <f>[3]E1VFVN30!$E13</f>
        <v>1100</v>
      </c>
      <c r="C14" s="4">
        <f>[3]E1VFVN30!$G13</f>
        <v>0</v>
      </c>
      <c r="D14" s="4">
        <f t="shared" si="0"/>
        <v>0</v>
      </c>
    </row>
    <row r="15" spans="1:4" x14ac:dyDescent="0.3">
      <c r="A15" s="4" t="str">
        <f>[3]E1VFVN30!$C14</f>
        <v>MWG</v>
      </c>
      <c r="B15" s="4">
        <f>[3]E1VFVN30!$E14</f>
        <v>2000</v>
      </c>
      <c r="C15" s="4">
        <f>[3]E1VFVN30!$G14</f>
        <v>0</v>
      </c>
      <c r="D15" s="4">
        <f t="shared" si="0"/>
        <v>0</v>
      </c>
    </row>
    <row r="16" spans="1:4" x14ac:dyDescent="0.3">
      <c r="A16" s="4" t="str">
        <f>[3]E1VFVN30!$C15</f>
        <v>PLX</v>
      </c>
      <c r="B16" s="4">
        <f>[3]E1VFVN30!$E15</f>
        <v>200</v>
      </c>
      <c r="C16" s="4">
        <f>[3]E1VFVN30!$G15</f>
        <v>0</v>
      </c>
      <c r="D16" s="4">
        <f t="shared" si="0"/>
        <v>0</v>
      </c>
    </row>
    <row r="17" spans="1:4" x14ac:dyDescent="0.3">
      <c r="A17" s="4" t="str">
        <f>[3]E1VFVN30!$C16</f>
        <v>POW</v>
      </c>
      <c r="B17" s="4">
        <f>[3]E1VFVN30!$E16</f>
        <v>1000</v>
      </c>
      <c r="C17" s="4">
        <f>[3]E1VFVN30!$G16</f>
        <v>0</v>
      </c>
      <c r="D17" s="4">
        <f t="shared" si="0"/>
        <v>0</v>
      </c>
    </row>
    <row r="18" spans="1:4" x14ac:dyDescent="0.3">
      <c r="A18" s="4" t="str">
        <f>[3]E1VFVN30!$C17</f>
        <v>SAB</v>
      </c>
      <c r="B18" s="4">
        <f>[3]E1VFVN30!$E17</f>
        <v>200</v>
      </c>
      <c r="C18" s="4">
        <f>[3]E1VFVN30!$G17</f>
        <v>0</v>
      </c>
      <c r="D18" s="4">
        <f t="shared" si="0"/>
        <v>0</v>
      </c>
    </row>
    <row r="19" spans="1:4" x14ac:dyDescent="0.3">
      <c r="A19" s="4" t="str">
        <f>[3]E1VFVN30!$C18</f>
        <v>SHB</v>
      </c>
      <c r="B19" s="4">
        <f>[3]E1VFVN30!$E18</f>
        <v>5400</v>
      </c>
      <c r="C19" s="4">
        <f>[3]E1VFVN30!$G18</f>
        <v>0</v>
      </c>
      <c r="D19" s="4">
        <f t="shared" si="0"/>
        <v>0</v>
      </c>
    </row>
    <row r="20" spans="1:4" x14ac:dyDescent="0.3">
      <c r="A20" s="4" t="str">
        <f>[3]E1VFVN30!$C19</f>
        <v>SSB</v>
      </c>
      <c r="B20" s="4">
        <f>[3]E1VFVN30!$E19</f>
        <v>3000</v>
      </c>
      <c r="C20" s="4">
        <f>[3]E1VFVN30!$G19</f>
        <v>0</v>
      </c>
      <c r="D20" s="4">
        <f t="shared" si="0"/>
        <v>0</v>
      </c>
    </row>
    <row r="21" spans="1:4" x14ac:dyDescent="0.3">
      <c r="A21" s="4" t="str">
        <f>[3]E1VFVN30!$C20</f>
        <v>SSI</v>
      </c>
      <c r="B21" s="4">
        <f>[3]E1VFVN30!$E20</f>
        <v>1800</v>
      </c>
      <c r="C21" s="4" t="str">
        <f>[3]E1VFVN30!$G20</f>
        <v>SSI</v>
      </c>
      <c r="D21" s="4">
        <f t="shared" si="0"/>
        <v>0</v>
      </c>
    </row>
    <row r="22" spans="1:4" x14ac:dyDescent="0.3">
      <c r="A22" s="4" t="str">
        <f>[3]E1VFVN30!$C21</f>
        <v>STB</v>
      </c>
      <c r="B22" s="4">
        <f>[3]E1VFVN30!$E21</f>
        <v>3200</v>
      </c>
      <c r="C22" s="4">
        <f>[3]E1VFVN30!$G21</f>
        <v>0</v>
      </c>
      <c r="D22" s="4">
        <f t="shared" si="0"/>
        <v>0</v>
      </c>
    </row>
    <row r="23" spans="1:4" x14ac:dyDescent="0.3">
      <c r="A23" s="4" t="str">
        <f>[3]E1VFVN30!$C22</f>
        <v>TCB</v>
      </c>
      <c r="B23" s="4">
        <f>[3]E1VFVN30!$E22</f>
        <v>7900</v>
      </c>
      <c r="C23" s="4">
        <f>[3]E1VFVN30!$G22</f>
        <v>0</v>
      </c>
      <c r="D23" s="4">
        <f t="shared" si="0"/>
        <v>0</v>
      </c>
    </row>
    <row r="24" spans="1:4" x14ac:dyDescent="0.3">
      <c r="A24" s="4" t="str">
        <f>[3]E1VFVN30!$C23</f>
        <v>TPB</v>
      </c>
      <c r="B24" s="4">
        <f>[3]E1VFVN30!$E23</f>
        <v>1900</v>
      </c>
      <c r="C24" s="4">
        <f>[3]E1VFVN30!$G23</f>
        <v>0</v>
      </c>
      <c r="D24" s="4">
        <f t="shared" si="0"/>
        <v>0</v>
      </c>
    </row>
    <row r="25" spans="1:4" x14ac:dyDescent="0.3">
      <c r="A25" s="4" t="str">
        <f>[3]E1VFVN30!$C24</f>
        <v>VCB</v>
      </c>
      <c r="B25" s="4">
        <f>[3]E1VFVN30!$E24</f>
        <v>1100</v>
      </c>
      <c r="C25" s="4">
        <f>[3]E1VFVN30!$G24</f>
        <v>0</v>
      </c>
      <c r="D25" s="4">
        <f t="shared" si="0"/>
        <v>0</v>
      </c>
    </row>
    <row r="26" spans="1:4" x14ac:dyDescent="0.3">
      <c r="A26" s="4" t="str">
        <f>[3]E1VFVN30!$C25</f>
        <v>VHM</v>
      </c>
      <c r="B26" s="4">
        <f>[3]E1VFVN30!$E25</f>
        <v>2300</v>
      </c>
      <c r="C26" s="4">
        <f>[3]E1VFVN30!$G25</f>
        <v>0</v>
      </c>
      <c r="D26" s="4">
        <f t="shared" si="0"/>
        <v>0</v>
      </c>
    </row>
    <row r="27" spans="1:4" x14ac:dyDescent="0.3">
      <c r="A27" s="4" t="str">
        <f>[3]E1VFVN30!$C26</f>
        <v>VIB</v>
      </c>
      <c r="B27" s="4">
        <f>[3]E1VFVN30!$E26</f>
        <v>2300</v>
      </c>
      <c r="C27" s="4" t="str">
        <f>[3]E1VFVN30!$G26</f>
        <v>AP/Nhà đầu tư nước ngoài
Foreign AP/Investor</v>
      </c>
      <c r="D27" s="4">
        <f t="shared" si="0"/>
        <v>1</v>
      </c>
    </row>
    <row r="28" spans="1:4" x14ac:dyDescent="0.3">
      <c r="A28" s="4" t="str">
        <f>[3]E1VFVN30!$C27</f>
        <v>VIC</v>
      </c>
      <c r="B28" s="4">
        <f>[3]E1VFVN30!$E27</f>
        <v>1900</v>
      </c>
      <c r="C28" s="4">
        <f>[3]E1VFVN30!$G27</f>
        <v>0</v>
      </c>
      <c r="D28" s="4">
        <f t="shared" si="0"/>
        <v>0</v>
      </c>
    </row>
    <row r="29" spans="1:4" x14ac:dyDescent="0.3">
      <c r="A29" s="4" t="str">
        <f>[3]E1VFVN30!$C28</f>
        <v>VJC</v>
      </c>
      <c r="B29" s="4">
        <f>[3]E1VFVN30!$E28</f>
        <v>500</v>
      </c>
      <c r="C29" s="4">
        <f>[3]E1VFVN30!$G28</f>
        <v>0</v>
      </c>
      <c r="D29" s="4">
        <f t="shared" si="0"/>
        <v>0</v>
      </c>
    </row>
    <row r="30" spans="1:4" x14ac:dyDescent="0.3">
      <c r="A30" s="4" t="str">
        <f>[3]E1VFVN30!$C29</f>
        <v>VNM</v>
      </c>
      <c r="B30" s="4">
        <f>[3]E1VFVN30!$E29</f>
        <v>1400</v>
      </c>
      <c r="C30" s="4">
        <f>[3]E1VFVN30!$G29</f>
        <v>0</v>
      </c>
      <c r="D30" s="4">
        <f t="shared" si="0"/>
        <v>0</v>
      </c>
    </row>
    <row r="31" spans="1:4" x14ac:dyDescent="0.3">
      <c r="A31" s="4" t="str">
        <f>[3]E1VFVN30!$C30</f>
        <v>VPB</v>
      </c>
      <c r="B31" s="4">
        <f>[3]E1VFVN30!$E30</f>
        <v>8200</v>
      </c>
      <c r="C31" s="4">
        <f>[3]E1VFVN30!$G30</f>
        <v>0</v>
      </c>
      <c r="D31" s="4">
        <f t="shared" si="0"/>
        <v>0</v>
      </c>
    </row>
    <row r="32" spans="1:4" x14ac:dyDescent="0.3">
      <c r="A32" s="4" t="str">
        <f>[3]E1VFVN30!$C31</f>
        <v>VRE</v>
      </c>
      <c r="B32" s="4">
        <f>[3]E1VFVN30!$E31</f>
        <v>1600</v>
      </c>
      <c r="C32" s="4">
        <f>[3]E1VFVN30!$G31</f>
        <v>0</v>
      </c>
      <c r="D32" s="4">
        <f t="shared" si="0"/>
        <v>0</v>
      </c>
    </row>
    <row r="36" spans="1:7" x14ac:dyDescent="0.3">
      <c r="A36" t="str">
        <f>[3]E1VFVN30!$A$35</f>
        <v>Giá trị chênh lệch/ Difference in cash</v>
      </c>
      <c r="G36" s="23">
        <f>[3]E1VFVN30!$G$35</f>
        <v>18696438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R22"/>
  <sheetViews>
    <sheetView workbookViewId="0">
      <selection activeCell="L12" sqref="L12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3320312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8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  <c r="P1" s="11" t="s">
        <v>58</v>
      </c>
      <c r="Q1" s="26" t="s">
        <v>59</v>
      </c>
      <c r="R1" s="11" t="s">
        <v>60</v>
      </c>
    </row>
    <row r="2" spans="1:18" x14ac:dyDescent="0.3">
      <c r="A2" s="29" t="str">
        <f>IF(FUEVFVND_bas!D20=1,"",FUEVFVND_bas!A20)</f>
        <v>VRE</v>
      </c>
      <c r="B2" s="28">
        <f>IF(A2=0,"",IFERROR(VLOOKUP(A2,FUEVFVND_bas!$A:$B,2,0),""))</f>
        <v>4400</v>
      </c>
      <c r="C2" s="28">
        <f>IFERROR(VLOOKUP($A2,updated_plusgrid!$1:$1048576,MATCH("After allocate to E1VFVN30 today",updated_plusgrid!$1:$1,0),0),0)</f>
        <v>8000</v>
      </c>
      <c r="D2" s="28">
        <f>IFERROR(VLOOKUP($A2,updated_plusgrid!$1:$1048576,MATCH("After allocate to E1VFVN30 tmr",updated_plusgrid!$1:$1,0),0),0)</f>
        <v>1600</v>
      </c>
      <c r="E2" s="28">
        <f>IFERROR(VLOOKUP($A2,updated_plusgrid!$1:$1048576,MATCH("After allocate to E1VFVN30 after tmr",updated_plusgrid!$1:$1,0),0),0)</f>
        <v>1600</v>
      </c>
      <c r="F2" s="30">
        <f t="shared" ref="F2:F20" si="0">IF(LEN($A2)=3,IFERROR(C2/$B2,0),"")</f>
        <v>1.8181818181818181</v>
      </c>
      <c r="G2" s="28">
        <f t="shared" ref="G2:G20" si="1">IFERROR(ROUNDDOWN(F2,-0.1),"")</f>
        <v>1</v>
      </c>
      <c r="H2" s="28">
        <f t="shared" ref="H2:H20" si="2">IFERROR(D2/B2,"")</f>
        <v>0.36363636363636365</v>
      </c>
      <c r="I2" s="28">
        <f t="shared" ref="I2:I20" si="3">IFERROR(ROUNDDOWN(H2,-0.1),"")</f>
        <v>0</v>
      </c>
      <c r="J2" s="28">
        <f t="shared" ref="J2:J20" si="4">IFERROR(E2/B2,"")</f>
        <v>0.36363636363636365</v>
      </c>
      <c r="K2" s="28">
        <f t="shared" ref="K2:K20" si="5">IFERROR(ROUNDDOWN(J2,-0.1),"")</f>
        <v>0</v>
      </c>
      <c r="L2" s="27">
        <f t="shared" ref="L2:L20" si="6">IFERROR(G2+I2+K2,"")</f>
        <v>1</v>
      </c>
      <c r="M2" s="27">
        <f t="shared" ref="M2:M16" si="7">C2-MIN($G$2:$G$31)*B2</f>
        <v>3600</v>
      </c>
      <c r="N2" s="27">
        <f t="shared" ref="N2:N20" si="8">D2-MIN($I:$I)*B2</f>
        <v>1600</v>
      </c>
      <c r="O2" s="27">
        <f t="shared" ref="O2:O20" si="9">E2-MIN($K:$K)*B2</f>
        <v>1600</v>
      </c>
      <c r="P2">
        <f>IFERROR(VLOOKUP($A2,updated_plusgrid!$A$1:$AF$500,MATCH("boughtT0",updated_plusgrid!$A$1:$AF$1,0),0),0)</f>
        <v>16000</v>
      </c>
      <c r="Q2" s="1">
        <f t="shared" ref="Q2:Q20" si="10">IFERROR(P2/B2,"")</f>
        <v>3.6363636363636362</v>
      </c>
      <c r="R2" s="40">
        <f t="shared" ref="R2:R20" si="11">Q2+L2</f>
        <v>4.6363636363636367</v>
      </c>
    </row>
    <row r="3" spans="1:18" x14ac:dyDescent="0.3">
      <c r="A3" s="29" t="str">
        <f>IF(FUEVFVND_bas!D8=1,"",FUEVFVND_bas!A8)</f>
        <v>HDB</v>
      </c>
      <c r="B3" s="28">
        <f>IF(A3=0,"",IFERROR(VLOOKUP(A3,FUEVFVND_bas!$A:$B,2,0),""))</f>
        <v>6100</v>
      </c>
      <c r="C3" s="28">
        <f>IFERROR(VLOOKUP($A3,updated_plusgrid!$1:$1048576,MATCH("After allocate to E1VFVN30 today",updated_plusgrid!$1:$1,0),0),0)</f>
        <v>63900</v>
      </c>
      <c r="D3" s="28">
        <f>IFERROR(VLOOKUP($A3,updated_plusgrid!$1:$1048576,MATCH("After allocate to E1VFVN30 tmr",updated_plusgrid!$1:$1,0),0),0)</f>
        <v>3700</v>
      </c>
      <c r="E3" s="28">
        <f>IFERROR(VLOOKUP($A3,updated_plusgrid!$1:$1048576,MATCH("After allocate to E1VFVN30 after tmr",updated_plusgrid!$1:$1,0),0),0)</f>
        <v>3700</v>
      </c>
      <c r="F3" s="30">
        <f t="shared" si="0"/>
        <v>10.475409836065573</v>
      </c>
      <c r="G3" s="28">
        <f t="shared" si="1"/>
        <v>10</v>
      </c>
      <c r="H3" s="28">
        <f t="shared" si="2"/>
        <v>0.60655737704918034</v>
      </c>
      <c r="I3" s="28">
        <f t="shared" si="3"/>
        <v>0</v>
      </c>
      <c r="J3" s="28">
        <f t="shared" si="4"/>
        <v>0.60655737704918034</v>
      </c>
      <c r="K3" s="28">
        <f t="shared" si="5"/>
        <v>0</v>
      </c>
      <c r="L3" s="27">
        <f t="shared" si="6"/>
        <v>10</v>
      </c>
      <c r="M3" s="27">
        <f t="shared" si="7"/>
        <v>57800</v>
      </c>
      <c r="N3" s="27">
        <f t="shared" si="8"/>
        <v>3700</v>
      </c>
      <c r="O3" s="27">
        <f t="shared" si="9"/>
        <v>3700</v>
      </c>
      <c r="P3">
        <f>IFERROR(VLOOKUP($A3,updated_plusgrid!$A$1:$AF$500,MATCH("boughtT0",updated_plusgrid!$A$1:$AF$1,0),0),0)</f>
        <v>14800</v>
      </c>
      <c r="Q3" s="1">
        <f t="shared" si="10"/>
        <v>2.4262295081967213</v>
      </c>
      <c r="R3" s="40">
        <f t="shared" si="11"/>
        <v>12.426229508196721</v>
      </c>
    </row>
    <row r="4" spans="1:18" x14ac:dyDescent="0.3">
      <c r="A4" s="29" t="str">
        <f>IF(FUEVFVND_bas!D17=1,"",FUEVFVND_bas!A17)</f>
        <v>TPB</v>
      </c>
      <c r="B4" s="28">
        <f>IF(A4=0,"",IFERROR(VLOOKUP(A4,FUEVFVND_bas!$A:$B,2,0),""))</f>
        <v>3100</v>
      </c>
      <c r="C4" s="28">
        <f>IFERROR(VLOOKUP($A4,updated_plusgrid!$1:$1048576,MATCH("After allocate to E1VFVN30 today",updated_plusgrid!$1:$1,0),0),0)</f>
        <v>26216</v>
      </c>
      <c r="D4" s="28">
        <f>IFERROR(VLOOKUP($A4,updated_plusgrid!$1:$1048576,MATCH("After allocate to E1VFVN30 tmr",updated_plusgrid!$1:$1,0),0),0)</f>
        <v>1900</v>
      </c>
      <c r="E4" s="28">
        <f>IFERROR(VLOOKUP($A4,updated_plusgrid!$1:$1048576,MATCH("After allocate to E1VFVN30 after tmr",updated_plusgrid!$1:$1,0),0),0)</f>
        <v>1900</v>
      </c>
      <c r="F4" s="30">
        <f t="shared" si="0"/>
        <v>8.4567741935483873</v>
      </c>
      <c r="G4" s="28">
        <f t="shared" si="1"/>
        <v>8</v>
      </c>
      <c r="H4" s="28">
        <f t="shared" si="2"/>
        <v>0.61290322580645162</v>
      </c>
      <c r="I4" s="28">
        <f t="shared" si="3"/>
        <v>0</v>
      </c>
      <c r="J4" s="28">
        <f t="shared" si="4"/>
        <v>0.61290322580645162</v>
      </c>
      <c r="K4" s="28">
        <f t="shared" si="5"/>
        <v>0</v>
      </c>
      <c r="L4" s="27">
        <f t="shared" si="6"/>
        <v>8</v>
      </c>
      <c r="M4" s="27">
        <f t="shared" si="7"/>
        <v>23116</v>
      </c>
      <c r="N4" s="27">
        <f t="shared" si="8"/>
        <v>1900</v>
      </c>
      <c r="O4" s="27">
        <f t="shared" si="9"/>
        <v>1900</v>
      </c>
      <c r="P4">
        <f>IFERROR(VLOOKUP($A4,updated_plusgrid!$A$1:$AF$500,MATCH("boughtT0",updated_plusgrid!$A$1:$AF$1,0),0),0)</f>
        <v>13300</v>
      </c>
      <c r="Q4" s="1">
        <f t="shared" si="10"/>
        <v>4.290322580645161</v>
      </c>
      <c r="R4" s="40">
        <f t="shared" si="11"/>
        <v>12.29032258064516</v>
      </c>
    </row>
    <row r="5" spans="1:18" x14ac:dyDescent="0.3">
      <c r="A5" s="29" t="str">
        <f>IF(FUEVFVND_bas!D7=1,"",FUEVFVND_bas!A7)</f>
        <v>GMD</v>
      </c>
      <c r="B5" s="28">
        <f>IF(A5=0,"",IFERROR(VLOOKUP(A5,FUEVFVND_bas!$A:$B,2,0),""))</f>
        <v>5100</v>
      </c>
      <c r="C5" s="28">
        <f>IFERROR(VLOOKUP($A5,updated_plusgrid!$1:$1048576,MATCH("After allocate to E1VFVN30 today",updated_plusgrid!$1:$1,0),0),0)</f>
        <v>95777</v>
      </c>
      <c r="D5" s="28">
        <f>IFERROR(VLOOKUP($A5,updated_plusgrid!$1:$1048576,MATCH("After allocate to E1VFVN30 tmr",updated_plusgrid!$1:$1,0),0),0)</f>
        <v>0</v>
      </c>
      <c r="E5" s="28">
        <f>IFERROR(VLOOKUP($A5,updated_plusgrid!$1:$1048576,MATCH("After allocate to E1VFVN30 after tmr",updated_plusgrid!$1:$1,0),0),0)</f>
        <v>0</v>
      </c>
      <c r="F5" s="30">
        <f t="shared" si="0"/>
        <v>18.779803921568629</v>
      </c>
      <c r="G5" s="28">
        <f t="shared" si="1"/>
        <v>18</v>
      </c>
      <c r="H5" s="28">
        <f t="shared" si="2"/>
        <v>0</v>
      </c>
      <c r="I5" s="28">
        <f t="shared" si="3"/>
        <v>0</v>
      </c>
      <c r="J5" s="28">
        <f t="shared" si="4"/>
        <v>0</v>
      </c>
      <c r="K5" s="28">
        <f t="shared" si="5"/>
        <v>0</v>
      </c>
      <c r="L5" s="27">
        <f t="shared" si="6"/>
        <v>18</v>
      </c>
      <c r="M5" s="27">
        <f t="shared" si="7"/>
        <v>90677</v>
      </c>
      <c r="N5" s="27">
        <f t="shared" si="8"/>
        <v>0</v>
      </c>
      <c r="O5" s="27">
        <f t="shared" si="9"/>
        <v>0</v>
      </c>
      <c r="P5">
        <f>IFERROR(VLOOKUP($A5,updated_plusgrid!$A$1:$AF$500,MATCH("boughtT0",updated_plusgrid!$A$1:$AF$1,0),0),0)</f>
        <v>0</v>
      </c>
      <c r="Q5" s="1">
        <f t="shared" si="10"/>
        <v>0</v>
      </c>
      <c r="R5" s="40">
        <f t="shared" si="11"/>
        <v>18</v>
      </c>
    </row>
    <row r="6" spans="1:18" x14ac:dyDescent="0.3">
      <c r="A6" s="29" t="str">
        <f>IF(FUEVFVND_bas!D12=1,"",FUEVFVND_bas!A12)</f>
        <v>NLG</v>
      </c>
      <c r="B6" s="28">
        <f>IF(A6=0,"",IFERROR(VLOOKUP(A6,FUEVFVND_bas!$A:$B,2,0),""))</f>
        <v>2600</v>
      </c>
      <c r="C6" s="28">
        <f>IFERROR(VLOOKUP($A6,updated_plusgrid!$1:$1048576,MATCH("After allocate to E1VFVN30 today",updated_plusgrid!$1:$1,0),0),0)</f>
        <v>49500</v>
      </c>
      <c r="D6" s="28">
        <f>IFERROR(VLOOKUP($A6,updated_plusgrid!$1:$1048576,MATCH("After allocate to E1VFVN30 tmr",updated_plusgrid!$1:$1,0),0),0)</f>
        <v>0</v>
      </c>
      <c r="E6" s="28">
        <f>IFERROR(VLOOKUP($A6,updated_plusgrid!$1:$1048576,MATCH("After allocate to E1VFVN30 after tmr",updated_plusgrid!$1:$1,0),0),0)</f>
        <v>0</v>
      </c>
      <c r="F6" s="30">
        <f t="shared" si="0"/>
        <v>19.03846153846154</v>
      </c>
      <c r="G6" s="28">
        <f t="shared" si="1"/>
        <v>19</v>
      </c>
      <c r="H6" s="28">
        <f t="shared" si="2"/>
        <v>0</v>
      </c>
      <c r="I6" s="28">
        <f t="shared" si="3"/>
        <v>0</v>
      </c>
      <c r="J6" s="28">
        <f t="shared" si="4"/>
        <v>0</v>
      </c>
      <c r="K6" s="28">
        <f t="shared" si="5"/>
        <v>0</v>
      </c>
      <c r="L6" s="27">
        <f t="shared" si="6"/>
        <v>19</v>
      </c>
      <c r="M6" s="27">
        <f t="shared" si="7"/>
        <v>46900</v>
      </c>
      <c r="N6" s="27">
        <f t="shared" si="8"/>
        <v>0</v>
      </c>
      <c r="O6" s="27">
        <f t="shared" si="9"/>
        <v>0</v>
      </c>
      <c r="P6">
        <f>IFERROR(VLOOKUP($A6,updated_plusgrid!$A$1:$AF$500,MATCH("boughtT0",updated_plusgrid!$A$1:$AF$1,0),0),0)</f>
        <v>0</v>
      </c>
      <c r="Q6" s="1">
        <f t="shared" si="10"/>
        <v>0</v>
      </c>
      <c r="R6" s="40">
        <f t="shared" si="11"/>
        <v>19</v>
      </c>
    </row>
    <row r="7" spans="1:18" x14ac:dyDescent="0.3">
      <c r="A7" s="29" t="str">
        <f>IF(FUEVFVND_bas!D13=1,"",FUEVFVND_bas!A13)</f>
        <v>OCB</v>
      </c>
      <c r="B7" s="28">
        <f>IF(A7=0,"",IFERROR(VLOOKUP(A7,FUEVFVND_bas!$A:$B,2,0),""))</f>
        <v>3200</v>
      </c>
      <c r="C7" s="28">
        <f>IFERROR(VLOOKUP($A7,updated_plusgrid!$1:$1048576,MATCH("After allocate to E1VFVN30 today",updated_plusgrid!$1:$1,0),0),0)</f>
        <v>51403</v>
      </c>
      <c r="D7" s="28">
        <f>IFERROR(VLOOKUP($A7,updated_plusgrid!$1:$1048576,MATCH("After allocate to E1VFVN30 tmr",updated_plusgrid!$1:$1,0),0),0)</f>
        <v>0</v>
      </c>
      <c r="E7" s="28">
        <f>IFERROR(VLOOKUP($A7,updated_plusgrid!$1:$1048576,MATCH("After allocate to E1VFVN30 after tmr",updated_plusgrid!$1:$1,0),0),0)</f>
        <v>0</v>
      </c>
      <c r="F7" s="30">
        <f t="shared" si="0"/>
        <v>16.063437499999999</v>
      </c>
      <c r="G7" s="28">
        <f t="shared" si="1"/>
        <v>16</v>
      </c>
      <c r="H7" s="28">
        <f t="shared" si="2"/>
        <v>0</v>
      </c>
      <c r="I7" s="28">
        <f t="shared" si="3"/>
        <v>0</v>
      </c>
      <c r="J7" s="28">
        <f t="shared" si="4"/>
        <v>0</v>
      </c>
      <c r="K7" s="28">
        <f t="shared" si="5"/>
        <v>0</v>
      </c>
      <c r="L7" s="27">
        <f t="shared" si="6"/>
        <v>16</v>
      </c>
      <c r="M7" s="27">
        <f t="shared" si="7"/>
        <v>48203</v>
      </c>
      <c r="N7" s="27">
        <f t="shared" si="8"/>
        <v>0</v>
      </c>
      <c r="O7" s="27">
        <f t="shared" si="9"/>
        <v>0</v>
      </c>
      <c r="P7">
        <f>IFERROR(VLOOKUP($A7,updated_plusgrid!$A$1:$AF$500,MATCH("boughtT0",updated_plusgrid!$A$1:$AF$1,0),0),0)</f>
        <v>0</v>
      </c>
      <c r="Q7" s="1">
        <f t="shared" si="10"/>
        <v>0</v>
      </c>
      <c r="R7" s="40">
        <f t="shared" si="11"/>
        <v>16</v>
      </c>
    </row>
    <row r="8" spans="1:18" x14ac:dyDescent="0.3">
      <c r="A8" s="29" t="str">
        <f>IF(FUEVFVND_bas!D5=1,"",FUEVFVND_bas!A5)</f>
        <v>CTG</v>
      </c>
      <c r="B8" s="28">
        <f>IF(A8=0,"",IFERROR(VLOOKUP(A8,FUEVFVND_bas!$A:$B,2,0),""))</f>
        <v>1700</v>
      </c>
      <c r="C8" s="28">
        <f>IFERROR(VLOOKUP($A8,updated_plusgrid!$1:$1048576,MATCH("After allocate to E1VFVN30 today",updated_plusgrid!$1:$1,0),0),0)</f>
        <v>26406</v>
      </c>
      <c r="D8" s="28">
        <f>IFERROR(VLOOKUP($A8,updated_plusgrid!$1:$1048576,MATCH("After allocate to E1VFVN30 tmr",updated_plusgrid!$1:$1,0),0),0)</f>
        <v>1400</v>
      </c>
      <c r="E8" s="28">
        <f>IFERROR(VLOOKUP($A8,updated_plusgrid!$1:$1048576,MATCH("After allocate to E1VFVN30 after tmr",updated_plusgrid!$1:$1,0),0),0)</f>
        <v>1400</v>
      </c>
      <c r="F8" s="30">
        <f t="shared" si="0"/>
        <v>15.532941176470588</v>
      </c>
      <c r="G8" s="28">
        <f t="shared" si="1"/>
        <v>15</v>
      </c>
      <c r="H8" s="28">
        <f t="shared" si="2"/>
        <v>0.82352941176470584</v>
      </c>
      <c r="I8" s="28">
        <f t="shared" si="3"/>
        <v>0</v>
      </c>
      <c r="J8" s="28">
        <f t="shared" si="4"/>
        <v>0.82352941176470584</v>
      </c>
      <c r="K8" s="28">
        <f t="shared" si="5"/>
        <v>0</v>
      </c>
      <c r="L8" s="27">
        <f t="shared" si="6"/>
        <v>15</v>
      </c>
      <c r="M8" s="27">
        <f t="shared" si="7"/>
        <v>24706</v>
      </c>
      <c r="N8" s="27">
        <f t="shared" si="8"/>
        <v>1400</v>
      </c>
      <c r="O8" s="27">
        <f t="shared" si="9"/>
        <v>1400</v>
      </c>
      <c r="P8">
        <f>IFERROR(VLOOKUP($A8,updated_plusgrid!$A$1:$AF$500,MATCH("boughtT0",updated_plusgrid!$A$1:$AF$1,0),0),0)</f>
        <v>5600</v>
      </c>
      <c r="Q8" s="1">
        <f t="shared" si="10"/>
        <v>3.2941176470588234</v>
      </c>
      <c r="R8" s="40">
        <f t="shared" si="11"/>
        <v>18.294117647058822</v>
      </c>
    </row>
    <row r="9" spans="1:18" x14ac:dyDescent="0.3">
      <c r="A9" s="29" t="str">
        <f>IF(FUEVFVND_bas!D9=1,"",FUEVFVND_bas!A9)</f>
        <v>KDH</v>
      </c>
      <c r="B9" s="28">
        <f>IF(A9=0,"",IFERROR(VLOOKUP(A9,FUEVFVND_bas!$A:$B,2,0),""))</f>
        <v>2300</v>
      </c>
      <c r="C9" s="28">
        <f>IFERROR(VLOOKUP($A9,updated_plusgrid!$1:$1048576,MATCH("After allocate to E1VFVN30 today",updated_plusgrid!$1:$1,0),0),0)</f>
        <v>45868</v>
      </c>
      <c r="D9" s="28">
        <f>IFERROR(VLOOKUP($A9,updated_plusgrid!$1:$1048576,MATCH("After allocate to E1VFVN30 tmr",updated_plusgrid!$1:$1,0),0),0)</f>
        <v>0</v>
      </c>
      <c r="E9" s="28">
        <f>IFERROR(VLOOKUP($A9,updated_plusgrid!$1:$1048576,MATCH("After allocate to E1VFVN30 after tmr",updated_plusgrid!$1:$1,0),0),0)</f>
        <v>0</v>
      </c>
      <c r="F9" s="30">
        <f t="shared" si="0"/>
        <v>19.942608695652172</v>
      </c>
      <c r="G9" s="28">
        <f t="shared" si="1"/>
        <v>19</v>
      </c>
      <c r="H9" s="28">
        <f t="shared" si="2"/>
        <v>0</v>
      </c>
      <c r="I9" s="28">
        <f t="shared" si="3"/>
        <v>0</v>
      </c>
      <c r="J9" s="28">
        <f t="shared" si="4"/>
        <v>0</v>
      </c>
      <c r="K9" s="28">
        <f t="shared" si="5"/>
        <v>0</v>
      </c>
      <c r="L9" s="27">
        <f t="shared" si="6"/>
        <v>19</v>
      </c>
      <c r="M9" s="27">
        <f t="shared" si="7"/>
        <v>43568</v>
      </c>
      <c r="N9" s="27">
        <f t="shared" si="8"/>
        <v>0</v>
      </c>
      <c r="O9" s="27">
        <f t="shared" si="9"/>
        <v>0</v>
      </c>
      <c r="P9">
        <f>IFERROR(VLOOKUP($A9,updated_plusgrid!$A$1:$AF$500,MATCH("boughtT0",updated_plusgrid!$A$1:$AF$1,0),0),0)</f>
        <v>0</v>
      </c>
      <c r="Q9" s="1">
        <f t="shared" si="10"/>
        <v>0</v>
      </c>
      <c r="R9" s="40">
        <f t="shared" si="11"/>
        <v>19</v>
      </c>
    </row>
    <row r="10" spans="1:18" x14ac:dyDescent="0.3">
      <c r="A10" s="29" t="str">
        <f>IF(FUEVFVND_bas!D19=1,"",FUEVFVND_bas!A19)</f>
        <v>VPB</v>
      </c>
      <c r="B10" s="28">
        <f>IF(A10=0,"",IFERROR(VLOOKUP(A10,FUEVFVND_bas!$A:$B,2,0),""))</f>
        <v>6600</v>
      </c>
      <c r="C10" s="28">
        <f>IFERROR(VLOOKUP($A10,updated_plusgrid!$1:$1048576,MATCH("After allocate to E1VFVN30 today",updated_plusgrid!$1:$1,0),0),0)</f>
        <v>167483</v>
      </c>
      <c r="D10" s="28">
        <f>IFERROR(VLOOKUP($A10,updated_plusgrid!$1:$1048576,MATCH("After allocate to E1VFVN30 tmr",updated_plusgrid!$1:$1,0),0),0)</f>
        <v>0</v>
      </c>
      <c r="E10" s="28">
        <f>IFERROR(VLOOKUP($A10,updated_plusgrid!$1:$1048576,MATCH("After allocate to E1VFVN30 after tmr",updated_plusgrid!$1:$1,0),0),0)</f>
        <v>8200</v>
      </c>
      <c r="F10" s="30">
        <f t="shared" si="0"/>
        <v>25.37621212121212</v>
      </c>
      <c r="G10" s="28">
        <f t="shared" si="1"/>
        <v>25</v>
      </c>
      <c r="H10" s="28">
        <f t="shared" si="2"/>
        <v>0</v>
      </c>
      <c r="I10" s="28">
        <f t="shared" si="3"/>
        <v>0</v>
      </c>
      <c r="J10" s="28">
        <f t="shared" si="4"/>
        <v>1.2424242424242424</v>
      </c>
      <c r="K10" s="28">
        <f t="shared" si="5"/>
        <v>1</v>
      </c>
      <c r="L10" s="27">
        <f t="shared" si="6"/>
        <v>26</v>
      </c>
      <c r="M10" s="27">
        <f t="shared" si="7"/>
        <v>160883</v>
      </c>
      <c r="N10" s="27">
        <f t="shared" si="8"/>
        <v>0</v>
      </c>
      <c r="O10" s="27">
        <f t="shared" si="9"/>
        <v>8200</v>
      </c>
      <c r="P10">
        <f>IFERROR(VLOOKUP($A10,updated_plusgrid!$A$1:$AF$500,MATCH("boughtT0",updated_plusgrid!$A$1:$AF$1,0),0),0)</f>
        <v>32800</v>
      </c>
      <c r="Q10" s="1">
        <f t="shared" si="10"/>
        <v>4.9696969696969697</v>
      </c>
      <c r="R10" s="40">
        <f t="shared" si="11"/>
        <v>30.969696969696969</v>
      </c>
    </row>
    <row r="11" spans="1:18" x14ac:dyDescent="0.3">
      <c r="A11" s="29" t="str">
        <f>IF(FUEVFVND_bas!D6=1,"",FUEVFVND_bas!A6)</f>
        <v>FPT</v>
      </c>
      <c r="B11" s="28">
        <f>IF(A11=0,"",IFERROR(VLOOKUP(A11,FUEVFVND_bas!$A:$B,2,0),""))</f>
        <v>3700</v>
      </c>
      <c r="C11" s="28">
        <f>IFERROR(VLOOKUP($A11,updated_plusgrid!$1:$1048576,MATCH("After allocate to E1VFVN30 today",updated_plusgrid!$1:$1,0),0),0)</f>
        <v>63136</v>
      </c>
      <c r="D11" s="28">
        <f>IFERROR(VLOOKUP($A11,updated_plusgrid!$1:$1048576,MATCH("After allocate to E1VFVN30 tmr",updated_plusgrid!$1:$1,0),0),0)</f>
        <v>1700</v>
      </c>
      <c r="E11" s="28">
        <f>IFERROR(VLOOKUP($A11,updated_plusgrid!$1:$1048576,MATCH("After allocate to E1VFVN30 after tmr",updated_plusgrid!$1:$1,0),0),0)</f>
        <v>1700</v>
      </c>
      <c r="F11" s="30">
        <f t="shared" si="0"/>
        <v>17.063783783783784</v>
      </c>
      <c r="G11" s="28">
        <f t="shared" si="1"/>
        <v>17</v>
      </c>
      <c r="H11" s="28">
        <f t="shared" si="2"/>
        <v>0.45945945945945948</v>
      </c>
      <c r="I11" s="28">
        <f t="shared" si="3"/>
        <v>0</v>
      </c>
      <c r="J11" s="28">
        <f t="shared" si="4"/>
        <v>0.45945945945945948</v>
      </c>
      <c r="K11" s="28">
        <f t="shared" si="5"/>
        <v>0</v>
      </c>
      <c r="L11" s="27">
        <f t="shared" si="6"/>
        <v>17</v>
      </c>
      <c r="M11" s="27">
        <f t="shared" si="7"/>
        <v>59436</v>
      </c>
      <c r="N11" s="27">
        <f t="shared" si="8"/>
        <v>1700</v>
      </c>
      <c r="O11" s="27">
        <f t="shared" si="9"/>
        <v>1700</v>
      </c>
      <c r="P11">
        <f>IFERROR(VLOOKUP($A11,updated_plusgrid!$A$1:$AF$500,MATCH("boughtT0",updated_plusgrid!$A$1:$AF$1,0),0),0)</f>
        <v>15300</v>
      </c>
      <c r="Q11" s="1">
        <f t="shared" si="10"/>
        <v>4.1351351351351351</v>
      </c>
      <c r="R11" s="40">
        <f t="shared" si="11"/>
        <v>21.135135135135137</v>
      </c>
    </row>
    <row r="12" spans="1:18" x14ac:dyDescent="0.3">
      <c r="A12" s="29" t="str">
        <f>IF(FUEVFVND_bas!D11=1,"",FUEVFVND_bas!A11)</f>
        <v>MSB</v>
      </c>
      <c r="B12" s="28">
        <f>IF(A12=0,"",IFERROR(VLOOKUP(A12,FUEVFVND_bas!$A:$B,2,0),""))</f>
        <v>5000</v>
      </c>
      <c r="C12" s="28">
        <f>IFERROR(VLOOKUP($A12,updated_plusgrid!$1:$1048576,MATCH("After allocate to E1VFVN30 today",updated_plusgrid!$1:$1,0),0),0)</f>
        <v>155554</v>
      </c>
      <c r="D12" s="28">
        <f>IFERROR(VLOOKUP($A12,updated_plusgrid!$1:$1048576,MATCH("After allocate to E1VFVN30 tmr",updated_plusgrid!$1:$1,0),0),0)</f>
        <v>0</v>
      </c>
      <c r="E12" s="28">
        <f>IFERROR(VLOOKUP($A12,updated_plusgrid!$1:$1048576,MATCH("After allocate to E1VFVN30 after tmr",updated_plusgrid!$1:$1,0),0),0)</f>
        <v>0</v>
      </c>
      <c r="F12" s="30">
        <f t="shared" si="0"/>
        <v>31.110800000000001</v>
      </c>
      <c r="G12" s="28">
        <f t="shared" si="1"/>
        <v>31</v>
      </c>
      <c r="H12" s="28">
        <f t="shared" si="2"/>
        <v>0</v>
      </c>
      <c r="I12" s="28">
        <f t="shared" si="3"/>
        <v>0</v>
      </c>
      <c r="J12" s="28">
        <f t="shared" si="4"/>
        <v>0</v>
      </c>
      <c r="K12" s="28">
        <f t="shared" si="5"/>
        <v>0</v>
      </c>
      <c r="L12" s="27">
        <f t="shared" si="6"/>
        <v>31</v>
      </c>
      <c r="M12" s="27">
        <f t="shared" si="7"/>
        <v>150554</v>
      </c>
      <c r="N12" s="27">
        <f t="shared" si="8"/>
        <v>0</v>
      </c>
      <c r="O12" s="27">
        <f t="shared" si="9"/>
        <v>0</v>
      </c>
      <c r="P12">
        <f>IFERROR(VLOOKUP($A12,updated_plusgrid!$A$1:$AF$500,MATCH("boughtT0",updated_plusgrid!$A$1:$AF$1,0),0),0)</f>
        <v>0</v>
      </c>
      <c r="Q12" s="1">
        <f t="shared" si="10"/>
        <v>0</v>
      </c>
      <c r="R12" s="40">
        <f t="shared" si="11"/>
        <v>31</v>
      </c>
    </row>
    <row r="13" spans="1:18" x14ac:dyDescent="0.3">
      <c r="A13" s="29" t="str">
        <f>IF(FUEVFVND_bas!D16=1,"",FUEVFVND_bas!A16)</f>
        <v>TCB</v>
      </c>
      <c r="B13" s="28">
        <f>IF(A13=0,"",IFERROR(VLOOKUP(A13,FUEVFVND_bas!$A:$B,2,0),""))</f>
        <v>12800</v>
      </c>
      <c r="C13" s="28">
        <f>IFERROR(VLOOKUP($A13,updated_plusgrid!$1:$1048576,MATCH("After allocate to E1VFVN30 today",updated_plusgrid!$1:$1,0),0),0)</f>
        <v>413886</v>
      </c>
      <c r="D13" s="28">
        <f>IFERROR(VLOOKUP($A13,updated_plusgrid!$1:$1048576,MATCH("After allocate to E1VFVN30 tmr",updated_plusgrid!$1:$1,0),0),0)</f>
        <v>7900</v>
      </c>
      <c r="E13" s="28">
        <f>IFERROR(VLOOKUP($A13,updated_plusgrid!$1:$1048576,MATCH("After allocate to E1VFVN30 after tmr",updated_plusgrid!$1:$1,0),0),0)</f>
        <v>7900</v>
      </c>
      <c r="F13" s="30">
        <f t="shared" si="0"/>
        <v>32.334843749999997</v>
      </c>
      <c r="G13" s="28">
        <f t="shared" si="1"/>
        <v>32</v>
      </c>
      <c r="H13" s="28">
        <f t="shared" si="2"/>
        <v>0.6171875</v>
      </c>
      <c r="I13" s="28">
        <f t="shared" si="3"/>
        <v>0</v>
      </c>
      <c r="J13" s="28">
        <f t="shared" si="4"/>
        <v>0.6171875</v>
      </c>
      <c r="K13" s="28">
        <f t="shared" si="5"/>
        <v>0</v>
      </c>
      <c r="L13" s="27">
        <f t="shared" si="6"/>
        <v>32</v>
      </c>
      <c r="M13" s="27">
        <f t="shared" si="7"/>
        <v>401086</v>
      </c>
      <c r="N13" s="27">
        <f t="shared" si="8"/>
        <v>7900</v>
      </c>
      <c r="O13" s="27">
        <f t="shared" si="9"/>
        <v>7900</v>
      </c>
      <c r="P13">
        <f>IFERROR(VLOOKUP($A13,updated_plusgrid!$A$1:$AF$500,MATCH("boughtT0",updated_plusgrid!$A$1:$AF$1,0),0),0)</f>
        <v>63200</v>
      </c>
      <c r="Q13" s="1">
        <f t="shared" si="10"/>
        <v>4.9375</v>
      </c>
      <c r="R13" s="40">
        <f t="shared" si="11"/>
        <v>36.9375</v>
      </c>
    </row>
    <row r="14" spans="1:18" x14ac:dyDescent="0.3">
      <c r="A14" s="29" t="str">
        <f>IF(FUEVFVND_bas!D4=1,"",FUEVFVND_bas!A4)</f>
        <v>BMP</v>
      </c>
      <c r="B14" s="28">
        <f>IF(A14=0,"",IFERROR(VLOOKUP(A14,FUEVFVND_bas!$A:$B,2,0),""))</f>
        <v>100</v>
      </c>
      <c r="C14" s="28">
        <f>IFERROR(VLOOKUP($A14,updated_plusgrid!$1:$1048576,MATCH("After allocate to E1VFVN30 today",updated_plusgrid!$1:$1,0),0),0)</f>
        <v>3000</v>
      </c>
      <c r="D14" s="28">
        <f>IFERROR(VLOOKUP($A14,updated_plusgrid!$1:$1048576,MATCH("After allocate to E1VFVN30 tmr",updated_plusgrid!$1:$1,0),0),0)</f>
        <v>0</v>
      </c>
      <c r="E14" s="28">
        <f>IFERROR(VLOOKUP($A14,updated_plusgrid!$1:$1048576,MATCH("After allocate to E1VFVN30 after tmr",updated_plusgrid!$1:$1,0),0),0)</f>
        <v>100</v>
      </c>
      <c r="F14" s="30">
        <f t="shared" si="0"/>
        <v>30</v>
      </c>
      <c r="G14" s="28">
        <f t="shared" si="1"/>
        <v>30</v>
      </c>
      <c r="H14" s="28">
        <f t="shared" si="2"/>
        <v>0</v>
      </c>
      <c r="I14" s="28">
        <f t="shared" si="3"/>
        <v>0</v>
      </c>
      <c r="J14" s="28">
        <f t="shared" si="4"/>
        <v>1</v>
      </c>
      <c r="K14" s="28">
        <f t="shared" si="5"/>
        <v>1</v>
      </c>
      <c r="L14" s="27">
        <f t="shared" si="6"/>
        <v>31</v>
      </c>
      <c r="M14" s="27">
        <f t="shared" si="7"/>
        <v>2900</v>
      </c>
      <c r="N14" s="27">
        <f t="shared" si="8"/>
        <v>0</v>
      </c>
      <c r="O14" s="27">
        <f t="shared" si="9"/>
        <v>100</v>
      </c>
      <c r="P14">
        <f>IFERROR(VLOOKUP($A14,updated_plusgrid!$A$1:$AF$500,MATCH("boughtT0",updated_plusgrid!$A$1:$AF$1,0),0),0)</f>
        <v>0</v>
      </c>
      <c r="Q14" s="1">
        <f t="shared" si="10"/>
        <v>0</v>
      </c>
      <c r="R14" s="40">
        <f t="shared" si="11"/>
        <v>31</v>
      </c>
    </row>
    <row r="15" spans="1:18" x14ac:dyDescent="0.3">
      <c r="A15" s="29" t="str">
        <f>IF(FUEVFVND_bas!D10=1,"",FUEVFVND_bas!A10)</f>
        <v/>
      </c>
      <c r="B15" s="28" t="str">
        <f>IF(A15=0,"",IFERROR(VLOOKUP(A15,FUEVFVND_bas!$A:$B,2,0),""))</f>
        <v/>
      </c>
      <c r="C15" s="28">
        <f>IFERROR(VLOOKUP($A15,updated_plusgrid!$1:$1048576,MATCH("After allocate to E1VFVN30 today",updated_plusgrid!$1:$1,0),0),0)</f>
        <v>0</v>
      </c>
      <c r="D15" s="28">
        <f>IFERROR(VLOOKUP($A15,updated_plusgrid!$1:$1048576,MATCH("After allocate to E1VFVN30 tmr",updated_plusgrid!$1:$1,0),0),0)</f>
        <v>0</v>
      </c>
      <c r="E15" s="28">
        <f>IFERROR(VLOOKUP($A15,updated_plusgrid!$1:$1048576,MATCH("After allocate to E1VFVN30 after tmr",updated_plusgrid!$1:$1,0),0),0)</f>
        <v>0</v>
      </c>
      <c r="F15" s="30" t="str">
        <f t="shared" si="0"/>
        <v/>
      </c>
      <c r="G15" s="28" t="str">
        <f t="shared" si="1"/>
        <v/>
      </c>
      <c r="H15" s="28" t="str">
        <f t="shared" si="2"/>
        <v/>
      </c>
      <c r="I15" s="28" t="str">
        <f t="shared" si="3"/>
        <v/>
      </c>
      <c r="J15" s="28" t="str">
        <f t="shared" si="4"/>
        <v/>
      </c>
      <c r="K15" s="28" t="str">
        <f t="shared" si="5"/>
        <v/>
      </c>
      <c r="L15" s="27" t="str">
        <f t="shared" si="6"/>
        <v/>
      </c>
      <c r="M15" s="27" t="e">
        <f t="shared" si="7"/>
        <v>#VALUE!</v>
      </c>
      <c r="N15" s="27" t="e">
        <f t="shared" si="8"/>
        <v>#VALUE!</v>
      </c>
      <c r="O15" s="27" t="e">
        <f t="shared" si="9"/>
        <v>#VALUE!</v>
      </c>
      <c r="P15">
        <f>IFERROR(VLOOKUP($A15,updated_plusgrid!$A$1:$AF$500,MATCH("boughtT0",updated_plusgrid!$A$1:$AF$1,0),0),0)</f>
        <v>0</v>
      </c>
      <c r="Q15" s="1" t="str">
        <f t="shared" si="10"/>
        <v/>
      </c>
      <c r="R15" s="40" t="e">
        <f t="shared" si="11"/>
        <v>#VALUE!</v>
      </c>
    </row>
    <row r="16" spans="1:18" x14ac:dyDescent="0.3">
      <c r="A16" s="29" t="str">
        <f>IF(FUEVFVND_bas!D14=1,"",FUEVFVND_bas!A14)</f>
        <v/>
      </c>
      <c r="B16" s="28" t="str">
        <f>IF(A16=0,"",IFERROR(VLOOKUP(A16,FUEVFVND_bas!$A:$B,2,0),""))</f>
        <v/>
      </c>
      <c r="C16" s="28">
        <f>IFERROR(VLOOKUP($A16,updated_plusgrid!$1:$1048576,MATCH("After allocate to E1VFVN30 today",updated_plusgrid!$1:$1,0),0),0)</f>
        <v>0</v>
      </c>
      <c r="D16" s="28">
        <f>IFERROR(VLOOKUP($A16,updated_plusgrid!$1:$1048576,MATCH("After allocate to E1VFVN30 tmr",updated_plusgrid!$1:$1,0),0),0)</f>
        <v>0</v>
      </c>
      <c r="E16" s="28">
        <f>IFERROR(VLOOKUP($A16,updated_plusgrid!$1:$1048576,MATCH("After allocate to E1VFVN30 after tmr",updated_plusgrid!$1:$1,0),0),0)</f>
        <v>0</v>
      </c>
      <c r="F16" s="30" t="str">
        <f t="shared" si="0"/>
        <v/>
      </c>
      <c r="G16" s="28" t="str">
        <f t="shared" si="1"/>
        <v/>
      </c>
      <c r="H16" s="28" t="str">
        <f t="shared" si="2"/>
        <v/>
      </c>
      <c r="I16" s="28" t="str">
        <f t="shared" si="3"/>
        <v/>
      </c>
      <c r="J16" s="28" t="str">
        <f t="shared" si="4"/>
        <v/>
      </c>
      <c r="K16" s="28" t="str">
        <f t="shared" si="5"/>
        <v/>
      </c>
      <c r="L16" s="27" t="str">
        <f t="shared" si="6"/>
        <v/>
      </c>
      <c r="M16" s="27" t="e">
        <f t="shared" si="7"/>
        <v>#VALUE!</v>
      </c>
      <c r="N16" s="27" t="e">
        <f t="shared" si="8"/>
        <v>#VALUE!</v>
      </c>
      <c r="O16" s="27" t="e">
        <f t="shared" si="9"/>
        <v>#VALUE!</v>
      </c>
      <c r="P16">
        <f>IFERROR(VLOOKUP($A16,updated_plusgrid!$A$1:$AF$500,MATCH("boughtT0",updated_plusgrid!$A$1:$AF$1,0),0),0)</f>
        <v>0</v>
      </c>
      <c r="Q16" s="1" t="str">
        <f t="shared" si="10"/>
        <v/>
      </c>
      <c r="R16" s="40" t="e">
        <f t="shared" si="11"/>
        <v>#VALUE!</v>
      </c>
    </row>
    <row r="17" spans="1:18" x14ac:dyDescent="0.3">
      <c r="A17" s="29" t="str">
        <f>IF(FUEVFVND_bas!D3=1,"",FUEVFVND_bas!A3)</f>
        <v/>
      </c>
      <c r="B17" s="28" t="str">
        <f>IF(A17=0,"",IFERROR(VLOOKUP(A17,FUEVFVND_bas!$A:$B,2,0),""))</f>
        <v/>
      </c>
      <c r="C17" s="28">
        <f>IFERROR(VLOOKUP($A17,updated_plusgrid!$1:$1048576,MATCH("After allocate to E1VFVN30 today",updated_plusgrid!$1:$1,0),0),0)</f>
        <v>0</v>
      </c>
      <c r="D17" s="28">
        <f>IFERROR(VLOOKUP($A17,updated_plusgrid!$1:$1048576,MATCH("After allocate to E1VFVN30 tmr",updated_plusgrid!$1:$1,0),0),0)</f>
        <v>0</v>
      </c>
      <c r="E17" s="28">
        <f>IFERROR(VLOOKUP($A17,updated_plusgrid!$1:$1048576,MATCH("After allocate to E1VFVN30 after tmr",updated_plusgrid!$1:$1,0),0),0)</f>
        <v>0</v>
      </c>
      <c r="F17" s="30" t="str">
        <f t="shared" si="0"/>
        <v/>
      </c>
      <c r="G17" s="28" t="str">
        <f t="shared" si="1"/>
        <v/>
      </c>
      <c r="H17" s="28" t="str">
        <f t="shared" si="2"/>
        <v/>
      </c>
      <c r="I17" s="28" t="str">
        <f t="shared" si="3"/>
        <v/>
      </c>
      <c r="J17" s="28" t="str">
        <f t="shared" si="4"/>
        <v/>
      </c>
      <c r="K17" s="28" t="str">
        <f t="shared" si="5"/>
        <v/>
      </c>
      <c r="L17" s="27" t="str">
        <f t="shared" si="6"/>
        <v/>
      </c>
      <c r="M17" s="27" t="e">
        <f>C17-MIN($G:$G)*B17</f>
        <v>#VALUE!</v>
      </c>
      <c r="N17" s="27" t="e">
        <f t="shared" si="8"/>
        <v>#VALUE!</v>
      </c>
      <c r="O17" s="27" t="e">
        <f t="shared" si="9"/>
        <v>#VALUE!</v>
      </c>
      <c r="P17">
        <f>IFERROR(VLOOKUP($A17,updated_plusgrid!$A$1:$AF$500,MATCH("boughtT0",updated_plusgrid!$A$1:$AF$1,0),0),0)</f>
        <v>0</v>
      </c>
      <c r="Q17" s="1" t="str">
        <f t="shared" si="10"/>
        <v/>
      </c>
      <c r="R17" s="40" t="e">
        <f t="shared" si="11"/>
        <v>#VALUE!</v>
      </c>
    </row>
    <row r="18" spans="1:18" x14ac:dyDescent="0.3">
      <c r="A18" s="29" t="str">
        <f>IF(FUEVFVND_bas!D15=1,"",FUEVFVND_bas!A15)</f>
        <v/>
      </c>
      <c r="B18" s="28" t="str">
        <f>IF(A18=0,"",IFERROR(VLOOKUP(A18,FUEVFVND_bas!$A:$B,2,0),""))</f>
        <v/>
      </c>
      <c r="C18" s="28">
        <f>IFERROR(VLOOKUP($A18,updated_plusgrid!$1:$1048576,MATCH("After allocate to E1VFVN30 today",updated_plusgrid!$1:$1,0),0),0)</f>
        <v>0</v>
      </c>
      <c r="D18" s="28">
        <f>IFERROR(VLOOKUP($A18,updated_plusgrid!$1:$1048576,MATCH("After allocate to E1VFVN30 tmr",updated_plusgrid!$1:$1,0),0),0)</f>
        <v>0</v>
      </c>
      <c r="E18" s="28">
        <f>IFERROR(VLOOKUP($A18,updated_plusgrid!$1:$1048576,MATCH("After allocate to E1VFVN30 after tmr",updated_plusgrid!$1:$1,0),0),0)</f>
        <v>0</v>
      </c>
      <c r="F18" s="30" t="str">
        <f t="shared" si="0"/>
        <v/>
      </c>
      <c r="G18" s="28" t="str">
        <f t="shared" si="1"/>
        <v/>
      </c>
      <c r="H18" s="28" t="str">
        <f t="shared" si="2"/>
        <v/>
      </c>
      <c r="I18" s="28" t="str">
        <f t="shared" si="3"/>
        <v/>
      </c>
      <c r="J18" s="28" t="str">
        <f t="shared" si="4"/>
        <v/>
      </c>
      <c r="K18" s="28" t="str">
        <f t="shared" si="5"/>
        <v/>
      </c>
      <c r="L18" s="27" t="str">
        <f t="shared" si="6"/>
        <v/>
      </c>
      <c r="M18" s="27" t="e">
        <f>C18-MIN($G$2:$G$31)*B18</f>
        <v>#VALUE!</v>
      </c>
      <c r="N18" s="27" t="e">
        <f t="shared" si="8"/>
        <v>#VALUE!</v>
      </c>
      <c r="O18" s="27" t="e">
        <f t="shared" si="9"/>
        <v>#VALUE!</v>
      </c>
      <c r="P18">
        <f>IFERROR(VLOOKUP($A18,updated_plusgrid!$A$1:$AF$500,MATCH("boughtT0",updated_plusgrid!$A$1:$AF$1,0),0),0)</f>
        <v>0</v>
      </c>
      <c r="Q18" s="1" t="str">
        <f t="shared" si="10"/>
        <v/>
      </c>
      <c r="R18" s="40" t="e">
        <f t="shared" si="11"/>
        <v>#VALUE!</v>
      </c>
    </row>
    <row r="19" spans="1:18" x14ac:dyDescent="0.3">
      <c r="A19" s="29">
        <f>IF(FUEVFVND_bas!D21=1,"",FUEVFVND_bas!A21)</f>
        <v>0</v>
      </c>
      <c r="B19" s="28" t="str">
        <f>IF(A19=0,"",IFERROR(VLOOKUP(A19,FUEVFVND_bas!$A:$B,2,0),""))</f>
        <v/>
      </c>
      <c r="C19" s="28">
        <f>IFERROR(VLOOKUP($A19,updated_plusgrid!$1:$1048576,MATCH("After allocate to E1VFVN30 today",updated_plusgrid!$1:$1,0),0),0)</f>
        <v>0</v>
      </c>
      <c r="D19" s="28">
        <f>IFERROR(VLOOKUP($A19,updated_plusgrid!$1:$1048576,MATCH("After allocate to E1VFVN30 tmr",updated_plusgrid!$1:$1,0),0),0)</f>
        <v>0</v>
      </c>
      <c r="E19" s="28">
        <f>IFERROR(VLOOKUP($A19,updated_plusgrid!$1:$1048576,MATCH("After allocate to E1VFVN30 after tmr",updated_plusgrid!$1:$1,0),0),0)</f>
        <v>0</v>
      </c>
      <c r="F19" s="30" t="str">
        <f t="shared" si="0"/>
        <v/>
      </c>
      <c r="G19" s="28" t="str">
        <f t="shared" si="1"/>
        <v/>
      </c>
      <c r="H19" s="28" t="str">
        <f t="shared" si="2"/>
        <v/>
      </c>
      <c r="I19" s="28" t="str">
        <f t="shared" si="3"/>
        <v/>
      </c>
      <c r="J19" s="28" t="str">
        <f t="shared" si="4"/>
        <v/>
      </c>
      <c r="K19" s="28" t="str">
        <f t="shared" si="5"/>
        <v/>
      </c>
      <c r="L19" s="27" t="str">
        <f t="shared" si="6"/>
        <v/>
      </c>
      <c r="M19" s="27" t="e">
        <f>C19-MIN($G$2:$G$31)*B19</f>
        <v>#VALUE!</v>
      </c>
      <c r="N19" s="27" t="e">
        <f t="shared" si="8"/>
        <v>#VALUE!</v>
      </c>
      <c r="O19" s="27" t="e">
        <f t="shared" si="9"/>
        <v>#VALUE!</v>
      </c>
      <c r="P19">
        <f>IFERROR(VLOOKUP($A19,updated_plusgrid!$A$1:$AF$500,MATCH("boughtT0",updated_plusgrid!$A$1:$AF$1,0),0),0)</f>
        <v>0</v>
      </c>
      <c r="Q19" s="1" t="str">
        <f t="shared" si="10"/>
        <v/>
      </c>
      <c r="R19" s="40" t="e">
        <f t="shared" si="11"/>
        <v>#VALUE!</v>
      </c>
    </row>
    <row r="20" spans="1:18" x14ac:dyDescent="0.3">
      <c r="A20" s="29" t="str">
        <f>IF(FUEVFVND_bas!D18=1,"",FUEVFVND_bas!A18)</f>
        <v/>
      </c>
      <c r="B20" s="28" t="str">
        <f>IF(A20=0,"",IFERROR(VLOOKUP(A20,FUEVFVND_bas!$A:$B,2,0),""))</f>
        <v/>
      </c>
      <c r="C20" s="28">
        <f>IFERROR(VLOOKUP($A20,updated_plusgrid!$1:$1048576,MATCH("After allocate to E1VFVN30 today",updated_plusgrid!$1:$1,0),0),0)</f>
        <v>0</v>
      </c>
      <c r="D20" s="28">
        <f>IFERROR(VLOOKUP($A20,updated_plusgrid!$1:$1048576,MATCH("After allocate to E1VFVN30 tmr",updated_plusgrid!$1:$1,0),0),0)</f>
        <v>0</v>
      </c>
      <c r="E20" s="28">
        <f>IFERROR(VLOOKUP($A20,updated_plusgrid!$1:$1048576,MATCH("After allocate to E1VFVN30 after tmr",updated_plusgrid!$1:$1,0),0),0)</f>
        <v>0</v>
      </c>
      <c r="F20" s="30" t="str">
        <f t="shared" si="0"/>
        <v/>
      </c>
      <c r="G20" s="28" t="str">
        <f t="shared" si="1"/>
        <v/>
      </c>
      <c r="H20" s="28" t="str">
        <f t="shared" si="2"/>
        <v/>
      </c>
      <c r="I20" s="28" t="str">
        <f t="shared" si="3"/>
        <v/>
      </c>
      <c r="J20" s="28" t="str">
        <f t="shared" si="4"/>
        <v/>
      </c>
      <c r="K20" s="28" t="str">
        <f t="shared" si="5"/>
        <v/>
      </c>
      <c r="L20" s="27" t="str">
        <f t="shared" si="6"/>
        <v/>
      </c>
      <c r="M20" s="27" t="e">
        <f>C20-MIN($G$2:$G$31)*B20</f>
        <v>#VALUE!</v>
      </c>
      <c r="N20" s="27" t="e">
        <f t="shared" si="8"/>
        <v>#VALUE!</v>
      </c>
      <c r="O20" s="27" t="e">
        <f t="shared" si="9"/>
        <v>#VALUE!</v>
      </c>
      <c r="P20">
        <f>IFERROR(VLOOKUP($A20,updated_plusgrid!$A$1:$AF$500,MATCH("boughtT0",updated_plusgrid!$A$1:$AF$1,0),0),0)</f>
        <v>0</v>
      </c>
      <c r="Q20" s="1" t="str">
        <f t="shared" si="10"/>
        <v/>
      </c>
      <c r="R20" s="40" t="e">
        <f t="shared" si="11"/>
        <v>#VALUE!</v>
      </c>
    </row>
    <row r="22" spans="1:18" x14ac:dyDescent="0.3">
      <c r="L22" s="31"/>
    </row>
  </sheetData>
  <autoFilter ref="A1:O20" xr:uid="{00000000-0009-0000-0000-000004000000}">
    <sortState xmlns:xlrd2="http://schemas.microsoft.com/office/spreadsheetml/2017/richdata2" ref="A2:O20">
      <sortCondition ref="L1:L20"/>
    </sortState>
  </autoFilter>
  <sortState xmlns:xlrd2="http://schemas.microsoft.com/office/spreadsheetml/2017/richdata2" ref="A2:R20">
    <sortCondition ref="L1:L20"/>
  </sortState>
  <conditionalFormatting sqref="G2:G20 G22">
    <cfRule type="colorScale" priority="3">
      <colorScale>
        <cfvo type="min"/>
        <cfvo type="max"/>
        <color rgb="FFF8696B"/>
        <color rgb="FFFCFCFF"/>
      </colorScale>
    </cfRule>
  </conditionalFormatting>
  <conditionalFormatting sqref="I2:I20">
    <cfRule type="colorScale" priority="521">
      <colorScale>
        <cfvo type="min"/>
        <cfvo type="max"/>
        <color rgb="FFF8696B"/>
        <color rgb="FFFCFCFF"/>
      </colorScale>
    </cfRule>
  </conditionalFormatting>
  <conditionalFormatting sqref="I22">
    <cfRule type="colorScale" priority="2">
      <colorScale>
        <cfvo type="min"/>
        <cfvo type="max"/>
        <color rgb="FFF8696B"/>
        <color rgb="FFFCFCFF"/>
      </colorScale>
    </cfRule>
  </conditionalFormatting>
  <conditionalFormatting sqref="K2:K20">
    <cfRule type="colorScale" priority="520">
      <colorScale>
        <cfvo type="min"/>
        <cfvo type="max"/>
        <color rgb="FFF8696B"/>
        <color rgb="FFFCFCFF"/>
      </colorScale>
    </cfRule>
  </conditionalFormatting>
  <conditionalFormatting sqref="K2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D8" sqref="D8"/>
    </sheetView>
  </sheetViews>
  <sheetFormatPr defaultRowHeight="14.4" x14ac:dyDescent="0.3"/>
  <cols>
    <col min="3" max="3" width="11" bestFit="1" customWidth="1"/>
    <col min="7" max="7" width="14.6640625" bestFit="1" customWidth="1"/>
  </cols>
  <sheetData>
    <row r="1" spans="1:4" x14ac:dyDescent="0.3">
      <c r="A1" s="22" t="str">
        <f>[4]FUEVFVND!$B$2</f>
        <v>28/08/2024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s="1" t="str">
        <f>[4]FUEVFVND!C2</f>
        <v>ACB</v>
      </c>
      <c r="B3" s="1">
        <f>[4]FUEVFVND!$E2</f>
        <v>11200</v>
      </c>
      <c r="C3" s="1" t="str">
        <f>[4]FUEVFVND!$G2</f>
        <v>AP/Nhà đầu tư nước ngoài
Foreign AP/Investor</v>
      </c>
      <c r="D3" s="1">
        <f>IF(C3=$C$3,1,0)</f>
        <v>1</v>
      </c>
    </row>
    <row r="4" spans="1:4" x14ac:dyDescent="0.3">
      <c r="A4" s="1" t="str">
        <f>[4]FUEVFVND!C3</f>
        <v>BMP</v>
      </c>
      <c r="B4" s="1">
        <f>[4]FUEVFVND!$E3</f>
        <v>100</v>
      </c>
      <c r="C4" s="1">
        <f>[4]FUEVFVND!$G3</f>
        <v>0</v>
      </c>
      <c r="D4" s="1">
        <f t="shared" ref="D4:D34" si="0">IF(C4=$C$3,1,0)</f>
        <v>0</v>
      </c>
    </row>
    <row r="5" spans="1:4" x14ac:dyDescent="0.3">
      <c r="A5" s="1" t="str">
        <f>[4]FUEVFVND!C4</f>
        <v>CTG</v>
      </c>
      <c r="B5" s="1">
        <f>[4]FUEVFVND!$E4</f>
        <v>1700</v>
      </c>
      <c r="C5" s="1">
        <f>[4]FUEVFVND!$G4</f>
        <v>0</v>
      </c>
      <c r="D5" s="1">
        <f t="shared" si="0"/>
        <v>0</v>
      </c>
    </row>
    <row r="6" spans="1:4" x14ac:dyDescent="0.3">
      <c r="A6" s="1" t="str">
        <f>[4]FUEVFVND!C5</f>
        <v>FPT</v>
      </c>
      <c r="B6" s="1">
        <f>[4]FUEVFVND!$E5</f>
        <v>3700</v>
      </c>
      <c r="C6" s="1">
        <f>[4]FUEVFVND!$G5</f>
        <v>0</v>
      </c>
      <c r="D6" s="1">
        <f t="shared" si="0"/>
        <v>0</v>
      </c>
    </row>
    <row r="7" spans="1:4" x14ac:dyDescent="0.3">
      <c r="A7" s="1" t="str">
        <f>[4]FUEVFVND!C6</f>
        <v>GMD</v>
      </c>
      <c r="B7" s="1">
        <f>[4]FUEVFVND!$E6</f>
        <v>5100</v>
      </c>
      <c r="C7" s="1" t="str">
        <f>[4]FUEVFVND!$G6</f>
        <v>AP/Nhà đầu tư nước ngoài
Foreign AP/Investor</v>
      </c>
      <c r="D7" s="1">
        <v>0</v>
      </c>
    </row>
    <row r="8" spans="1:4" x14ac:dyDescent="0.3">
      <c r="A8" s="1" t="str">
        <f>[4]FUEVFVND!C7</f>
        <v>HDB</v>
      </c>
      <c r="B8" s="1">
        <f>[4]FUEVFVND!$E7</f>
        <v>6100</v>
      </c>
      <c r="C8" s="1">
        <f>[4]FUEVFVND!$G7</f>
        <v>0</v>
      </c>
      <c r="D8" s="1">
        <f t="shared" si="0"/>
        <v>0</v>
      </c>
    </row>
    <row r="9" spans="1:4" x14ac:dyDescent="0.3">
      <c r="A9" s="1" t="str">
        <f>[4]FUEVFVND!C8</f>
        <v>KDH</v>
      </c>
      <c r="B9" s="1">
        <f>[4]FUEVFVND!$E8</f>
        <v>2300</v>
      </c>
      <c r="C9" s="1">
        <f>[4]FUEVFVND!$G8</f>
        <v>0</v>
      </c>
      <c r="D9" s="1">
        <f t="shared" si="0"/>
        <v>0</v>
      </c>
    </row>
    <row r="10" spans="1:4" x14ac:dyDescent="0.3">
      <c r="A10" s="1" t="str">
        <f>[4]FUEVFVND!C9</f>
        <v>MBB</v>
      </c>
      <c r="B10" s="1">
        <f>[4]FUEVFVND!$E9</f>
        <v>8100</v>
      </c>
      <c r="C10" s="1" t="str">
        <f>[4]FUEVFVND!$G9</f>
        <v>AP/Nhà đầu tư nước ngoài
Foreign AP/Investor</v>
      </c>
      <c r="D10" s="1">
        <f t="shared" si="0"/>
        <v>1</v>
      </c>
    </row>
    <row r="11" spans="1:4" x14ac:dyDescent="0.3">
      <c r="A11" s="1" t="str">
        <f>[4]FUEVFVND!C10</f>
        <v>MSB</v>
      </c>
      <c r="B11" s="1">
        <f>[4]FUEVFVND!$E10</f>
        <v>5000</v>
      </c>
      <c r="C11" s="1">
        <f>[4]FUEVFVND!$G10</f>
        <v>0</v>
      </c>
      <c r="D11" s="1">
        <f t="shared" si="0"/>
        <v>0</v>
      </c>
    </row>
    <row r="12" spans="1:4" x14ac:dyDescent="0.3">
      <c r="A12" s="1" t="str">
        <f>[4]FUEVFVND!C11</f>
        <v>NLG</v>
      </c>
      <c r="B12" s="1">
        <f>[4]FUEVFVND!$E11</f>
        <v>2600</v>
      </c>
      <c r="C12" s="1">
        <f>[4]FUEVFVND!$G11</f>
        <v>0</v>
      </c>
      <c r="D12" s="1">
        <f t="shared" si="0"/>
        <v>0</v>
      </c>
    </row>
    <row r="13" spans="1:4" x14ac:dyDescent="0.3">
      <c r="A13" s="1" t="str">
        <f>[4]FUEVFVND!C12</f>
        <v>OCB</v>
      </c>
      <c r="B13" s="1">
        <f>[4]FUEVFVND!$E12</f>
        <v>3200</v>
      </c>
      <c r="C13" s="1" t="str">
        <f>[4]FUEVFVND!$G12</f>
        <v>AP/Nhà đầu tư nước ngoài
Foreign AP/Investor</v>
      </c>
      <c r="D13" s="1">
        <v>0</v>
      </c>
    </row>
    <row r="14" spans="1:4" x14ac:dyDescent="0.3">
      <c r="A14" s="1" t="str">
        <f>[4]FUEVFVND!C13</f>
        <v>PNJ</v>
      </c>
      <c r="B14" s="1">
        <f>[4]FUEVFVND!$E13</f>
        <v>5000</v>
      </c>
      <c r="C14" s="1" t="str">
        <f>[4]FUEVFVND!$G13</f>
        <v>AP/Nhà đầu tư nước ngoài
Foreign AP/Investor</v>
      </c>
      <c r="D14" s="1">
        <f t="shared" si="0"/>
        <v>1</v>
      </c>
    </row>
    <row r="15" spans="1:4" x14ac:dyDescent="0.3">
      <c r="A15" s="1" t="str">
        <f>[4]FUEVFVND!C14</f>
        <v>REE</v>
      </c>
      <c r="B15" s="1">
        <f>[4]FUEVFVND!$E14</f>
        <v>3600</v>
      </c>
      <c r="C15" s="1" t="str">
        <f>[4]FUEVFVND!$G14</f>
        <v>AP/Nhà đầu tư nước ngoài
Foreign AP/Investor</v>
      </c>
      <c r="D15" s="1">
        <f t="shared" si="0"/>
        <v>1</v>
      </c>
    </row>
    <row r="16" spans="1:4" x14ac:dyDescent="0.3">
      <c r="A16" s="1" t="str">
        <f>[4]FUEVFVND!C15</f>
        <v>TCB</v>
      </c>
      <c r="B16" s="1">
        <f>[4]FUEVFVND!$E15</f>
        <v>12800</v>
      </c>
      <c r="C16" s="1">
        <f>[4]FUEVFVND!$G15</f>
        <v>0</v>
      </c>
      <c r="D16" s="1">
        <f t="shared" si="0"/>
        <v>0</v>
      </c>
    </row>
    <row r="17" spans="1:4" x14ac:dyDescent="0.3">
      <c r="A17" s="1" t="str">
        <f>[4]FUEVFVND!C16</f>
        <v>TPB</v>
      </c>
      <c r="B17" s="1">
        <f>[4]FUEVFVND!$E16</f>
        <v>3100</v>
      </c>
      <c r="C17" s="1">
        <f>[4]FUEVFVND!$G16</f>
        <v>0</v>
      </c>
      <c r="D17" s="1">
        <f t="shared" si="0"/>
        <v>0</v>
      </c>
    </row>
    <row r="18" spans="1:4" x14ac:dyDescent="0.3">
      <c r="A18" s="1" t="str">
        <f>[4]FUEVFVND!C17</f>
        <v>VIB</v>
      </c>
      <c r="B18" s="1">
        <f>[4]FUEVFVND!$E17</f>
        <v>3700</v>
      </c>
      <c r="C18" s="1" t="str">
        <f>[4]FUEVFVND!$G17</f>
        <v>AP/Nhà đầu tư nước ngoài
Foreign AP/Investor</v>
      </c>
      <c r="D18" s="1">
        <f t="shared" si="0"/>
        <v>1</v>
      </c>
    </row>
    <row r="19" spans="1:4" x14ac:dyDescent="0.3">
      <c r="A19" s="1" t="str">
        <f>[4]FUEVFVND!C18</f>
        <v>VPB</v>
      </c>
      <c r="B19" s="1">
        <f>[4]FUEVFVND!$E18</f>
        <v>6600</v>
      </c>
      <c r="C19" s="1">
        <f>[4]FUEVFVND!$G18</f>
        <v>0</v>
      </c>
      <c r="D19" s="1">
        <f t="shared" si="0"/>
        <v>0</v>
      </c>
    </row>
    <row r="20" spans="1:4" x14ac:dyDescent="0.3">
      <c r="A20" s="1" t="str">
        <f>[4]FUEVFVND!C19</f>
        <v>VRE</v>
      </c>
      <c r="B20" s="1">
        <f>[4]FUEVFVND!$E19</f>
        <v>4400</v>
      </c>
      <c r="C20" s="1">
        <f>[4]FUEVFVND!$G19</f>
        <v>0</v>
      </c>
      <c r="D20" s="1">
        <f t="shared" si="0"/>
        <v>0</v>
      </c>
    </row>
    <row r="21" spans="1:4" x14ac:dyDescent="0.3">
      <c r="A21">
        <f>[4]FUEVFVND!C20</f>
        <v>0</v>
      </c>
      <c r="B21">
        <f>[4]FUEVFVND!$E20</f>
        <v>0</v>
      </c>
      <c r="C21">
        <f>[4]FUEVFVND!$G20</f>
        <v>0</v>
      </c>
      <c r="D21" s="1">
        <f t="shared" si="0"/>
        <v>0</v>
      </c>
    </row>
    <row r="22" spans="1:4" x14ac:dyDescent="0.3">
      <c r="A22">
        <f>[4]FUEVFVND!C21</f>
        <v>0</v>
      </c>
      <c r="B22">
        <f>[4]FUEVFVND!$E21</f>
        <v>0</v>
      </c>
      <c r="C22">
        <f>[4]FUEVFVND!$G21</f>
        <v>0</v>
      </c>
      <c r="D22" s="1">
        <f t="shared" si="0"/>
        <v>0</v>
      </c>
    </row>
    <row r="23" spans="1:4" x14ac:dyDescent="0.3">
      <c r="A23">
        <f>[4]FUEVFVND!C22</f>
        <v>0</v>
      </c>
      <c r="B23">
        <f>[4]FUEVFVND!$E22</f>
        <v>0</v>
      </c>
      <c r="C23">
        <f>[4]FUEVFVND!$G22</f>
        <v>0</v>
      </c>
      <c r="D23" s="1">
        <f t="shared" si="0"/>
        <v>0</v>
      </c>
    </row>
    <row r="24" spans="1:4" x14ac:dyDescent="0.3">
      <c r="A24">
        <f>[4]FUEVFVND!C23</f>
        <v>0</v>
      </c>
      <c r="B24">
        <f>[4]FUEVFVND!$E23</f>
        <v>0</v>
      </c>
      <c r="C24">
        <f>[4]FUEVFVND!$G23</f>
        <v>0</v>
      </c>
      <c r="D24" s="1">
        <f t="shared" si="0"/>
        <v>0</v>
      </c>
    </row>
    <row r="25" spans="1:4" x14ac:dyDescent="0.3">
      <c r="A25">
        <f>[4]FUEVFVND!C24</f>
        <v>0</v>
      </c>
      <c r="B25">
        <f>[4]FUEVFVND!$E24</f>
        <v>0</v>
      </c>
      <c r="C25">
        <f>[4]FUEVFVND!$G24</f>
        <v>0</v>
      </c>
      <c r="D25" s="1">
        <f t="shared" si="0"/>
        <v>0</v>
      </c>
    </row>
    <row r="26" spans="1:4" x14ac:dyDescent="0.3">
      <c r="A26">
        <f>[4]FUEVFVND!C25</f>
        <v>0</v>
      </c>
      <c r="B26">
        <f>[4]FUEVFVND!$E25</f>
        <v>0</v>
      </c>
      <c r="C26">
        <f>[4]FUEVFVND!$G25</f>
        <v>0</v>
      </c>
      <c r="D26" s="1">
        <f t="shared" si="0"/>
        <v>0</v>
      </c>
    </row>
    <row r="27" spans="1:4" x14ac:dyDescent="0.3">
      <c r="A27">
        <f>[4]FUEVFVND!C26</f>
        <v>0</v>
      </c>
      <c r="B27">
        <f>[4]FUEVFVND!$E26</f>
        <v>0</v>
      </c>
      <c r="C27">
        <f>[4]FUEVFVND!$G26</f>
        <v>0</v>
      </c>
      <c r="D27" s="1">
        <f t="shared" si="0"/>
        <v>0</v>
      </c>
    </row>
    <row r="28" spans="1:4" x14ac:dyDescent="0.3">
      <c r="A28">
        <f>[4]FUEVFVND!C27</f>
        <v>0</v>
      </c>
      <c r="B28">
        <f>[4]FUEVFVND!$E27</f>
        <v>0</v>
      </c>
      <c r="C28">
        <f>[4]FUEVFVND!$G27</f>
        <v>0</v>
      </c>
      <c r="D28" s="1">
        <f t="shared" si="0"/>
        <v>0</v>
      </c>
    </row>
    <row r="29" spans="1:4" x14ac:dyDescent="0.3">
      <c r="A29">
        <f>[4]FUEVFVND!C28</f>
        <v>0</v>
      </c>
      <c r="B29">
        <f>[4]FUEVFVND!$E28</f>
        <v>0</v>
      </c>
      <c r="C29">
        <f>[4]FUEVFVND!$G28</f>
        <v>0</v>
      </c>
      <c r="D29" s="1">
        <f t="shared" si="0"/>
        <v>0</v>
      </c>
    </row>
    <row r="30" spans="1:4" x14ac:dyDescent="0.3">
      <c r="A30">
        <f>[4]FUEVFVND!C29</f>
        <v>0</v>
      </c>
      <c r="B30">
        <f>[4]FUEVFVND!$E29</f>
        <v>0</v>
      </c>
      <c r="C30">
        <f>[4]FUEVFVND!$G29</f>
        <v>0</v>
      </c>
      <c r="D30" s="1">
        <f t="shared" si="0"/>
        <v>0</v>
      </c>
    </row>
    <row r="31" spans="1:4" x14ac:dyDescent="0.3">
      <c r="A31">
        <f>[4]FUEVFVND!C30</f>
        <v>0</v>
      </c>
      <c r="B31">
        <f>[4]FUEVFVND!$E30</f>
        <v>0</v>
      </c>
      <c r="C31">
        <f>[4]FUEVFVND!$G30</f>
        <v>0</v>
      </c>
      <c r="D31" s="1">
        <f t="shared" si="0"/>
        <v>0</v>
      </c>
    </row>
    <row r="32" spans="1:4" x14ac:dyDescent="0.3">
      <c r="A32">
        <f>[4]FUEVFVND!C31</f>
        <v>0</v>
      </c>
      <c r="B32">
        <f>[4]FUEVFVND!$E31</f>
        <v>0</v>
      </c>
      <c r="C32">
        <f>[4]FUEVFVND!$G31</f>
        <v>0</v>
      </c>
      <c r="D32" s="1">
        <f t="shared" si="0"/>
        <v>0</v>
      </c>
    </row>
    <row r="33" spans="1:7" x14ac:dyDescent="0.3">
      <c r="A33">
        <f>[4]FUEVFVND!C32</f>
        <v>0</v>
      </c>
      <c r="B33">
        <f>[4]FUEVFVND!$E32</f>
        <v>0</v>
      </c>
      <c r="C33">
        <f>[4]FUEVFVND!$G32</f>
        <v>0</v>
      </c>
      <c r="D33" s="1">
        <f t="shared" si="0"/>
        <v>0</v>
      </c>
    </row>
    <row r="34" spans="1:7" x14ac:dyDescent="0.3">
      <c r="A34">
        <f>[4]FUEVFVND!C33</f>
        <v>0</v>
      </c>
      <c r="B34">
        <f>[4]FUEVFVND!$E33</f>
        <v>0</v>
      </c>
      <c r="C34">
        <f>[4]FUEVFVND!$G33</f>
        <v>3306450000</v>
      </c>
      <c r="D34" s="1">
        <f t="shared" si="0"/>
        <v>0</v>
      </c>
    </row>
    <row r="35" spans="1:7" x14ac:dyDescent="0.3">
      <c r="A35" t="str">
        <f>[4]FUEVFVND!$A$35</f>
        <v>Giá trị chênh lệch/ Difference in cash</v>
      </c>
      <c r="G35" s="34">
        <f>[4]FUEVFVND!$G$35</f>
        <v>24827480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R28"/>
  <sheetViews>
    <sheetView zoomScale="90" zoomScaleNormal="90" workbookViewId="0">
      <selection activeCell="L1" sqref="L1"/>
    </sheetView>
  </sheetViews>
  <sheetFormatPr defaultRowHeight="14.4" x14ac:dyDescent="0.3"/>
  <cols>
    <col min="1" max="1" width="7.5546875" style="27" bestFit="1" customWidth="1"/>
    <col min="2" max="2" width="10.88671875" style="27" bestFit="1" customWidth="1"/>
    <col min="3" max="3" width="7.3320312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8" width="9.5546875" bestFit="1" customWidth="1"/>
  </cols>
  <sheetData>
    <row r="1" spans="1:18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  <c r="P1" s="1"/>
      <c r="Q1" s="1"/>
      <c r="R1" s="1"/>
    </row>
    <row r="2" spans="1:18" x14ac:dyDescent="0.3">
      <c r="A2" s="29" t="str">
        <f>IF(FL_bas!D15=1,"",FL_bas!A15)</f>
        <v>SSB</v>
      </c>
      <c r="B2" s="28">
        <f>IF(A2=0,"",IFERROR(VLOOKUP(A2,FL_bas!$A:$B,2,0),""))</f>
        <v>500</v>
      </c>
      <c r="C2" s="28">
        <f>IFERROR(VLOOKUP($A2,updated_plusgrid!$1:$1048576,MATCH("After allocate to FUEVFVND today",updated_plusgrid!$1:$1,0),0),0)</f>
        <v>50800</v>
      </c>
      <c r="D2" s="28">
        <f>IFERROR(VLOOKUP($A2,updated_plusgrid!$1:$1048576,MATCH("After allocate to FUEVFVND tmr",updated_plusgrid!$1:$1,0),0),0)</f>
        <v>0</v>
      </c>
      <c r="E2" s="28">
        <f>IFERROR(VLOOKUP($A2,updated_plusgrid!$1:$1048576,MATCH("After allocate to FUEVFVND after tmr",updated_plusgrid!$1:$1,0),0),0)</f>
        <v>3000</v>
      </c>
      <c r="F2" s="30">
        <f t="shared" ref="F2:F27" si="0">IF(LEN($A2)=3,IFERROR(C2/$B2,0),"")</f>
        <v>101.6</v>
      </c>
      <c r="G2" s="28">
        <f t="shared" ref="G2:G27" si="1">IFERROR(ROUNDDOWN(F2,-0.1),"")</f>
        <v>101</v>
      </c>
      <c r="H2" s="30">
        <f t="shared" ref="H2:H27" si="2">IF(LEN($A2)=3,IFERROR(D2/$B2,0),"")</f>
        <v>0</v>
      </c>
      <c r="I2" s="28">
        <f t="shared" ref="I2:I27" si="3">IFERROR(ROUNDDOWN(H2,-0.1),"")</f>
        <v>0</v>
      </c>
      <c r="J2" s="30">
        <f t="shared" ref="J2:J27" si="4">IF(LEN($A2)=3,IFERROR(E2/$B2,0),"")</f>
        <v>6</v>
      </c>
      <c r="K2" s="28">
        <f t="shared" ref="K2:K27" si="5">IFERROR(ROUNDDOWN(J2,-0.1),"")</f>
        <v>6</v>
      </c>
      <c r="L2" s="27">
        <f t="shared" ref="L2:L27" si="6">IFERROR(G2+I2+K2,"")</f>
        <v>107</v>
      </c>
      <c r="M2" s="27">
        <f t="shared" ref="M2:M22" si="7">C2-MIN($G$2:$G$30)*B2</f>
        <v>46800</v>
      </c>
      <c r="N2" s="27">
        <f t="shared" ref="N2:N28" si="8">D2-MIN($I:$I)*B2</f>
        <v>0</v>
      </c>
      <c r="O2" s="27">
        <f t="shared" ref="O2:O28" si="9">E2-MIN($K:$K)*B2</f>
        <v>3000</v>
      </c>
    </row>
    <row r="3" spans="1:18" x14ac:dyDescent="0.3">
      <c r="A3" s="29" t="str">
        <f>IF(FL_bas!D22=1,"",FL_bas!A22)</f>
        <v/>
      </c>
      <c r="B3" s="28" t="str">
        <f>IF(A3=0,"",IFERROR(VLOOKUP(A3,FL_bas!$A:$B,2,0),""))</f>
        <v/>
      </c>
      <c r="C3" s="28">
        <f>IFERROR(VLOOKUP($A3,updated_plusgrid!$1:$1048576,MATCH("After allocate to FUEVFVND today",updated_plusgrid!$1:$1,0),0),0)</f>
        <v>0</v>
      </c>
      <c r="D3" s="28">
        <f>IFERROR(VLOOKUP($A3,updated_plusgrid!$1:$1048576,MATCH("After allocate to FUEVFVND tmr",updated_plusgrid!$1:$1,0),0),0)</f>
        <v>0</v>
      </c>
      <c r="E3" s="28">
        <f>IFERROR(VLOOKUP($A3,updated_plusgrid!$1:$1048576,MATCH("After allocate to FUEVFVND after tmr",updated_plusgrid!$1:$1,0),0),0)</f>
        <v>0</v>
      </c>
      <c r="F3" s="30" t="str">
        <f t="shared" si="0"/>
        <v/>
      </c>
      <c r="G3" s="28" t="str">
        <f t="shared" si="1"/>
        <v/>
      </c>
      <c r="H3" s="30" t="str">
        <f t="shared" si="2"/>
        <v/>
      </c>
      <c r="I3" s="28" t="str">
        <f t="shared" si="3"/>
        <v/>
      </c>
      <c r="J3" s="30" t="str">
        <f t="shared" si="4"/>
        <v/>
      </c>
      <c r="K3" s="28" t="str">
        <f t="shared" si="5"/>
        <v/>
      </c>
      <c r="L3" s="27" t="str">
        <f t="shared" si="6"/>
        <v/>
      </c>
      <c r="M3" s="27" t="e">
        <f t="shared" si="7"/>
        <v>#VALUE!</v>
      </c>
      <c r="N3" s="27" t="e">
        <f t="shared" si="8"/>
        <v>#VALUE!</v>
      </c>
      <c r="O3" s="27" t="e">
        <f t="shared" si="9"/>
        <v>#VALUE!</v>
      </c>
      <c r="P3" s="3"/>
      <c r="Q3" s="3"/>
      <c r="R3" s="3"/>
    </row>
    <row r="4" spans="1:18" x14ac:dyDescent="0.3">
      <c r="A4" s="29" t="str">
        <f>IF(FL_bas!D14=1,"",FL_bas!A14)</f>
        <v>SHB</v>
      </c>
      <c r="B4" s="28">
        <f>IF(A4=0,"",IFERROR(VLOOKUP(A4,FL_bas!$A:$B,2,0),""))</f>
        <v>7200</v>
      </c>
      <c r="C4" s="28">
        <f>IFERROR(VLOOKUP($A4,updated_plusgrid!$1:$1048576,MATCH("After allocate to FUEVFVND today",updated_plusgrid!$1:$1,0),0),0)</f>
        <v>97000</v>
      </c>
      <c r="D4" s="28">
        <f>IFERROR(VLOOKUP($A4,updated_plusgrid!$1:$1048576,MATCH("After allocate to FUEVFVND tmr",updated_plusgrid!$1:$1,0),0),0)</f>
        <v>5400</v>
      </c>
      <c r="E4" s="28">
        <f>IFERROR(VLOOKUP($A4,updated_plusgrid!$1:$1048576,MATCH("After allocate to FUEVFVND after tmr",updated_plusgrid!$1:$1,0),0),0)</f>
        <v>5400</v>
      </c>
      <c r="F4" s="30">
        <f t="shared" si="0"/>
        <v>13.472222222222221</v>
      </c>
      <c r="G4" s="28">
        <f t="shared" si="1"/>
        <v>13</v>
      </c>
      <c r="H4" s="30">
        <f t="shared" si="2"/>
        <v>0.75</v>
      </c>
      <c r="I4" s="28">
        <f t="shared" si="3"/>
        <v>0</v>
      </c>
      <c r="J4" s="30">
        <f t="shared" si="4"/>
        <v>0.75</v>
      </c>
      <c r="K4" s="28">
        <f t="shared" si="5"/>
        <v>0</v>
      </c>
      <c r="L4" s="27">
        <f t="shared" si="6"/>
        <v>13</v>
      </c>
      <c r="M4" s="27">
        <f t="shared" si="7"/>
        <v>39400</v>
      </c>
      <c r="N4" s="27">
        <f t="shared" si="8"/>
        <v>5400</v>
      </c>
      <c r="O4" s="27">
        <f t="shared" si="9"/>
        <v>5400</v>
      </c>
    </row>
    <row r="5" spans="1:18" x14ac:dyDescent="0.3">
      <c r="A5" s="29" t="str">
        <f>IF(FL_bas!D13=1,"",FL_bas!A13)</f>
        <v>OCB</v>
      </c>
      <c r="B5" s="28">
        <f>IF(A5=0,"",IFERROR(VLOOKUP(A5,FL_bas!$A:$B,2,0),""))</f>
        <v>300</v>
      </c>
      <c r="C5" s="28">
        <f>IFERROR(VLOOKUP($A5,updated_plusgrid!$1:$1048576,MATCH("After allocate to FUEVFVND today",updated_plusgrid!$1:$1,0),0),0)</f>
        <v>48203</v>
      </c>
      <c r="D5" s="28">
        <f>IFERROR(VLOOKUP($A5,updated_plusgrid!$1:$1048576,MATCH("After allocate to FUEVFVND tmr",updated_plusgrid!$1:$1,0),0),0)</f>
        <v>0</v>
      </c>
      <c r="E5" s="28">
        <f>IFERROR(VLOOKUP($A5,updated_plusgrid!$1:$1048576,MATCH("After allocate to FUEVFVND after tmr",updated_plusgrid!$1:$1,0),0),0)</f>
        <v>0</v>
      </c>
      <c r="F5" s="30">
        <f t="shared" si="0"/>
        <v>160.67666666666668</v>
      </c>
      <c r="G5" s="28">
        <f t="shared" si="1"/>
        <v>160</v>
      </c>
      <c r="H5" s="30">
        <f t="shared" si="2"/>
        <v>0</v>
      </c>
      <c r="I5" s="28">
        <f t="shared" si="3"/>
        <v>0</v>
      </c>
      <c r="J5" s="30">
        <f t="shared" si="4"/>
        <v>0</v>
      </c>
      <c r="K5" s="28">
        <f t="shared" si="5"/>
        <v>0</v>
      </c>
      <c r="L5" s="27">
        <f t="shared" si="6"/>
        <v>160</v>
      </c>
      <c r="M5" s="27">
        <f t="shared" si="7"/>
        <v>45803</v>
      </c>
      <c r="N5" s="27">
        <f t="shared" si="8"/>
        <v>0</v>
      </c>
      <c r="O5" s="27">
        <f t="shared" si="9"/>
        <v>0</v>
      </c>
      <c r="P5" s="3"/>
      <c r="Q5" s="3"/>
      <c r="R5" s="3"/>
    </row>
    <row r="6" spans="1:18" x14ac:dyDescent="0.3">
      <c r="A6" s="29" t="str">
        <f>IF(FL_bas!D5=1,"",FL_bas!A5)</f>
        <v>CTG</v>
      </c>
      <c r="B6" s="28">
        <f>IF(A6=0,"",IFERROR(VLOOKUP(A6,FL_bas!$A:$B,2,0),""))</f>
        <v>1300</v>
      </c>
      <c r="C6" s="28">
        <f>IFERROR(VLOOKUP($A6,updated_plusgrid!$1:$1048576,MATCH("After allocate to FUEVFVND today",updated_plusgrid!$1:$1,0),0),0)</f>
        <v>24706</v>
      </c>
      <c r="D6" s="28">
        <f>IFERROR(VLOOKUP($A6,updated_plusgrid!$1:$1048576,MATCH("After allocate to FUEVFVND tmr",updated_plusgrid!$1:$1,0),0),0)</f>
        <v>1400</v>
      </c>
      <c r="E6" s="28">
        <f>IFERROR(VLOOKUP($A6,updated_plusgrid!$1:$1048576,MATCH("After allocate to FUEVFVND after tmr",updated_plusgrid!$1:$1,0),0),0)</f>
        <v>1400</v>
      </c>
      <c r="F6" s="30">
        <f t="shared" si="0"/>
        <v>19.004615384615384</v>
      </c>
      <c r="G6" s="28">
        <f t="shared" si="1"/>
        <v>19</v>
      </c>
      <c r="H6" s="30">
        <f t="shared" si="2"/>
        <v>1.0769230769230769</v>
      </c>
      <c r="I6" s="28">
        <f t="shared" si="3"/>
        <v>1</v>
      </c>
      <c r="J6" s="30">
        <f t="shared" si="4"/>
        <v>1.0769230769230769</v>
      </c>
      <c r="K6" s="28">
        <f t="shared" si="5"/>
        <v>1</v>
      </c>
      <c r="L6" s="27">
        <f t="shared" si="6"/>
        <v>21</v>
      </c>
      <c r="M6" s="27">
        <f t="shared" si="7"/>
        <v>14306</v>
      </c>
      <c r="N6" s="27">
        <f t="shared" si="8"/>
        <v>1400</v>
      </c>
      <c r="O6" s="27">
        <f t="shared" si="9"/>
        <v>1400</v>
      </c>
      <c r="P6" s="3"/>
      <c r="Q6" s="3"/>
      <c r="R6" s="3"/>
    </row>
    <row r="7" spans="1:18" x14ac:dyDescent="0.3">
      <c r="A7" s="29" t="str">
        <f>IF(FL_bas!D17=1,"",FL_bas!A17)</f>
        <v>STB</v>
      </c>
      <c r="B7" s="28">
        <f>IF(A7=0,"",IFERROR(VLOOKUP(A7,FL_bas!$A:$B,2,0),""))</f>
        <v>7600</v>
      </c>
      <c r="C7" s="28">
        <f>IFERROR(VLOOKUP($A7,updated_plusgrid!$1:$1048576,MATCH("After allocate to FUEVFVND today",updated_plusgrid!$1:$1,0),0),0)</f>
        <v>220650</v>
      </c>
      <c r="D7" s="28">
        <f>IFERROR(VLOOKUP($A7,updated_plusgrid!$1:$1048576,MATCH("After allocate to FUEVFVND tmr",updated_plusgrid!$1:$1,0),0),0)</f>
        <v>3200</v>
      </c>
      <c r="E7" s="28">
        <f>IFERROR(VLOOKUP($A7,updated_plusgrid!$1:$1048576,MATCH("After allocate to FUEVFVND after tmr",updated_plusgrid!$1:$1,0),0),0)</f>
        <v>3200</v>
      </c>
      <c r="F7" s="30">
        <f t="shared" si="0"/>
        <v>29.032894736842106</v>
      </c>
      <c r="G7" s="28">
        <f t="shared" si="1"/>
        <v>29</v>
      </c>
      <c r="H7" s="30">
        <f t="shared" si="2"/>
        <v>0.42105263157894735</v>
      </c>
      <c r="I7" s="28">
        <f t="shared" si="3"/>
        <v>0</v>
      </c>
      <c r="J7" s="30">
        <f t="shared" si="4"/>
        <v>0.42105263157894735</v>
      </c>
      <c r="K7" s="28">
        <f t="shared" si="5"/>
        <v>0</v>
      </c>
      <c r="L7" s="27">
        <f t="shared" si="6"/>
        <v>29</v>
      </c>
      <c r="M7" s="27">
        <f t="shared" si="7"/>
        <v>159850</v>
      </c>
      <c r="N7" s="27">
        <f t="shared" si="8"/>
        <v>3200</v>
      </c>
      <c r="O7" s="27">
        <f t="shared" si="9"/>
        <v>3200</v>
      </c>
      <c r="P7" s="3"/>
      <c r="Q7" s="3"/>
      <c r="R7" s="3"/>
    </row>
    <row r="8" spans="1:18" x14ac:dyDescent="0.3">
      <c r="A8" s="29" t="str">
        <f>IF(FL_bas!D8=1,"",FL_bas!A8)</f>
        <v>HDB</v>
      </c>
      <c r="B8" s="28">
        <f>IF(A8=0,"",IFERROR(VLOOKUP(A8,FL_bas!$A:$B,2,0),""))</f>
        <v>3100</v>
      </c>
      <c r="C8" s="28">
        <f>IFERROR(VLOOKUP($A8,updated_plusgrid!$1:$1048576,MATCH("After allocate to FUEVFVND today",updated_plusgrid!$1:$1,0),0),0)</f>
        <v>57800</v>
      </c>
      <c r="D8" s="28">
        <f>IFERROR(VLOOKUP($A8,updated_plusgrid!$1:$1048576,MATCH("After allocate to FUEVFVND tmr",updated_plusgrid!$1:$1,0),0),0)</f>
        <v>3700</v>
      </c>
      <c r="E8" s="28">
        <f>IFERROR(VLOOKUP($A8,updated_plusgrid!$1:$1048576,MATCH("After allocate to FUEVFVND after tmr",updated_plusgrid!$1:$1,0),0),0)</f>
        <v>3700</v>
      </c>
      <c r="F8" s="30">
        <f t="shared" si="0"/>
        <v>18.64516129032258</v>
      </c>
      <c r="G8" s="28">
        <f t="shared" si="1"/>
        <v>18</v>
      </c>
      <c r="H8" s="30">
        <f t="shared" si="2"/>
        <v>1.1935483870967742</v>
      </c>
      <c r="I8" s="28">
        <f t="shared" si="3"/>
        <v>1</v>
      </c>
      <c r="J8" s="30">
        <f t="shared" si="4"/>
        <v>1.1935483870967742</v>
      </c>
      <c r="K8" s="28">
        <f t="shared" si="5"/>
        <v>1</v>
      </c>
      <c r="L8" s="27">
        <f t="shared" si="6"/>
        <v>20</v>
      </c>
      <c r="M8" s="27">
        <f t="shared" si="7"/>
        <v>33000</v>
      </c>
      <c r="N8" s="27">
        <f t="shared" si="8"/>
        <v>3700</v>
      </c>
      <c r="O8" s="27">
        <f t="shared" si="9"/>
        <v>3700</v>
      </c>
    </row>
    <row r="9" spans="1:18" x14ac:dyDescent="0.3">
      <c r="A9" s="29" t="str">
        <f>IF(FL_bas!D18=1,"",FL_bas!A18)</f>
        <v>TCB</v>
      </c>
      <c r="B9" s="28">
        <f>IF(A9=0,"",IFERROR(VLOOKUP(A9,FL_bas!$A:$B,2,0),""))</f>
        <v>12400</v>
      </c>
      <c r="C9" s="28">
        <f>IFERROR(VLOOKUP($A9,updated_plusgrid!$1:$1048576,MATCH("After allocate to FUEVFVND today",updated_plusgrid!$1:$1,0),0),0)</f>
        <v>401086</v>
      </c>
      <c r="D9" s="28">
        <f>IFERROR(VLOOKUP($A9,updated_plusgrid!$1:$1048576,MATCH("After allocate to FUEVFVND tmr",updated_plusgrid!$1:$1,0),0),0)</f>
        <v>7900</v>
      </c>
      <c r="E9" s="28">
        <f>IFERROR(VLOOKUP($A9,updated_plusgrid!$1:$1048576,MATCH("After allocate to FUEVFVND after tmr",updated_plusgrid!$1:$1,0),0),0)</f>
        <v>7900</v>
      </c>
      <c r="F9" s="30">
        <f t="shared" si="0"/>
        <v>32.345645161290321</v>
      </c>
      <c r="G9" s="28">
        <f t="shared" si="1"/>
        <v>32</v>
      </c>
      <c r="H9" s="30">
        <f t="shared" si="2"/>
        <v>0.63709677419354838</v>
      </c>
      <c r="I9" s="28">
        <f t="shared" si="3"/>
        <v>0</v>
      </c>
      <c r="J9" s="30">
        <f t="shared" si="4"/>
        <v>0.63709677419354838</v>
      </c>
      <c r="K9" s="28">
        <f t="shared" si="5"/>
        <v>0</v>
      </c>
      <c r="L9" s="27">
        <f t="shared" si="6"/>
        <v>32</v>
      </c>
      <c r="M9" s="27">
        <f t="shared" si="7"/>
        <v>301886</v>
      </c>
      <c r="N9" s="27">
        <f t="shared" si="8"/>
        <v>7900</v>
      </c>
      <c r="O9" s="27">
        <f t="shared" si="9"/>
        <v>7900</v>
      </c>
      <c r="P9" s="3"/>
      <c r="Q9" s="3"/>
      <c r="R9" s="3"/>
    </row>
    <row r="10" spans="1:18" x14ac:dyDescent="0.3">
      <c r="A10" s="29" t="str">
        <f>IF(FL_bas!D21=1,"",FL_bas!A21)</f>
        <v>VCI</v>
      </c>
      <c r="B10" s="28">
        <f>IF(A10=0,"",IFERROR(VLOOKUP(A10,FL_bas!$A:$B,2,0),""))</f>
        <v>600</v>
      </c>
      <c r="C10" s="28">
        <f>IFERROR(VLOOKUP($A10,updated_plusgrid!$1:$1048576,MATCH("After allocate to FUEVFVND today",updated_plusgrid!$1:$1,0),0),0)</f>
        <v>43600</v>
      </c>
      <c r="D10" s="28">
        <f>IFERROR(VLOOKUP($A10,updated_plusgrid!$1:$1048576,MATCH("After allocate to FUEVFVND tmr",updated_plusgrid!$1:$1,0),0),0)</f>
        <v>0</v>
      </c>
      <c r="E10" s="28">
        <f>IFERROR(VLOOKUP($A10,updated_plusgrid!$1:$1048576,MATCH("After allocate to FUEVFVND after tmr",updated_plusgrid!$1:$1,0),0),0)</f>
        <v>0</v>
      </c>
      <c r="F10" s="30">
        <f t="shared" si="0"/>
        <v>72.666666666666671</v>
      </c>
      <c r="G10" s="28">
        <f t="shared" si="1"/>
        <v>72</v>
      </c>
      <c r="H10" s="30">
        <f t="shared" si="2"/>
        <v>0</v>
      </c>
      <c r="I10" s="28">
        <f t="shared" si="3"/>
        <v>0</v>
      </c>
      <c r="J10" s="30">
        <f t="shared" si="4"/>
        <v>0</v>
      </c>
      <c r="K10" s="28">
        <f t="shared" si="5"/>
        <v>0</v>
      </c>
      <c r="L10" s="27">
        <f t="shared" si="6"/>
        <v>72</v>
      </c>
      <c r="M10" s="27">
        <f t="shared" si="7"/>
        <v>38800</v>
      </c>
      <c r="N10" s="27">
        <f t="shared" si="8"/>
        <v>0</v>
      </c>
      <c r="O10" s="27">
        <f t="shared" si="9"/>
        <v>0</v>
      </c>
      <c r="P10" s="3"/>
      <c r="Q10" s="3"/>
      <c r="R10" s="3"/>
    </row>
    <row r="11" spans="1:18" x14ac:dyDescent="0.3">
      <c r="A11" s="29" t="str">
        <f>IF(FL_bas!D6=1,"",FL_bas!A6)</f>
        <v>EIB</v>
      </c>
      <c r="B11" s="28">
        <f>IF(A11=0,"",IFERROR(VLOOKUP(A11,FL_bas!$A:$B,2,0),""))</f>
        <v>3800</v>
      </c>
      <c r="C11" s="28">
        <f>IFERROR(VLOOKUP($A11,updated_plusgrid!$1:$1048576,MATCH("After allocate to FUEVFVND today",updated_plusgrid!$1:$1,0),0),0)</f>
        <v>262727</v>
      </c>
      <c r="D11" s="28">
        <f>IFERROR(VLOOKUP($A11,updated_plusgrid!$1:$1048576,MATCH("After allocate to FUEVFVND tmr",updated_plusgrid!$1:$1,0),0),0)</f>
        <v>0</v>
      </c>
      <c r="E11" s="28">
        <f>IFERROR(VLOOKUP($A11,updated_plusgrid!$1:$1048576,MATCH("After allocate to FUEVFVND after tmr",updated_plusgrid!$1:$1,0),0),0)</f>
        <v>0</v>
      </c>
      <c r="F11" s="30">
        <f t="shared" si="0"/>
        <v>69.138684210526321</v>
      </c>
      <c r="G11" s="28">
        <f t="shared" si="1"/>
        <v>69</v>
      </c>
      <c r="H11" s="30">
        <f t="shared" si="2"/>
        <v>0</v>
      </c>
      <c r="I11" s="28">
        <f t="shared" si="3"/>
        <v>0</v>
      </c>
      <c r="J11" s="30">
        <f t="shared" si="4"/>
        <v>0</v>
      </c>
      <c r="K11" s="28">
        <f t="shared" si="5"/>
        <v>0</v>
      </c>
      <c r="L11" s="27">
        <f t="shared" si="6"/>
        <v>69</v>
      </c>
      <c r="M11" s="27">
        <f t="shared" si="7"/>
        <v>232327</v>
      </c>
      <c r="N11" s="27">
        <f t="shared" si="8"/>
        <v>0</v>
      </c>
      <c r="O11" s="27">
        <f t="shared" si="9"/>
        <v>0</v>
      </c>
      <c r="P11" s="3"/>
      <c r="Q11" s="3"/>
      <c r="R11" s="3"/>
    </row>
    <row r="12" spans="1:18" x14ac:dyDescent="0.3">
      <c r="A12" s="29" t="str">
        <f>IF(FL_bas!D19=1,"",FL_bas!A19)</f>
        <v>TPB</v>
      </c>
      <c r="B12" s="28">
        <f>IF(A12=0,"",IFERROR(VLOOKUP(A12,FL_bas!$A:$B,2,0),""))</f>
        <v>1300</v>
      </c>
      <c r="C12" s="28">
        <f>IFERROR(VLOOKUP($A12,updated_plusgrid!$1:$1048576,MATCH("After allocate to FUEVFVND today",updated_plusgrid!$1:$1,0),0),0)</f>
        <v>23116</v>
      </c>
      <c r="D12" s="28">
        <f>IFERROR(VLOOKUP($A12,updated_plusgrid!$1:$1048576,MATCH("After allocate to FUEVFVND tmr",updated_plusgrid!$1:$1,0),0),0)</f>
        <v>1900</v>
      </c>
      <c r="E12" s="28">
        <f>IFERROR(VLOOKUP($A12,updated_plusgrid!$1:$1048576,MATCH("After allocate to FUEVFVND after tmr",updated_plusgrid!$1:$1,0),0),0)</f>
        <v>1900</v>
      </c>
      <c r="F12" s="30">
        <f t="shared" si="0"/>
        <v>17.78153846153846</v>
      </c>
      <c r="G12" s="28">
        <f t="shared" si="1"/>
        <v>17</v>
      </c>
      <c r="H12" s="30">
        <f t="shared" si="2"/>
        <v>1.4615384615384615</v>
      </c>
      <c r="I12" s="28">
        <f t="shared" si="3"/>
        <v>1</v>
      </c>
      <c r="J12" s="30">
        <f t="shared" si="4"/>
        <v>1.4615384615384615</v>
      </c>
      <c r="K12" s="28">
        <f t="shared" si="5"/>
        <v>1</v>
      </c>
      <c r="L12" s="27">
        <f t="shared" si="6"/>
        <v>19</v>
      </c>
      <c r="M12" s="27">
        <f t="shared" si="7"/>
        <v>12716</v>
      </c>
      <c r="N12" s="27">
        <f t="shared" si="8"/>
        <v>1900</v>
      </c>
      <c r="O12" s="27">
        <f t="shared" si="9"/>
        <v>1900</v>
      </c>
      <c r="P12" s="3"/>
      <c r="Q12" s="3"/>
      <c r="R12" s="3"/>
    </row>
    <row r="13" spans="1:18" x14ac:dyDescent="0.3">
      <c r="A13" s="29" t="str">
        <f>IF(FL_bas!D7=1,"",FL_bas!A7)</f>
        <v>HCM</v>
      </c>
      <c r="B13" s="28">
        <f>IF(A13=0,"",IFERROR(VLOOKUP(A13,FL_bas!$A:$B,2,0),""))</f>
        <v>500</v>
      </c>
      <c r="C13" s="28">
        <f>IFERROR(VLOOKUP($A13,updated_plusgrid!$1:$1048576,MATCH("After allocate to FUEVFVND today",updated_plusgrid!$1:$1,0),0),0)</f>
        <v>47530</v>
      </c>
      <c r="D13" s="28">
        <f>IFERROR(VLOOKUP($A13,updated_plusgrid!$1:$1048576,MATCH("After allocate to FUEVFVND tmr",updated_plusgrid!$1:$1,0),0),0)</f>
        <v>0</v>
      </c>
      <c r="E13" s="28">
        <f>IFERROR(VLOOKUP($A13,updated_plusgrid!$1:$1048576,MATCH("After allocate to FUEVFVND after tmr",updated_plusgrid!$1:$1,0),0),0)</f>
        <v>0</v>
      </c>
      <c r="F13" s="30">
        <f t="shared" si="0"/>
        <v>95.06</v>
      </c>
      <c r="G13" s="28">
        <f t="shared" si="1"/>
        <v>95</v>
      </c>
      <c r="H13" s="30">
        <f t="shared" si="2"/>
        <v>0</v>
      </c>
      <c r="I13" s="28">
        <f t="shared" si="3"/>
        <v>0</v>
      </c>
      <c r="J13" s="30">
        <f t="shared" si="4"/>
        <v>0</v>
      </c>
      <c r="K13" s="28">
        <f t="shared" si="5"/>
        <v>0</v>
      </c>
      <c r="L13" s="27">
        <f t="shared" si="6"/>
        <v>95</v>
      </c>
      <c r="M13" s="27">
        <f t="shared" si="7"/>
        <v>43530</v>
      </c>
      <c r="N13" s="27">
        <f t="shared" si="8"/>
        <v>0</v>
      </c>
      <c r="O13" s="27">
        <f t="shared" si="9"/>
        <v>0</v>
      </c>
    </row>
    <row r="14" spans="1:18" x14ac:dyDescent="0.3">
      <c r="A14" s="29" t="str">
        <f>IF(FL_bas!D11=1,"",FL_bas!A11)</f>
        <v>MSB</v>
      </c>
      <c r="B14" s="28">
        <f>IF(A14=0,"",IFERROR(VLOOKUP(A14,FL_bas!$A:$B,2,0),""))</f>
        <v>2300</v>
      </c>
      <c r="C14" s="28">
        <f>IFERROR(VLOOKUP($A14,updated_plusgrid!$1:$1048576,MATCH("After allocate to FUEVFVND today",updated_plusgrid!$1:$1,0),0),0)</f>
        <v>150554</v>
      </c>
      <c r="D14" s="28">
        <f>IFERROR(VLOOKUP($A14,updated_plusgrid!$1:$1048576,MATCH("After allocate to FUEVFVND tmr",updated_plusgrid!$1:$1,0),0),0)</f>
        <v>0</v>
      </c>
      <c r="E14" s="28">
        <f>IFERROR(VLOOKUP($A14,updated_plusgrid!$1:$1048576,MATCH("After allocate to FUEVFVND after tmr",updated_plusgrid!$1:$1,0),0),0)</f>
        <v>0</v>
      </c>
      <c r="F14" s="30">
        <f t="shared" si="0"/>
        <v>65.458260869565223</v>
      </c>
      <c r="G14" s="28">
        <f t="shared" si="1"/>
        <v>65</v>
      </c>
      <c r="H14" s="30">
        <f t="shared" si="2"/>
        <v>0</v>
      </c>
      <c r="I14" s="28">
        <f t="shared" si="3"/>
        <v>0</v>
      </c>
      <c r="J14" s="30">
        <f t="shared" si="4"/>
        <v>0</v>
      </c>
      <c r="K14" s="28">
        <f t="shared" si="5"/>
        <v>0</v>
      </c>
      <c r="L14" s="27">
        <f t="shared" si="6"/>
        <v>65</v>
      </c>
      <c r="M14" s="27">
        <f t="shared" si="7"/>
        <v>132154</v>
      </c>
      <c r="N14" s="27">
        <f t="shared" si="8"/>
        <v>0</v>
      </c>
      <c r="O14" s="27">
        <f t="shared" si="9"/>
        <v>0</v>
      </c>
      <c r="P14" s="3"/>
      <c r="Q14" s="3"/>
      <c r="R14" s="3"/>
    </row>
    <row r="15" spans="1:18" x14ac:dyDescent="0.3">
      <c r="A15" s="29" t="str">
        <f>IF(FL_bas!D9=1,"",FL_bas!A9)</f>
        <v>LPB</v>
      </c>
      <c r="B15" s="28">
        <f>IF(A15=0,"",IFERROR(VLOOKUP(A15,FL_bas!$A:$B,2,0),""))</f>
        <v>3700</v>
      </c>
      <c r="C15" s="28">
        <f>IFERROR(VLOOKUP($A15,updated_plusgrid!$1:$1048576,MATCH("After allocate to FUEVFVND today",updated_plusgrid!$1:$1,0),0),0)</f>
        <v>256400</v>
      </c>
      <c r="D15" s="28">
        <f>IFERROR(VLOOKUP($A15,updated_plusgrid!$1:$1048576,MATCH("After allocate to FUEVFVND tmr",updated_plusgrid!$1:$1,0),0),0)</f>
        <v>0</v>
      </c>
      <c r="E15" s="28">
        <f>IFERROR(VLOOKUP($A15,updated_plusgrid!$1:$1048576,MATCH("After allocate to FUEVFVND after tmr",updated_plusgrid!$1:$1,0),0),0)</f>
        <v>0</v>
      </c>
      <c r="F15" s="30">
        <f t="shared" si="0"/>
        <v>69.297297297297291</v>
      </c>
      <c r="G15" s="28">
        <f t="shared" si="1"/>
        <v>69</v>
      </c>
      <c r="H15" s="30">
        <f t="shared" si="2"/>
        <v>0</v>
      </c>
      <c r="I15" s="28">
        <f t="shared" si="3"/>
        <v>0</v>
      </c>
      <c r="J15" s="30">
        <f t="shared" si="4"/>
        <v>0</v>
      </c>
      <c r="K15" s="28">
        <f t="shared" si="5"/>
        <v>0</v>
      </c>
      <c r="L15" s="27">
        <f t="shared" si="6"/>
        <v>69</v>
      </c>
      <c r="M15" s="27">
        <f t="shared" si="7"/>
        <v>226800</v>
      </c>
      <c r="N15" s="27">
        <f t="shared" si="8"/>
        <v>0</v>
      </c>
      <c r="O15" s="27">
        <f t="shared" si="9"/>
        <v>0</v>
      </c>
      <c r="P15" s="3"/>
      <c r="Q15" s="3"/>
      <c r="R15" s="3"/>
    </row>
    <row r="16" spans="1:18" x14ac:dyDescent="0.3">
      <c r="A16" s="29" t="str">
        <f>IF(FL_bas!D4=1,"",FL_bas!A4)</f>
        <v>BID</v>
      </c>
      <c r="B16" s="28">
        <f>IF(A16=0,"",IFERROR(VLOOKUP(A16,FL_bas!$A:$B,2,0),""))</f>
        <v>100</v>
      </c>
      <c r="C16" s="28">
        <f>IFERROR(VLOOKUP($A16,updated_plusgrid!$1:$1048576,MATCH("After allocate to FUEVFVND today",updated_plusgrid!$1:$1,0),0),0)</f>
        <v>2605</v>
      </c>
      <c r="D16" s="28">
        <f>IFERROR(VLOOKUP($A16,updated_plusgrid!$1:$1048576,MATCH("After allocate to FUEVFVND tmr",updated_plusgrid!$1:$1,0),0),0)</f>
        <v>400</v>
      </c>
      <c r="E16" s="28">
        <f>IFERROR(VLOOKUP($A16,updated_plusgrid!$1:$1048576,MATCH("After allocate to FUEVFVND after tmr",updated_plusgrid!$1:$1,0),0),0)</f>
        <v>400</v>
      </c>
      <c r="F16" s="30">
        <f t="shared" si="0"/>
        <v>26.05</v>
      </c>
      <c r="G16" s="28">
        <f t="shared" si="1"/>
        <v>26</v>
      </c>
      <c r="H16" s="30">
        <f t="shared" si="2"/>
        <v>4</v>
      </c>
      <c r="I16" s="28">
        <f t="shared" si="3"/>
        <v>4</v>
      </c>
      <c r="J16" s="30">
        <f t="shared" si="4"/>
        <v>4</v>
      </c>
      <c r="K16" s="28">
        <f t="shared" si="5"/>
        <v>4</v>
      </c>
      <c r="L16" s="27">
        <f t="shared" si="6"/>
        <v>34</v>
      </c>
      <c r="M16" s="27">
        <f t="shared" si="7"/>
        <v>1805</v>
      </c>
      <c r="N16" s="27">
        <f t="shared" si="8"/>
        <v>400</v>
      </c>
      <c r="O16" s="27">
        <f t="shared" si="9"/>
        <v>400</v>
      </c>
      <c r="P16" s="3"/>
      <c r="Q16" s="3"/>
      <c r="R16" s="3"/>
    </row>
    <row r="17" spans="1:18" x14ac:dyDescent="0.3">
      <c r="A17" s="29" t="str">
        <f>IF(FL_bas!D12=1,"",FL_bas!A12)</f>
        <v>NAB</v>
      </c>
      <c r="B17" s="28">
        <f>IF(A17=0,"",IFERROR(VLOOKUP(A17,FL_bas!$A:$B,2,0),""))</f>
        <v>300</v>
      </c>
      <c r="C17" s="28">
        <f>IFERROR(VLOOKUP($A17,updated_plusgrid!$1:$1048576,MATCH("After allocate to FUEVFVND today",updated_plusgrid!$1:$1,0),0),0)</f>
        <v>4000</v>
      </c>
      <c r="D17" s="28">
        <f>IFERROR(VLOOKUP($A17,updated_plusgrid!$1:$1048576,MATCH("After allocate to FUEVFVND tmr",updated_plusgrid!$1:$1,0),0),0)</f>
        <v>0</v>
      </c>
      <c r="E17" s="28">
        <f>IFERROR(VLOOKUP($A17,updated_plusgrid!$1:$1048576,MATCH("After allocate to FUEVFVND after tmr",updated_plusgrid!$1:$1,0),0),0)</f>
        <v>0</v>
      </c>
      <c r="F17" s="30">
        <f t="shared" si="0"/>
        <v>13.333333333333334</v>
      </c>
      <c r="G17" s="28">
        <f t="shared" si="1"/>
        <v>13</v>
      </c>
      <c r="H17" s="30">
        <f t="shared" si="2"/>
        <v>0</v>
      </c>
      <c r="I17" s="28">
        <f t="shared" si="3"/>
        <v>0</v>
      </c>
      <c r="J17" s="30">
        <f t="shared" si="4"/>
        <v>0</v>
      </c>
      <c r="K17" s="28">
        <f t="shared" si="5"/>
        <v>0</v>
      </c>
      <c r="L17" s="27">
        <f t="shared" si="6"/>
        <v>13</v>
      </c>
      <c r="M17" s="27">
        <f t="shared" si="7"/>
        <v>1600</v>
      </c>
      <c r="N17" s="27">
        <f t="shared" si="8"/>
        <v>0</v>
      </c>
      <c r="O17" s="27">
        <f t="shared" si="9"/>
        <v>0</v>
      </c>
      <c r="P17" s="3"/>
      <c r="Q17" s="3"/>
      <c r="R17" s="3"/>
    </row>
    <row r="18" spans="1:18" x14ac:dyDescent="0.3">
      <c r="A18" s="29" t="str">
        <f>IF(FL_bas!D23=1,"",FL_bas!A23)</f>
        <v>VIX</v>
      </c>
      <c r="B18" s="28">
        <f>IF(A18=0,"",IFERROR(VLOOKUP(A18,FL_bas!$A:$B,2,0),""))</f>
        <v>4900</v>
      </c>
      <c r="C18" s="28">
        <f>IFERROR(VLOOKUP($A18,updated_plusgrid!$1:$1048576,MATCH("After allocate to FUEVFVND today",updated_plusgrid!$1:$1,0),0),0)</f>
        <v>123700</v>
      </c>
      <c r="D18" s="28">
        <f>IFERROR(VLOOKUP($A18,updated_plusgrid!$1:$1048576,MATCH("After allocate to FUEVFVND tmr",updated_plusgrid!$1:$1,0),0),0)</f>
        <v>0</v>
      </c>
      <c r="E18" s="28">
        <f>IFERROR(VLOOKUP($A18,updated_plusgrid!$1:$1048576,MATCH("After allocate to FUEVFVND after tmr",updated_plusgrid!$1:$1,0),0),0)</f>
        <v>0</v>
      </c>
      <c r="F18" s="30">
        <f t="shared" si="0"/>
        <v>25.244897959183675</v>
      </c>
      <c r="G18" s="28">
        <f t="shared" si="1"/>
        <v>25</v>
      </c>
      <c r="H18" s="30">
        <f t="shared" si="2"/>
        <v>0</v>
      </c>
      <c r="I18" s="28">
        <f t="shared" si="3"/>
        <v>0</v>
      </c>
      <c r="J18" s="30">
        <f t="shared" si="4"/>
        <v>0</v>
      </c>
      <c r="K18" s="28">
        <f t="shared" si="5"/>
        <v>0</v>
      </c>
      <c r="L18" s="27">
        <f t="shared" si="6"/>
        <v>25</v>
      </c>
      <c r="M18" s="27">
        <f t="shared" si="7"/>
        <v>84500</v>
      </c>
      <c r="N18" s="27">
        <f t="shared" si="8"/>
        <v>0</v>
      </c>
      <c r="O18" s="27">
        <f t="shared" si="9"/>
        <v>0</v>
      </c>
      <c r="P18" s="3"/>
      <c r="Q18" s="3"/>
      <c r="R18" s="3"/>
    </row>
    <row r="19" spans="1:18" x14ac:dyDescent="0.3">
      <c r="A19" s="29" t="str">
        <f>IF(FL_bas!D16=1,"",FL_bas!A16)</f>
        <v>SSI</v>
      </c>
      <c r="B19" s="28">
        <f>IF(A19=0,"",IFERROR(VLOOKUP(A19,FL_bas!$A:$B,2,0),""))</f>
        <v>5700</v>
      </c>
      <c r="C19" s="28">
        <f>IFERROR(VLOOKUP($A19,updated_plusgrid!$1:$1048576,MATCH("After allocate to FUEVFVND today",updated_plusgrid!$1:$1,0),0),0)</f>
        <v>91970</v>
      </c>
      <c r="D19" s="28">
        <f>IFERROR(VLOOKUP($A19,updated_plusgrid!$1:$1048576,MATCH("After allocate to FUEVFVND tmr",updated_plusgrid!$1:$1,0),0),0)</f>
        <v>1800</v>
      </c>
      <c r="E19" s="28">
        <f>IFERROR(VLOOKUP($A19,updated_plusgrid!$1:$1048576,MATCH("After allocate to FUEVFVND after tmr",updated_plusgrid!$1:$1,0),0),0)</f>
        <v>1800</v>
      </c>
      <c r="F19" s="30">
        <f t="shared" si="0"/>
        <v>16.135087719298244</v>
      </c>
      <c r="G19" s="28">
        <f t="shared" si="1"/>
        <v>16</v>
      </c>
      <c r="H19" s="30">
        <f t="shared" si="2"/>
        <v>0.31578947368421051</v>
      </c>
      <c r="I19" s="28">
        <f t="shared" si="3"/>
        <v>0</v>
      </c>
      <c r="J19" s="30">
        <f t="shared" si="4"/>
        <v>0.31578947368421051</v>
      </c>
      <c r="K19" s="28">
        <f t="shared" si="5"/>
        <v>0</v>
      </c>
      <c r="L19" s="27">
        <f t="shared" si="6"/>
        <v>16</v>
      </c>
      <c r="M19" s="27">
        <f t="shared" si="7"/>
        <v>46370</v>
      </c>
      <c r="N19" s="27">
        <f t="shared" si="8"/>
        <v>1800</v>
      </c>
      <c r="O19" s="27">
        <f t="shared" si="9"/>
        <v>1800</v>
      </c>
    </row>
    <row r="20" spans="1:18" x14ac:dyDescent="0.3">
      <c r="A20" s="29" t="str">
        <f>IF(FL_bas!D20=1,"",FL_bas!A20)</f>
        <v>VCB</v>
      </c>
      <c r="B20" s="28">
        <f>IF(A20=0,"",IFERROR(VLOOKUP(A20,FL_bas!$A:$B,2,0),""))</f>
        <v>600</v>
      </c>
      <c r="C20" s="28">
        <f>IFERROR(VLOOKUP($A20,updated_plusgrid!$1:$1048576,MATCH("After allocate to FUEVFVND today",updated_plusgrid!$1:$1,0),0),0)</f>
        <v>5288</v>
      </c>
      <c r="D20" s="28">
        <f>IFERROR(VLOOKUP($A20,updated_plusgrid!$1:$1048576,MATCH("After allocate to FUEVFVND tmr",updated_plusgrid!$1:$1,0),0),0)</f>
        <v>0</v>
      </c>
      <c r="E20" s="28">
        <f>IFERROR(VLOOKUP($A20,updated_plusgrid!$1:$1048576,MATCH("After allocate to FUEVFVND after tmr",updated_plusgrid!$1:$1,0),0),0)</f>
        <v>1100</v>
      </c>
      <c r="F20" s="30">
        <f t="shared" si="0"/>
        <v>8.8133333333333326</v>
      </c>
      <c r="G20" s="28">
        <f t="shared" si="1"/>
        <v>8</v>
      </c>
      <c r="H20" s="30">
        <f t="shared" si="2"/>
        <v>0</v>
      </c>
      <c r="I20" s="28">
        <f t="shared" si="3"/>
        <v>0</v>
      </c>
      <c r="J20" s="30">
        <f t="shared" si="4"/>
        <v>1.8333333333333333</v>
      </c>
      <c r="K20" s="28">
        <f t="shared" si="5"/>
        <v>1</v>
      </c>
      <c r="L20" s="27">
        <f t="shared" si="6"/>
        <v>9</v>
      </c>
      <c r="M20" s="27">
        <f t="shared" si="7"/>
        <v>488</v>
      </c>
      <c r="N20" s="27">
        <f t="shared" si="8"/>
        <v>0</v>
      </c>
      <c r="O20" s="27">
        <f t="shared" si="9"/>
        <v>1100</v>
      </c>
    </row>
    <row r="21" spans="1:18" x14ac:dyDescent="0.3">
      <c r="A21" s="29" t="str">
        <f>IF(FL_bas!D10=1,"",FL_bas!A10)</f>
        <v/>
      </c>
      <c r="B21" s="28" t="str">
        <f>IF(A21=0,"",IFERROR(VLOOKUP(A21,FL_bas!$A:$B,2,0),""))</f>
        <v/>
      </c>
      <c r="C21" s="28">
        <f>IFERROR(VLOOKUP($A21,updated_plusgrid!$1:$1048576,MATCH("After allocate to FUEVFVND today",updated_plusgrid!$1:$1,0),0),0)</f>
        <v>0</v>
      </c>
      <c r="D21" s="28">
        <f>IFERROR(VLOOKUP($A21,updated_plusgrid!$1:$1048576,MATCH("After allocate to FUEVFVND tmr",updated_plusgrid!$1:$1,0),0),0)</f>
        <v>0</v>
      </c>
      <c r="E21" s="28">
        <f>IFERROR(VLOOKUP($A21,updated_plusgrid!$1:$1048576,MATCH("After allocate to FUEVFVND after tmr",updated_plusgrid!$1:$1,0),0),0)</f>
        <v>0</v>
      </c>
      <c r="F21" s="30" t="str">
        <f t="shared" si="0"/>
        <v/>
      </c>
      <c r="G21" s="28" t="str">
        <f t="shared" si="1"/>
        <v/>
      </c>
      <c r="H21" s="30" t="str">
        <f t="shared" si="2"/>
        <v/>
      </c>
      <c r="I21" s="28" t="str">
        <f t="shared" si="3"/>
        <v/>
      </c>
      <c r="J21" s="30" t="str">
        <f t="shared" si="4"/>
        <v/>
      </c>
      <c r="K21" s="28" t="str">
        <f t="shared" si="5"/>
        <v/>
      </c>
      <c r="L21" s="27" t="str">
        <f t="shared" si="6"/>
        <v/>
      </c>
      <c r="M21" s="27" t="e">
        <f t="shared" si="7"/>
        <v>#VALUE!</v>
      </c>
      <c r="N21" s="27" t="e">
        <f t="shared" si="8"/>
        <v>#VALUE!</v>
      </c>
      <c r="O21" s="27" t="e">
        <f t="shared" si="9"/>
        <v>#VALUE!</v>
      </c>
      <c r="P21" s="3"/>
      <c r="Q21" s="3"/>
      <c r="R21" s="3"/>
    </row>
    <row r="22" spans="1:18" x14ac:dyDescent="0.3">
      <c r="A22" s="29" t="str">
        <f>IF(FL_bas!D24=1,"",FL_bas!A24)</f>
        <v>VND</v>
      </c>
      <c r="B22" s="28">
        <f>IF(A22=0,"",IFERROR(VLOOKUP(A22,FL_bas!$A:$B,2,0),""))</f>
        <v>4400</v>
      </c>
      <c r="C22" s="28">
        <f>IFERROR(VLOOKUP($A22,updated_plusgrid!$1:$1048576,MATCH("After allocate to FUEVFVND today",updated_plusgrid!$1:$1,0),0),0)</f>
        <v>176800</v>
      </c>
      <c r="D22" s="28">
        <f>IFERROR(VLOOKUP($A22,updated_plusgrid!$1:$1048576,MATCH("After allocate to FUEVFVND tmr",updated_plusgrid!$1:$1,0),0),0)</f>
        <v>0</v>
      </c>
      <c r="E22" s="28">
        <f>IFERROR(VLOOKUP($A22,updated_plusgrid!$1:$1048576,MATCH("After allocate to FUEVFVND after tmr",updated_plusgrid!$1:$1,0),0),0)</f>
        <v>0</v>
      </c>
      <c r="F22" s="30">
        <f t="shared" si="0"/>
        <v>40.18181818181818</v>
      </c>
      <c r="G22" s="28">
        <f t="shared" si="1"/>
        <v>40</v>
      </c>
      <c r="H22" s="30">
        <f t="shared" si="2"/>
        <v>0</v>
      </c>
      <c r="I22" s="28">
        <f t="shared" si="3"/>
        <v>0</v>
      </c>
      <c r="J22" s="30">
        <f t="shared" si="4"/>
        <v>0</v>
      </c>
      <c r="K22" s="28">
        <f t="shared" si="5"/>
        <v>0</v>
      </c>
      <c r="L22" s="27">
        <f t="shared" si="6"/>
        <v>40</v>
      </c>
      <c r="M22" s="27">
        <f t="shared" si="7"/>
        <v>141600</v>
      </c>
      <c r="N22" s="27">
        <f t="shared" si="8"/>
        <v>0</v>
      </c>
      <c r="O22" s="27">
        <f t="shared" si="9"/>
        <v>0</v>
      </c>
      <c r="P22" s="3"/>
      <c r="Q22" s="3"/>
      <c r="R22" s="3"/>
    </row>
    <row r="23" spans="1:18" x14ac:dyDescent="0.3">
      <c r="A23" s="29" t="str">
        <f>IF(FL_bas!D3=1,"",FL_bas!A3)</f>
        <v/>
      </c>
      <c r="B23" s="28" t="str">
        <f>IF(A23=0,"",IFERROR(VLOOKUP(A23,FL_bas!$A:$B,2,0),""))</f>
        <v/>
      </c>
      <c r="C23" s="28">
        <f>IFERROR(VLOOKUP($A23,updated_plusgrid!$1:$1048576,MATCH("After allocate to FUEVFVND today",updated_plusgrid!$1:$1,0),0),0)</f>
        <v>0</v>
      </c>
      <c r="D23" s="28">
        <f>IFERROR(VLOOKUP($A23,updated_plusgrid!$1:$1048576,MATCH("After allocate to FUEVFVND tmr",updated_plusgrid!$1:$1,0),0),0)</f>
        <v>0</v>
      </c>
      <c r="E23" s="28">
        <f>IFERROR(VLOOKUP($A23,updated_plusgrid!$1:$1048576,MATCH("After allocate to FUEVFVND after tmr",updated_plusgrid!$1:$1,0),0),0)</f>
        <v>0</v>
      </c>
      <c r="F23" s="30" t="str">
        <f t="shared" si="0"/>
        <v/>
      </c>
      <c r="G23" s="28" t="str">
        <f t="shared" si="1"/>
        <v/>
      </c>
      <c r="H23" s="30" t="str">
        <f t="shared" si="2"/>
        <v/>
      </c>
      <c r="I23" s="28" t="str">
        <f t="shared" si="3"/>
        <v/>
      </c>
      <c r="J23" s="30" t="str">
        <f t="shared" si="4"/>
        <v/>
      </c>
      <c r="K23" s="28" t="str">
        <f t="shared" si="5"/>
        <v/>
      </c>
      <c r="L23" s="27" t="str">
        <f t="shared" si="6"/>
        <v/>
      </c>
      <c r="M23" s="27" t="e">
        <f>C23-MIN($G:$G)*B23</f>
        <v>#VALUE!</v>
      </c>
      <c r="N23" s="27" t="e">
        <f t="shared" si="8"/>
        <v>#VALUE!</v>
      </c>
      <c r="O23" s="27" t="e">
        <f t="shared" si="9"/>
        <v>#VALUE!</v>
      </c>
      <c r="P23" s="3"/>
      <c r="Q23" s="3"/>
      <c r="R23" s="3"/>
    </row>
    <row r="24" spans="1:18" x14ac:dyDescent="0.3">
      <c r="A24" s="29" t="str">
        <f>IF(FL_bas!D25=1,"",FL_bas!A25)</f>
        <v>VPB</v>
      </c>
      <c r="B24" s="28">
        <f>IF(A24=0,"",IFERROR(VLOOKUP(A24,FL_bas!$A:$B,2,0),""))</f>
        <v>13400</v>
      </c>
      <c r="C24" s="28">
        <f>IFERROR(VLOOKUP($A24,updated_plusgrid!$1:$1048576,MATCH("After allocate to FUEVFVND today",updated_plusgrid!$1:$1,0),0),0)</f>
        <v>160883</v>
      </c>
      <c r="D24" s="28">
        <f>IFERROR(VLOOKUP($A24,updated_plusgrid!$1:$1048576,MATCH("After allocate to FUEVFVND tmr",updated_plusgrid!$1:$1,0),0),0)</f>
        <v>0</v>
      </c>
      <c r="E24" s="28">
        <f>IFERROR(VLOOKUP($A24,updated_plusgrid!$1:$1048576,MATCH("After allocate to FUEVFVND after tmr",updated_plusgrid!$1:$1,0),0),0)</f>
        <v>8200</v>
      </c>
      <c r="F24" s="30">
        <f t="shared" si="0"/>
        <v>12.006194029850747</v>
      </c>
      <c r="G24" s="28">
        <f t="shared" si="1"/>
        <v>12</v>
      </c>
      <c r="H24" s="30">
        <f t="shared" si="2"/>
        <v>0</v>
      </c>
      <c r="I24" s="28">
        <f t="shared" si="3"/>
        <v>0</v>
      </c>
      <c r="J24" s="30">
        <f t="shared" si="4"/>
        <v>0.61194029850746268</v>
      </c>
      <c r="K24" s="28">
        <f t="shared" si="5"/>
        <v>0</v>
      </c>
      <c r="L24" s="27">
        <f t="shared" si="6"/>
        <v>12</v>
      </c>
      <c r="M24" s="27">
        <f>C24-MIN($G$2:$G$30)*B24</f>
        <v>53683</v>
      </c>
      <c r="N24" s="27">
        <f t="shared" si="8"/>
        <v>0</v>
      </c>
      <c r="O24" s="27">
        <f t="shared" si="9"/>
        <v>8200</v>
      </c>
      <c r="P24" s="3"/>
      <c r="Q24" s="3"/>
      <c r="R24" s="3"/>
    </row>
    <row r="25" spans="1:18" x14ac:dyDescent="0.3">
      <c r="A25" s="29">
        <f>IF(FL_bas!D26=1,"",FL_bas!A26)</f>
        <v>0</v>
      </c>
      <c r="B25" s="28" t="str">
        <f>IF(A25=0,"",IFERROR(VLOOKUP(A25,FL_bas!$A:$B,2,0),""))</f>
        <v/>
      </c>
      <c r="C25" s="28">
        <f>IFERROR(VLOOKUP($A25,updated_plusgrid!$1:$1048576,MATCH("After allocate to FUEVFVND today",updated_plusgrid!$1:$1,0),0),0)</f>
        <v>0</v>
      </c>
      <c r="D25" s="28">
        <f>IFERROR(VLOOKUP($A25,updated_plusgrid!$1:$1048576,MATCH("After allocate to FUEVFVND tmr",updated_plusgrid!$1:$1,0),0),0)</f>
        <v>0</v>
      </c>
      <c r="E25" s="28">
        <f>IFERROR(VLOOKUP($A25,updated_plusgrid!$1:$1048576,MATCH("After allocate to FUEVFVND after tmr",updated_plusgrid!$1:$1,0),0),0)</f>
        <v>0</v>
      </c>
      <c r="F25" s="30" t="str">
        <f t="shared" si="0"/>
        <v/>
      </c>
      <c r="G25" s="28" t="str">
        <f t="shared" si="1"/>
        <v/>
      </c>
      <c r="H25" s="30" t="str">
        <f t="shared" si="2"/>
        <v/>
      </c>
      <c r="I25" s="28" t="str">
        <f t="shared" si="3"/>
        <v/>
      </c>
      <c r="J25" s="30" t="str">
        <f t="shared" si="4"/>
        <v/>
      </c>
      <c r="K25" s="28" t="str">
        <f t="shared" si="5"/>
        <v/>
      </c>
      <c r="L25" s="27" t="str">
        <f t="shared" si="6"/>
        <v/>
      </c>
      <c r="M25" s="27" t="e">
        <f>C25-MIN($G$2:$G$30)*B25</f>
        <v>#VALUE!</v>
      </c>
      <c r="N25" s="27" t="e">
        <f t="shared" si="8"/>
        <v>#VALUE!</v>
      </c>
      <c r="O25" s="27" t="e">
        <f t="shared" si="9"/>
        <v>#VALUE!</v>
      </c>
      <c r="P25" s="3"/>
      <c r="Q25" s="3"/>
      <c r="R25" s="3"/>
    </row>
    <row r="26" spans="1:18" x14ac:dyDescent="0.3">
      <c r="A26" s="29">
        <f>IF(FL_bas!D27=1,"",FL_bas!A27)</f>
        <v>0</v>
      </c>
      <c r="B26" s="28" t="str">
        <f>IF(A26=0,"",IFERROR(VLOOKUP(A26,FL_bas!$A:$B,2,0),""))</f>
        <v/>
      </c>
      <c r="C26" s="28">
        <f>IFERROR(VLOOKUP($A26,updated_plusgrid!$1:$1048576,MATCH("After allocate to FUEVFVND today",updated_plusgrid!$1:$1,0),0),0)</f>
        <v>0</v>
      </c>
      <c r="D26" s="28">
        <f>IFERROR(VLOOKUP($A26,updated_plusgrid!$1:$1048576,MATCH("After allocate to FUEVFVND tmr",updated_plusgrid!$1:$1,0),0),0)</f>
        <v>0</v>
      </c>
      <c r="E26" s="28">
        <f>IFERROR(VLOOKUP($A26,updated_plusgrid!$1:$1048576,MATCH("After allocate to FUEVFVND after tmr",updated_plusgrid!$1:$1,0),0),0)</f>
        <v>0</v>
      </c>
      <c r="F26" s="30" t="str">
        <f t="shared" si="0"/>
        <v/>
      </c>
      <c r="G26" s="28" t="str">
        <f t="shared" si="1"/>
        <v/>
      </c>
      <c r="H26" s="30" t="str">
        <f t="shared" si="2"/>
        <v/>
      </c>
      <c r="I26" s="28" t="str">
        <f t="shared" si="3"/>
        <v/>
      </c>
      <c r="J26" s="30" t="str">
        <f t="shared" si="4"/>
        <v/>
      </c>
      <c r="K26" s="28" t="str">
        <f t="shared" si="5"/>
        <v/>
      </c>
      <c r="L26" s="27" t="str">
        <f t="shared" si="6"/>
        <v/>
      </c>
      <c r="M26" s="27" t="e">
        <f>C26-MIN($G$2:$G$30)*B26</f>
        <v>#VALUE!</v>
      </c>
      <c r="N26" s="27" t="e">
        <f t="shared" si="8"/>
        <v>#VALUE!</v>
      </c>
      <c r="O26" s="27" t="e">
        <f t="shared" si="9"/>
        <v>#VALUE!</v>
      </c>
      <c r="P26" s="3"/>
      <c r="Q26" s="3"/>
      <c r="R26" s="3"/>
    </row>
    <row r="27" spans="1:18" x14ac:dyDescent="0.3">
      <c r="A27" s="27">
        <f>IF(FL_bas!D28=1,"",FL_bas!A28)</f>
        <v>0</v>
      </c>
      <c r="B27" s="27" t="str">
        <f>IF(A27=0,"",IFERROR(VLOOKUP(A27,FL_bas!$A:$B,2,0),""))</f>
        <v/>
      </c>
      <c r="C27" s="28">
        <f>IFERROR(VLOOKUP($A27,updated_plusgrid!$1:$1048576,MATCH("After allocate to FUEVFVND today",updated_plusgrid!$1:$1,0),0),0)</f>
        <v>0</v>
      </c>
      <c r="D27" s="28">
        <f>IFERROR(VLOOKUP($A27,updated_plusgrid!$1:$1048576,MATCH("After allocate to FUEVFVND tmr",updated_plusgrid!$1:$1,0),0),0)</f>
        <v>0</v>
      </c>
      <c r="E27" s="28">
        <f>IFERROR(VLOOKUP($A27,updated_plusgrid!$1:$1048576,MATCH("After allocate to FUEVFVND after tmr",updated_plusgrid!$1:$1,0),0),0)</f>
        <v>0</v>
      </c>
      <c r="F27" s="30" t="str">
        <f t="shared" si="0"/>
        <v/>
      </c>
      <c r="G27" s="28" t="str">
        <f t="shared" si="1"/>
        <v/>
      </c>
      <c r="H27" s="30" t="str">
        <f t="shared" si="2"/>
        <v/>
      </c>
      <c r="I27" s="28" t="str">
        <f t="shared" si="3"/>
        <v/>
      </c>
      <c r="J27" s="30" t="str">
        <f t="shared" si="4"/>
        <v/>
      </c>
      <c r="K27" s="28" t="str">
        <f t="shared" si="5"/>
        <v/>
      </c>
      <c r="L27" s="27" t="str">
        <f t="shared" si="6"/>
        <v/>
      </c>
      <c r="M27" s="27" t="e">
        <f>C27-MIN($G$2:$G$30)*B27</f>
        <v>#VALUE!</v>
      </c>
      <c r="N27" s="27" t="e">
        <f t="shared" si="8"/>
        <v>#VALUE!</v>
      </c>
      <c r="O27" s="27" t="e">
        <f t="shared" si="9"/>
        <v>#VALUE!</v>
      </c>
      <c r="P27" s="3"/>
      <c r="Q27" s="3"/>
      <c r="R27" s="3"/>
    </row>
    <row r="28" spans="1:18" x14ac:dyDescent="0.3">
      <c r="M28" s="27">
        <f>C28-MIN($G$2:$G$30)*B28</f>
        <v>0</v>
      </c>
      <c r="N28" s="27">
        <f t="shared" si="8"/>
        <v>0</v>
      </c>
      <c r="O28" s="27">
        <f t="shared" si="9"/>
        <v>0</v>
      </c>
      <c r="P28" s="3"/>
      <c r="Q28" s="3"/>
      <c r="R28" s="3"/>
    </row>
  </sheetData>
  <sortState xmlns:xlrd2="http://schemas.microsoft.com/office/spreadsheetml/2017/richdata2" ref="A2:O28">
    <sortCondition ref="L1:L28"/>
  </sortState>
  <conditionalFormatting sqref="G2:G27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27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27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workbookViewId="0">
      <selection activeCell="A2" sqref="A2:D2"/>
    </sheetView>
  </sheetViews>
  <sheetFormatPr defaultRowHeight="14.4" x14ac:dyDescent="0.3"/>
  <cols>
    <col min="7" max="7" width="10.77734375" bestFit="1" customWidth="1"/>
  </cols>
  <sheetData>
    <row r="1" spans="1:4" x14ac:dyDescent="0.3">
      <c r="A1" s="22" t="str">
        <f>'[5]Mẫu chung Việt Anh'!$B$2</f>
        <v>28/08/2024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s="38" t="str">
        <f>'[5]Mẫu chung Việt Anh'!C2</f>
        <v>ACB</v>
      </c>
      <c r="B3" s="1">
        <f>'[5]Mẫu chung Việt Anh'!E2</f>
        <v>7000</v>
      </c>
      <c r="C3" s="38" t="str">
        <f>'[5]Mẫu chung Việt Anh'!G2</f>
        <v>Nhà đầu tư nước ngoài/AP nước ngoài Foreign Investor/Foreign AP</v>
      </c>
      <c r="D3" s="1">
        <f>IF(C3="Nhà đầu tư nước ngoài/AP nước ngoài Foreign Investor/Foreign AP",1,0)</f>
        <v>1</v>
      </c>
    </row>
    <row r="4" spans="1:4" x14ac:dyDescent="0.3">
      <c r="A4" s="38" t="str">
        <f>'[5]Mẫu chung Việt Anh'!C3</f>
        <v>BID</v>
      </c>
      <c r="B4" s="1">
        <f>'[5]Mẫu chung Việt Anh'!E3</f>
        <v>100</v>
      </c>
      <c r="C4" s="38" t="str">
        <f>'[5]Mẫu chung Việt Anh'!G3</f>
        <v>BSC</v>
      </c>
      <c r="D4" s="1">
        <f t="shared" ref="D4:D34" si="0">IF(C4="Nhà đầu tư nước ngoài/AP nước ngoài Foreign Investor/Foreign AP",1,0)</f>
        <v>0</v>
      </c>
    </row>
    <row r="5" spans="1:4" x14ac:dyDescent="0.3">
      <c r="A5" s="38" t="str">
        <f>'[5]Mẫu chung Việt Anh'!C4</f>
        <v>CTG</v>
      </c>
      <c r="B5" s="1">
        <f>'[5]Mẫu chung Việt Anh'!E4</f>
        <v>1300</v>
      </c>
      <c r="C5" s="38">
        <f>'[5]Mẫu chung Việt Anh'!G4</f>
        <v>0</v>
      </c>
      <c r="D5" s="1">
        <f t="shared" si="0"/>
        <v>0</v>
      </c>
    </row>
    <row r="6" spans="1:4" x14ac:dyDescent="0.3">
      <c r="A6" s="38" t="str">
        <f>'[5]Mẫu chung Việt Anh'!C5</f>
        <v>EIB</v>
      </c>
      <c r="B6" s="1">
        <f>'[5]Mẫu chung Việt Anh'!E5</f>
        <v>3800</v>
      </c>
      <c r="C6" s="38">
        <f>'[5]Mẫu chung Việt Anh'!G5</f>
        <v>0</v>
      </c>
      <c r="D6" s="1">
        <f t="shared" si="0"/>
        <v>0</v>
      </c>
    </row>
    <row r="7" spans="1:4" x14ac:dyDescent="0.3">
      <c r="A7" s="38" t="str">
        <f>'[5]Mẫu chung Việt Anh'!C6</f>
        <v>HCM</v>
      </c>
      <c r="B7" s="1">
        <f>'[5]Mẫu chung Việt Anh'!E6</f>
        <v>500</v>
      </c>
      <c r="C7" s="38" t="str">
        <f>'[5]Mẫu chung Việt Anh'!G6</f>
        <v>HSC</v>
      </c>
      <c r="D7" s="1">
        <f t="shared" si="0"/>
        <v>0</v>
      </c>
    </row>
    <row r="8" spans="1:4" x14ac:dyDescent="0.3">
      <c r="A8" s="38" t="str">
        <f>'[5]Mẫu chung Việt Anh'!C7</f>
        <v>HDB</v>
      </c>
      <c r="B8" s="1">
        <f>'[5]Mẫu chung Việt Anh'!E7</f>
        <v>3100</v>
      </c>
      <c r="C8" s="38">
        <f>'[5]Mẫu chung Việt Anh'!G7</f>
        <v>0</v>
      </c>
      <c r="D8" s="1">
        <f t="shared" si="0"/>
        <v>0</v>
      </c>
    </row>
    <row r="9" spans="1:4" x14ac:dyDescent="0.3">
      <c r="A9" s="38" t="str">
        <f>'[5]Mẫu chung Việt Anh'!C8</f>
        <v>LPB</v>
      </c>
      <c r="B9" s="1">
        <f>'[5]Mẫu chung Việt Anh'!E8</f>
        <v>3700</v>
      </c>
      <c r="C9" s="38">
        <f>'[5]Mẫu chung Việt Anh'!G8</f>
        <v>0</v>
      </c>
      <c r="D9" s="1">
        <f t="shared" si="0"/>
        <v>0</v>
      </c>
    </row>
    <row r="10" spans="1:4" x14ac:dyDescent="0.3">
      <c r="A10" s="38" t="str">
        <f>'[5]Mẫu chung Việt Anh'!C9</f>
        <v>MBB</v>
      </c>
      <c r="B10" s="1">
        <f>'[5]Mẫu chung Việt Anh'!E9</f>
        <v>7900</v>
      </c>
      <c r="C10" s="38" t="str">
        <f>'[5]Mẫu chung Việt Anh'!G9</f>
        <v>Nhà đầu tư nước ngoài/AP nước ngoài Foreign Investor/Foreign AP</v>
      </c>
      <c r="D10" s="1">
        <f t="shared" si="0"/>
        <v>1</v>
      </c>
    </row>
    <row r="11" spans="1:4" x14ac:dyDescent="0.3">
      <c r="A11" s="38" t="str">
        <f>'[5]Mẫu chung Việt Anh'!C10</f>
        <v>MSB</v>
      </c>
      <c r="B11" s="1">
        <f>'[5]Mẫu chung Việt Anh'!E10</f>
        <v>2300</v>
      </c>
      <c r="C11" s="38">
        <f>'[5]Mẫu chung Việt Anh'!G10</f>
        <v>0</v>
      </c>
      <c r="D11" s="1">
        <f t="shared" si="0"/>
        <v>0</v>
      </c>
    </row>
    <row r="12" spans="1:4" x14ac:dyDescent="0.3">
      <c r="A12" s="38" t="str">
        <f>'[5]Mẫu chung Việt Anh'!C11</f>
        <v>NAB</v>
      </c>
      <c r="B12" s="1">
        <f>'[5]Mẫu chung Việt Anh'!E11</f>
        <v>300</v>
      </c>
      <c r="C12" s="38">
        <f>'[5]Mẫu chung Việt Anh'!G11</f>
        <v>0</v>
      </c>
      <c r="D12" s="1">
        <f t="shared" si="0"/>
        <v>0</v>
      </c>
    </row>
    <row r="13" spans="1:4" x14ac:dyDescent="0.3">
      <c r="A13" s="38" t="str">
        <f>'[5]Mẫu chung Việt Anh'!C12</f>
        <v>OCB</v>
      </c>
      <c r="B13" s="1">
        <f>'[5]Mẫu chung Việt Anh'!E12</f>
        <v>300</v>
      </c>
      <c r="C13" s="38">
        <f>'[5]Mẫu chung Việt Anh'!G12</f>
        <v>0</v>
      </c>
      <c r="D13" s="1">
        <f t="shared" si="0"/>
        <v>0</v>
      </c>
    </row>
    <row r="14" spans="1:4" x14ac:dyDescent="0.3">
      <c r="A14" s="38" t="str">
        <f>'[5]Mẫu chung Việt Anh'!C13</f>
        <v>SHB</v>
      </c>
      <c r="B14" s="1">
        <f>'[5]Mẫu chung Việt Anh'!E13</f>
        <v>7200</v>
      </c>
      <c r="C14" s="38">
        <f>'[5]Mẫu chung Việt Anh'!G13</f>
        <v>0</v>
      </c>
      <c r="D14" s="1">
        <f t="shared" si="0"/>
        <v>0</v>
      </c>
    </row>
    <row r="15" spans="1:4" x14ac:dyDescent="0.3">
      <c r="A15" s="38" t="str">
        <f>'[5]Mẫu chung Việt Anh'!C14</f>
        <v>SSB</v>
      </c>
      <c r="B15" s="1">
        <f>'[5]Mẫu chung Việt Anh'!E14</f>
        <v>500</v>
      </c>
      <c r="C15" s="38">
        <f>'[5]Mẫu chung Việt Anh'!G14</f>
        <v>0</v>
      </c>
      <c r="D15" s="1">
        <f t="shared" si="0"/>
        <v>0</v>
      </c>
    </row>
    <row r="16" spans="1:4" x14ac:dyDescent="0.3">
      <c r="A16" s="38" t="str">
        <f>'[5]Mẫu chung Việt Anh'!C15</f>
        <v>SSI</v>
      </c>
      <c r="B16" s="1">
        <f>'[5]Mẫu chung Việt Anh'!E15</f>
        <v>5700</v>
      </c>
      <c r="C16" s="38" t="str">
        <f>'[5]Mẫu chung Việt Anh'!G15</f>
        <v>SSI</v>
      </c>
      <c r="D16" s="1">
        <f t="shared" si="0"/>
        <v>0</v>
      </c>
    </row>
    <row r="17" spans="1:4" x14ac:dyDescent="0.3">
      <c r="A17" s="38" t="str">
        <f>'[5]Mẫu chung Việt Anh'!C16</f>
        <v>STB</v>
      </c>
      <c r="B17" s="1">
        <f>'[5]Mẫu chung Việt Anh'!E16</f>
        <v>7600</v>
      </c>
      <c r="C17" s="38">
        <f>'[5]Mẫu chung Việt Anh'!G16</f>
        <v>0</v>
      </c>
      <c r="D17" s="1">
        <f t="shared" si="0"/>
        <v>0</v>
      </c>
    </row>
    <row r="18" spans="1:4" x14ac:dyDescent="0.3">
      <c r="A18" s="38" t="str">
        <f>'[5]Mẫu chung Việt Anh'!C17</f>
        <v>TCB</v>
      </c>
      <c r="B18" s="1">
        <f>'[5]Mẫu chung Việt Anh'!E17</f>
        <v>12400</v>
      </c>
      <c r="C18" s="38">
        <f>'[5]Mẫu chung Việt Anh'!G17</f>
        <v>0</v>
      </c>
      <c r="D18" s="1">
        <f t="shared" si="0"/>
        <v>0</v>
      </c>
    </row>
    <row r="19" spans="1:4" x14ac:dyDescent="0.3">
      <c r="A19" s="38" t="str">
        <f>'[5]Mẫu chung Việt Anh'!C18</f>
        <v>TPB</v>
      </c>
      <c r="B19" s="1">
        <f>'[5]Mẫu chung Việt Anh'!E18</f>
        <v>1300</v>
      </c>
      <c r="C19" s="38">
        <f>'[5]Mẫu chung Việt Anh'!G18</f>
        <v>0</v>
      </c>
      <c r="D19" s="1">
        <f t="shared" si="0"/>
        <v>0</v>
      </c>
    </row>
    <row r="20" spans="1:4" x14ac:dyDescent="0.3">
      <c r="A20" s="38" t="str">
        <f>'[5]Mẫu chung Việt Anh'!C19</f>
        <v>VCB</v>
      </c>
      <c r="B20" s="1">
        <f>'[5]Mẫu chung Việt Anh'!E19</f>
        <v>600</v>
      </c>
      <c r="C20" s="38">
        <f>'[5]Mẫu chung Việt Anh'!G19</f>
        <v>0</v>
      </c>
      <c r="D20" s="1">
        <f t="shared" si="0"/>
        <v>0</v>
      </c>
    </row>
    <row r="21" spans="1:4" x14ac:dyDescent="0.3">
      <c r="A21" s="38" t="str">
        <f>'[5]Mẫu chung Việt Anh'!C20</f>
        <v>VCI</v>
      </c>
      <c r="B21" s="1">
        <f>'[5]Mẫu chung Việt Anh'!E20</f>
        <v>600</v>
      </c>
      <c r="C21" s="38" t="str">
        <f>'[5]Mẫu chung Việt Anh'!G20</f>
        <v>VIETCAP</v>
      </c>
      <c r="D21" s="1">
        <f t="shared" si="0"/>
        <v>0</v>
      </c>
    </row>
    <row r="22" spans="1:4" x14ac:dyDescent="0.3">
      <c r="A22" s="38" t="str">
        <f>'[5]Mẫu chung Việt Anh'!C21</f>
        <v>VIB</v>
      </c>
      <c r="B22" s="1">
        <f>'[5]Mẫu chung Việt Anh'!E21</f>
        <v>1200</v>
      </c>
      <c r="C22" s="38" t="str">
        <f>'[5]Mẫu chung Việt Anh'!G21</f>
        <v>Nhà đầu tư nước ngoài/AP nước ngoài Foreign Investor/Foreign AP</v>
      </c>
      <c r="D22" s="1">
        <f t="shared" si="0"/>
        <v>1</v>
      </c>
    </row>
    <row r="23" spans="1:4" x14ac:dyDescent="0.3">
      <c r="A23" s="38" t="str">
        <f>'[5]Mẫu chung Việt Anh'!C22</f>
        <v>VIX</v>
      </c>
      <c r="B23" s="1">
        <f>'[5]Mẫu chung Việt Anh'!E22</f>
        <v>4900</v>
      </c>
      <c r="C23" s="38">
        <f>'[5]Mẫu chung Việt Anh'!G22</f>
        <v>0</v>
      </c>
      <c r="D23" s="1">
        <f t="shared" si="0"/>
        <v>0</v>
      </c>
    </row>
    <row r="24" spans="1:4" x14ac:dyDescent="0.3">
      <c r="A24" s="38" t="str">
        <f>'[5]Mẫu chung Việt Anh'!C23</f>
        <v>VND</v>
      </c>
      <c r="B24" s="1">
        <f>'[5]Mẫu chung Việt Anh'!E23</f>
        <v>4400</v>
      </c>
      <c r="C24" s="38">
        <f>'[5]Mẫu chung Việt Anh'!G23</f>
        <v>0</v>
      </c>
      <c r="D24" s="1">
        <f t="shared" si="0"/>
        <v>0</v>
      </c>
    </row>
    <row r="25" spans="1:4" x14ac:dyDescent="0.3">
      <c r="A25" s="38" t="str">
        <f>'[5]Mẫu chung Việt Anh'!C24</f>
        <v>VPB</v>
      </c>
      <c r="B25" s="1">
        <f>'[5]Mẫu chung Việt Anh'!E24</f>
        <v>13400</v>
      </c>
      <c r="C25" s="38">
        <f>'[5]Mẫu chung Việt Anh'!G24</f>
        <v>0</v>
      </c>
      <c r="D25" s="1">
        <f t="shared" si="0"/>
        <v>0</v>
      </c>
    </row>
    <row r="26" spans="1:4" x14ac:dyDescent="0.3">
      <c r="A26" s="38">
        <f>'[5]Mẫu chung Việt Anh'!C25</f>
        <v>0</v>
      </c>
      <c r="B26" s="1">
        <f>'[5]Mẫu chung Việt Anh'!E25</f>
        <v>0</v>
      </c>
      <c r="C26" s="38">
        <f>'[5]Mẫu chung Việt Anh'!G25</f>
        <v>0</v>
      </c>
      <c r="D26" s="1">
        <f t="shared" si="0"/>
        <v>0</v>
      </c>
    </row>
    <row r="27" spans="1:4" x14ac:dyDescent="0.3">
      <c r="A27" s="38">
        <f>'[5]Mẫu chung Việt Anh'!C26</f>
        <v>0</v>
      </c>
      <c r="B27" s="1">
        <f>'[5]Mẫu chung Việt Anh'!E26</f>
        <v>0</v>
      </c>
      <c r="C27" s="38" t="str">
        <f>'[5]Mẫu chung Việt Anh'!G26</f>
        <v>VND</v>
      </c>
      <c r="D27" s="1">
        <f t="shared" si="0"/>
        <v>0</v>
      </c>
    </row>
    <row r="28" spans="1:4" x14ac:dyDescent="0.3">
      <c r="A28" s="38">
        <f>'[5]Mẫu chung Việt Anh'!C27</f>
        <v>0</v>
      </c>
      <c r="B28" s="1">
        <f>'[5]Mẫu chung Việt Anh'!E27</f>
        <v>0</v>
      </c>
      <c r="C28" s="38" t="str">
        <f>'[5]Mẫu chung Việt Anh'!G27</f>
        <v>VND</v>
      </c>
      <c r="D28" s="1">
        <f t="shared" si="0"/>
        <v>0</v>
      </c>
    </row>
    <row r="29" spans="1:4" x14ac:dyDescent="0.3">
      <c r="A29" s="38">
        <f>'[5]Mẫu chung Việt Anh'!C28</f>
        <v>0</v>
      </c>
      <c r="B29" s="1">
        <f>'[5]Mẫu chung Việt Anh'!E28</f>
        <v>0</v>
      </c>
      <c r="C29" s="38" t="str">
        <f>'[5]Mẫu chung Việt Anh'!G28</f>
        <v>VND</v>
      </c>
      <c r="D29" s="1">
        <f t="shared" si="0"/>
        <v>0</v>
      </c>
    </row>
    <row r="30" spans="1:4" x14ac:dyDescent="0.3">
      <c r="A30" s="38">
        <f>'[5]Mẫu chung Việt Anh'!C29</f>
        <v>0</v>
      </c>
      <c r="B30" s="1">
        <f>'[5]Mẫu chung Việt Anh'!E29</f>
        <v>0</v>
      </c>
      <c r="C30" s="38">
        <f>'[5]Mẫu chung Việt Anh'!G29</f>
        <v>0</v>
      </c>
      <c r="D30" s="1">
        <f t="shared" si="0"/>
        <v>0</v>
      </c>
    </row>
    <row r="31" spans="1:4" x14ac:dyDescent="0.3">
      <c r="A31" s="38">
        <f>'[5]Mẫu chung Việt Anh'!C30</f>
        <v>0</v>
      </c>
      <c r="B31" s="1">
        <f>'[5]Mẫu chung Việt Anh'!E30</f>
        <v>0</v>
      </c>
      <c r="C31" s="38">
        <f>'[5]Mẫu chung Việt Anh'!G30</f>
        <v>0</v>
      </c>
      <c r="D31" s="1">
        <f t="shared" si="0"/>
        <v>0</v>
      </c>
    </row>
    <row r="32" spans="1:4" x14ac:dyDescent="0.3">
      <c r="A32" s="38">
        <f>'[5]Mẫu chung Việt Anh'!C31</f>
        <v>0</v>
      </c>
      <c r="B32" s="1">
        <f>'[5]Mẫu chung Việt Anh'!E31</f>
        <v>0</v>
      </c>
      <c r="C32" s="38">
        <f>'[5]Mẫu chung Việt Anh'!G31</f>
        <v>0</v>
      </c>
      <c r="D32" s="1">
        <f t="shared" si="0"/>
        <v>0</v>
      </c>
    </row>
    <row r="33" spans="1:7" x14ac:dyDescent="0.3">
      <c r="A33" s="38">
        <f>'[5]Mẫu chung Việt Anh'!C32</f>
        <v>0</v>
      </c>
      <c r="B33" s="1">
        <f>'[5]Mẫu chung Việt Anh'!E32</f>
        <v>0</v>
      </c>
      <c r="C33" s="38">
        <f>'[5]Mẫu chung Việt Anh'!G32</f>
        <v>0</v>
      </c>
      <c r="D33" s="1">
        <f t="shared" si="0"/>
        <v>0</v>
      </c>
    </row>
    <row r="34" spans="1:7" x14ac:dyDescent="0.3">
      <c r="A34" s="38">
        <f>'[5]Mẫu chung Việt Anh'!C33</f>
        <v>0</v>
      </c>
      <c r="B34" s="1">
        <f>'[5]Mẫu chung Việt Anh'!E33</f>
        <v>0</v>
      </c>
      <c r="C34" s="38">
        <f>'[5]Mẫu chung Việt Anh'!G33</f>
        <v>0</v>
      </c>
      <c r="D34" s="1">
        <f t="shared" si="0"/>
        <v>0</v>
      </c>
    </row>
    <row r="35" spans="1:7" x14ac:dyDescent="0.3">
      <c r="A35" s="38">
        <f>'[5]Mẫu chung Việt Anh'!C34</f>
        <v>0</v>
      </c>
      <c r="G35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P98"/>
  <sheetViews>
    <sheetView zoomScale="90" zoomScaleNormal="90" workbookViewId="0">
      <selection activeCell="L1" sqref="L1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33203125" style="27" bestFit="1" customWidth="1"/>
    <col min="4" max="4" width="15.6640625" style="27" bestFit="1" customWidth="1"/>
    <col min="5" max="5" width="27.6640625" style="27" bestFit="1" customWidth="1"/>
    <col min="6" max="6" width="7.2187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>
        <f>IF(VN100_bas!D19=1,"",VN100_bas!A19)</f>
        <v>GAS</v>
      </c>
      <c r="B2" s="28">
        <f>IF(A2=0,"",IFERROR(VLOOKUP(A2,VN100_bas!$A:$B,2,0),""))</f>
        <v>100</v>
      </c>
      <c r="C2" s="28">
        <f>IFERROR(VLOOKUP($A2,updated_plusgrid!$1:$1048576,MATCH("After allocate to FUESSVFL today",updated_plusgrid!$1:$1,0),0),0)</f>
        <v>4600</v>
      </c>
      <c r="D2" s="28">
        <f>IFERROR(VLOOKUP($A2,updated_plusgrid!$1:$1048576,MATCH("After allocate to FUESSVFL tmr",updated_plusgrid!$1:$1,0),0),0)</f>
        <v>200</v>
      </c>
      <c r="E2" s="28">
        <f>IFERROR(VLOOKUP($A2,updated_plusgrid!$1:$1048576,MATCH("After allocate to FUESSVFL after tmr",updated_plusgrid!$1:$1,0),0),0)</f>
        <v>200</v>
      </c>
      <c r="F2" s="30">
        <f t="shared" ref="F2:F33" si="0">IF(LEN($A2)=3,IFERROR(C2/$B2,0),"")</f>
        <v>46</v>
      </c>
      <c r="G2" s="28">
        <f t="shared" ref="G2:G33" si="1">IFERROR(ROUNDDOWN(F2,-0.1),"")</f>
        <v>46</v>
      </c>
      <c r="H2" s="30">
        <f t="shared" ref="H2:H33" si="2">IF(LEN($A2)=3,IFERROR(D2/$B2,0),"")</f>
        <v>2</v>
      </c>
      <c r="I2" s="28">
        <f t="shared" ref="I2:I33" si="3">IFERROR(ROUNDDOWN(H2,-0.1),"")</f>
        <v>2</v>
      </c>
      <c r="J2" s="30">
        <f t="shared" ref="J2:J33" si="4">IF(LEN($A2)=3,IFERROR(E2/$B2,0),"")</f>
        <v>2</v>
      </c>
      <c r="K2" s="28">
        <f t="shared" ref="K2:K33" si="5">IFERROR(ROUNDDOWN(J2,-0.1),"")</f>
        <v>2</v>
      </c>
      <c r="L2" s="27">
        <f t="shared" ref="L2:L33" si="6">IFERROR(G2+I2+K2,"")</f>
        <v>50</v>
      </c>
      <c r="M2" s="27">
        <f t="shared" ref="M2:M33" si="7">C2-MIN($G$2:$G$31)*B2</f>
        <v>4600</v>
      </c>
      <c r="N2" s="27">
        <f t="shared" ref="N2:N33" si="8">D2-MIN($G$2:$G$31)*C2</f>
        <v>200</v>
      </c>
      <c r="O2" s="27">
        <f t="shared" ref="O2:O33" si="9">E2-MIN($G$2:$G$31)*D2</f>
        <v>200</v>
      </c>
    </row>
    <row r="3" spans="1:15" x14ac:dyDescent="0.3">
      <c r="A3" s="29" t="str">
        <f>IF(VN100_bas!D42=1,"",VN100_bas!A42)</f>
        <v>PDR</v>
      </c>
      <c r="B3" s="28">
        <f>IF(A3=0,"",IFERROR(VLOOKUP(A3,VN100_bas!$A:$B,2,0),""))</f>
        <v>400</v>
      </c>
      <c r="C3" s="28">
        <f>IFERROR(VLOOKUP($A3,updated_plusgrid!$1:$1048576,MATCH("After allocate to FUESSVFL today",updated_plusgrid!$1:$1,0),0),0)</f>
        <v>28758</v>
      </c>
      <c r="D3" s="28">
        <f>IFERROR(VLOOKUP($A3,updated_plusgrid!$1:$1048576,MATCH("After allocate to FUESSVFL tmr",updated_plusgrid!$1:$1,0),0),0)</f>
        <v>0</v>
      </c>
      <c r="E3" s="28">
        <f>IFERROR(VLOOKUP($A3,updated_plusgrid!$1:$1048576,MATCH("After allocate to FUESSVFL after tmr",updated_plusgrid!$1:$1,0),0),0)</f>
        <v>0</v>
      </c>
      <c r="F3" s="30">
        <f t="shared" si="0"/>
        <v>71.894999999999996</v>
      </c>
      <c r="G3" s="28">
        <f t="shared" si="1"/>
        <v>71</v>
      </c>
      <c r="H3" s="30">
        <f t="shared" si="2"/>
        <v>0</v>
      </c>
      <c r="I3" s="28">
        <f t="shared" si="3"/>
        <v>0</v>
      </c>
      <c r="J3" s="30">
        <f t="shared" si="4"/>
        <v>0</v>
      </c>
      <c r="K3" s="28">
        <f t="shared" si="5"/>
        <v>0</v>
      </c>
      <c r="L3" s="27">
        <f t="shared" si="6"/>
        <v>71</v>
      </c>
      <c r="M3" s="27">
        <f t="shared" si="7"/>
        <v>28758</v>
      </c>
      <c r="N3" s="27">
        <f t="shared" si="8"/>
        <v>0</v>
      </c>
      <c r="O3" s="27">
        <f t="shared" si="9"/>
        <v>0</v>
      </c>
    </row>
    <row r="4" spans="1:15" x14ac:dyDescent="0.3">
      <c r="A4" s="29" t="str">
        <f>IF(VN100_bas!D14=1,"",VN100_bas!A14)</f>
        <v>EIB</v>
      </c>
      <c r="B4" s="28">
        <f>IF(A4=0,"",IFERROR(VLOOKUP(A4,VN100_bas!$A:$B,2,0),""))</f>
        <v>1400</v>
      </c>
      <c r="C4" s="28">
        <f>IFERROR(VLOOKUP($A4,updated_plusgrid!$1:$1048576,MATCH("After allocate to FUESSVFL today",updated_plusgrid!$1:$1,0),0),0)</f>
        <v>232327</v>
      </c>
      <c r="D4" s="28">
        <f>IFERROR(VLOOKUP($A4,updated_plusgrid!$1:$1048576,MATCH("After allocate to FUESSVFL tmr",updated_plusgrid!$1:$1,0),0),0)</f>
        <v>0</v>
      </c>
      <c r="E4" s="28">
        <f>IFERROR(VLOOKUP($A4,updated_plusgrid!$1:$1048576,MATCH("After allocate to FUESSVFL after tmr",updated_plusgrid!$1:$1,0),0),0)</f>
        <v>0</v>
      </c>
      <c r="F4" s="30">
        <f t="shared" si="0"/>
        <v>165.94785714285715</v>
      </c>
      <c r="G4" s="28">
        <f t="shared" si="1"/>
        <v>165</v>
      </c>
      <c r="H4" s="30">
        <f t="shared" si="2"/>
        <v>0</v>
      </c>
      <c r="I4" s="28">
        <f t="shared" si="3"/>
        <v>0</v>
      </c>
      <c r="J4" s="30">
        <f t="shared" si="4"/>
        <v>0</v>
      </c>
      <c r="K4" s="28">
        <f t="shared" si="5"/>
        <v>0</v>
      </c>
      <c r="L4" s="27">
        <f t="shared" si="6"/>
        <v>165</v>
      </c>
      <c r="M4" s="27">
        <f t="shared" si="7"/>
        <v>232327</v>
      </c>
      <c r="N4" s="27">
        <f t="shared" si="8"/>
        <v>0</v>
      </c>
      <c r="O4" s="27">
        <f t="shared" si="9"/>
        <v>0</v>
      </c>
    </row>
    <row r="5" spans="1:15" x14ac:dyDescent="0.3">
      <c r="A5" s="29" t="str">
        <f>IF(VN100_bas!D45=1,"",VN100_bas!A45)</f>
        <v>POW</v>
      </c>
      <c r="B5" s="28">
        <f>IF(A5=0,"",IFERROR(VLOOKUP(A5,VN100_bas!$A:$B,2,0),""))</f>
        <v>600</v>
      </c>
      <c r="C5" s="28">
        <f>IFERROR(VLOOKUP($A5,updated_plusgrid!$1:$1048576,MATCH("After allocate to FUESSVFL today",updated_plusgrid!$1:$1,0),0),0)</f>
        <v>6800</v>
      </c>
      <c r="D5" s="28">
        <f>IFERROR(VLOOKUP($A5,updated_plusgrid!$1:$1048576,MATCH("After allocate to FUESSVFL tmr",updated_plusgrid!$1:$1,0),0),0)</f>
        <v>1000</v>
      </c>
      <c r="E5" s="28">
        <f>IFERROR(VLOOKUP($A5,updated_plusgrid!$1:$1048576,MATCH("After allocate to FUESSVFL after tmr",updated_plusgrid!$1:$1,0),0),0)</f>
        <v>1000</v>
      </c>
      <c r="F5" s="30">
        <f t="shared" si="0"/>
        <v>11.333333333333334</v>
      </c>
      <c r="G5" s="28">
        <f t="shared" si="1"/>
        <v>11</v>
      </c>
      <c r="H5" s="30">
        <f t="shared" si="2"/>
        <v>1.6666666666666667</v>
      </c>
      <c r="I5" s="28">
        <f t="shared" si="3"/>
        <v>1</v>
      </c>
      <c r="J5" s="30">
        <f t="shared" si="4"/>
        <v>1.6666666666666667</v>
      </c>
      <c r="K5" s="28">
        <f t="shared" si="5"/>
        <v>1</v>
      </c>
      <c r="L5" s="27">
        <f t="shared" si="6"/>
        <v>13</v>
      </c>
      <c r="M5" s="27">
        <f t="shared" si="7"/>
        <v>6800</v>
      </c>
      <c r="N5" s="27">
        <f t="shared" si="8"/>
        <v>1000</v>
      </c>
      <c r="O5" s="27">
        <f t="shared" si="9"/>
        <v>1000</v>
      </c>
    </row>
    <row r="6" spans="1:15" x14ac:dyDescent="0.3">
      <c r="A6" s="29" t="str">
        <f>IF(VN100_bas!D56=1,"",VN100_bas!A56)</f>
        <v>TCB</v>
      </c>
      <c r="B6" s="28">
        <f>IF(A6=0,"",IFERROR(VLOOKUP(A6,VN100_bas!$A:$B,2,0),""))</f>
        <v>4100</v>
      </c>
      <c r="C6" s="28">
        <f>IFERROR(VLOOKUP($A6,updated_plusgrid!$1:$1048576,MATCH("After allocate to FUESSVFL today",updated_plusgrid!$1:$1,0),0),0)</f>
        <v>301886</v>
      </c>
      <c r="D6" s="28">
        <f>IFERROR(VLOOKUP($A6,updated_plusgrid!$1:$1048576,MATCH("After allocate to FUESSVFL tmr",updated_plusgrid!$1:$1,0),0),0)</f>
        <v>7900</v>
      </c>
      <c r="E6" s="28">
        <f>IFERROR(VLOOKUP($A6,updated_plusgrid!$1:$1048576,MATCH("After allocate to FUESSVFL after tmr",updated_plusgrid!$1:$1,0),0),0)</f>
        <v>7900</v>
      </c>
      <c r="F6" s="30">
        <f t="shared" si="0"/>
        <v>73.630731707317068</v>
      </c>
      <c r="G6" s="28">
        <f t="shared" si="1"/>
        <v>73</v>
      </c>
      <c r="H6" s="30">
        <f t="shared" si="2"/>
        <v>1.9268292682926829</v>
      </c>
      <c r="I6" s="28">
        <f t="shared" si="3"/>
        <v>1</v>
      </c>
      <c r="J6" s="30">
        <f t="shared" si="4"/>
        <v>1.9268292682926829</v>
      </c>
      <c r="K6" s="28">
        <f t="shared" si="5"/>
        <v>1</v>
      </c>
      <c r="L6" s="27">
        <f t="shared" si="6"/>
        <v>75</v>
      </c>
      <c r="M6" s="27">
        <f t="shared" si="7"/>
        <v>301886</v>
      </c>
      <c r="N6" s="27">
        <f t="shared" si="8"/>
        <v>7900</v>
      </c>
      <c r="O6" s="27">
        <f t="shared" si="9"/>
        <v>7900</v>
      </c>
    </row>
    <row r="7" spans="1:15" x14ac:dyDescent="0.3">
      <c r="A7" s="29" t="str">
        <f>IF(VN100_bas!D61=1,"",VN100_bas!A61)</f>
        <v>VCI</v>
      </c>
      <c r="B7" s="28">
        <f>IF(A7=0,"",IFERROR(VLOOKUP(A7,VN100_bas!$A:$B,2,0),""))</f>
        <v>300</v>
      </c>
      <c r="C7" s="28">
        <f>IFERROR(VLOOKUP($A7,updated_plusgrid!$1:$1048576,MATCH("After allocate to FUESSVFL today",updated_plusgrid!$1:$1,0),0),0)</f>
        <v>38800</v>
      </c>
      <c r="D7" s="28">
        <f>IFERROR(VLOOKUP($A7,updated_plusgrid!$1:$1048576,MATCH("After allocate to FUESSVFL tmr",updated_plusgrid!$1:$1,0),0),0)</f>
        <v>0</v>
      </c>
      <c r="E7" s="28">
        <f>IFERROR(VLOOKUP($A7,updated_plusgrid!$1:$1048576,MATCH("After allocate to FUESSVFL after tmr",updated_plusgrid!$1:$1,0),0),0)</f>
        <v>0</v>
      </c>
      <c r="F7" s="30">
        <f t="shared" si="0"/>
        <v>129.33333333333334</v>
      </c>
      <c r="G7" s="28">
        <f t="shared" si="1"/>
        <v>129</v>
      </c>
      <c r="H7" s="30">
        <f t="shared" si="2"/>
        <v>0</v>
      </c>
      <c r="I7" s="28">
        <f t="shared" si="3"/>
        <v>0</v>
      </c>
      <c r="J7" s="30">
        <f t="shared" si="4"/>
        <v>0</v>
      </c>
      <c r="K7" s="28">
        <f t="shared" si="5"/>
        <v>0</v>
      </c>
      <c r="L7" s="27">
        <f t="shared" si="6"/>
        <v>129</v>
      </c>
      <c r="M7" s="27">
        <f t="shared" si="7"/>
        <v>38800</v>
      </c>
      <c r="N7" s="27">
        <f t="shared" si="8"/>
        <v>0</v>
      </c>
      <c r="O7" s="27">
        <f t="shared" si="9"/>
        <v>0</v>
      </c>
    </row>
    <row r="8" spans="1:15" x14ac:dyDescent="0.3">
      <c r="A8" s="29" t="str">
        <f>IF(VN100_bas!D64=1,"",VN100_bas!A64)</f>
        <v/>
      </c>
      <c r="B8" s="28" t="str">
        <f>IF(A8=0,"",IFERROR(VLOOKUP(A8,VN100_bas!$A:$B,2,0),""))</f>
        <v/>
      </c>
      <c r="C8" s="28">
        <f>IFERROR(VLOOKUP($A8,updated_plusgrid!$1:$1048576,MATCH("After allocate to FUESSVFL today",updated_plusgrid!$1:$1,0),0),0)</f>
        <v>0</v>
      </c>
      <c r="D8" s="28">
        <f>IFERROR(VLOOKUP($A8,updated_plusgrid!$1:$1048576,MATCH("After allocate to FUESSVFL tmr",updated_plusgrid!$1:$1,0),0),0)</f>
        <v>0</v>
      </c>
      <c r="E8" s="28">
        <f>IFERROR(VLOOKUP($A8,updated_plusgrid!$1:$1048576,MATCH("After allocate to FUESSVFL after tmr",updated_plusgrid!$1:$1,0),0),0)</f>
        <v>0</v>
      </c>
      <c r="F8" s="30" t="str">
        <f t="shared" si="0"/>
        <v/>
      </c>
      <c r="G8" s="28" t="str">
        <f t="shared" si="1"/>
        <v/>
      </c>
      <c r="H8" s="30" t="str">
        <f t="shared" si="2"/>
        <v/>
      </c>
      <c r="I8" s="28" t="str">
        <f t="shared" si="3"/>
        <v/>
      </c>
      <c r="J8" s="30" t="str">
        <f t="shared" si="4"/>
        <v/>
      </c>
      <c r="K8" s="28" t="str">
        <f t="shared" si="5"/>
        <v/>
      </c>
      <c r="L8" s="27" t="str">
        <f t="shared" si="6"/>
        <v/>
      </c>
      <c r="M8" s="27" t="e">
        <f t="shared" si="7"/>
        <v>#VALUE!</v>
      </c>
      <c r="N8" s="27">
        <f t="shared" si="8"/>
        <v>0</v>
      </c>
      <c r="O8" s="27">
        <f t="shared" si="9"/>
        <v>0</v>
      </c>
    </row>
    <row r="9" spans="1:15" x14ac:dyDescent="0.3">
      <c r="A9" s="29" t="str">
        <f>IF(VN100_bas!D51=1,"",VN100_bas!A51)</f>
        <v>SHB</v>
      </c>
      <c r="B9" s="28">
        <f>IF(A9=0,"",IFERROR(VLOOKUP(A9,VN100_bas!$A:$B,2,0),""))</f>
        <v>2800</v>
      </c>
      <c r="C9" s="28">
        <f>IFERROR(VLOOKUP($A9,updated_plusgrid!$1:$1048576,MATCH("After allocate to FUESSVFL today",updated_plusgrid!$1:$1,0),0),0)</f>
        <v>39400</v>
      </c>
      <c r="D9" s="28">
        <f>IFERROR(VLOOKUP($A9,updated_plusgrid!$1:$1048576,MATCH("After allocate to FUESSVFL tmr",updated_plusgrid!$1:$1,0),0),0)</f>
        <v>5400</v>
      </c>
      <c r="E9" s="28">
        <f>IFERROR(VLOOKUP($A9,updated_plusgrid!$1:$1048576,MATCH("After allocate to FUESSVFL after tmr",updated_plusgrid!$1:$1,0),0),0)</f>
        <v>5400</v>
      </c>
      <c r="F9" s="30">
        <f t="shared" si="0"/>
        <v>14.071428571428571</v>
      </c>
      <c r="G9" s="28">
        <f t="shared" si="1"/>
        <v>14</v>
      </c>
      <c r="H9" s="30">
        <f t="shared" si="2"/>
        <v>1.9285714285714286</v>
      </c>
      <c r="I9" s="28">
        <f t="shared" si="3"/>
        <v>1</v>
      </c>
      <c r="J9" s="30">
        <f t="shared" si="4"/>
        <v>1.9285714285714286</v>
      </c>
      <c r="K9" s="28">
        <f t="shared" si="5"/>
        <v>1</v>
      </c>
      <c r="L9" s="27">
        <f t="shared" si="6"/>
        <v>16</v>
      </c>
      <c r="M9" s="27">
        <f t="shared" si="7"/>
        <v>39400</v>
      </c>
      <c r="N9" s="27">
        <f t="shared" si="8"/>
        <v>5400</v>
      </c>
      <c r="O9" s="27">
        <f t="shared" si="9"/>
        <v>5400</v>
      </c>
    </row>
    <row r="10" spans="1:15" x14ac:dyDescent="0.3">
      <c r="A10" s="29" t="str">
        <f>IF(VN100_bas!D68=1,"",VN100_bas!A68)</f>
        <v>VND</v>
      </c>
      <c r="B10" s="28">
        <f>IF(A10=0,"",IFERROR(VLOOKUP(A10,VN100_bas!$A:$B,2,0),""))</f>
        <v>1100</v>
      </c>
      <c r="C10" s="28">
        <f>IFERROR(VLOOKUP($A10,updated_plusgrid!$1:$1048576,MATCH("After allocate to FUESSVFL today",updated_plusgrid!$1:$1,0),0),0)</f>
        <v>141600</v>
      </c>
      <c r="D10" s="28">
        <f>IFERROR(VLOOKUP($A10,updated_plusgrid!$1:$1048576,MATCH("After allocate to FUESSVFL tmr",updated_plusgrid!$1:$1,0),0),0)</f>
        <v>0</v>
      </c>
      <c r="E10" s="28">
        <f>IFERROR(VLOOKUP($A10,updated_plusgrid!$1:$1048576,MATCH("After allocate to FUESSVFL after tmr",updated_plusgrid!$1:$1,0),0),0)</f>
        <v>0</v>
      </c>
      <c r="F10" s="30">
        <f t="shared" si="0"/>
        <v>128.72727272727272</v>
      </c>
      <c r="G10" s="28">
        <f t="shared" si="1"/>
        <v>128</v>
      </c>
      <c r="H10" s="30">
        <f t="shared" si="2"/>
        <v>0</v>
      </c>
      <c r="I10" s="28">
        <f t="shared" si="3"/>
        <v>0</v>
      </c>
      <c r="J10" s="30">
        <f t="shared" si="4"/>
        <v>0</v>
      </c>
      <c r="K10" s="28">
        <f t="shared" si="5"/>
        <v>0</v>
      </c>
      <c r="L10" s="27">
        <f t="shared" si="6"/>
        <v>128</v>
      </c>
      <c r="M10" s="27">
        <f t="shared" si="7"/>
        <v>141600</v>
      </c>
      <c r="N10" s="27">
        <f t="shared" si="8"/>
        <v>0</v>
      </c>
      <c r="O10" s="27">
        <f t="shared" si="9"/>
        <v>0</v>
      </c>
    </row>
    <row r="11" spans="1:15" x14ac:dyDescent="0.3">
      <c r="A11" s="29" t="str">
        <f>IF(VN100_bas!D24=1,"",VN100_bas!A24)</f>
        <v>HCM</v>
      </c>
      <c r="B11" s="28">
        <f>IF(A11=0,"",IFERROR(VLOOKUP(A11,VN100_bas!$A:$B,2,0),""))</f>
        <v>300</v>
      </c>
      <c r="C11" s="28">
        <f>IFERROR(VLOOKUP($A11,updated_plusgrid!$1:$1048576,MATCH("After allocate to FUESSVFL today",updated_plusgrid!$1:$1,0),0),0)</f>
        <v>43530</v>
      </c>
      <c r="D11" s="28">
        <f>IFERROR(VLOOKUP($A11,updated_plusgrid!$1:$1048576,MATCH("After allocate to FUESSVFL tmr",updated_plusgrid!$1:$1,0),0),0)</f>
        <v>0</v>
      </c>
      <c r="E11" s="28">
        <f>IFERROR(VLOOKUP($A11,updated_plusgrid!$1:$1048576,MATCH("After allocate to FUESSVFL after tmr",updated_plusgrid!$1:$1,0),0),0)</f>
        <v>0</v>
      </c>
      <c r="F11" s="30">
        <f t="shared" si="0"/>
        <v>145.1</v>
      </c>
      <c r="G11" s="28">
        <f t="shared" si="1"/>
        <v>145</v>
      </c>
      <c r="H11" s="30">
        <f t="shared" si="2"/>
        <v>0</v>
      </c>
      <c r="I11" s="28">
        <f t="shared" si="3"/>
        <v>0</v>
      </c>
      <c r="J11" s="30">
        <f t="shared" si="4"/>
        <v>0</v>
      </c>
      <c r="K11" s="28">
        <f t="shared" si="5"/>
        <v>0</v>
      </c>
      <c r="L11" s="27">
        <f t="shared" si="6"/>
        <v>145</v>
      </c>
      <c r="M11" s="27">
        <f t="shared" si="7"/>
        <v>43530</v>
      </c>
      <c r="N11" s="27">
        <f t="shared" si="8"/>
        <v>0</v>
      </c>
      <c r="O11" s="27">
        <f t="shared" si="9"/>
        <v>0</v>
      </c>
    </row>
    <row r="12" spans="1:15" x14ac:dyDescent="0.3">
      <c r="A12" s="29" t="str">
        <f>IF(VN100_bas!D58=1,"",VN100_bas!A58)</f>
        <v>TPB</v>
      </c>
      <c r="B12" s="28">
        <f>IF(A12=0,"",IFERROR(VLOOKUP(A12,VN100_bas!$A:$B,2,0),""))</f>
        <v>1000</v>
      </c>
      <c r="C12" s="28">
        <f>IFERROR(VLOOKUP($A12,updated_plusgrid!$1:$1048576,MATCH("After allocate to FUESSVFL today",updated_plusgrid!$1:$1,0),0),0)</f>
        <v>12716</v>
      </c>
      <c r="D12" s="28">
        <f>IFERROR(VLOOKUP($A12,updated_plusgrid!$1:$1048576,MATCH("After allocate to FUESSVFL tmr",updated_plusgrid!$1:$1,0),0),0)</f>
        <v>1900</v>
      </c>
      <c r="E12" s="28">
        <f>IFERROR(VLOOKUP($A12,updated_plusgrid!$1:$1048576,MATCH("After allocate to FUESSVFL after tmr",updated_plusgrid!$1:$1,0),0),0)</f>
        <v>1900</v>
      </c>
      <c r="F12" s="30">
        <f t="shared" si="0"/>
        <v>12.715999999999999</v>
      </c>
      <c r="G12" s="28">
        <f t="shared" si="1"/>
        <v>12</v>
      </c>
      <c r="H12" s="30">
        <f t="shared" si="2"/>
        <v>1.9</v>
      </c>
      <c r="I12" s="28">
        <f t="shared" si="3"/>
        <v>1</v>
      </c>
      <c r="J12" s="30">
        <f t="shared" si="4"/>
        <v>1.9</v>
      </c>
      <c r="K12" s="28">
        <f t="shared" si="5"/>
        <v>1</v>
      </c>
      <c r="L12" s="27">
        <f t="shared" si="6"/>
        <v>14</v>
      </c>
      <c r="M12" s="27">
        <f t="shared" si="7"/>
        <v>12716</v>
      </c>
      <c r="N12" s="27">
        <f t="shared" si="8"/>
        <v>1900</v>
      </c>
      <c r="O12" s="27">
        <f t="shared" si="9"/>
        <v>1900</v>
      </c>
    </row>
    <row r="13" spans="1:15" x14ac:dyDescent="0.3">
      <c r="A13" s="29" t="str">
        <f>IF(VN100_bas!D63=1,"",VN100_bas!A63)</f>
        <v>VHM</v>
      </c>
      <c r="B13" s="28">
        <f>IF(A13=0,"",IFERROR(VLOOKUP(A13,VN100_bas!$A:$B,2,0),""))</f>
        <v>1200</v>
      </c>
      <c r="C13" s="28">
        <f>IFERROR(VLOOKUP($A13,updated_plusgrid!$1:$1048576,MATCH("After allocate to FUESSVFL today",updated_plusgrid!$1:$1,0),0),0)</f>
        <v>1945</v>
      </c>
      <c r="D13" s="28">
        <f>IFERROR(VLOOKUP($A13,updated_plusgrid!$1:$1048576,MATCH("After allocate to FUESSVFL tmr",updated_plusgrid!$1:$1,0),0),0)</f>
        <v>2300</v>
      </c>
      <c r="E13" s="28">
        <f>IFERROR(VLOOKUP($A13,updated_plusgrid!$1:$1048576,MATCH("After allocate to FUESSVFL after tmr",updated_plusgrid!$1:$1,0),0),0)</f>
        <v>2300</v>
      </c>
      <c r="F13" s="30">
        <f t="shared" si="0"/>
        <v>1.6208333333333333</v>
      </c>
      <c r="G13" s="28">
        <f t="shared" si="1"/>
        <v>1</v>
      </c>
      <c r="H13" s="30">
        <f t="shared" si="2"/>
        <v>1.9166666666666667</v>
      </c>
      <c r="I13" s="28">
        <f t="shared" si="3"/>
        <v>1</v>
      </c>
      <c r="J13" s="30">
        <f t="shared" si="4"/>
        <v>1.9166666666666667</v>
      </c>
      <c r="K13" s="28">
        <f t="shared" si="5"/>
        <v>1</v>
      </c>
      <c r="L13" s="27">
        <f t="shared" si="6"/>
        <v>3</v>
      </c>
      <c r="M13" s="27">
        <f t="shared" si="7"/>
        <v>1945</v>
      </c>
      <c r="N13" s="27">
        <f t="shared" si="8"/>
        <v>2300</v>
      </c>
      <c r="O13" s="27">
        <f t="shared" si="9"/>
        <v>2300</v>
      </c>
    </row>
    <row r="14" spans="1:15" x14ac:dyDescent="0.3">
      <c r="A14" s="29" t="str">
        <f>IF(VN100_bas!D69=1,"",VN100_bas!A69)</f>
        <v>VNM</v>
      </c>
      <c r="B14" s="28">
        <f>IF(A14=0,"",IFERROR(VLOOKUP(A14,VN100_bas!$A:$B,2,0),""))</f>
        <v>800</v>
      </c>
      <c r="C14" s="28">
        <f>IFERROR(VLOOKUP($A14,updated_plusgrid!$1:$1048576,MATCH("After allocate to FUESSVFL today",updated_plusgrid!$1:$1,0),0),0)</f>
        <v>5404</v>
      </c>
      <c r="D14" s="28">
        <f>IFERROR(VLOOKUP($A14,updated_plusgrid!$1:$1048576,MATCH("After allocate to FUESSVFL tmr",updated_plusgrid!$1:$1,0),0),0)</f>
        <v>1400</v>
      </c>
      <c r="E14" s="28">
        <f>IFERROR(VLOOKUP($A14,updated_plusgrid!$1:$1048576,MATCH("After allocate to FUESSVFL after tmr",updated_plusgrid!$1:$1,0),0),0)</f>
        <v>1400</v>
      </c>
      <c r="F14" s="30">
        <f t="shared" si="0"/>
        <v>6.7549999999999999</v>
      </c>
      <c r="G14" s="28">
        <f t="shared" si="1"/>
        <v>6</v>
      </c>
      <c r="H14" s="30">
        <f t="shared" si="2"/>
        <v>1.75</v>
      </c>
      <c r="I14" s="28">
        <f t="shared" si="3"/>
        <v>1</v>
      </c>
      <c r="J14" s="30">
        <f t="shared" si="4"/>
        <v>1.75</v>
      </c>
      <c r="K14" s="28">
        <f t="shared" si="5"/>
        <v>1</v>
      </c>
      <c r="L14" s="27">
        <f t="shared" si="6"/>
        <v>8</v>
      </c>
      <c r="M14" s="27">
        <f t="shared" si="7"/>
        <v>5404</v>
      </c>
      <c r="N14" s="27">
        <f t="shared" si="8"/>
        <v>1400</v>
      </c>
      <c r="O14" s="27">
        <f t="shared" si="9"/>
        <v>1400</v>
      </c>
    </row>
    <row r="15" spans="1:15" x14ac:dyDescent="0.3">
      <c r="A15" s="29" t="str">
        <f>IF(VN100_bas!D59=1,"",VN100_bas!A59)</f>
        <v>VCB</v>
      </c>
      <c r="B15" s="28">
        <f>IF(A15=0,"",IFERROR(VLOOKUP(A15,VN100_bas!$A:$B,2,0),""))</f>
        <v>600</v>
      </c>
      <c r="C15" s="28">
        <f>IFERROR(VLOOKUP($A15,updated_plusgrid!$1:$1048576,MATCH("After allocate to FUESSVFL today",updated_plusgrid!$1:$1,0),0),0)</f>
        <v>488</v>
      </c>
      <c r="D15" s="28">
        <f>IFERROR(VLOOKUP($A15,updated_plusgrid!$1:$1048576,MATCH("After allocate to FUESSVFL tmr",updated_plusgrid!$1:$1,0),0),0)</f>
        <v>0</v>
      </c>
      <c r="E15" s="28">
        <f>IFERROR(VLOOKUP($A15,updated_plusgrid!$1:$1048576,MATCH("After allocate to FUESSVFL after tmr",updated_plusgrid!$1:$1,0),0),0)</f>
        <v>1100</v>
      </c>
      <c r="F15" s="30">
        <f t="shared" si="0"/>
        <v>0.81333333333333335</v>
      </c>
      <c r="G15" s="28">
        <f t="shared" si="1"/>
        <v>0</v>
      </c>
      <c r="H15" s="30">
        <f t="shared" si="2"/>
        <v>0</v>
      </c>
      <c r="I15" s="28">
        <f t="shared" si="3"/>
        <v>0</v>
      </c>
      <c r="J15" s="30">
        <f t="shared" si="4"/>
        <v>1.8333333333333333</v>
      </c>
      <c r="K15" s="28">
        <f t="shared" si="5"/>
        <v>1</v>
      </c>
      <c r="L15" s="27">
        <f t="shared" si="6"/>
        <v>1</v>
      </c>
      <c r="M15" s="27">
        <f t="shared" si="7"/>
        <v>488</v>
      </c>
      <c r="N15" s="27">
        <f t="shared" si="8"/>
        <v>0</v>
      </c>
      <c r="O15" s="27">
        <f t="shared" si="9"/>
        <v>1100</v>
      </c>
    </row>
    <row r="16" spans="1:15" x14ac:dyDescent="0.3">
      <c r="A16" s="29" t="str">
        <f>IF(VN100_bas!D55=1,"",VN100_bas!A55)</f>
        <v>STB</v>
      </c>
      <c r="B16" s="28">
        <f>IF(A16=0,"",IFERROR(VLOOKUP(A16,VN100_bas!$A:$B,2,0),""))</f>
        <v>1700</v>
      </c>
      <c r="C16" s="28">
        <f>IFERROR(VLOOKUP($A16,updated_plusgrid!$1:$1048576,MATCH("After allocate to FUESSVFL today",updated_plusgrid!$1:$1,0),0),0)</f>
        <v>159850</v>
      </c>
      <c r="D16" s="28">
        <f>IFERROR(VLOOKUP($A16,updated_plusgrid!$1:$1048576,MATCH("After allocate to FUESSVFL tmr",updated_plusgrid!$1:$1,0),0),0)</f>
        <v>3200</v>
      </c>
      <c r="E16" s="28">
        <f>IFERROR(VLOOKUP($A16,updated_plusgrid!$1:$1048576,MATCH("After allocate to FUESSVFL after tmr",updated_plusgrid!$1:$1,0),0),0)</f>
        <v>3200</v>
      </c>
      <c r="F16" s="30">
        <f t="shared" si="0"/>
        <v>94.029411764705884</v>
      </c>
      <c r="G16" s="28">
        <f t="shared" si="1"/>
        <v>94</v>
      </c>
      <c r="H16" s="30">
        <f t="shared" si="2"/>
        <v>1.8823529411764706</v>
      </c>
      <c r="I16" s="28">
        <f t="shared" si="3"/>
        <v>1</v>
      </c>
      <c r="J16" s="30">
        <f t="shared" si="4"/>
        <v>1.8823529411764706</v>
      </c>
      <c r="K16" s="28">
        <f t="shared" si="5"/>
        <v>1</v>
      </c>
      <c r="L16" s="27">
        <f t="shared" si="6"/>
        <v>96</v>
      </c>
      <c r="M16" s="27">
        <f t="shared" si="7"/>
        <v>159850</v>
      </c>
      <c r="N16" s="27">
        <f t="shared" si="8"/>
        <v>3200</v>
      </c>
      <c r="O16" s="27">
        <f t="shared" si="9"/>
        <v>3200</v>
      </c>
    </row>
    <row r="17" spans="1:15" x14ac:dyDescent="0.3">
      <c r="A17" s="29" t="str">
        <f>IF(VN100_bas!D53=1,"",VN100_bas!A53)</f>
        <v>SSB</v>
      </c>
      <c r="B17" s="28">
        <f>IF(A17=0,"",IFERROR(VLOOKUP(A17,VN100_bas!$A:$B,2,0),""))</f>
        <v>1500</v>
      </c>
      <c r="C17" s="28">
        <f>IFERROR(VLOOKUP($A17,updated_plusgrid!$1:$1048576,MATCH("After allocate to FUESSVFL today",updated_plusgrid!$1:$1,0),0),0)</f>
        <v>46800</v>
      </c>
      <c r="D17" s="28">
        <f>IFERROR(VLOOKUP($A17,updated_plusgrid!$1:$1048576,MATCH("After allocate to FUESSVFL tmr",updated_plusgrid!$1:$1,0),0),0)</f>
        <v>0</v>
      </c>
      <c r="E17" s="28">
        <f>IFERROR(VLOOKUP($A17,updated_plusgrid!$1:$1048576,MATCH("After allocate to FUESSVFL after tmr",updated_plusgrid!$1:$1,0),0),0)</f>
        <v>3000</v>
      </c>
      <c r="F17" s="30">
        <f t="shared" si="0"/>
        <v>31.2</v>
      </c>
      <c r="G17" s="28">
        <f t="shared" si="1"/>
        <v>31</v>
      </c>
      <c r="H17" s="30">
        <f t="shared" si="2"/>
        <v>0</v>
      </c>
      <c r="I17" s="28">
        <f t="shared" si="3"/>
        <v>0</v>
      </c>
      <c r="J17" s="30">
        <f t="shared" si="4"/>
        <v>2</v>
      </c>
      <c r="K17" s="28">
        <f t="shared" si="5"/>
        <v>2</v>
      </c>
      <c r="L17" s="27">
        <f t="shared" si="6"/>
        <v>33</v>
      </c>
      <c r="M17" s="27">
        <f t="shared" si="7"/>
        <v>46800</v>
      </c>
      <c r="N17" s="27">
        <f t="shared" si="8"/>
        <v>0</v>
      </c>
      <c r="O17" s="27">
        <f t="shared" si="9"/>
        <v>3000</v>
      </c>
    </row>
    <row r="18" spans="1:15" x14ac:dyDescent="0.3">
      <c r="A18" s="29" t="str">
        <f>IF(VN100_bas!D34=1,"",VN100_bas!A34)</f>
        <v>MSB</v>
      </c>
      <c r="B18" s="28">
        <f>IF(A18=0,"",IFERROR(VLOOKUP(A18,VN100_bas!$A:$B,2,0),""))</f>
        <v>1700</v>
      </c>
      <c r="C18" s="28">
        <f>IFERROR(VLOOKUP($A18,updated_plusgrid!$1:$1048576,MATCH("After allocate to FUESSVFL today",updated_plusgrid!$1:$1,0),0),0)</f>
        <v>132154</v>
      </c>
      <c r="D18" s="28">
        <f>IFERROR(VLOOKUP($A18,updated_plusgrid!$1:$1048576,MATCH("After allocate to FUESSVFL tmr",updated_plusgrid!$1:$1,0),0),0)</f>
        <v>0</v>
      </c>
      <c r="E18" s="28">
        <f>IFERROR(VLOOKUP($A18,updated_plusgrid!$1:$1048576,MATCH("After allocate to FUESSVFL after tmr",updated_plusgrid!$1:$1,0),0),0)</f>
        <v>0</v>
      </c>
      <c r="F18" s="30">
        <f t="shared" si="0"/>
        <v>77.737647058823526</v>
      </c>
      <c r="G18" s="28">
        <f t="shared" si="1"/>
        <v>77</v>
      </c>
      <c r="H18" s="30">
        <f t="shared" si="2"/>
        <v>0</v>
      </c>
      <c r="I18" s="28">
        <f t="shared" si="3"/>
        <v>0</v>
      </c>
      <c r="J18" s="30">
        <f t="shared" si="4"/>
        <v>0</v>
      </c>
      <c r="K18" s="28">
        <f t="shared" si="5"/>
        <v>0</v>
      </c>
      <c r="L18" s="27">
        <f t="shared" si="6"/>
        <v>77</v>
      </c>
      <c r="M18" s="27">
        <f t="shared" si="7"/>
        <v>132154</v>
      </c>
      <c r="N18" s="27">
        <f t="shared" si="8"/>
        <v>0</v>
      </c>
      <c r="O18" s="27">
        <f t="shared" si="9"/>
        <v>0</v>
      </c>
    </row>
    <row r="19" spans="1:15" x14ac:dyDescent="0.3">
      <c r="A19" s="29" t="str">
        <f>IF(VN100_bas!D29=1,"",VN100_bas!A29)</f>
        <v>KBC</v>
      </c>
      <c r="B19" s="28">
        <f>IF(A19=0,"",IFERROR(VLOOKUP(A19,VN100_bas!$A:$B,2,0),""))</f>
        <v>600</v>
      </c>
      <c r="C19" s="28">
        <f>IFERROR(VLOOKUP($A19,updated_plusgrid!$1:$1048576,MATCH("After allocate to FUESSVFL today",updated_plusgrid!$1:$1,0),0),0)</f>
        <v>66600</v>
      </c>
      <c r="D19" s="28">
        <f>IFERROR(VLOOKUP($A19,updated_plusgrid!$1:$1048576,MATCH("After allocate to FUESSVFL tmr",updated_plusgrid!$1:$1,0),0),0)</f>
        <v>0</v>
      </c>
      <c r="E19" s="28">
        <f>IFERROR(VLOOKUP($A19,updated_plusgrid!$1:$1048576,MATCH("After allocate to FUESSVFL after tmr",updated_plusgrid!$1:$1,0),0),0)</f>
        <v>0</v>
      </c>
      <c r="F19" s="30">
        <f t="shared" si="0"/>
        <v>111</v>
      </c>
      <c r="G19" s="28">
        <f t="shared" si="1"/>
        <v>111</v>
      </c>
      <c r="H19" s="30">
        <f t="shared" si="2"/>
        <v>0</v>
      </c>
      <c r="I19" s="28">
        <f t="shared" si="3"/>
        <v>0</v>
      </c>
      <c r="J19" s="30">
        <f t="shared" si="4"/>
        <v>0</v>
      </c>
      <c r="K19" s="28">
        <f t="shared" si="5"/>
        <v>0</v>
      </c>
      <c r="L19" s="27">
        <f t="shared" si="6"/>
        <v>111</v>
      </c>
      <c r="M19" s="27">
        <f t="shared" si="7"/>
        <v>66600</v>
      </c>
      <c r="N19" s="27">
        <f t="shared" si="8"/>
        <v>0</v>
      </c>
      <c r="O19" s="27">
        <f t="shared" si="9"/>
        <v>0</v>
      </c>
    </row>
    <row r="20" spans="1:15" x14ac:dyDescent="0.3">
      <c r="A20" s="29" t="str">
        <f>IF(VN100_bas!D67=1,"",VN100_bas!A67)</f>
        <v>VJC</v>
      </c>
      <c r="B20" s="28">
        <f>IF(A20=0,"",IFERROR(VLOOKUP(A20,VN100_bas!$A:$B,2,0),""))</f>
        <v>300</v>
      </c>
      <c r="C20" s="28">
        <f>IFERROR(VLOOKUP($A20,updated_plusgrid!$1:$1048576,MATCH("After allocate to FUESSVFL today",updated_plusgrid!$1:$1,0),0),0)</f>
        <v>1500</v>
      </c>
      <c r="D20" s="28">
        <f>IFERROR(VLOOKUP($A20,updated_plusgrid!$1:$1048576,MATCH("After allocate to FUESSVFL tmr",updated_plusgrid!$1:$1,0),0),0)</f>
        <v>500</v>
      </c>
      <c r="E20" s="28">
        <f>IFERROR(VLOOKUP($A20,updated_plusgrid!$1:$1048576,MATCH("After allocate to FUESSVFL after tmr",updated_plusgrid!$1:$1,0),0),0)</f>
        <v>500</v>
      </c>
      <c r="F20" s="30">
        <f t="shared" si="0"/>
        <v>5</v>
      </c>
      <c r="G20" s="28">
        <f t="shared" si="1"/>
        <v>5</v>
      </c>
      <c r="H20" s="30">
        <f t="shared" si="2"/>
        <v>1.6666666666666667</v>
      </c>
      <c r="I20" s="28">
        <f t="shared" si="3"/>
        <v>1</v>
      </c>
      <c r="J20" s="30">
        <f t="shared" si="4"/>
        <v>1.6666666666666667</v>
      </c>
      <c r="K20" s="28">
        <f t="shared" si="5"/>
        <v>1</v>
      </c>
      <c r="L20" s="27">
        <f t="shared" si="6"/>
        <v>7</v>
      </c>
      <c r="M20" s="27">
        <f t="shared" si="7"/>
        <v>1500</v>
      </c>
      <c r="N20" s="27">
        <f t="shared" si="8"/>
        <v>500</v>
      </c>
      <c r="O20" s="27">
        <f t="shared" si="9"/>
        <v>500</v>
      </c>
    </row>
    <row r="21" spans="1:15" x14ac:dyDescent="0.3">
      <c r="A21" s="29" t="str">
        <f>IF(VN100_bas!D40=1,"",VN100_bas!A40)</f>
        <v>OCB</v>
      </c>
      <c r="B21" s="28">
        <f>IF(A21=0,"",IFERROR(VLOOKUP(A21,VN100_bas!$A:$B,2,0),""))</f>
        <v>1000</v>
      </c>
      <c r="C21" s="28">
        <f>IFERROR(VLOOKUP($A21,updated_plusgrid!$1:$1048576,MATCH("After allocate to FUESSVFL today",updated_plusgrid!$1:$1,0),0),0)</f>
        <v>45803</v>
      </c>
      <c r="D21" s="28">
        <f>IFERROR(VLOOKUP($A21,updated_plusgrid!$1:$1048576,MATCH("After allocate to FUESSVFL tmr",updated_plusgrid!$1:$1,0),0),0)</f>
        <v>0</v>
      </c>
      <c r="E21" s="28">
        <f>IFERROR(VLOOKUP($A21,updated_plusgrid!$1:$1048576,MATCH("After allocate to FUESSVFL after tmr",updated_plusgrid!$1:$1,0),0),0)</f>
        <v>0</v>
      </c>
      <c r="F21" s="30">
        <f t="shared" si="0"/>
        <v>45.802999999999997</v>
      </c>
      <c r="G21" s="28">
        <f t="shared" si="1"/>
        <v>45</v>
      </c>
      <c r="H21" s="30">
        <f t="shared" si="2"/>
        <v>0</v>
      </c>
      <c r="I21" s="28">
        <f t="shared" si="3"/>
        <v>0</v>
      </c>
      <c r="J21" s="30">
        <f t="shared" si="4"/>
        <v>0</v>
      </c>
      <c r="K21" s="28">
        <f t="shared" si="5"/>
        <v>0</v>
      </c>
      <c r="L21" s="27">
        <f t="shared" si="6"/>
        <v>45</v>
      </c>
      <c r="M21" s="27">
        <f t="shared" si="7"/>
        <v>45803</v>
      </c>
      <c r="N21" s="27">
        <f t="shared" si="8"/>
        <v>0</v>
      </c>
      <c r="O21" s="27">
        <f t="shared" si="9"/>
        <v>0</v>
      </c>
    </row>
    <row r="22" spans="1:15" x14ac:dyDescent="0.3">
      <c r="A22" s="29" t="str">
        <f>IF(VN100_bas!D8=1,"",VN100_bas!A8)</f>
        <v>DCM</v>
      </c>
      <c r="B22" s="28">
        <f>IF(A22=0,"",IFERROR(VLOOKUP(A22,VN100_bas!$A:$B,2,0),""))</f>
        <v>100</v>
      </c>
      <c r="C22" s="28">
        <f>IFERROR(VLOOKUP($A22,updated_plusgrid!$1:$1048576,MATCH("After allocate to FUESSVFL today",updated_plusgrid!$1:$1,0),0),0)</f>
        <v>10900</v>
      </c>
      <c r="D22" s="28">
        <f>IFERROR(VLOOKUP($A22,updated_plusgrid!$1:$1048576,MATCH("After allocate to FUESSVFL tmr",updated_plusgrid!$1:$1,0),0),0)</f>
        <v>0</v>
      </c>
      <c r="E22" s="28">
        <f>IFERROR(VLOOKUP($A22,updated_plusgrid!$1:$1048576,MATCH("After allocate to FUESSVFL after tmr",updated_plusgrid!$1:$1,0),0),0)</f>
        <v>0</v>
      </c>
      <c r="F22" s="30">
        <f t="shared" si="0"/>
        <v>109</v>
      </c>
      <c r="G22" s="28">
        <f t="shared" si="1"/>
        <v>109</v>
      </c>
      <c r="H22" s="30">
        <f t="shared" si="2"/>
        <v>0</v>
      </c>
      <c r="I22" s="28">
        <f t="shared" si="3"/>
        <v>0</v>
      </c>
      <c r="J22" s="30">
        <f t="shared" si="4"/>
        <v>0</v>
      </c>
      <c r="K22" s="28">
        <f t="shared" si="5"/>
        <v>0</v>
      </c>
      <c r="L22" s="27">
        <f t="shared" si="6"/>
        <v>109</v>
      </c>
      <c r="M22" s="27">
        <f t="shared" si="7"/>
        <v>10900</v>
      </c>
      <c r="N22" s="27">
        <f t="shared" si="8"/>
        <v>0</v>
      </c>
      <c r="O22" s="27">
        <f t="shared" si="9"/>
        <v>0</v>
      </c>
    </row>
    <row r="23" spans="1:15" x14ac:dyDescent="0.3">
      <c r="A23" s="29" t="str">
        <f>IF(VN100_bas!D5=1,"",VN100_bas!A5)</f>
        <v>CTG</v>
      </c>
      <c r="B23" s="28">
        <f>IF(A23=0,"",IFERROR(VLOOKUP(A23,VN100_bas!$A:$B,2,0),""))</f>
        <v>800</v>
      </c>
      <c r="C23" s="28">
        <f>IFERROR(VLOOKUP($A23,updated_plusgrid!$1:$1048576,MATCH("After allocate to FUESSVFL today",updated_plusgrid!$1:$1,0),0),0)</f>
        <v>14306</v>
      </c>
      <c r="D23" s="28">
        <f>IFERROR(VLOOKUP($A23,updated_plusgrid!$1:$1048576,MATCH("After allocate to FUESSVFL tmr",updated_plusgrid!$1:$1,0),0),0)</f>
        <v>1400</v>
      </c>
      <c r="E23" s="28">
        <f>IFERROR(VLOOKUP($A23,updated_plusgrid!$1:$1048576,MATCH("After allocate to FUESSVFL after tmr",updated_plusgrid!$1:$1,0),0),0)</f>
        <v>1400</v>
      </c>
      <c r="F23" s="30">
        <f t="shared" si="0"/>
        <v>17.8825</v>
      </c>
      <c r="G23" s="28">
        <f t="shared" si="1"/>
        <v>17</v>
      </c>
      <c r="H23" s="30">
        <f t="shared" si="2"/>
        <v>1.75</v>
      </c>
      <c r="I23" s="28">
        <f t="shared" si="3"/>
        <v>1</v>
      </c>
      <c r="J23" s="30">
        <f t="shared" si="4"/>
        <v>1.75</v>
      </c>
      <c r="K23" s="28">
        <f t="shared" si="5"/>
        <v>1</v>
      </c>
      <c r="L23" s="27">
        <f t="shared" si="6"/>
        <v>19</v>
      </c>
      <c r="M23" s="27">
        <f t="shared" si="7"/>
        <v>14306</v>
      </c>
      <c r="N23" s="27">
        <f t="shared" si="8"/>
        <v>1400</v>
      </c>
      <c r="O23" s="27">
        <f t="shared" si="9"/>
        <v>1400</v>
      </c>
    </row>
    <row r="24" spans="1:15" x14ac:dyDescent="0.3">
      <c r="A24" s="29" t="str">
        <f>IF(VN100_bas!D26=1,"",VN100_bas!A26)</f>
        <v>HDG</v>
      </c>
      <c r="B24" s="28">
        <f>IF(A24=0,"",IFERROR(VLOOKUP(A24,VN100_bas!$A:$B,2,0),""))</f>
        <v>200</v>
      </c>
      <c r="C24" s="28">
        <f>IFERROR(VLOOKUP($A24,updated_plusgrid!$1:$1048576,MATCH("After allocate to FUESSVFL today",updated_plusgrid!$1:$1,0),0),0)</f>
        <v>14300</v>
      </c>
      <c r="D24" s="28">
        <f>IFERROR(VLOOKUP($A24,updated_plusgrid!$1:$1048576,MATCH("After allocate to FUESSVFL tmr",updated_plusgrid!$1:$1,0),0),0)</f>
        <v>0</v>
      </c>
      <c r="E24" s="28">
        <f>IFERROR(VLOOKUP($A24,updated_plusgrid!$1:$1048576,MATCH("After allocate to FUESSVFL after tmr",updated_plusgrid!$1:$1,0),0),0)</f>
        <v>0</v>
      </c>
      <c r="F24" s="30">
        <f t="shared" si="0"/>
        <v>71.5</v>
      </c>
      <c r="G24" s="28">
        <f t="shared" si="1"/>
        <v>71</v>
      </c>
      <c r="H24" s="30">
        <f t="shared" si="2"/>
        <v>0</v>
      </c>
      <c r="I24" s="28">
        <f t="shared" si="3"/>
        <v>0</v>
      </c>
      <c r="J24" s="30">
        <f t="shared" si="4"/>
        <v>0</v>
      </c>
      <c r="K24" s="28">
        <f t="shared" si="5"/>
        <v>0</v>
      </c>
      <c r="L24" s="27">
        <f t="shared" si="6"/>
        <v>71</v>
      </c>
      <c r="M24" s="27">
        <f t="shared" si="7"/>
        <v>14300</v>
      </c>
      <c r="N24" s="27">
        <f t="shared" si="8"/>
        <v>0</v>
      </c>
      <c r="O24" s="27">
        <f t="shared" si="9"/>
        <v>0</v>
      </c>
    </row>
    <row r="25" spans="1:15" x14ac:dyDescent="0.3">
      <c r="A25" s="29" t="str">
        <f>IF(VN100_bas!D60=1,"",VN100_bas!A60)</f>
        <v>VCG</v>
      </c>
      <c r="B25" s="28">
        <f>IF(A25=0,"",IFERROR(VLOOKUP(A25,VN100_bas!$A:$B,2,0),""))</f>
        <v>400</v>
      </c>
      <c r="C25" s="28">
        <f>IFERROR(VLOOKUP($A25,updated_plusgrid!$1:$1048576,MATCH("After allocate to FUESSVFL today",updated_plusgrid!$1:$1,0),0),0)</f>
        <v>28900</v>
      </c>
      <c r="D25" s="28">
        <f>IFERROR(VLOOKUP($A25,updated_plusgrid!$1:$1048576,MATCH("After allocate to FUESSVFL tmr",updated_plusgrid!$1:$1,0),0),0)</f>
        <v>0</v>
      </c>
      <c r="E25" s="28">
        <f>IFERROR(VLOOKUP($A25,updated_plusgrid!$1:$1048576,MATCH("After allocate to FUESSVFL after tmr",updated_plusgrid!$1:$1,0),0),0)</f>
        <v>0</v>
      </c>
      <c r="F25" s="30">
        <f t="shared" si="0"/>
        <v>72.25</v>
      </c>
      <c r="G25" s="28">
        <f t="shared" si="1"/>
        <v>72</v>
      </c>
      <c r="H25" s="30">
        <f t="shared" si="2"/>
        <v>0</v>
      </c>
      <c r="I25" s="28">
        <f t="shared" si="3"/>
        <v>0</v>
      </c>
      <c r="J25" s="30">
        <f t="shared" si="4"/>
        <v>0</v>
      </c>
      <c r="K25" s="28">
        <f t="shared" si="5"/>
        <v>0</v>
      </c>
      <c r="L25" s="27">
        <f t="shared" si="6"/>
        <v>72</v>
      </c>
      <c r="M25" s="27">
        <f t="shared" si="7"/>
        <v>28900</v>
      </c>
      <c r="N25" s="27">
        <f t="shared" si="8"/>
        <v>0</v>
      </c>
      <c r="O25" s="27">
        <f t="shared" si="9"/>
        <v>0</v>
      </c>
    </row>
    <row r="26" spans="1:15" x14ac:dyDescent="0.3">
      <c r="A26" s="29" t="str">
        <f>IF(VN100_bas!D57=1,"",VN100_bas!A57)</f>
        <v>TCH</v>
      </c>
      <c r="B26" s="28">
        <f>IF(A26=0,"",IFERROR(VLOOKUP(A26,VN100_bas!$A:$B,2,0),""))</f>
        <v>400</v>
      </c>
      <c r="C26" s="28">
        <f>IFERROR(VLOOKUP($A26,updated_plusgrid!$1:$1048576,MATCH("After allocate to FUESSVFL today",updated_plusgrid!$1:$1,0),0),0)</f>
        <v>46488</v>
      </c>
      <c r="D26" s="28">
        <f>IFERROR(VLOOKUP($A26,updated_plusgrid!$1:$1048576,MATCH("After allocate to FUESSVFL tmr",updated_plusgrid!$1:$1,0),0),0)</f>
        <v>0</v>
      </c>
      <c r="E26" s="28">
        <f>IFERROR(VLOOKUP($A26,updated_plusgrid!$1:$1048576,MATCH("After allocate to FUESSVFL after tmr",updated_plusgrid!$1:$1,0),0),0)</f>
        <v>0</v>
      </c>
      <c r="F26" s="30">
        <f t="shared" si="0"/>
        <v>116.22</v>
      </c>
      <c r="G26" s="28">
        <f t="shared" si="1"/>
        <v>116</v>
      </c>
      <c r="H26" s="30">
        <f t="shared" si="2"/>
        <v>0</v>
      </c>
      <c r="I26" s="28">
        <f t="shared" si="3"/>
        <v>0</v>
      </c>
      <c r="J26" s="30">
        <f t="shared" si="4"/>
        <v>0</v>
      </c>
      <c r="K26" s="28">
        <f t="shared" si="5"/>
        <v>0</v>
      </c>
      <c r="L26" s="27">
        <f t="shared" si="6"/>
        <v>116</v>
      </c>
      <c r="M26" s="27">
        <f t="shared" si="7"/>
        <v>46488</v>
      </c>
      <c r="N26" s="27">
        <f t="shared" si="8"/>
        <v>0</v>
      </c>
      <c r="O26" s="27">
        <f t="shared" si="9"/>
        <v>0</v>
      </c>
    </row>
    <row r="27" spans="1:15" x14ac:dyDescent="0.3">
      <c r="A27" s="29" t="str">
        <f>IF(VN100_bas!D28=1,"",VN100_bas!A28)</f>
        <v>HSG</v>
      </c>
      <c r="B27" s="28">
        <f>IF(A27=0,"",IFERROR(VLOOKUP(A27,VN100_bas!$A:$B,2,0),""))</f>
        <v>500</v>
      </c>
      <c r="C27" s="28">
        <f>IFERROR(VLOOKUP($A27,updated_plusgrid!$1:$1048576,MATCH("After allocate to FUESSVFL today",updated_plusgrid!$1:$1,0),0),0)</f>
        <v>58808</v>
      </c>
      <c r="D27" s="28">
        <f>IFERROR(VLOOKUP($A27,updated_plusgrid!$1:$1048576,MATCH("After allocate to FUESSVFL tmr",updated_plusgrid!$1:$1,0),0),0)</f>
        <v>0</v>
      </c>
      <c r="E27" s="28">
        <f>IFERROR(VLOOKUP($A27,updated_plusgrid!$1:$1048576,MATCH("After allocate to FUESSVFL after tmr",updated_plusgrid!$1:$1,0),0),0)</f>
        <v>0</v>
      </c>
      <c r="F27" s="30">
        <f t="shared" si="0"/>
        <v>117.616</v>
      </c>
      <c r="G27" s="28">
        <f t="shared" si="1"/>
        <v>117</v>
      </c>
      <c r="H27" s="30">
        <f t="shared" si="2"/>
        <v>0</v>
      </c>
      <c r="I27" s="28">
        <f t="shared" si="3"/>
        <v>0</v>
      </c>
      <c r="J27" s="30">
        <f t="shared" si="4"/>
        <v>0</v>
      </c>
      <c r="K27" s="28">
        <f t="shared" si="5"/>
        <v>0</v>
      </c>
      <c r="L27" s="27">
        <f t="shared" si="6"/>
        <v>117</v>
      </c>
      <c r="M27" s="27">
        <f t="shared" si="7"/>
        <v>58808</v>
      </c>
      <c r="N27" s="27">
        <f t="shared" si="8"/>
        <v>0</v>
      </c>
      <c r="O27" s="27">
        <f t="shared" si="9"/>
        <v>0</v>
      </c>
    </row>
    <row r="28" spans="1:15" x14ac:dyDescent="0.3">
      <c r="A28" s="29" t="str">
        <f>IF(VN100_bas!D18=1,"",VN100_bas!A18)</f>
        <v>FTS</v>
      </c>
      <c r="B28" s="28">
        <f>IF(A28=0,"",IFERROR(VLOOKUP(A28,VN100_bas!$A:$B,2,0),""))</f>
        <v>200</v>
      </c>
      <c r="C28" s="28">
        <f>IFERROR(VLOOKUP($A28,updated_plusgrid!$1:$1048576,MATCH("After allocate to FUESSVFL today",updated_plusgrid!$1:$1,0),0),0)</f>
        <v>10500</v>
      </c>
      <c r="D28" s="28">
        <f>IFERROR(VLOOKUP($A28,updated_plusgrid!$1:$1048576,MATCH("After allocate to FUESSVFL tmr",updated_plusgrid!$1:$1,0),0),0)</f>
        <v>0</v>
      </c>
      <c r="E28" s="28">
        <f>IFERROR(VLOOKUP($A28,updated_plusgrid!$1:$1048576,MATCH("After allocate to FUESSVFL after tmr",updated_plusgrid!$1:$1,0),0),0)</f>
        <v>0</v>
      </c>
      <c r="F28" s="30">
        <f t="shared" si="0"/>
        <v>52.5</v>
      </c>
      <c r="G28" s="28">
        <f t="shared" si="1"/>
        <v>52</v>
      </c>
      <c r="H28" s="30">
        <f t="shared" si="2"/>
        <v>0</v>
      </c>
      <c r="I28" s="28">
        <f t="shared" si="3"/>
        <v>0</v>
      </c>
      <c r="J28" s="30">
        <f t="shared" si="4"/>
        <v>0</v>
      </c>
      <c r="K28" s="28">
        <f t="shared" si="5"/>
        <v>0</v>
      </c>
      <c r="L28" s="27">
        <f t="shared" si="6"/>
        <v>52</v>
      </c>
      <c r="M28" s="27">
        <f t="shared" si="7"/>
        <v>10500</v>
      </c>
      <c r="N28" s="27">
        <f t="shared" si="8"/>
        <v>0</v>
      </c>
      <c r="O28" s="27">
        <f t="shared" si="9"/>
        <v>0</v>
      </c>
    </row>
    <row r="29" spans="1:15" x14ac:dyDescent="0.3">
      <c r="A29" s="29" t="str">
        <f>IF(VN100_bas!D7=1,"",VN100_bas!A7)</f>
        <v>DBC</v>
      </c>
      <c r="B29" s="28">
        <f>IF(A29=0,"",IFERROR(VLOOKUP(A29,VN100_bas!$A:$B,2,0),""))</f>
        <v>300</v>
      </c>
      <c r="C29" s="28">
        <f>IFERROR(VLOOKUP($A29,updated_plusgrid!$1:$1048576,MATCH("After allocate to FUESSVFL today",updated_plusgrid!$1:$1,0),0),0)</f>
        <v>17900</v>
      </c>
      <c r="D29" s="28">
        <f>IFERROR(VLOOKUP($A29,updated_plusgrid!$1:$1048576,MATCH("After allocate to FUESSVFL tmr",updated_plusgrid!$1:$1,0),0),0)</f>
        <v>0</v>
      </c>
      <c r="E29" s="28">
        <f>IFERROR(VLOOKUP($A29,updated_plusgrid!$1:$1048576,MATCH("After allocate to FUESSVFL after tmr",updated_plusgrid!$1:$1,0),0),0)</f>
        <v>0</v>
      </c>
      <c r="F29" s="30">
        <f t="shared" si="0"/>
        <v>59.666666666666664</v>
      </c>
      <c r="G29" s="28">
        <f t="shared" si="1"/>
        <v>59</v>
      </c>
      <c r="H29" s="30">
        <f t="shared" si="2"/>
        <v>0</v>
      </c>
      <c r="I29" s="28">
        <f t="shared" si="3"/>
        <v>0</v>
      </c>
      <c r="J29" s="30">
        <f t="shared" si="4"/>
        <v>0</v>
      </c>
      <c r="K29" s="28">
        <f t="shared" si="5"/>
        <v>0</v>
      </c>
      <c r="L29" s="27">
        <f t="shared" si="6"/>
        <v>59</v>
      </c>
      <c r="M29" s="27">
        <f t="shared" si="7"/>
        <v>17900</v>
      </c>
      <c r="N29" s="27">
        <f t="shared" si="8"/>
        <v>0</v>
      </c>
      <c r="O29" s="27">
        <f t="shared" si="9"/>
        <v>0</v>
      </c>
    </row>
    <row r="30" spans="1:15" x14ac:dyDescent="0.3">
      <c r="A30" s="29" t="str">
        <f>IF(VN100_bas!D36=1,"",VN100_bas!A36)</f>
        <v>MWG</v>
      </c>
      <c r="B30" s="28">
        <f>IF(A30=0,"",IFERROR(VLOOKUP(A30,VN100_bas!$A:$B,2,0),""))</f>
        <v>1000</v>
      </c>
      <c r="C30" s="28">
        <f>IFERROR(VLOOKUP($A30,updated_plusgrid!$1:$1048576,MATCH("After allocate to FUESSVFL today",updated_plusgrid!$1:$1,0),0),0)</f>
        <v>2733</v>
      </c>
      <c r="D30" s="28">
        <f>IFERROR(VLOOKUP($A30,updated_plusgrid!$1:$1048576,MATCH("After allocate to FUESSVFL tmr",updated_plusgrid!$1:$1,0),0),0)</f>
        <v>2000</v>
      </c>
      <c r="E30" s="28">
        <f>IFERROR(VLOOKUP($A30,updated_plusgrid!$1:$1048576,MATCH("After allocate to FUESSVFL after tmr",updated_plusgrid!$1:$1,0),0),0)</f>
        <v>2000</v>
      </c>
      <c r="F30" s="30">
        <f t="shared" si="0"/>
        <v>2.7330000000000001</v>
      </c>
      <c r="G30" s="28">
        <f t="shared" si="1"/>
        <v>2</v>
      </c>
      <c r="H30" s="30">
        <f t="shared" si="2"/>
        <v>2</v>
      </c>
      <c r="I30" s="28">
        <f t="shared" si="3"/>
        <v>2</v>
      </c>
      <c r="J30" s="30">
        <f t="shared" si="4"/>
        <v>2</v>
      </c>
      <c r="K30" s="28">
        <f t="shared" si="5"/>
        <v>2</v>
      </c>
      <c r="L30" s="27">
        <f t="shared" si="6"/>
        <v>6</v>
      </c>
      <c r="M30" s="27">
        <f t="shared" si="7"/>
        <v>2733</v>
      </c>
      <c r="N30" s="27">
        <f t="shared" si="8"/>
        <v>2000</v>
      </c>
      <c r="O30" s="27">
        <f t="shared" si="9"/>
        <v>2000</v>
      </c>
    </row>
    <row r="31" spans="1:15" x14ac:dyDescent="0.3">
      <c r="A31" s="29" t="str">
        <f>IF(VN100_bas!D21=1,"",VN100_bas!A21)</f>
        <v>GMD</v>
      </c>
      <c r="B31" s="28">
        <f>IF(A31=0,"",IFERROR(VLOOKUP(A31,VN100_bas!$A:$B,2,0),""))</f>
        <v>200</v>
      </c>
      <c r="C31" s="28">
        <f>IFERROR(VLOOKUP($A31,updated_plusgrid!$1:$1048576,MATCH("After allocate to FUESSVFL today",updated_plusgrid!$1:$1,0),0),0)</f>
        <v>90677</v>
      </c>
      <c r="D31" s="28">
        <f>IFERROR(VLOOKUP($A31,updated_plusgrid!$1:$1048576,MATCH("After allocate to FUESSVFL tmr",updated_plusgrid!$1:$1,0),0),0)</f>
        <v>0</v>
      </c>
      <c r="E31" s="28">
        <f>IFERROR(VLOOKUP($A31,updated_plusgrid!$1:$1048576,MATCH("After allocate to FUESSVFL after tmr",updated_plusgrid!$1:$1,0),0),0)</f>
        <v>0</v>
      </c>
      <c r="F31" s="30">
        <f t="shared" si="0"/>
        <v>453.38499999999999</v>
      </c>
      <c r="G31" s="28">
        <f t="shared" si="1"/>
        <v>453</v>
      </c>
      <c r="H31" s="30">
        <f t="shared" si="2"/>
        <v>0</v>
      </c>
      <c r="I31" s="28">
        <f t="shared" si="3"/>
        <v>0</v>
      </c>
      <c r="J31" s="30">
        <f t="shared" si="4"/>
        <v>0</v>
      </c>
      <c r="K31" s="28">
        <f t="shared" si="5"/>
        <v>0</v>
      </c>
      <c r="L31" s="27">
        <f t="shared" si="6"/>
        <v>453</v>
      </c>
      <c r="M31" s="27">
        <f t="shared" si="7"/>
        <v>90677</v>
      </c>
      <c r="N31" s="27">
        <f t="shared" si="8"/>
        <v>0</v>
      </c>
      <c r="O31" s="27">
        <f t="shared" si="9"/>
        <v>0</v>
      </c>
    </row>
    <row r="32" spans="1:15" x14ac:dyDescent="0.3">
      <c r="A32" s="29" t="str">
        <f>IF(VN100_bas!D47=1,"",VN100_bas!A47)</f>
        <v>PVT</v>
      </c>
      <c r="B32" s="28">
        <f>IF(A32=0,"",IFERROR(VLOOKUP(A32,VN100_bas!$A:$B,2,0),""))</f>
        <v>200</v>
      </c>
      <c r="C32" s="28">
        <f>IFERROR(VLOOKUP($A32,updated_plusgrid!$1:$1048576,MATCH("After allocate to FUESSVFL today",updated_plusgrid!$1:$1,0),0),0)</f>
        <v>21400</v>
      </c>
      <c r="D32" s="28">
        <f>IFERROR(VLOOKUP($A32,updated_plusgrid!$1:$1048576,MATCH("After allocate to FUESSVFL tmr",updated_plusgrid!$1:$1,0),0),0)</f>
        <v>0</v>
      </c>
      <c r="E32" s="28">
        <f>IFERROR(VLOOKUP($A32,updated_plusgrid!$1:$1048576,MATCH("After allocate to FUESSVFL after tmr",updated_plusgrid!$1:$1,0),0),0)</f>
        <v>0</v>
      </c>
      <c r="F32" s="30">
        <f t="shared" si="0"/>
        <v>107</v>
      </c>
      <c r="G32" s="28">
        <f t="shared" si="1"/>
        <v>107</v>
      </c>
      <c r="H32" s="30">
        <f t="shared" si="2"/>
        <v>0</v>
      </c>
      <c r="I32" s="28">
        <f t="shared" si="3"/>
        <v>0</v>
      </c>
      <c r="J32" s="30">
        <f t="shared" si="4"/>
        <v>0</v>
      </c>
      <c r="K32" s="28">
        <f t="shared" si="5"/>
        <v>0</v>
      </c>
      <c r="L32" s="27">
        <f t="shared" si="6"/>
        <v>107</v>
      </c>
      <c r="M32" s="27">
        <f t="shared" si="7"/>
        <v>21400</v>
      </c>
      <c r="N32" s="27">
        <f t="shared" si="8"/>
        <v>0</v>
      </c>
      <c r="O32" s="27">
        <f t="shared" si="9"/>
        <v>0</v>
      </c>
    </row>
    <row r="33" spans="1:16" x14ac:dyDescent="0.3">
      <c r="A33" s="29" t="str">
        <f>IF(VN100_bas!D31=1,"",VN100_bas!A31)</f>
        <v>KDH</v>
      </c>
      <c r="B33" s="28">
        <f>IF(A33=0,"",IFERROR(VLOOKUP(A33,VN100_bas!$A:$B,2,0),""))</f>
        <v>500</v>
      </c>
      <c r="C33" s="28">
        <f>IFERROR(VLOOKUP($A33,updated_plusgrid!$1:$1048576,MATCH("After allocate to FUESSVFL today",updated_plusgrid!$1:$1,0),0),0)</f>
        <v>43568</v>
      </c>
      <c r="D33" s="28">
        <f>IFERROR(VLOOKUP($A33,updated_plusgrid!$1:$1048576,MATCH("After allocate to FUESSVFL tmr",updated_plusgrid!$1:$1,0),0),0)</f>
        <v>0</v>
      </c>
      <c r="E33" s="28">
        <f>IFERROR(VLOOKUP($A33,updated_plusgrid!$1:$1048576,MATCH("After allocate to FUESSVFL after tmr",updated_plusgrid!$1:$1,0),0),0)</f>
        <v>0</v>
      </c>
      <c r="F33" s="30">
        <f t="shared" si="0"/>
        <v>87.135999999999996</v>
      </c>
      <c r="G33" s="28">
        <f t="shared" si="1"/>
        <v>87</v>
      </c>
      <c r="H33" s="30">
        <f t="shared" si="2"/>
        <v>0</v>
      </c>
      <c r="I33" s="28">
        <f t="shared" si="3"/>
        <v>0</v>
      </c>
      <c r="J33" s="30">
        <f t="shared" si="4"/>
        <v>0</v>
      </c>
      <c r="K33" s="28">
        <f t="shared" si="5"/>
        <v>0</v>
      </c>
      <c r="L33" s="27">
        <f t="shared" si="6"/>
        <v>87</v>
      </c>
      <c r="M33" s="27">
        <f t="shared" si="7"/>
        <v>43568</v>
      </c>
      <c r="N33" s="27">
        <f t="shared" si="8"/>
        <v>0</v>
      </c>
      <c r="O33" s="27">
        <f t="shared" si="9"/>
        <v>0</v>
      </c>
    </row>
    <row r="34" spans="1:16" x14ac:dyDescent="0.3">
      <c r="A34" s="29" t="str">
        <f>IF(VN100_bas!D20=1,"",VN100_bas!A20)</f>
        <v>GEX</v>
      </c>
      <c r="B34" s="28">
        <f>IF(A34=0,"",IFERROR(VLOOKUP(A34,VN100_bas!$A:$B,2,0),""))</f>
        <v>600</v>
      </c>
      <c r="C34" s="28">
        <f>IFERROR(VLOOKUP($A34,updated_plusgrid!$1:$1048576,MATCH("After allocate to FUESSVFL today",updated_plusgrid!$1:$1,0),0),0)</f>
        <v>70500</v>
      </c>
      <c r="D34" s="28">
        <f>IFERROR(VLOOKUP($A34,updated_plusgrid!$1:$1048576,MATCH("After allocate to FUESSVFL tmr",updated_plusgrid!$1:$1,0),0),0)</f>
        <v>0</v>
      </c>
      <c r="E34" s="28">
        <f>IFERROR(VLOOKUP($A34,updated_plusgrid!$1:$1048576,MATCH("After allocate to FUESSVFL after tmr",updated_plusgrid!$1:$1,0),0),0)</f>
        <v>0</v>
      </c>
      <c r="F34" s="30">
        <f t="shared" ref="F34:F65" si="10">IF(LEN($A34)=3,IFERROR(C34/$B34,0),"")</f>
        <v>117.5</v>
      </c>
      <c r="G34" s="28">
        <f t="shared" ref="G34:G65" si="11">IFERROR(ROUNDDOWN(F34,-0.1),"")</f>
        <v>117</v>
      </c>
      <c r="H34" s="30">
        <f t="shared" ref="H34:H65" si="12">IF(LEN($A34)=3,IFERROR(D34/$B34,0),"")</f>
        <v>0</v>
      </c>
      <c r="I34" s="28">
        <f t="shared" ref="I34:I65" si="13">IFERROR(ROUNDDOWN(H34,-0.1),"")</f>
        <v>0</v>
      </c>
      <c r="J34" s="30">
        <f t="shared" ref="J34:J65" si="14">IF(LEN($A34)=3,IFERROR(E34/$B34,0),"")</f>
        <v>0</v>
      </c>
      <c r="K34" s="28">
        <f t="shared" ref="K34:K65" si="15">IFERROR(ROUNDDOWN(J34,-0.1),"")</f>
        <v>0</v>
      </c>
      <c r="L34" s="27">
        <f t="shared" ref="L34:L65" si="16">IFERROR(G34+I34+K34,"")</f>
        <v>117</v>
      </c>
      <c r="M34" s="27">
        <f t="shared" ref="M34:M65" si="17">C34-MIN($G$2:$G$31)*B34</f>
        <v>70500</v>
      </c>
      <c r="N34" s="27">
        <f t="shared" ref="N34:N65" si="18">D34-MIN($G$2:$G$31)*C34</f>
        <v>0</v>
      </c>
      <c r="O34" s="27">
        <f t="shared" ref="O34:O65" si="19">E34-MIN($G$2:$G$31)*D34</f>
        <v>0</v>
      </c>
    </row>
    <row r="35" spans="1:16" x14ac:dyDescent="0.3">
      <c r="A35" s="29" t="str">
        <f>IF(VN100_bas!D38=1,"",VN100_bas!A38)</f>
        <v>NLG</v>
      </c>
      <c r="B35" s="28">
        <f>IF(A35=0,"",IFERROR(VLOOKUP(A35,VN100_bas!$A:$B,2,0),""))</f>
        <v>300</v>
      </c>
      <c r="C35" s="28">
        <f>IFERROR(VLOOKUP($A35,updated_plusgrid!$1:$1048576,MATCH("After allocate to FUESSVFL today",updated_plusgrid!$1:$1,0),0),0)</f>
        <v>46900</v>
      </c>
      <c r="D35" s="28">
        <f>IFERROR(VLOOKUP($A35,updated_plusgrid!$1:$1048576,MATCH("After allocate to FUESSVFL tmr",updated_plusgrid!$1:$1,0),0),0)</f>
        <v>0</v>
      </c>
      <c r="E35" s="28">
        <f>IFERROR(VLOOKUP($A35,updated_plusgrid!$1:$1048576,MATCH("After allocate to FUESSVFL after tmr",updated_plusgrid!$1:$1,0),0),0)</f>
        <v>0</v>
      </c>
      <c r="F35" s="30">
        <f t="shared" si="10"/>
        <v>156.33333333333334</v>
      </c>
      <c r="G35" s="28">
        <f t="shared" si="11"/>
        <v>156</v>
      </c>
      <c r="H35" s="30">
        <f t="shared" si="12"/>
        <v>0</v>
      </c>
      <c r="I35" s="28">
        <f t="shared" si="13"/>
        <v>0</v>
      </c>
      <c r="J35" s="30">
        <f t="shared" si="14"/>
        <v>0</v>
      </c>
      <c r="K35" s="28">
        <f t="shared" si="15"/>
        <v>0</v>
      </c>
      <c r="L35" s="27">
        <f t="shared" si="16"/>
        <v>156</v>
      </c>
      <c r="M35" s="27">
        <f t="shared" si="17"/>
        <v>46900</v>
      </c>
      <c r="N35" s="27">
        <f t="shared" si="18"/>
        <v>0</v>
      </c>
      <c r="O35" s="27">
        <f t="shared" si="19"/>
        <v>0</v>
      </c>
    </row>
    <row r="36" spans="1:16" x14ac:dyDescent="0.3">
      <c r="A36" s="29" t="str">
        <f>IF(VN100_bas!D72=1,"",VN100_bas!A72)</f>
        <v>VRE</v>
      </c>
      <c r="B36" s="28">
        <f>IF(A36=0,"",IFERROR(VLOOKUP(A36,VN100_bas!$A:$B,2,0),""))</f>
        <v>900</v>
      </c>
      <c r="C36" s="28">
        <f>IFERROR(VLOOKUP($A36,updated_plusgrid!$1:$1048576,MATCH("After allocate to FUESSVFL today",updated_plusgrid!$1:$1,0),0),0)</f>
        <v>3600</v>
      </c>
      <c r="D36" s="28">
        <f>IFERROR(VLOOKUP($A36,updated_plusgrid!$1:$1048576,MATCH("After allocate to FUESSVFL tmr",updated_plusgrid!$1:$1,0),0),0)</f>
        <v>1600</v>
      </c>
      <c r="E36" s="28">
        <f>IFERROR(VLOOKUP($A36,updated_plusgrid!$1:$1048576,MATCH("After allocate to FUESSVFL after tmr",updated_plusgrid!$1:$1,0),0),0)</f>
        <v>1600</v>
      </c>
      <c r="F36" s="30">
        <f t="shared" si="10"/>
        <v>4</v>
      </c>
      <c r="G36" s="28">
        <f t="shared" si="11"/>
        <v>4</v>
      </c>
      <c r="H36" s="30">
        <f t="shared" si="12"/>
        <v>1.7777777777777777</v>
      </c>
      <c r="I36" s="28">
        <f t="shared" si="13"/>
        <v>1</v>
      </c>
      <c r="J36" s="30">
        <f t="shared" si="14"/>
        <v>1.7777777777777777</v>
      </c>
      <c r="K36" s="28">
        <f t="shared" si="15"/>
        <v>1</v>
      </c>
      <c r="L36" s="27">
        <f t="shared" si="16"/>
        <v>6</v>
      </c>
      <c r="M36" s="27">
        <f t="shared" si="17"/>
        <v>3600</v>
      </c>
      <c r="N36" s="27">
        <f t="shared" si="18"/>
        <v>1600</v>
      </c>
      <c r="O36" s="27">
        <f t="shared" si="19"/>
        <v>1600</v>
      </c>
    </row>
    <row r="37" spans="1:16" x14ac:dyDescent="0.3">
      <c r="A37" s="29" t="str">
        <f>IF(VN100_bas!D27=1,"",VN100_bas!A27)</f>
        <v>HPG</v>
      </c>
      <c r="B37" s="28">
        <f>IF(A37=0,"",IFERROR(VLOOKUP(A37,VN100_bas!$A:$B,2,0),""))</f>
        <v>3100</v>
      </c>
      <c r="C37" s="28">
        <f>IFERROR(VLOOKUP($A37,updated_plusgrid!$1:$1048576,MATCH("After allocate to FUESSVFL today",updated_plusgrid!$1:$1,0),0),0)</f>
        <v>44428</v>
      </c>
      <c r="D37" s="28">
        <f>IFERROR(VLOOKUP($A37,updated_plusgrid!$1:$1048576,MATCH("After allocate to FUESSVFL tmr",updated_plusgrid!$1:$1,0),0),0)</f>
        <v>6100</v>
      </c>
      <c r="E37" s="28">
        <f>IFERROR(VLOOKUP($A37,updated_plusgrid!$1:$1048576,MATCH("After allocate to FUESSVFL after tmr",updated_plusgrid!$1:$1,0),0),0)</f>
        <v>6100</v>
      </c>
      <c r="F37" s="30">
        <f t="shared" si="10"/>
        <v>14.331612903225807</v>
      </c>
      <c r="G37" s="28">
        <f t="shared" si="11"/>
        <v>14</v>
      </c>
      <c r="H37" s="30">
        <f t="shared" si="12"/>
        <v>1.967741935483871</v>
      </c>
      <c r="I37" s="28">
        <f t="shared" si="13"/>
        <v>1</v>
      </c>
      <c r="J37" s="30">
        <f t="shared" si="14"/>
        <v>1.967741935483871</v>
      </c>
      <c r="K37" s="28">
        <f t="shared" si="15"/>
        <v>1</v>
      </c>
      <c r="L37" s="27">
        <f t="shared" si="16"/>
        <v>16</v>
      </c>
      <c r="M37" s="27">
        <f t="shared" si="17"/>
        <v>44428</v>
      </c>
      <c r="N37" s="27">
        <f t="shared" si="18"/>
        <v>6100</v>
      </c>
      <c r="O37" s="27">
        <f t="shared" si="19"/>
        <v>6100</v>
      </c>
    </row>
    <row r="38" spans="1:16" x14ac:dyDescent="0.3">
      <c r="A38" s="29" t="str">
        <f>IF(VN100_bas!D50=1,"",VN100_bas!A50)</f>
        <v>SBT</v>
      </c>
      <c r="B38" s="28">
        <f>IF(A38=0,"",IFERROR(VLOOKUP(A38,VN100_bas!$A:$B,2,0),""))</f>
        <v>400</v>
      </c>
      <c r="C38" s="28">
        <f>IFERROR(VLOOKUP($A38,updated_plusgrid!$1:$1048576,MATCH("After allocate to FUESSVFL today",updated_plusgrid!$1:$1,0),0),0)</f>
        <v>46800</v>
      </c>
      <c r="D38" s="28">
        <f>IFERROR(VLOOKUP($A38,updated_plusgrid!$1:$1048576,MATCH("After allocate to FUESSVFL tmr",updated_plusgrid!$1:$1,0),0),0)</f>
        <v>0</v>
      </c>
      <c r="E38" s="28">
        <f>IFERROR(VLOOKUP($A38,updated_plusgrid!$1:$1048576,MATCH("After allocate to FUESSVFL after tmr",updated_plusgrid!$1:$1,0),0),0)</f>
        <v>0</v>
      </c>
      <c r="F38" s="30">
        <f t="shared" si="10"/>
        <v>117</v>
      </c>
      <c r="G38" s="28">
        <f t="shared" si="11"/>
        <v>117</v>
      </c>
      <c r="H38" s="30">
        <f t="shared" si="12"/>
        <v>0</v>
      </c>
      <c r="I38" s="28">
        <f t="shared" si="13"/>
        <v>0</v>
      </c>
      <c r="J38" s="30">
        <f t="shared" si="14"/>
        <v>0</v>
      </c>
      <c r="K38" s="28">
        <f t="shared" si="15"/>
        <v>0</v>
      </c>
      <c r="L38" s="27">
        <f t="shared" si="16"/>
        <v>117</v>
      </c>
      <c r="M38" s="27">
        <f t="shared" si="17"/>
        <v>46800</v>
      </c>
      <c r="N38" s="27">
        <f t="shared" si="18"/>
        <v>0</v>
      </c>
      <c r="O38" s="27">
        <f t="shared" si="19"/>
        <v>0</v>
      </c>
    </row>
    <row r="39" spans="1:16" x14ac:dyDescent="0.3">
      <c r="A39" s="29" t="str">
        <f>IF(VN100_bas!D46=1,"",VN100_bas!A46)</f>
        <v>PVD</v>
      </c>
      <c r="B39" s="28">
        <f>IF(A39=0,"",IFERROR(VLOOKUP(A39,VN100_bas!$A:$B,2,0),""))</f>
        <v>300</v>
      </c>
      <c r="C39" s="28">
        <f>IFERROR(VLOOKUP($A39,updated_plusgrid!$1:$1048576,MATCH("After allocate to FUESSVFL today",updated_plusgrid!$1:$1,0),0),0)</f>
        <v>32100</v>
      </c>
      <c r="D39" s="28">
        <f>IFERROR(VLOOKUP($A39,updated_plusgrid!$1:$1048576,MATCH("After allocate to FUESSVFL tmr",updated_plusgrid!$1:$1,0),0),0)</f>
        <v>0</v>
      </c>
      <c r="E39" s="28">
        <f>IFERROR(VLOOKUP($A39,updated_plusgrid!$1:$1048576,MATCH("After allocate to FUESSVFL after tmr",updated_plusgrid!$1:$1,0),0),0)</f>
        <v>0</v>
      </c>
      <c r="F39" s="30">
        <f t="shared" si="10"/>
        <v>107</v>
      </c>
      <c r="G39" s="28">
        <f t="shared" si="11"/>
        <v>107</v>
      </c>
      <c r="H39" s="30">
        <f t="shared" si="12"/>
        <v>0</v>
      </c>
      <c r="I39" s="28">
        <f t="shared" si="13"/>
        <v>0</v>
      </c>
      <c r="J39" s="30">
        <f t="shared" si="14"/>
        <v>0</v>
      </c>
      <c r="K39" s="28">
        <f t="shared" si="15"/>
        <v>0</v>
      </c>
      <c r="L39" s="27">
        <f t="shared" si="16"/>
        <v>107</v>
      </c>
      <c r="M39" s="27">
        <f t="shared" si="17"/>
        <v>32100</v>
      </c>
      <c r="N39" s="27">
        <f t="shared" si="18"/>
        <v>0</v>
      </c>
      <c r="O39" s="27">
        <f t="shared" si="19"/>
        <v>0</v>
      </c>
    </row>
    <row r="40" spans="1:16" x14ac:dyDescent="0.3">
      <c r="A40" s="29" t="str">
        <f>IF(VN100_bas!D33=1,"",VN100_bas!A33)</f>
        <v/>
      </c>
      <c r="B40" s="28" t="str">
        <f>IF(A40=0,"",IFERROR(VLOOKUP(A40,VN100_bas!$A:$B,2,0),""))</f>
        <v/>
      </c>
      <c r="C40" s="28">
        <f>IFERROR(VLOOKUP($A40,updated_plusgrid!$1:$1048576,MATCH("After allocate to FUESSVFL today",updated_plusgrid!$1:$1,0),0),0)</f>
        <v>0</v>
      </c>
      <c r="D40" s="28">
        <f>IFERROR(VLOOKUP($A40,updated_plusgrid!$1:$1048576,MATCH("After allocate to FUESSVFL tmr",updated_plusgrid!$1:$1,0),0),0)</f>
        <v>0</v>
      </c>
      <c r="E40" s="28">
        <f>IFERROR(VLOOKUP($A40,updated_plusgrid!$1:$1048576,MATCH("After allocate to FUESSVFL after tmr",updated_plusgrid!$1:$1,0),0),0)</f>
        <v>0</v>
      </c>
      <c r="F40" s="30" t="str">
        <f t="shared" si="10"/>
        <v/>
      </c>
      <c r="G40" s="28" t="str">
        <f t="shared" si="11"/>
        <v/>
      </c>
      <c r="H40" s="30" t="str">
        <f t="shared" si="12"/>
        <v/>
      </c>
      <c r="I40" s="28" t="str">
        <f t="shared" si="13"/>
        <v/>
      </c>
      <c r="J40" s="30" t="str">
        <f t="shared" si="14"/>
        <v/>
      </c>
      <c r="K40" s="28" t="str">
        <f t="shared" si="15"/>
        <v/>
      </c>
      <c r="L40" s="27" t="str">
        <f t="shared" si="16"/>
        <v/>
      </c>
      <c r="M40" s="27" t="e">
        <f t="shared" si="17"/>
        <v>#VALUE!</v>
      </c>
      <c r="N40" s="27">
        <f t="shared" si="18"/>
        <v>0</v>
      </c>
      <c r="O40" s="27">
        <f t="shared" si="19"/>
        <v>0</v>
      </c>
    </row>
    <row r="41" spans="1:16" x14ac:dyDescent="0.3">
      <c r="A41" s="29" t="str">
        <f>IF(VN100_bas!D11=1,"",VN100_bas!A11)</f>
        <v>DIG</v>
      </c>
      <c r="B41" s="28">
        <f>IF(A41=0,"",IFERROR(VLOOKUP(A41,VN100_bas!$A:$B,2,0),""))</f>
        <v>500</v>
      </c>
      <c r="C41" s="28">
        <f>IFERROR(VLOOKUP($A41,updated_plusgrid!$1:$1048576,MATCH("After allocate to FUESSVFL today",updated_plusgrid!$1:$1,0),0),0)</f>
        <v>53090</v>
      </c>
      <c r="D41" s="28">
        <f>IFERROR(VLOOKUP($A41,updated_plusgrid!$1:$1048576,MATCH("After allocate to FUESSVFL tmr",updated_plusgrid!$1:$1,0),0),0)</f>
        <v>0</v>
      </c>
      <c r="E41" s="28">
        <f>IFERROR(VLOOKUP($A41,updated_plusgrid!$1:$1048576,MATCH("After allocate to FUESSVFL after tmr",updated_plusgrid!$1:$1,0),0),0)</f>
        <v>0</v>
      </c>
      <c r="F41" s="30">
        <f t="shared" si="10"/>
        <v>106.18</v>
      </c>
      <c r="G41" s="28">
        <f t="shared" si="11"/>
        <v>106</v>
      </c>
      <c r="H41" s="30">
        <f t="shared" si="12"/>
        <v>0</v>
      </c>
      <c r="I41" s="28">
        <f t="shared" si="13"/>
        <v>0</v>
      </c>
      <c r="J41" s="30">
        <f t="shared" si="14"/>
        <v>0</v>
      </c>
      <c r="K41" s="28">
        <f t="shared" si="15"/>
        <v>0</v>
      </c>
      <c r="L41" s="27">
        <f t="shared" si="16"/>
        <v>106</v>
      </c>
      <c r="M41" s="27">
        <f t="shared" si="17"/>
        <v>53090</v>
      </c>
      <c r="N41" s="27">
        <f t="shared" si="18"/>
        <v>0</v>
      </c>
      <c r="O41" s="27">
        <f t="shared" si="19"/>
        <v>0</v>
      </c>
    </row>
    <row r="42" spans="1:16" x14ac:dyDescent="0.3">
      <c r="A42" s="29" t="str">
        <f>IF(VN100_bas!D16=1,"",VN100_bas!A16)</f>
        <v>FPT</v>
      </c>
      <c r="B42" s="28">
        <f>IF(A42=0,"",IFERROR(VLOOKUP(A42,VN100_bas!$A:$B,2,0),""))</f>
        <v>1100</v>
      </c>
      <c r="C42" s="28">
        <f>IFERROR(VLOOKUP($A42,updated_plusgrid!$1:$1048576,MATCH("After allocate to FUESSVFL today",updated_plusgrid!$1:$1,0),0),0)</f>
        <v>59436</v>
      </c>
      <c r="D42" s="28">
        <f>IFERROR(VLOOKUP($A42,updated_plusgrid!$1:$1048576,MATCH("After allocate to FUESSVFL tmr",updated_plusgrid!$1:$1,0),0),0)</f>
        <v>1700</v>
      </c>
      <c r="E42" s="28">
        <f>IFERROR(VLOOKUP($A42,updated_plusgrid!$1:$1048576,MATCH("After allocate to FUESSVFL after tmr",updated_plusgrid!$1:$1,0),0),0)</f>
        <v>1700</v>
      </c>
      <c r="F42" s="30">
        <f t="shared" si="10"/>
        <v>54.032727272727271</v>
      </c>
      <c r="G42" s="28">
        <f t="shared" si="11"/>
        <v>54</v>
      </c>
      <c r="H42" s="30">
        <f t="shared" si="12"/>
        <v>1.5454545454545454</v>
      </c>
      <c r="I42" s="28">
        <f t="shared" si="13"/>
        <v>1</v>
      </c>
      <c r="J42" s="30">
        <f t="shared" si="14"/>
        <v>1.5454545454545454</v>
      </c>
      <c r="K42" s="28">
        <f t="shared" si="15"/>
        <v>1</v>
      </c>
      <c r="L42" s="27">
        <f t="shared" si="16"/>
        <v>56</v>
      </c>
      <c r="M42" s="27">
        <f t="shared" si="17"/>
        <v>59436</v>
      </c>
      <c r="N42" s="27">
        <f t="shared" si="18"/>
        <v>1700</v>
      </c>
      <c r="O42" s="27">
        <f t="shared" si="19"/>
        <v>1700</v>
      </c>
    </row>
    <row r="43" spans="1:16" x14ac:dyDescent="0.3">
      <c r="A43" s="29" t="str">
        <f>IF(VN100_bas!D17=1,"",VN100_bas!A17)</f>
        <v>FRT</v>
      </c>
      <c r="B43" s="28">
        <f>IF(A43=0,"",IFERROR(VLOOKUP(A43,VN100_bas!$A:$B,2,0),""))</f>
        <v>100</v>
      </c>
      <c r="C43" s="28">
        <f>IFERROR(VLOOKUP($A43,updated_plusgrid!$1:$1048576,MATCH("After allocate to FUESSVFL today",updated_plusgrid!$1:$1,0),0),0)</f>
        <v>10400</v>
      </c>
      <c r="D43" s="28">
        <f>IFERROR(VLOOKUP($A43,updated_plusgrid!$1:$1048576,MATCH("After allocate to FUESSVFL tmr",updated_plusgrid!$1:$1,0),0),0)</f>
        <v>0</v>
      </c>
      <c r="E43" s="28">
        <f>IFERROR(VLOOKUP($A43,updated_plusgrid!$1:$1048576,MATCH("After allocate to FUESSVFL after tmr",updated_plusgrid!$1:$1,0),0),0)</f>
        <v>0</v>
      </c>
      <c r="F43" s="30">
        <f t="shared" si="10"/>
        <v>104</v>
      </c>
      <c r="G43" s="28">
        <f t="shared" si="11"/>
        <v>104</v>
      </c>
      <c r="H43" s="30">
        <f t="shared" si="12"/>
        <v>0</v>
      </c>
      <c r="I43" s="28">
        <f t="shared" si="13"/>
        <v>0</v>
      </c>
      <c r="J43" s="30">
        <f t="shared" si="14"/>
        <v>0</v>
      </c>
      <c r="K43" s="28">
        <f t="shared" si="15"/>
        <v>0</v>
      </c>
      <c r="L43" s="27">
        <f t="shared" si="16"/>
        <v>104</v>
      </c>
      <c r="M43" s="27">
        <f t="shared" si="17"/>
        <v>10400</v>
      </c>
      <c r="N43" s="27">
        <f t="shared" si="18"/>
        <v>0</v>
      </c>
      <c r="O43" s="27">
        <f t="shared" si="19"/>
        <v>0</v>
      </c>
    </row>
    <row r="44" spans="1:16" x14ac:dyDescent="0.3">
      <c r="A44" s="29" t="str">
        <f>IF(VN100_bas!D13=1,"",VN100_bas!A13)</f>
        <v>DXG</v>
      </c>
      <c r="B44" s="28">
        <f>IF(A44=0,"",IFERROR(VLOOKUP(A44,VN100_bas!$A:$B,2,0),""))</f>
        <v>600</v>
      </c>
      <c r="C44" s="28">
        <f>IFERROR(VLOOKUP($A44,updated_plusgrid!$1:$1048576,MATCH("After allocate to FUESSVFL today",updated_plusgrid!$1:$1,0),0),0)</f>
        <v>68483</v>
      </c>
      <c r="D44" s="28">
        <f>IFERROR(VLOOKUP($A44,updated_plusgrid!$1:$1048576,MATCH("After allocate to FUESSVFL tmr",updated_plusgrid!$1:$1,0),0),0)</f>
        <v>0</v>
      </c>
      <c r="E44" s="28">
        <f>IFERROR(VLOOKUP($A44,updated_plusgrid!$1:$1048576,MATCH("After allocate to FUESSVFL after tmr",updated_plusgrid!$1:$1,0),0),0)</f>
        <v>0</v>
      </c>
      <c r="F44" s="30">
        <f t="shared" si="10"/>
        <v>114.13833333333334</v>
      </c>
      <c r="G44" s="28">
        <f t="shared" si="11"/>
        <v>114</v>
      </c>
      <c r="H44" s="30">
        <f t="shared" si="12"/>
        <v>0</v>
      </c>
      <c r="I44" s="28">
        <f t="shared" si="13"/>
        <v>0</v>
      </c>
      <c r="J44" s="30">
        <f t="shared" si="14"/>
        <v>0</v>
      </c>
      <c r="K44" s="28">
        <f t="shared" si="15"/>
        <v>0</v>
      </c>
      <c r="L44" s="27">
        <f t="shared" si="16"/>
        <v>114</v>
      </c>
      <c r="M44" s="27">
        <f t="shared" si="17"/>
        <v>68483</v>
      </c>
      <c r="N44" s="27">
        <f t="shared" si="18"/>
        <v>0</v>
      </c>
      <c r="O44" s="27">
        <f t="shared" si="19"/>
        <v>0</v>
      </c>
    </row>
    <row r="45" spans="1:16" x14ac:dyDescent="0.3">
      <c r="A45" s="29" t="str">
        <f>IF(VN100_bas!D32=1,"",VN100_bas!A32)</f>
        <v>LPB</v>
      </c>
      <c r="B45" s="28">
        <f>IF(A45=0,"",IFERROR(VLOOKUP(A45,VN100_bas!$A:$B,2,0),""))</f>
        <v>2100</v>
      </c>
      <c r="C45" s="28">
        <f>IFERROR(VLOOKUP($A45,updated_plusgrid!$1:$1048576,MATCH("After allocate to FUESSVFL today",updated_plusgrid!$1:$1,0),0),0)</f>
        <v>226800</v>
      </c>
      <c r="D45" s="28">
        <f>IFERROR(VLOOKUP($A45,updated_plusgrid!$1:$1048576,MATCH("After allocate to FUESSVFL tmr",updated_plusgrid!$1:$1,0),0),0)</f>
        <v>0</v>
      </c>
      <c r="E45" s="28">
        <f>IFERROR(VLOOKUP($A45,updated_plusgrid!$1:$1048576,MATCH("After allocate to FUESSVFL after tmr",updated_plusgrid!$1:$1,0),0),0)</f>
        <v>0</v>
      </c>
      <c r="F45" s="30">
        <f t="shared" si="10"/>
        <v>108</v>
      </c>
      <c r="G45" s="28">
        <f t="shared" si="11"/>
        <v>108</v>
      </c>
      <c r="H45" s="30">
        <f t="shared" si="12"/>
        <v>0</v>
      </c>
      <c r="I45" s="28">
        <f t="shared" si="13"/>
        <v>0</v>
      </c>
      <c r="J45" s="30">
        <f t="shared" si="14"/>
        <v>0</v>
      </c>
      <c r="K45" s="28">
        <f t="shared" si="15"/>
        <v>0</v>
      </c>
      <c r="L45" s="27">
        <f t="shared" si="16"/>
        <v>108</v>
      </c>
      <c r="M45" s="27">
        <f t="shared" si="17"/>
        <v>226800</v>
      </c>
      <c r="N45" s="27">
        <f t="shared" si="18"/>
        <v>0</v>
      </c>
      <c r="O45" s="27">
        <f t="shared" si="19"/>
        <v>0</v>
      </c>
    </row>
    <row r="46" spans="1:16" x14ac:dyDescent="0.3">
      <c r="A46" s="29" t="str">
        <f>IF(VN100_bas!D23=1,"",VN100_bas!A23)</f>
        <v>HAG</v>
      </c>
      <c r="B46" s="28">
        <f>IF(A46=0,"",IFERROR(VLOOKUP(A46,VN100_bas!$A:$B,2,0),""))</f>
        <v>700</v>
      </c>
      <c r="C46" s="28">
        <f>IFERROR(VLOOKUP($A46,updated_plusgrid!$1:$1048576,MATCH("After allocate to FUESSVFL today",updated_plusgrid!$1:$1,0),0),0)</f>
        <v>8600</v>
      </c>
      <c r="D46" s="28">
        <f>IFERROR(VLOOKUP($A46,updated_plusgrid!$1:$1048576,MATCH("After allocate to FUESSVFL tmr",updated_plusgrid!$1:$1,0),0),0)</f>
        <v>0</v>
      </c>
      <c r="E46" s="28">
        <f>IFERROR(VLOOKUP($A46,updated_plusgrid!$1:$1048576,MATCH("After allocate to FUESSVFL after tmr",updated_plusgrid!$1:$1,0),0),0)</f>
        <v>0</v>
      </c>
      <c r="F46" s="30">
        <f t="shared" si="10"/>
        <v>12.285714285714286</v>
      </c>
      <c r="G46" s="28">
        <f t="shared" si="11"/>
        <v>12</v>
      </c>
      <c r="H46" s="30">
        <f t="shared" si="12"/>
        <v>0</v>
      </c>
      <c r="I46" s="28">
        <f t="shared" si="13"/>
        <v>0</v>
      </c>
      <c r="J46" s="30">
        <f t="shared" si="14"/>
        <v>0</v>
      </c>
      <c r="K46" s="28">
        <f t="shared" si="15"/>
        <v>0</v>
      </c>
      <c r="L46" s="27">
        <f t="shared" si="16"/>
        <v>12</v>
      </c>
      <c r="M46" s="27">
        <f t="shared" si="17"/>
        <v>8600</v>
      </c>
      <c r="N46" s="27">
        <f t="shared" si="18"/>
        <v>0</v>
      </c>
      <c r="O46" s="27">
        <f t="shared" si="19"/>
        <v>0</v>
      </c>
      <c r="P46" s="27">
        <f>B46*20</f>
        <v>14000</v>
      </c>
    </row>
    <row r="47" spans="1:16" x14ac:dyDescent="0.3">
      <c r="A47" s="29" t="str">
        <f>IF(VN100_bas!D12=1,"",VN100_bas!A12)</f>
        <v>DPM</v>
      </c>
      <c r="B47" s="28">
        <f>IF(A47=0,"",IFERROR(VLOOKUP(A47,VN100_bas!$A:$B,2,0),""))</f>
        <v>200</v>
      </c>
      <c r="C47" s="28">
        <f>IFERROR(VLOOKUP($A47,updated_plusgrid!$1:$1048576,MATCH("After allocate to FUESSVFL today",updated_plusgrid!$1:$1,0),0),0)</f>
        <v>18200</v>
      </c>
      <c r="D47" s="28">
        <f>IFERROR(VLOOKUP($A47,updated_plusgrid!$1:$1048576,MATCH("After allocate to FUESSVFL tmr",updated_plusgrid!$1:$1,0),0),0)</f>
        <v>0</v>
      </c>
      <c r="E47" s="28">
        <f>IFERROR(VLOOKUP($A47,updated_plusgrid!$1:$1048576,MATCH("After allocate to FUESSVFL after tmr",updated_plusgrid!$1:$1,0),0),0)</f>
        <v>0</v>
      </c>
      <c r="F47" s="30">
        <f t="shared" si="10"/>
        <v>91</v>
      </c>
      <c r="G47" s="28">
        <f t="shared" si="11"/>
        <v>91</v>
      </c>
      <c r="H47" s="30">
        <f t="shared" si="12"/>
        <v>0</v>
      </c>
      <c r="I47" s="28">
        <f t="shared" si="13"/>
        <v>0</v>
      </c>
      <c r="J47" s="30">
        <f t="shared" si="14"/>
        <v>0</v>
      </c>
      <c r="K47" s="28">
        <f t="shared" si="15"/>
        <v>0</v>
      </c>
      <c r="L47" s="27">
        <f t="shared" si="16"/>
        <v>91</v>
      </c>
      <c r="M47" s="27">
        <f t="shared" si="17"/>
        <v>18200</v>
      </c>
      <c r="N47" s="27">
        <f t="shared" si="18"/>
        <v>0</v>
      </c>
      <c r="O47" s="27">
        <f t="shared" si="19"/>
        <v>0</v>
      </c>
    </row>
    <row r="48" spans="1:16" x14ac:dyDescent="0.3">
      <c r="A48" s="29" t="str">
        <f>IF(VN100_bas!D9=1,"",VN100_bas!A9)</f>
        <v>DGC</v>
      </c>
      <c r="B48" s="28">
        <f>IF(A48=0,"",IFERROR(VLOOKUP(A48,VN100_bas!$A:$B,2,0),""))</f>
        <v>200</v>
      </c>
      <c r="C48" s="28">
        <f>IFERROR(VLOOKUP($A48,updated_plusgrid!$1:$1048576,MATCH("After allocate to FUESSVFL today",updated_plusgrid!$1:$1,0),0),0)</f>
        <v>29000</v>
      </c>
      <c r="D48" s="28">
        <f>IFERROR(VLOOKUP($A48,updated_plusgrid!$1:$1048576,MATCH("After allocate to FUESSVFL tmr",updated_plusgrid!$1:$1,0),0),0)</f>
        <v>0</v>
      </c>
      <c r="E48" s="28">
        <f>IFERROR(VLOOKUP($A48,updated_plusgrid!$1:$1048576,MATCH("After allocate to FUESSVFL after tmr",updated_plusgrid!$1:$1,0),0),0)</f>
        <v>0</v>
      </c>
      <c r="F48" s="30">
        <f t="shared" si="10"/>
        <v>145</v>
      </c>
      <c r="G48" s="28">
        <f t="shared" si="11"/>
        <v>145</v>
      </c>
      <c r="H48" s="30">
        <f t="shared" si="12"/>
        <v>0</v>
      </c>
      <c r="I48" s="28">
        <f t="shared" si="13"/>
        <v>0</v>
      </c>
      <c r="J48" s="30">
        <f t="shared" si="14"/>
        <v>0</v>
      </c>
      <c r="K48" s="28">
        <f t="shared" si="15"/>
        <v>0</v>
      </c>
      <c r="L48" s="27">
        <f t="shared" si="16"/>
        <v>145</v>
      </c>
      <c r="M48" s="27">
        <f t="shared" si="17"/>
        <v>29000</v>
      </c>
      <c r="N48" s="27">
        <f t="shared" si="18"/>
        <v>0</v>
      </c>
      <c r="O48" s="27">
        <f t="shared" si="19"/>
        <v>0</v>
      </c>
    </row>
    <row r="49" spans="1:15" x14ac:dyDescent="0.3">
      <c r="A49" s="29" t="str">
        <f>IF(VN100_bas!D25=1,"",VN100_bas!A25)</f>
        <v>HDB</v>
      </c>
      <c r="B49" s="28">
        <f>IF(A49=0,"",IFERROR(VLOOKUP(A49,VN100_bas!$A:$B,2,0),""))</f>
        <v>1900</v>
      </c>
      <c r="C49" s="28">
        <f>IFERROR(VLOOKUP($A49,updated_plusgrid!$1:$1048576,MATCH("After allocate to FUESSVFL today",updated_plusgrid!$1:$1,0),0),0)</f>
        <v>33000</v>
      </c>
      <c r="D49" s="28">
        <f>IFERROR(VLOOKUP($A49,updated_plusgrid!$1:$1048576,MATCH("After allocate to FUESSVFL tmr",updated_plusgrid!$1:$1,0),0),0)</f>
        <v>3700</v>
      </c>
      <c r="E49" s="28">
        <f>IFERROR(VLOOKUP($A49,updated_plusgrid!$1:$1048576,MATCH("After allocate to FUESSVFL after tmr",updated_plusgrid!$1:$1,0),0),0)</f>
        <v>3700</v>
      </c>
      <c r="F49" s="30">
        <f t="shared" si="10"/>
        <v>17.368421052631579</v>
      </c>
      <c r="G49" s="28">
        <f t="shared" si="11"/>
        <v>17</v>
      </c>
      <c r="H49" s="30">
        <f t="shared" si="12"/>
        <v>1.9473684210526316</v>
      </c>
      <c r="I49" s="28">
        <f t="shared" si="13"/>
        <v>1</v>
      </c>
      <c r="J49" s="30">
        <f t="shared" si="14"/>
        <v>1.9473684210526316</v>
      </c>
      <c r="K49" s="28">
        <f t="shared" si="15"/>
        <v>1</v>
      </c>
      <c r="L49" s="27">
        <f t="shared" si="16"/>
        <v>19</v>
      </c>
      <c r="M49" s="27">
        <f t="shared" si="17"/>
        <v>33000</v>
      </c>
      <c r="N49" s="27">
        <f t="shared" si="18"/>
        <v>3700</v>
      </c>
      <c r="O49" s="27">
        <f t="shared" si="19"/>
        <v>3700</v>
      </c>
    </row>
    <row r="50" spans="1:15" x14ac:dyDescent="0.3">
      <c r="A50" s="29" t="str">
        <f>IF(VN100_bas!D41=1,"",VN100_bas!A41)</f>
        <v>PC1</v>
      </c>
      <c r="B50" s="28">
        <f>IF(A50=0,"",IFERROR(VLOOKUP(A50,VN100_bas!$A:$B,2,0),""))</f>
        <v>200</v>
      </c>
      <c r="C50" s="28">
        <f>IFERROR(VLOOKUP($A50,updated_plusgrid!$1:$1048576,MATCH("After allocate to FUESSVFL today",updated_plusgrid!$1:$1,0),0),0)</f>
        <v>24432</v>
      </c>
      <c r="D50" s="28">
        <f>IFERROR(VLOOKUP($A50,updated_plusgrid!$1:$1048576,MATCH("After allocate to FUESSVFL tmr",updated_plusgrid!$1:$1,0),0),0)</f>
        <v>0</v>
      </c>
      <c r="E50" s="28">
        <f>IFERROR(VLOOKUP($A50,updated_plusgrid!$1:$1048576,MATCH("After allocate to FUESSVFL after tmr",updated_plusgrid!$1:$1,0),0),0)</f>
        <v>0</v>
      </c>
      <c r="F50" s="30">
        <f t="shared" si="10"/>
        <v>122.16</v>
      </c>
      <c r="G50" s="28">
        <f t="shared" si="11"/>
        <v>122</v>
      </c>
      <c r="H50" s="30">
        <f t="shared" si="12"/>
        <v>0</v>
      </c>
      <c r="I50" s="28">
        <f t="shared" si="13"/>
        <v>0</v>
      </c>
      <c r="J50" s="30">
        <f t="shared" si="14"/>
        <v>0</v>
      </c>
      <c r="K50" s="28">
        <f t="shared" si="15"/>
        <v>0</v>
      </c>
      <c r="L50" s="27">
        <f t="shared" si="16"/>
        <v>122</v>
      </c>
      <c r="M50" s="27">
        <f t="shared" si="17"/>
        <v>24432</v>
      </c>
      <c r="N50" s="27">
        <f t="shared" si="18"/>
        <v>0</v>
      </c>
      <c r="O50" s="27">
        <f t="shared" si="19"/>
        <v>0</v>
      </c>
    </row>
    <row r="51" spans="1:15" x14ac:dyDescent="0.3">
      <c r="A51" s="29" t="str">
        <f>IF(VN100_bas!D71=1,"",VN100_bas!A71)</f>
        <v>VPI</v>
      </c>
      <c r="B51" s="28">
        <f>IF(A51=0,"",IFERROR(VLOOKUP(A51,VN100_bas!$A:$B,2,0),""))</f>
        <v>100</v>
      </c>
      <c r="C51" s="28">
        <f>IFERROR(VLOOKUP($A51,updated_plusgrid!$1:$1048576,MATCH("After allocate to FUESSVFL today",updated_plusgrid!$1:$1,0),0),0)</f>
        <v>11200</v>
      </c>
      <c r="D51" s="28">
        <f>IFERROR(VLOOKUP($A51,updated_plusgrid!$1:$1048576,MATCH("After allocate to FUESSVFL tmr",updated_plusgrid!$1:$1,0),0),0)</f>
        <v>0</v>
      </c>
      <c r="E51" s="28">
        <f>IFERROR(VLOOKUP($A51,updated_plusgrid!$1:$1048576,MATCH("After allocate to FUESSVFL after tmr",updated_plusgrid!$1:$1,0),0),0)</f>
        <v>0</v>
      </c>
      <c r="F51" s="30">
        <f t="shared" si="10"/>
        <v>112</v>
      </c>
      <c r="G51" s="28">
        <f t="shared" si="11"/>
        <v>112</v>
      </c>
      <c r="H51" s="30">
        <f t="shared" si="12"/>
        <v>0</v>
      </c>
      <c r="I51" s="28">
        <f t="shared" si="13"/>
        <v>0</v>
      </c>
      <c r="J51" s="30">
        <f t="shared" si="14"/>
        <v>0</v>
      </c>
      <c r="K51" s="28">
        <f t="shared" si="15"/>
        <v>0</v>
      </c>
      <c r="L51" s="27">
        <f t="shared" si="16"/>
        <v>112</v>
      </c>
      <c r="M51" s="27">
        <f t="shared" si="17"/>
        <v>11200</v>
      </c>
      <c r="N51" s="27">
        <f t="shared" si="18"/>
        <v>0</v>
      </c>
      <c r="O51" s="27">
        <f t="shared" si="19"/>
        <v>0</v>
      </c>
    </row>
    <row r="52" spans="1:15" x14ac:dyDescent="0.3">
      <c r="A52" s="29" t="str">
        <f>IF(VN100_bas!D62=1,"",VN100_bas!A62)</f>
        <v>VHC</v>
      </c>
      <c r="B52" s="28">
        <f>IF(A52=0,"",IFERROR(VLOOKUP(A52,VN100_bas!$A:$B,2,0),""))</f>
        <v>100</v>
      </c>
      <c r="C52" s="28">
        <f>IFERROR(VLOOKUP($A52,updated_plusgrid!$1:$1048576,MATCH("After allocate to FUESSVFL today",updated_plusgrid!$1:$1,0),0),0)</f>
        <v>10600</v>
      </c>
      <c r="D52" s="28">
        <f>IFERROR(VLOOKUP($A52,updated_plusgrid!$1:$1048576,MATCH("After allocate to FUESSVFL tmr",updated_plusgrid!$1:$1,0),0),0)</f>
        <v>0</v>
      </c>
      <c r="E52" s="28">
        <f>IFERROR(VLOOKUP($A52,updated_plusgrid!$1:$1048576,MATCH("After allocate to FUESSVFL after tmr",updated_plusgrid!$1:$1,0),0),0)</f>
        <v>0</v>
      </c>
      <c r="F52" s="30">
        <f t="shared" si="10"/>
        <v>106</v>
      </c>
      <c r="G52" s="28">
        <f t="shared" si="11"/>
        <v>106</v>
      </c>
      <c r="H52" s="30">
        <f t="shared" si="12"/>
        <v>0</v>
      </c>
      <c r="I52" s="28">
        <f t="shared" si="13"/>
        <v>0</v>
      </c>
      <c r="J52" s="30">
        <f t="shared" si="14"/>
        <v>0</v>
      </c>
      <c r="K52" s="28">
        <f t="shared" si="15"/>
        <v>0</v>
      </c>
      <c r="L52" s="27">
        <f t="shared" si="16"/>
        <v>106</v>
      </c>
      <c r="M52" s="27">
        <f t="shared" si="17"/>
        <v>10600</v>
      </c>
      <c r="N52" s="27">
        <f t="shared" si="18"/>
        <v>0</v>
      </c>
      <c r="O52" s="27">
        <f t="shared" si="19"/>
        <v>0</v>
      </c>
    </row>
    <row r="53" spans="1:15" x14ac:dyDescent="0.3">
      <c r="A53" s="29" t="str">
        <f>IF(VN100_bas!D15=1,"",VN100_bas!A15)</f>
        <v>EVF</v>
      </c>
      <c r="B53" s="28">
        <f>IF(A53=0,"",IFERROR(VLOOKUP(A53,VN100_bas!$A:$B,2,0),""))</f>
        <v>500</v>
      </c>
      <c r="C53" s="28">
        <f>IFERROR(VLOOKUP($A53,updated_plusgrid!$1:$1048576,MATCH("After allocate to FUESSVFL today",updated_plusgrid!$1:$1,0),0),0)</f>
        <v>53600</v>
      </c>
      <c r="D53" s="28">
        <f>IFERROR(VLOOKUP($A53,updated_plusgrid!$1:$1048576,MATCH("After allocate to FUESSVFL tmr",updated_plusgrid!$1:$1,0),0),0)</f>
        <v>0</v>
      </c>
      <c r="E53" s="28">
        <f>IFERROR(VLOOKUP($A53,updated_plusgrid!$1:$1048576,MATCH("After allocate to FUESSVFL after tmr",updated_plusgrid!$1:$1,0),0),0)</f>
        <v>0</v>
      </c>
      <c r="F53" s="30">
        <f t="shared" si="10"/>
        <v>107.2</v>
      </c>
      <c r="G53" s="28">
        <f t="shared" si="11"/>
        <v>107</v>
      </c>
      <c r="H53" s="30">
        <f t="shared" si="12"/>
        <v>0</v>
      </c>
      <c r="I53" s="28">
        <f t="shared" si="13"/>
        <v>0</v>
      </c>
      <c r="J53" s="30">
        <f t="shared" si="14"/>
        <v>0</v>
      </c>
      <c r="K53" s="28">
        <f t="shared" si="15"/>
        <v>0</v>
      </c>
      <c r="L53" s="27">
        <f t="shared" si="16"/>
        <v>107</v>
      </c>
      <c r="M53" s="27">
        <f t="shared" si="17"/>
        <v>53600</v>
      </c>
      <c r="N53" s="27">
        <f t="shared" si="18"/>
        <v>0</v>
      </c>
      <c r="O53" s="27">
        <f t="shared" si="19"/>
        <v>0</v>
      </c>
    </row>
    <row r="54" spans="1:15" x14ac:dyDescent="0.3">
      <c r="A54" s="29" t="str">
        <f>IF(VN100_bas!D6=1,"",VN100_bas!A6)</f>
        <v>CTR</v>
      </c>
      <c r="B54" s="28">
        <f>IF(A54=0,"",IFERROR(VLOOKUP(A54,VN100_bas!$A:$B,2,0),""))</f>
        <v>100</v>
      </c>
      <c r="C54" s="28">
        <f>IFERROR(VLOOKUP($A54,updated_plusgrid!$1:$1048576,MATCH("After allocate to FUESSVFL today",updated_plusgrid!$1:$1,0),0),0)</f>
        <v>3500</v>
      </c>
      <c r="D54" s="28">
        <f>IFERROR(VLOOKUP($A54,updated_plusgrid!$1:$1048576,MATCH("After allocate to FUESSVFL tmr",updated_plusgrid!$1:$1,0),0),0)</f>
        <v>0</v>
      </c>
      <c r="E54" s="28">
        <f>IFERROR(VLOOKUP($A54,updated_plusgrid!$1:$1048576,MATCH("After allocate to FUESSVFL after tmr",updated_plusgrid!$1:$1,0),0),0)</f>
        <v>0</v>
      </c>
      <c r="F54" s="30">
        <f t="shared" si="10"/>
        <v>35</v>
      </c>
      <c r="G54" s="28">
        <f t="shared" si="11"/>
        <v>35</v>
      </c>
      <c r="H54" s="30">
        <f t="shared" si="12"/>
        <v>0</v>
      </c>
      <c r="I54" s="28">
        <f t="shared" si="13"/>
        <v>0</v>
      </c>
      <c r="J54" s="30">
        <f t="shared" si="14"/>
        <v>0</v>
      </c>
      <c r="K54" s="28">
        <f t="shared" si="15"/>
        <v>0</v>
      </c>
      <c r="L54" s="27">
        <f t="shared" si="16"/>
        <v>35</v>
      </c>
      <c r="M54" s="27">
        <f t="shared" si="17"/>
        <v>3500</v>
      </c>
      <c r="N54" s="27">
        <f t="shared" si="18"/>
        <v>0</v>
      </c>
      <c r="O54" s="27">
        <f t="shared" si="19"/>
        <v>0</v>
      </c>
    </row>
    <row r="55" spans="1:15" x14ac:dyDescent="0.3">
      <c r="A55" s="29" t="str">
        <f>IF(VN100_bas!D35=1,"",VN100_bas!A35)</f>
        <v>MSN</v>
      </c>
      <c r="B55" s="28">
        <f>IF(A55=0,"",IFERROR(VLOOKUP(A55,VN100_bas!$A:$B,2,0),""))</f>
        <v>600</v>
      </c>
      <c r="C55" s="28">
        <f>IFERROR(VLOOKUP($A55,updated_plusgrid!$1:$1048576,MATCH("After allocate to FUESSVFL today",updated_plusgrid!$1:$1,0),0),0)</f>
        <v>10000</v>
      </c>
      <c r="D55" s="28">
        <f>IFERROR(VLOOKUP($A55,updated_plusgrid!$1:$1048576,MATCH("After allocate to FUESSVFL tmr",updated_plusgrid!$1:$1,0),0),0)</f>
        <v>1100</v>
      </c>
      <c r="E55" s="28">
        <f>IFERROR(VLOOKUP($A55,updated_plusgrid!$1:$1048576,MATCH("After allocate to FUESSVFL after tmr",updated_plusgrid!$1:$1,0),0),0)</f>
        <v>1100</v>
      </c>
      <c r="F55" s="30">
        <f t="shared" si="10"/>
        <v>16.666666666666668</v>
      </c>
      <c r="G55" s="28">
        <f t="shared" si="11"/>
        <v>16</v>
      </c>
      <c r="H55" s="30">
        <f t="shared" si="12"/>
        <v>1.8333333333333333</v>
      </c>
      <c r="I55" s="28">
        <f t="shared" si="13"/>
        <v>1</v>
      </c>
      <c r="J55" s="30">
        <f t="shared" si="14"/>
        <v>1.8333333333333333</v>
      </c>
      <c r="K55" s="28">
        <f t="shared" si="15"/>
        <v>1</v>
      </c>
      <c r="L55" s="27">
        <f t="shared" si="16"/>
        <v>18</v>
      </c>
      <c r="M55" s="27">
        <f t="shared" si="17"/>
        <v>10000</v>
      </c>
      <c r="N55" s="27">
        <f t="shared" si="18"/>
        <v>1100</v>
      </c>
      <c r="O55" s="27">
        <f t="shared" si="19"/>
        <v>1100</v>
      </c>
    </row>
    <row r="56" spans="1:15" x14ac:dyDescent="0.3">
      <c r="A56" s="29" t="str">
        <f>IF(VN100_bas!D44=1,"",VN100_bas!A44)</f>
        <v/>
      </c>
      <c r="B56" s="28" t="str">
        <f>IF(A56=0,"",IFERROR(VLOOKUP(A56,VN100_bas!$A:$B,2,0),""))</f>
        <v/>
      </c>
      <c r="C56" s="28">
        <f>IFERROR(VLOOKUP($A56,updated_plusgrid!$1:$1048576,MATCH("After allocate to FUESSVFL today",updated_plusgrid!$1:$1,0),0),0)</f>
        <v>0</v>
      </c>
      <c r="D56" s="28">
        <f>IFERROR(VLOOKUP($A56,updated_plusgrid!$1:$1048576,MATCH("After allocate to FUESSVFL tmr",updated_plusgrid!$1:$1,0),0),0)</f>
        <v>0</v>
      </c>
      <c r="E56" s="28">
        <f>IFERROR(VLOOKUP($A56,updated_plusgrid!$1:$1048576,MATCH("After allocate to FUESSVFL after tmr",updated_plusgrid!$1:$1,0),0),0)</f>
        <v>0</v>
      </c>
      <c r="F56" s="30" t="str">
        <f t="shared" si="10"/>
        <v/>
      </c>
      <c r="G56" s="28" t="str">
        <f t="shared" si="11"/>
        <v/>
      </c>
      <c r="H56" s="30" t="str">
        <f t="shared" si="12"/>
        <v/>
      </c>
      <c r="I56" s="28" t="str">
        <f t="shared" si="13"/>
        <v/>
      </c>
      <c r="J56" s="30" t="str">
        <f t="shared" si="14"/>
        <v/>
      </c>
      <c r="K56" s="28" t="str">
        <f t="shared" si="15"/>
        <v/>
      </c>
      <c r="L56" s="27" t="str">
        <f t="shared" si="16"/>
        <v/>
      </c>
      <c r="M56" s="27" t="e">
        <f t="shared" si="17"/>
        <v>#VALUE!</v>
      </c>
      <c r="N56" s="27">
        <f t="shared" si="18"/>
        <v>0</v>
      </c>
      <c r="O56" s="27">
        <f t="shared" si="19"/>
        <v>0</v>
      </c>
    </row>
    <row r="57" spans="1:15" x14ac:dyDescent="0.3">
      <c r="A57" s="29" t="str">
        <f>IF(VN100_bas!D30=1,"",VN100_bas!A30)</f>
        <v>KDC</v>
      </c>
      <c r="B57" s="28">
        <f>IF(A57=0,"",IFERROR(VLOOKUP(A57,VN100_bas!$A:$B,2,0),""))</f>
        <v>200</v>
      </c>
      <c r="C57" s="28">
        <f>IFERROR(VLOOKUP($A57,updated_plusgrid!$1:$1048576,MATCH("After allocate to FUESSVFL today",updated_plusgrid!$1:$1,0),0),0)</f>
        <v>16700</v>
      </c>
      <c r="D57" s="28">
        <f>IFERROR(VLOOKUP($A57,updated_plusgrid!$1:$1048576,MATCH("After allocate to FUESSVFL tmr",updated_plusgrid!$1:$1,0),0),0)</f>
        <v>0</v>
      </c>
      <c r="E57" s="28">
        <f>IFERROR(VLOOKUP($A57,updated_plusgrid!$1:$1048576,MATCH("After allocate to FUESSVFL after tmr",updated_plusgrid!$1:$1,0),0),0)</f>
        <v>0</v>
      </c>
      <c r="F57" s="30">
        <f t="shared" si="10"/>
        <v>83.5</v>
      </c>
      <c r="G57" s="28">
        <f t="shared" si="11"/>
        <v>83</v>
      </c>
      <c r="H57" s="30">
        <f t="shared" si="12"/>
        <v>0</v>
      </c>
      <c r="I57" s="28">
        <f t="shared" si="13"/>
        <v>0</v>
      </c>
      <c r="J57" s="30">
        <f t="shared" si="14"/>
        <v>0</v>
      </c>
      <c r="K57" s="28">
        <f t="shared" si="15"/>
        <v>0</v>
      </c>
      <c r="L57" s="27">
        <f t="shared" si="16"/>
        <v>83</v>
      </c>
      <c r="M57" s="27">
        <f t="shared" si="17"/>
        <v>16700</v>
      </c>
      <c r="N57" s="27">
        <f t="shared" si="18"/>
        <v>0</v>
      </c>
      <c r="O57" s="27">
        <f t="shared" si="19"/>
        <v>0</v>
      </c>
    </row>
    <row r="58" spans="1:15" x14ac:dyDescent="0.3">
      <c r="A58" s="29" t="str">
        <f>IF(VN100_bas!D65=1,"",VN100_bas!A65)</f>
        <v>VIC</v>
      </c>
      <c r="B58" s="28">
        <f>IF(A58=0,"",IFERROR(VLOOKUP(A58,VN100_bas!$A:$B,2,0),""))</f>
        <v>1000</v>
      </c>
      <c r="C58" s="28">
        <f>IFERROR(VLOOKUP($A58,updated_plusgrid!$1:$1048576,MATCH("After allocate to FUESSVFL today",updated_plusgrid!$1:$1,0),0),0)</f>
        <v>4068</v>
      </c>
      <c r="D58" s="28">
        <f>IFERROR(VLOOKUP($A58,updated_plusgrid!$1:$1048576,MATCH("After allocate to FUESSVFL tmr",updated_plusgrid!$1:$1,0),0),"")</f>
        <v>1900</v>
      </c>
      <c r="E58" s="28">
        <f>IFERROR(VLOOKUP($A58,updated_plusgrid!$1:$1048576,MATCH("After allocate to FUESSVFL after tmr",updated_plusgrid!$1:$1,0),0),0)</f>
        <v>1900</v>
      </c>
      <c r="F58" s="30">
        <f t="shared" si="10"/>
        <v>4.0679999999999996</v>
      </c>
      <c r="G58" s="28">
        <f t="shared" si="11"/>
        <v>4</v>
      </c>
      <c r="H58" s="30">
        <f t="shared" si="12"/>
        <v>1.9</v>
      </c>
      <c r="I58" s="28">
        <f t="shared" si="13"/>
        <v>1</v>
      </c>
      <c r="J58" s="30">
        <f t="shared" si="14"/>
        <v>1.9</v>
      </c>
      <c r="K58" s="28">
        <f t="shared" si="15"/>
        <v>1</v>
      </c>
      <c r="L58" s="27">
        <f t="shared" si="16"/>
        <v>6</v>
      </c>
      <c r="M58" s="27">
        <f t="shared" si="17"/>
        <v>4068</v>
      </c>
      <c r="N58" s="27">
        <f t="shared" si="18"/>
        <v>1900</v>
      </c>
      <c r="O58" s="27">
        <f t="shared" si="19"/>
        <v>1900</v>
      </c>
    </row>
    <row r="59" spans="1:15" x14ac:dyDescent="0.3">
      <c r="A59" s="29" t="str">
        <f>IF(VN100_bas!D22=1,"",VN100_bas!A22)</f>
        <v>GVR</v>
      </c>
      <c r="B59" s="28">
        <f>IF(A59=0,"",IFERROR(VLOOKUP(A59,VN100_bas!$A:$B,2,0),""))</f>
        <v>200</v>
      </c>
      <c r="C59" s="28">
        <f>IFERROR(VLOOKUP($A59,updated_plusgrid!$1:$1048576,MATCH("After allocate to FUESSVFL today",updated_plusgrid!$1:$1,0),0),0)</f>
        <v>800</v>
      </c>
      <c r="D59" s="28">
        <f>IFERROR(VLOOKUP($A59,updated_plusgrid!$1:$1048576,MATCH("After allocate to FUESSVFL tmr",updated_plusgrid!$1:$1,0),0),0)</f>
        <v>300</v>
      </c>
      <c r="E59" s="28">
        <f>IFERROR(VLOOKUP($A59,updated_plusgrid!$1:$1048576,MATCH("After allocate to FUESSVFL after tmr",updated_plusgrid!$1:$1,0),0),0)</f>
        <v>300</v>
      </c>
      <c r="F59" s="30">
        <f t="shared" si="10"/>
        <v>4</v>
      </c>
      <c r="G59" s="28">
        <f t="shared" si="11"/>
        <v>4</v>
      </c>
      <c r="H59" s="30">
        <f t="shared" si="12"/>
        <v>1.5</v>
      </c>
      <c r="I59" s="28">
        <f t="shared" si="13"/>
        <v>1</v>
      </c>
      <c r="J59" s="30">
        <f t="shared" si="14"/>
        <v>1.5</v>
      </c>
      <c r="K59" s="28">
        <f t="shared" si="15"/>
        <v>1</v>
      </c>
      <c r="L59" s="27">
        <f t="shared" si="16"/>
        <v>6</v>
      </c>
      <c r="M59" s="27">
        <f t="shared" si="17"/>
        <v>800</v>
      </c>
      <c r="N59" s="27">
        <f t="shared" si="18"/>
        <v>300</v>
      </c>
      <c r="O59" s="27">
        <f t="shared" si="19"/>
        <v>300</v>
      </c>
    </row>
    <row r="60" spans="1:15" x14ac:dyDescent="0.3">
      <c r="A60" s="29" t="str">
        <f>IF(VN100_bas!D10=1,"",VN100_bas!A10)</f>
        <v>DGW</v>
      </c>
      <c r="B60" s="28">
        <f>IF(A60=0,"",IFERROR(VLOOKUP(A60,VN100_bas!$A:$B,2,0),""))</f>
        <v>100</v>
      </c>
      <c r="C60" s="28">
        <f>IFERROR(VLOOKUP($A60,updated_plusgrid!$1:$1048576,MATCH("After allocate to FUESSVFL today",updated_plusgrid!$1:$1,0),0),0)</f>
        <v>10600</v>
      </c>
      <c r="D60" s="28">
        <f>IFERROR(VLOOKUP($A60,updated_plusgrid!$1:$1048576,MATCH("After allocate to FUESSVFL tmr",updated_plusgrid!$1:$1,0),0),0)</f>
        <v>0</v>
      </c>
      <c r="E60" s="28">
        <f>IFERROR(VLOOKUP($A60,updated_plusgrid!$1:$1048576,MATCH("After allocate to FUESSVFL after tmr",updated_plusgrid!$1:$1,0),0),0)</f>
        <v>0</v>
      </c>
      <c r="F60" s="30">
        <f t="shared" si="10"/>
        <v>106</v>
      </c>
      <c r="G60" s="28">
        <f t="shared" si="11"/>
        <v>106</v>
      </c>
      <c r="H60" s="30">
        <f t="shared" si="12"/>
        <v>0</v>
      </c>
      <c r="I60" s="28">
        <f t="shared" si="13"/>
        <v>0</v>
      </c>
      <c r="J60" s="30">
        <f t="shared" si="14"/>
        <v>0</v>
      </c>
      <c r="K60" s="28">
        <f t="shared" si="15"/>
        <v>0</v>
      </c>
      <c r="L60" s="27">
        <f t="shared" si="16"/>
        <v>106</v>
      </c>
      <c r="M60" s="27">
        <f t="shared" si="17"/>
        <v>10600</v>
      </c>
      <c r="N60" s="27">
        <f t="shared" si="18"/>
        <v>0</v>
      </c>
      <c r="O60" s="27">
        <f t="shared" si="19"/>
        <v>0</v>
      </c>
    </row>
    <row r="61" spans="1:15" x14ac:dyDescent="0.3">
      <c r="A61" s="29" t="str">
        <f>IF(VN100_bas!D48=1,"",VN100_bas!A48)</f>
        <v/>
      </c>
      <c r="B61" s="28" t="str">
        <f>IF(A61=0,"",IFERROR(VLOOKUP(A61,VN100_bas!$A:$B,2,0),""))</f>
        <v/>
      </c>
      <c r="C61" s="28">
        <f>IFERROR(VLOOKUP($A61,updated_plusgrid!$1:$1048576,MATCH("After allocate to FUESSVFL today",updated_plusgrid!$1:$1,0),0),0)</f>
        <v>0</v>
      </c>
      <c r="D61" s="28">
        <f>IFERROR(VLOOKUP($A61,updated_plusgrid!$1:$1048576,MATCH("After allocate to FUESSVFL tmr",updated_plusgrid!$1:$1,0),0),0)</f>
        <v>0</v>
      </c>
      <c r="E61" s="28">
        <f>IFERROR(VLOOKUP($A61,updated_plusgrid!$1:$1048576,MATCH("After allocate to FUESSVFL after tmr",updated_plusgrid!$1:$1,0),0),0)</f>
        <v>0</v>
      </c>
      <c r="F61" s="30" t="str">
        <f t="shared" si="10"/>
        <v/>
      </c>
      <c r="G61" s="28" t="str">
        <f t="shared" si="11"/>
        <v/>
      </c>
      <c r="H61" s="30" t="str">
        <f t="shared" si="12"/>
        <v/>
      </c>
      <c r="I61" s="28" t="str">
        <f t="shared" si="13"/>
        <v/>
      </c>
      <c r="J61" s="30" t="str">
        <f t="shared" si="14"/>
        <v/>
      </c>
      <c r="K61" s="28" t="str">
        <f t="shared" si="15"/>
        <v/>
      </c>
      <c r="L61" s="27" t="str">
        <f t="shared" si="16"/>
        <v/>
      </c>
      <c r="M61" s="27" t="e">
        <f t="shared" si="17"/>
        <v>#VALUE!</v>
      </c>
      <c r="N61" s="27">
        <f t="shared" si="18"/>
        <v>0</v>
      </c>
      <c r="O61" s="27">
        <f t="shared" si="19"/>
        <v>0</v>
      </c>
    </row>
    <row r="62" spans="1:15" x14ac:dyDescent="0.3">
      <c r="A62" s="29" t="str">
        <f>IF(VN100_bas!D39=1,"",VN100_bas!A39)</f>
        <v>NVL</v>
      </c>
      <c r="B62" s="28">
        <f>IF(A62=0,"",IFERROR(VLOOKUP(A62,VN100_bas!$A:$B,2,0),""))</f>
        <v>1200</v>
      </c>
      <c r="C62" s="28">
        <f>IFERROR(VLOOKUP($A62,updated_plusgrid!$1:$1048576,MATCH("After allocate to FUESSVFL today",updated_plusgrid!$1:$1,0),0),0)</f>
        <v>88900</v>
      </c>
      <c r="D62" s="28">
        <f>IFERROR(VLOOKUP($A62,updated_plusgrid!$1:$1048576,MATCH("After allocate to FUESSVFL tmr",updated_plusgrid!$1:$1,0),0),0)</f>
        <v>0</v>
      </c>
      <c r="E62" s="28">
        <f>IFERROR(VLOOKUP($A62,updated_plusgrid!$1:$1048576,MATCH("After allocate to FUESSVFL after tmr",updated_plusgrid!$1:$1,0),0),0)</f>
        <v>0</v>
      </c>
      <c r="F62" s="30">
        <f t="shared" si="10"/>
        <v>74.083333333333329</v>
      </c>
      <c r="G62" s="28">
        <f t="shared" si="11"/>
        <v>74</v>
      </c>
      <c r="H62" s="30">
        <f t="shared" si="12"/>
        <v>0</v>
      </c>
      <c r="I62" s="28">
        <f t="shared" si="13"/>
        <v>0</v>
      </c>
      <c r="J62" s="30">
        <f t="shared" si="14"/>
        <v>0</v>
      </c>
      <c r="K62" s="28">
        <f t="shared" si="15"/>
        <v>0</v>
      </c>
      <c r="L62" s="27">
        <f t="shared" si="16"/>
        <v>74</v>
      </c>
      <c r="M62" s="27">
        <f t="shared" si="17"/>
        <v>88900</v>
      </c>
      <c r="N62" s="27">
        <f t="shared" si="18"/>
        <v>0</v>
      </c>
      <c r="O62" s="27">
        <f t="shared" si="19"/>
        <v>0</v>
      </c>
    </row>
    <row r="63" spans="1:15" x14ac:dyDescent="0.3">
      <c r="A63" s="29" t="str">
        <f>IF(VN100_bas!D4=1,"",VN100_bas!A4)</f>
        <v>BID</v>
      </c>
      <c r="B63" s="28">
        <f>IF(A63=0,"",IFERROR(VLOOKUP(A63,VN100_bas!$A:$B,2,0),""))</f>
        <v>200</v>
      </c>
      <c r="C63" s="28">
        <f>IFERROR(VLOOKUP($A63,updated_plusgrid!$1:$1048576,MATCH("After allocate to FUESSVFL today",updated_plusgrid!$1:$1,0),0),0)</f>
        <v>1805</v>
      </c>
      <c r="D63" s="28">
        <f>IFERROR(VLOOKUP($A63,updated_plusgrid!$1:$1048576,MATCH("After allocate to FUESSVFL tmr",updated_plusgrid!$1:$1,0),0),0)</f>
        <v>400</v>
      </c>
      <c r="E63" s="28">
        <f>IFERROR(VLOOKUP($A63,updated_plusgrid!$1:$1048576,MATCH("After allocate to FUESSVFL after tmr",updated_plusgrid!$1:$1,0),0),0)</f>
        <v>400</v>
      </c>
      <c r="F63" s="30">
        <f t="shared" si="10"/>
        <v>9.0250000000000004</v>
      </c>
      <c r="G63" s="28">
        <f t="shared" si="11"/>
        <v>9</v>
      </c>
      <c r="H63" s="30">
        <f t="shared" si="12"/>
        <v>2</v>
      </c>
      <c r="I63" s="28">
        <f t="shared" si="13"/>
        <v>2</v>
      </c>
      <c r="J63" s="30">
        <f t="shared" si="14"/>
        <v>2</v>
      </c>
      <c r="K63" s="28">
        <f t="shared" si="15"/>
        <v>2</v>
      </c>
      <c r="L63" s="27">
        <f t="shared" si="16"/>
        <v>13</v>
      </c>
      <c r="M63" s="27">
        <f t="shared" si="17"/>
        <v>1805</v>
      </c>
      <c r="N63" s="27">
        <f t="shared" si="18"/>
        <v>400</v>
      </c>
      <c r="O63" s="27">
        <f t="shared" si="19"/>
        <v>400</v>
      </c>
    </row>
    <row r="64" spans="1:15" x14ac:dyDescent="0.3">
      <c r="A64" s="29" t="str">
        <f>IF(VN100_bas!D52=1,"",VN100_bas!A52)</f>
        <v>SIP</v>
      </c>
      <c r="B64" s="28">
        <f>IF(A64=0,"",IFERROR(VLOOKUP(A64,VN100_bas!$A:$B,2,0),""))</f>
        <v>100</v>
      </c>
      <c r="C64" s="28">
        <f>IFERROR(VLOOKUP($A64,updated_plusgrid!$1:$1048576,MATCH("After allocate to FUESSVFL today",updated_plusgrid!$1:$1,0),0),0)</f>
        <v>10100</v>
      </c>
      <c r="D64" s="28">
        <f>IFERROR(VLOOKUP($A64,updated_plusgrid!$1:$1048576,MATCH("After allocate to FUESSVFL tmr",updated_plusgrid!$1:$1,0),0),0)</f>
        <v>0</v>
      </c>
      <c r="E64" s="28">
        <f>IFERROR(VLOOKUP($A64,updated_plusgrid!$1:$1048576,MATCH("After allocate to FUESSVFL after tmr",updated_plusgrid!$1:$1,0),0),0)</f>
        <v>0</v>
      </c>
      <c r="F64" s="30">
        <f t="shared" si="10"/>
        <v>101</v>
      </c>
      <c r="G64" s="28">
        <f t="shared" si="11"/>
        <v>101</v>
      </c>
      <c r="H64" s="30">
        <f t="shared" si="12"/>
        <v>0</v>
      </c>
      <c r="I64" s="28">
        <f t="shared" si="13"/>
        <v>0</v>
      </c>
      <c r="J64" s="30">
        <f t="shared" si="14"/>
        <v>0</v>
      </c>
      <c r="K64" s="28">
        <f t="shared" si="15"/>
        <v>0</v>
      </c>
      <c r="L64" s="27">
        <f t="shared" si="16"/>
        <v>101</v>
      </c>
      <c r="M64" s="27">
        <f t="shared" si="17"/>
        <v>10100</v>
      </c>
      <c r="N64" s="27">
        <f t="shared" si="18"/>
        <v>0</v>
      </c>
      <c r="O64" s="27">
        <f t="shared" si="19"/>
        <v>0</v>
      </c>
    </row>
    <row r="65" spans="1:15" x14ac:dyDescent="0.3">
      <c r="A65" s="29" t="str">
        <f>IF(VN100_bas!D3=1,"",VN100_bas!A3)</f>
        <v/>
      </c>
      <c r="B65" s="28" t="str">
        <f>IF(A65=0,"",IFERROR(VLOOKUP(A65,VN100_bas!$A:$B,2,0),""))</f>
        <v/>
      </c>
      <c r="C65" s="28">
        <f>IFERROR(VLOOKUP($A65,updated_plusgrid!$1:$1048576,MATCH("After allocate to FUESSVFL today",updated_plusgrid!$1:$1,0),0),0)</f>
        <v>0</v>
      </c>
      <c r="D65" s="28">
        <f>IFERROR(VLOOKUP($A65,updated_plusgrid!$1:$1048576,MATCH("After allocate to FUESSVFL tmr",updated_plusgrid!$1:$1,0),0),0)</f>
        <v>0</v>
      </c>
      <c r="E65" s="28">
        <f>IFERROR(VLOOKUP($A65,updated_plusgrid!$1:$1048576,MATCH("After allocate to FUESSVFL after tmr",updated_plusgrid!$1:$1,0),0),0)</f>
        <v>0</v>
      </c>
      <c r="F65" s="30" t="str">
        <f t="shared" si="10"/>
        <v/>
      </c>
      <c r="G65" s="28" t="str">
        <f t="shared" si="11"/>
        <v/>
      </c>
      <c r="H65" s="30" t="str">
        <f t="shared" si="12"/>
        <v/>
      </c>
      <c r="I65" s="28" t="str">
        <f t="shared" si="13"/>
        <v/>
      </c>
      <c r="J65" s="30" t="str">
        <f t="shared" si="14"/>
        <v/>
      </c>
      <c r="K65" s="28" t="str">
        <f t="shared" si="15"/>
        <v/>
      </c>
      <c r="L65" s="27" t="str">
        <f t="shared" si="16"/>
        <v/>
      </c>
      <c r="M65" s="27" t="e">
        <f t="shared" si="17"/>
        <v>#VALUE!</v>
      </c>
      <c r="N65" s="27">
        <f t="shared" si="18"/>
        <v>0</v>
      </c>
      <c r="O65" s="27">
        <f t="shared" si="19"/>
        <v>0</v>
      </c>
    </row>
    <row r="66" spans="1:15" x14ac:dyDescent="0.3">
      <c r="A66" s="29" t="str">
        <f>IF(VN100_bas!D43=1,"",VN100_bas!A43)</f>
        <v>PLX</v>
      </c>
      <c r="B66" s="28">
        <f>IF(A66=0,"",IFERROR(VLOOKUP(A66,VN100_bas!$A:$B,2,0),""))</f>
        <v>100</v>
      </c>
      <c r="C66" s="28">
        <f>IFERROR(VLOOKUP($A66,updated_plusgrid!$1:$1048576,MATCH("After allocate to FUESSVFL today",updated_plusgrid!$1:$1,0),0),0)</f>
        <v>1850</v>
      </c>
      <c r="D66" s="28">
        <f>IFERROR(VLOOKUP($A66,updated_plusgrid!$1:$1048576,MATCH("After allocate to FUESSVFL tmr",updated_plusgrid!$1:$1,0),0),0)</f>
        <v>200</v>
      </c>
      <c r="E66" s="28">
        <f>IFERROR(VLOOKUP($A66,updated_plusgrid!$1:$1048576,MATCH("After allocate to FUESSVFL after tmr",updated_plusgrid!$1:$1,0),0),0)</f>
        <v>200</v>
      </c>
      <c r="F66" s="30">
        <f t="shared" ref="F66:F98" si="20">IF(LEN($A66)=3,IFERROR(C66/$B66,0),"")</f>
        <v>18.5</v>
      </c>
      <c r="G66" s="28">
        <f t="shared" ref="G66:G97" si="21">IFERROR(ROUNDDOWN(F66,-0.1),"")</f>
        <v>18</v>
      </c>
      <c r="H66" s="30">
        <f t="shared" ref="H66:H98" si="22">IF(LEN($A66)=3,IFERROR(D66/$B66,0),"")</f>
        <v>2</v>
      </c>
      <c r="I66" s="28">
        <f t="shared" ref="I66:I97" si="23">IFERROR(ROUNDDOWN(H66,-0.1),"")</f>
        <v>2</v>
      </c>
      <c r="J66" s="30">
        <f t="shared" ref="J66:J98" si="24">IF(LEN($A66)=3,IFERROR(E66/$B66,0),"")</f>
        <v>2</v>
      </c>
      <c r="K66" s="28">
        <f t="shared" ref="K66:K97" si="25">IFERROR(ROUNDDOWN(J66,-0.1),"")</f>
        <v>2</v>
      </c>
      <c r="L66" s="27">
        <f t="shared" ref="L66:L97" si="26">IFERROR(G66+I66+K66,"")</f>
        <v>22</v>
      </c>
      <c r="M66" s="27">
        <f t="shared" ref="M66:M74" si="27">C66-MIN($G$2:$G$31)*B66</f>
        <v>1850</v>
      </c>
      <c r="N66" s="27">
        <f t="shared" ref="N66:N74" si="28">D66-MIN($G$2:$G$31)*C66</f>
        <v>200</v>
      </c>
      <c r="O66" s="27">
        <f t="shared" ref="O66:O74" si="29">E66-MIN($G$2:$G$31)*D66</f>
        <v>200</v>
      </c>
    </row>
    <row r="67" spans="1:15" x14ac:dyDescent="0.3">
      <c r="A67" s="29" t="str">
        <f>IF(VN100_bas!D70=1,"",VN100_bas!A70)</f>
        <v>VPB</v>
      </c>
      <c r="B67" s="28">
        <f>IF(A67=0,"",IFERROR(VLOOKUP(A67,VN100_bas!$A:$B,2,0),""))</f>
        <v>4300</v>
      </c>
      <c r="C67" s="28">
        <f>IFERROR(VLOOKUP($A67,updated_plusgrid!$1:$1048576,MATCH("After allocate to FUESSVFL today",updated_plusgrid!$1:$1,0),0),0)</f>
        <v>53683</v>
      </c>
      <c r="D67" s="28">
        <f>IFERROR(VLOOKUP($A67,updated_plusgrid!$1:$1048576,MATCH("After allocate to FUESSVFL tmr",updated_plusgrid!$1:$1,0),0),0)</f>
        <v>0</v>
      </c>
      <c r="E67" s="28">
        <f>IFERROR(VLOOKUP($A67,updated_plusgrid!$1:$1048576,MATCH("After allocate to FUESSVFL after tmr",updated_plusgrid!$1:$1,0),0),0)</f>
        <v>8200</v>
      </c>
      <c r="F67" s="30">
        <f t="shared" si="20"/>
        <v>12.484418604651163</v>
      </c>
      <c r="G67" s="28">
        <f t="shared" si="21"/>
        <v>12</v>
      </c>
      <c r="H67" s="30">
        <f t="shared" si="22"/>
        <v>0</v>
      </c>
      <c r="I67" s="28">
        <f t="shared" si="23"/>
        <v>0</v>
      </c>
      <c r="J67" s="30">
        <f t="shared" si="24"/>
        <v>1.9069767441860466</v>
      </c>
      <c r="K67" s="28">
        <f t="shared" si="25"/>
        <v>1</v>
      </c>
      <c r="L67" s="27">
        <f t="shared" si="26"/>
        <v>13</v>
      </c>
      <c r="M67" s="27">
        <f t="shared" si="27"/>
        <v>53683</v>
      </c>
      <c r="N67" s="27">
        <f t="shared" si="28"/>
        <v>0</v>
      </c>
      <c r="O67" s="27">
        <f t="shared" si="29"/>
        <v>8200</v>
      </c>
    </row>
    <row r="68" spans="1:15" x14ac:dyDescent="0.3">
      <c r="A68" s="29" t="str">
        <f>IF(VN100_bas!D49=1,"",VN100_bas!A49)</f>
        <v>SAB</v>
      </c>
      <c r="B68" s="28">
        <f>IF(A68=0,"",IFERROR(VLOOKUP(A68,VN100_bas!$A:$B,2,0),""))</f>
        <v>100</v>
      </c>
      <c r="C68" s="28">
        <f>IFERROR(VLOOKUP($A68,updated_plusgrid!$1:$1048576,MATCH("After allocate to FUESSVFL today",updated_plusgrid!$1:$1,0),0),0)</f>
        <v>1350</v>
      </c>
      <c r="D68" s="28">
        <f>IFERROR(VLOOKUP($A68,updated_plusgrid!$1:$1048576,MATCH("After allocate to FUESSVFL tmr",updated_plusgrid!$1:$1,0),0),0)</f>
        <v>200</v>
      </c>
      <c r="E68" s="28">
        <f>IFERROR(VLOOKUP($A68,updated_plusgrid!$1:$1048576,MATCH("After allocate to FUESSVFL after tmr",updated_plusgrid!$1:$1,0),0),0)</f>
        <v>200</v>
      </c>
      <c r="F68" s="30">
        <f t="shared" si="20"/>
        <v>13.5</v>
      </c>
      <c r="G68" s="28">
        <f t="shared" si="21"/>
        <v>13</v>
      </c>
      <c r="H68" s="30">
        <f t="shared" si="22"/>
        <v>2</v>
      </c>
      <c r="I68" s="28">
        <f t="shared" si="23"/>
        <v>2</v>
      </c>
      <c r="J68" s="30">
        <f t="shared" si="24"/>
        <v>2</v>
      </c>
      <c r="K68" s="28">
        <f t="shared" si="25"/>
        <v>2</v>
      </c>
      <c r="L68" s="27">
        <f t="shared" si="26"/>
        <v>17</v>
      </c>
      <c r="M68" s="27">
        <f t="shared" si="27"/>
        <v>1350</v>
      </c>
      <c r="N68" s="27">
        <f t="shared" si="28"/>
        <v>200</v>
      </c>
      <c r="O68" s="27">
        <f t="shared" si="29"/>
        <v>200</v>
      </c>
    </row>
    <row r="69" spans="1:15" x14ac:dyDescent="0.3">
      <c r="A69" s="29" t="str">
        <f>IF(VN100_bas!D54=1,"",VN100_bas!A54)</f>
        <v>SSI</v>
      </c>
      <c r="B69" s="28">
        <f>IF(A69=0,"",IFERROR(VLOOKUP(A69,VN100_bas!$A:$B,2,0),""))</f>
        <v>1000</v>
      </c>
      <c r="C69" s="28">
        <f>IFERROR(VLOOKUP($A69,updated_plusgrid!$1:$1048576,MATCH("After allocate to FUESSVFL today",updated_plusgrid!$1:$1,0),0),0)</f>
        <v>46370</v>
      </c>
      <c r="D69" s="28">
        <f>IFERROR(VLOOKUP($A69,updated_plusgrid!$1:$1048576,MATCH("After allocate to FUESSVFL tmr",updated_plusgrid!$1:$1,0),0),0)</f>
        <v>1800</v>
      </c>
      <c r="E69" s="28">
        <f>IFERROR(VLOOKUP($A69,updated_plusgrid!$1:$1048576,MATCH("After allocate to FUESSVFL after tmr",updated_plusgrid!$1:$1,0),0),0)</f>
        <v>1800</v>
      </c>
      <c r="F69" s="30">
        <f t="shared" si="20"/>
        <v>46.37</v>
      </c>
      <c r="G69" s="28">
        <f t="shared" si="21"/>
        <v>46</v>
      </c>
      <c r="H69" s="30">
        <f t="shared" si="22"/>
        <v>1.8</v>
      </c>
      <c r="I69" s="28">
        <f t="shared" si="23"/>
        <v>1</v>
      </c>
      <c r="J69" s="30">
        <f t="shared" si="24"/>
        <v>1.8</v>
      </c>
      <c r="K69" s="28">
        <f t="shared" si="25"/>
        <v>1</v>
      </c>
      <c r="L69" s="27">
        <f t="shared" si="26"/>
        <v>48</v>
      </c>
      <c r="M69" s="27">
        <f t="shared" si="27"/>
        <v>46370</v>
      </c>
      <c r="N69" s="27">
        <f t="shared" si="28"/>
        <v>1800</v>
      </c>
      <c r="O69" s="27">
        <f t="shared" si="29"/>
        <v>1800</v>
      </c>
    </row>
    <row r="70" spans="1:15" x14ac:dyDescent="0.3">
      <c r="A70" s="29" t="str">
        <f>IF(VN100_bas!D66=1,"",VN100_bas!A66)</f>
        <v>VIX</v>
      </c>
      <c r="B70" s="28">
        <f>IF(A70=0,"",IFERROR(VLOOKUP(A70,VN100_bas!$A:$B,2,0),""))</f>
        <v>1200</v>
      </c>
      <c r="C70" s="28">
        <f>IFERROR(VLOOKUP($A70,updated_plusgrid!$1:$1048576,MATCH("After allocate to FUESSVFL today",updated_plusgrid!$1:$1,0),0),0)</f>
        <v>84500</v>
      </c>
      <c r="D70" s="28">
        <f>IFERROR(VLOOKUP($A70,updated_plusgrid!$1:$1048576,MATCH("After allocate to FUESSVFL tmr",updated_plusgrid!$1:$1,0),0),0)</f>
        <v>0</v>
      </c>
      <c r="E70" s="28">
        <f>IFERROR(VLOOKUP($A70,updated_plusgrid!$1:$1048576,MATCH("After allocate to FUESSVFL after tmr",updated_plusgrid!$1:$1,0),0),0)</f>
        <v>0</v>
      </c>
      <c r="F70" s="30">
        <f t="shared" si="20"/>
        <v>70.416666666666671</v>
      </c>
      <c r="G70" s="28">
        <f t="shared" si="21"/>
        <v>70</v>
      </c>
      <c r="H70" s="30">
        <f t="shared" si="22"/>
        <v>0</v>
      </c>
      <c r="I70" s="28">
        <f t="shared" si="23"/>
        <v>0</v>
      </c>
      <c r="J70" s="30">
        <f t="shared" si="24"/>
        <v>0</v>
      </c>
      <c r="K70" s="28">
        <f t="shared" si="25"/>
        <v>0</v>
      </c>
      <c r="L70" s="27">
        <f t="shared" si="26"/>
        <v>70</v>
      </c>
      <c r="M70" s="27">
        <f t="shared" si="27"/>
        <v>84500</v>
      </c>
      <c r="N70" s="27">
        <f t="shared" si="28"/>
        <v>0</v>
      </c>
      <c r="O70" s="27">
        <f t="shared" si="29"/>
        <v>0</v>
      </c>
    </row>
    <row r="71" spans="1:15" x14ac:dyDescent="0.3">
      <c r="A71" s="29" t="str">
        <f>IF(VN100_bas!D37=1,"",VN100_bas!A37)</f>
        <v>NKG</v>
      </c>
      <c r="B71" s="28">
        <f>IF(A71=0,"",IFERROR(VLOOKUP(A71,VN100_bas!$A:$B,2,0),""))</f>
        <v>100</v>
      </c>
      <c r="C71" s="28">
        <f>IFERROR(VLOOKUP($A71,updated_plusgrid!$1:$1048576,MATCH("After allocate to FUESSVFL today",updated_plusgrid!$1:$1,0),0),0)</f>
        <v>16400</v>
      </c>
      <c r="D71" s="28">
        <f>IFERROR(VLOOKUP($A71,updated_plusgrid!$1:$1048576,MATCH("After allocate to FUESSVFL tmr",updated_plusgrid!$1:$1,0),0),0)</f>
        <v>0</v>
      </c>
      <c r="E71" s="28">
        <f>IFERROR(VLOOKUP($A71,updated_plusgrid!$1:$1048576,MATCH("After allocate to FUESSVFL after tmr",updated_plusgrid!$1:$1,0),0),0)</f>
        <v>0</v>
      </c>
      <c r="F71" s="30">
        <f t="shared" si="20"/>
        <v>164</v>
      </c>
      <c r="G71" s="28">
        <f t="shared" si="21"/>
        <v>164</v>
      </c>
      <c r="H71" s="30">
        <f t="shared" si="22"/>
        <v>0</v>
      </c>
      <c r="I71" s="28">
        <f t="shared" si="23"/>
        <v>0</v>
      </c>
      <c r="J71" s="30">
        <f t="shared" si="24"/>
        <v>0</v>
      </c>
      <c r="K71" s="28">
        <f t="shared" si="25"/>
        <v>0</v>
      </c>
      <c r="L71" s="27">
        <f t="shared" si="26"/>
        <v>164</v>
      </c>
      <c r="M71" s="27">
        <f t="shared" si="27"/>
        <v>16400</v>
      </c>
      <c r="N71" s="27">
        <f t="shared" si="28"/>
        <v>0</v>
      </c>
      <c r="O71" s="27">
        <f t="shared" si="29"/>
        <v>0</v>
      </c>
    </row>
    <row r="72" spans="1:15" x14ac:dyDescent="0.3">
      <c r="A72" s="29">
        <f>IF(VN100_bas!D73=1,"",VN100_bas!A73)</f>
        <v>0</v>
      </c>
      <c r="B72" s="28" t="str">
        <f>IF(A72=0,"",IFERROR(VLOOKUP(A72,VN100_bas!$A:$B,2,0),""))</f>
        <v/>
      </c>
      <c r="C72" s="28">
        <f>IFERROR(VLOOKUP($A72,updated_plusgrid!$1:$1048576,MATCH("After allocate to FUESSVFL today",updated_plusgrid!$1:$1,0),0),0)</f>
        <v>0</v>
      </c>
      <c r="D72" s="28">
        <f>IFERROR(VLOOKUP($A72,updated_plusgrid!$1:$1048576,MATCH("After allocate to FUESSVFL tmr",updated_plusgrid!$1:$1,0),0),0)</f>
        <v>0</v>
      </c>
      <c r="E72" s="28">
        <f>IFERROR(VLOOKUP($A72,updated_plusgrid!$1:$1048576,MATCH("After allocate to FUESSVFL after tmr",updated_plusgrid!$1:$1,0),0),0)</f>
        <v>0</v>
      </c>
      <c r="F72" s="30" t="str">
        <f t="shared" si="20"/>
        <v/>
      </c>
      <c r="G72" s="28" t="str">
        <f t="shared" si="21"/>
        <v/>
      </c>
      <c r="H72" s="30" t="str">
        <f t="shared" si="22"/>
        <v/>
      </c>
      <c r="I72" s="28" t="str">
        <f t="shared" si="23"/>
        <v/>
      </c>
      <c r="J72" s="30" t="str">
        <f t="shared" si="24"/>
        <v/>
      </c>
      <c r="K72" s="28" t="str">
        <f t="shared" si="25"/>
        <v/>
      </c>
      <c r="L72" s="27" t="str">
        <f t="shared" si="26"/>
        <v/>
      </c>
      <c r="M72" s="27" t="e">
        <f t="shared" si="27"/>
        <v>#VALUE!</v>
      </c>
      <c r="N72" s="27">
        <f t="shared" si="28"/>
        <v>0</v>
      </c>
      <c r="O72" s="27">
        <f t="shared" si="29"/>
        <v>0</v>
      </c>
    </row>
    <row r="73" spans="1:15" x14ac:dyDescent="0.3">
      <c r="A73" s="29">
        <f>IF(VN100_bas!D74=1,"",VN100_bas!A74)</f>
        <v>0</v>
      </c>
      <c r="B73" s="28" t="str">
        <f>IF(A73=0,"",IFERROR(VLOOKUP(A73,VN100_bas!$A:$B,2,0),""))</f>
        <v/>
      </c>
      <c r="C73" s="28">
        <f>IFERROR(VLOOKUP($A73,updated_plusgrid!$1:$1048576,MATCH("After allocate to FUESSVFL today",updated_plusgrid!$1:$1,0),0),0)</f>
        <v>0</v>
      </c>
      <c r="D73" s="28">
        <f>IFERROR(VLOOKUP($A73,updated_plusgrid!$1:$1048576,MATCH("After allocate to FUESSVFL tmr",updated_plusgrid!$1:$1,0),0),0)</f>
        <v>0</v>
      </c>
      <c r="E73" s="28">
        <f>IFERROR(VLOOKUP($A73,updated_plusgrid!$1:$1048576,MATCH("After allocate to FUESSVFL after tmr",updated_plusgrid!$1:$1,0),0),0)</f>
        <v>0</v>
      </c>
      <c r="F73" s="30" t="str">
        <f t="shared" si="20"/>
        <v/>
      </c>
      <c r="G73" s="28" t="str">
        <f t="shared" si="21"/>
        <v/>
      </c>
      <c r="H73" s="30" t="str">
        <f t="shared" si="22"/>
        <v/>
      </c>
      <c r="I73" s="28" t="str">
        <f t="shared" si="23"/>
        <v/>
      </c>
      <c r="J73" s="30" t="str">
        <f t="shared" si="24"/>
        <v/>
      </c>
      <c r="K73" s="28" t="str">
        <f t="shared" si="25"/>
        <v/>
      </c>
      <c r="L73" s="27" t="str">
        <f t="shared" si="26"/>
        <v/>
      </c>
      <c r="M73" s="27" t="e">
        <f t="shared" si="27"/>
        <v>#VALUE!</v>
      </c>
      <c r="N73" s="27">
        <f t="shared" si="28"/>
        <v>0</v>
      </c>
      <c r="O73" s="27">
        <f t="shared" si="29"/>
        <v>0</v>
      </c>
    </row>
    <row r="74" spans="1:15" x14ac:dyDescent="0.3">
      <c r="A74" s="29">
        <f>IF(VN100_bas!D75=1,"",VN100_bas!A75)</f>
        <v>0</v>
      </c>
      <c r="B74" s="28" t="str">
        <f>IF(A74=0,"",IFERROR(VLOOKUP(A74,VN100_bas!$A:$B,2,0),""))</f>
        <v/>
      </c>
      <c r="C74" s="28">
        <f>IFERROR(VLOOKUP($A74,updated_plusgrid!$1:$1048576,MATCH("After allocate to FUESSVFL today",updated_plusgrid!$1:$1,0),0),0)</f>
        <v>0</v>
      </c>
      <c r="D74" s="28">
        <f>IFERROR(VLOOKUP($A74,updated_plusgrid!$1:$1048576,MATCH("After allocate to FUESSVFL tmr",updated_plusgrid!$1:$1,0),0),0)</f>
        <v>0</v>
      </c>
      <c r="E74" s="28">
        <f>IFERROR(VLOOKUP($A74,updated_plusgrid!$1:$1048576,MATCH("After allocate to FUESSVFL after tmr",updated_plusgrid!$1:$1,0),0),0)</f>
        <v>0</v>
      </c>
      <c r="F74" s="30" t="str">
        <f t="shared" si="20"/>
        <v/>
      </c>
      <c r="G74" s="28" t="str">
        <f t="shared" si="21"/>
        <v/>
      </c>
      <c r="H74" s="30" t="str">
        <f t="shared" si="22"/>
        <v/>
      </c>
      <c r="I74" s="28" t="str">
        <f t="shared" si="23"/>
        <v/>
      </c>
      <c r="J74" s="30" t="str">
        <f t="shared" si="24"/>
        <v/>
      </c>
      <c r="K74" s="28" t="str">
        <f t="shared" si="25"/>
        <v/>
      </c>
      <c r="L74" s="27" t="str">
        <f t="shared" si="26"/>
        <v/>
      </c>
      <c r="M74" s="27" t="e">
        <f t="shared" si="27"/>
        <v>#VALUE!</v>
      </c>
      <c r="N74" s="27">
        <f t="shared" si="28"/>
        <v>0</v>
      </c>
      <c r="O74" s="27">
        <f t="shared" si="29"/>
        <v>0</v>
      </c>
    </row>
    <row r="75" spans="1:15" x14ac:dyDescent="0.3">
      <c r="A75" s="29">
        <f>IF(VN100_bas!D76=1,"",VN100_bas!A76)</f>
        <v>0</v>
      </c>
      <c r="B75" s="28" t="str">
        <f>IF(A75=0,"",IFERROR(VLOOKUP(A75,VN100_bas!$A:$B,2,0),""))</f>
        <v/>
      </c>
      <c r="C75" s="28">
        <f>IFERROR(VLOOKUP($A75,updated_plusgrid!$1:$1048576,MATCH("After allocate to FUESSVFL today",updated_plusgrid!$1:$1,0),0),0)</f>
        <v>0</v>
      </c>
      <c r="D75" s="28">
        <f>IFERROR(VLOOKUP($A75,updated_plusgrid!$1:$1048576,MATCH("After allocate to FUESSVFL tmr",updated_plusgrid!$1:$1,0),0),0)</f>
        <v>0</v>
      </c>
      <c r="E75" s="28">
        <f>IFERROR(VLOOKUP($A75,updated_plusgrid!$1:$1048576,MATCH("After allocate to FUESSVFL after tmr",updated_plusgrid!$1:$1,0),0),0)</f>
        <v>0</v>
      </c>
      <c r="F75" s="30" t="str">
        <f t="shared" si="20"/>
        <v/>
      </c>
      <c r="G75" s="28" t="str">
        <f t="shared" si="21"/>
        <v/>
      </c>
      <c r="H75" s="30" t="str">
        <f t="shared" si="22"/>
        <v/>
      </c>
      <c r="I75" s="28" t="str">
        <f t="shared" si="23"/>
        <v/>
      </c>
      <c r="J75" s="30" t="str">
        <f t="shared" si="24"/>
        <v/>
      </c>
      <c r="K75" s="28" t="str">
        <f t="shared" si="25"/>
        <v/>
      </c>
      <c r="L75" s="27" t="str">
        <f t="shared" si="26"/>
        <v/>
      </c>
    </row>
    <row r="76" spans="1:15" x14ac:dyDescent="0.3">
      <c r="A76" s="29">
        <f>IF(VN100_bas!D77=1,"",VN100_bas!A77)</f>
        <v>0</v>
      </c>
      <c r="B76" s="28" t="str">
        <f>IF(A76=0,"",IFERROR(VLOOKUP(A76,VN100_bas!$A:$B,2,0),""))</f>
        <v/>
      </c>
      <c r="C76" s="28">
        <f>IFERROR(VLOOKUP($A76,updated_plusgrid!$1:$1048576,MATCH("After allocate to FUESSVFL today",updated_plusgrid!$1:$1,0),0),0)</f>
        <v>0</v>
      </c>
      <c r="D76" s="28">
        <f>IFERROR(VLOOKUP($A76,updated_plusgrid!$1:$1048576,MATCH("After allocate to FUESSVFL tmr",updated_plusgrid!$1:$1,0),0),0)</f>
        <v>0</v>
      </c>
      <c r="E76" s="28">
        <f>IFERROR(VLOOKUP($A76,updated_plusgrid!$1:$1048576,MATCH("After allocate to FUESSVFL after tmr",updated_plusgrid!$1:$1,0),0),0)</f>
        <v>0</v>
      </c>
      <c r="F76" s="30" t="str">
        <f t="shared" si="20"/>
        <v/>
      </c>
      <c r="G76" s="28" t="str">
        <f t="shared" si="21"/>
        <v/>
      </c>
      <c r="H76" s="30" t="str">
        <f t="shared" si="22"/>
        <v/>
      </c>
      <c r="I76" s="28" t="str">
        <f t="shared" si="23"/>
        <v/>
      </c>
      <c r="J76" s="30" t="str">
        <f t="shared" si="24"/>
        <v/>
      </c>
      <c r="K76" s="28" t="str">
        <f t="shared" si="25"/>
        <v/>
      </c>
      <c r="L76" s="27" t="str">
        <f t="shared" si="26"/>
        <v/>
      </c>
    </row>
    <row r="77" spans="1:15" x14ac:dyDescent="0.3">
      <c r="A77" s="29">
        <f>IF(VN100_bas!D78=1,"",VN100_bas!A78)</f>
        <v>0</v>
      </c>
      <c r="B77" s="28" t="str">
        <f>IF(A77=0,"",IFERROR(VLOOKUP(A77,VN100_bas!$A:$B,2,0),""))</f>
        <v/>
      </c>
      <c r="C77" s="28">
        <f>IFERROR(VLOOKUP($A77,updated_plusgrid!$1:$1048576,MATCH("After allocate to FUESSVFL today",updated_plusgrid!$1:$1,0),0),0)</f>
        <v>0</v>
      </c>
      <c r="D77" s="28">
        <f>IFERROR(VLOOKUP($A77,updated_plusgrid!$1:$1048576,MATCH("After allocate to FUESSVFL tmr",updated_plusgrid!$1:$1,0),0),0)</f>
        <v>0</v>
      </c>
      <c r="E77" s="28">
        <f>IFERROR(VLOOKUP($A77,updated_plusgrid!$1:$1048576,MATCH("After allocate to FUESSVFL after tmr",updated_plusgrid!$1:$1,0),0),0)</f>
        <v>0</v>
      </c>
      <c r="F77" s="30" t="str">
        <f t="shared" si="20"/>
        <v/>
      </c>
      <c r="G77" s="28" t="str">
        <f t="shared" si="21"/>
        <v/>
      </c>
      <c r="H77" s="30" t="str">
        <f t="shared" si="22"/>
        <v/>
      </c>
      <c r="I77" s="28" t="str">
        <f t="shared" si="23"/>
        <v/>
      </c>
      <c r="J77" s="30" t="str">
        <f t="shared" si="24"/>
        <v/>
      </c>
      <c r="K77" s="28" t="str">
        <f t="shared" si="25"/>
        <v/>
      </c>
      <c r="L77" s="27" t="str">
        <f t="shared" si="26"/>
        <v/>
      </c>
    </row>
    <row r="78" spans="1:15" x14ac:dyDescent="0.3">
      <c r="A78" s="29">
        <f>IF(VN100_bas!D79=1,"",VN100_bas!A79)</f>
        <v>0</v>
      </c>
      <c r="B78" s="28" t="str">
        <f>IF(A78=0,"",IFERROR(VLOOKUP(A78,VN100_bas!$A:$B,2,0),""))</f>
        <v/>
      </c>
      <c r="C78" s="28">
        <f>IFERROR(VLOOKUP($A78,updated_plusgrid!$1:$1048576,MATCH("After allocate to FUESSVFL today",updated_plusgrid!$1:$1,0),0),0)</f>
        <v>0</v>
      </c>
      <c r="D78" s="28">
        <f>IFERROR(VLOOKUP($A78,updated_plusgrid!$1:$1048576,MATCH("After allocate to FUESSVFL tmr",updated_plusgrid!$1:$1,0),0),0)</f>
        <v>0</v>
      </c>
      <c r="E78" s="28">
        <f>IFERROR(VLOOKUP($A78,updated_plusgrid!$1:$1048576,MATCH("After allocate to FUESSVFL after tmr",updated_plusgrid!$1:$1,0),0),0)</f>
        <v>0</v>
      </c>
      <c r="F78" s="30" t="str">
        <f t="shared" si="20"/>
        <v/>
      </c>
      <c r="G78" s="28" t="str">
        <f t="shared" si="21"/>
        <v/>
      </c>
      <c r="H78" s="30" t="str">
        <f t="shared" si="22"/>
        <v/>
      </c>
      <c r="I78" s="28" t="str">
        <f t="shared" si="23"/>
        <v/>
      </c>
      <c r="J78" s="30" t="str">
        <f t="shared" si="24"/>
        <v/>
      </c>
      <c r="K78" s="28" t="str">
        <f t="shared" si="25"/>
        <v/>
      </c>
      <c r="L78" s="27" t="str">
        <f t="shared" si="26"/>
        <v/>
      </c>
    </row>
    <row r="79" spans="1:15" x14ac:dyDescent="0.3">
      <c r="A79" s="29">
        <f>IF(VN100_bas!D80=1,"",VN100_bas!A80)</f>
        <v>0</v>
      </c>
      <c r="B79" s="28" t="str">
        <f>IF(A79=0,"",IFERROR(VLOOKUP(A79,VN100_bas!$A:$B,2,0),""))</f>
        <v/>
      </c>
      <c r="C79" s="28">
        <f>IFERROR(VLOOKUP($A79,updated_plusgrid!$1:$1048576,MATCH("After allocate to FUESSVFL today",updated_plusgrid!$1:$1,0),0),0)</f>
        <v>0</v>
      </c>
      <c r="D79" s="28">
        <f>IFERROR(VLOOKUP($A79,updated_plusgrid!$1:$1048576,MATCH("After allocate to FUESSVFL tmr",updated_plusgrid!$1:$1,0),0),0)</f>
        <v>0</v>
      </c>
      <c r="E79" s="28">
        <f>IFERROR(VLOOKUP($A79,updated_plusgrid!$1:$1048576,MATCH("After allocate to FUESSVFL after tmr",updated_plusgrid!$1:$1,0),0),0)</f>
        <v>0</v>
      </c>
      <c r="F79" s="30" t="str">
        <f t="shared" si="20"/>
        <v/>
      </c>
      <c r="G79" s="28" t="str">
        <f t="shared" si="21"/>
        <v/>
      </c>
      <c r="H79" s="30" t="str">
        <f t="shared" si="22"/>
        <v/>
      </c>
      <c r="I79" s="28" t="str">
        <f t="shared" si="23"/>
        <v/>
      </c>
      <c r="J79" s="30" t="str">
        <f t="shared" si="24"/>
        <v/>
      </c>
      <c r="K79" s="28" t="str">
        <f t="shared" si="25"/>
        <v/>
      </c>
      <c r="L79" s="27" t="str">
        <f t="shared" si="26"/>
        <v/>
      </c>
    </row>
    <row r="80" spans="1:15" x14ac:dyDescent="0.3">
      <c r="A80" s="29">
        <f>IF(VN100_bas!D81=1,"",VN100_bas!A81)</f>
        <v>0</v>
      </c>
      <c r="B80" s="28" t="str">
        <f>IF(A80=0,"",IFERROR(VLOOKUP(A80,VN100_bas!$A:$B,2,0),""))</f>
        <v/>
      </c>
      <c r="C80" s="28">
        <f>IFERROR(VLOOKUP($A80,updated_plusgrid!$1:$1048576,MATCH("After allocate to FUESSVFL today",updated_plusgrid!$1:$1,0),0),0)</f>
        <v>0</v>
      </c>
      <c r="D80" s="28">
        <f>IFERROR(VLOOKUP($A80,updated_plusgrid!$1:$1048576,MATCH("After allocate to FUESSVFL tmr",updated_plusgrid!$1:$1,0),0),0)</f>
        <v>0</v>
      </c>
      <c r="E80" s="28">
        <f>IFERROR(VLOOKUP($A80,updated_plusgrid!$1:$1048576,MATCH("After allocate to FUESSVFL after tmr",updated_plusgrid!$1:$1,0),0),0)</f>
        <v>0</v>
      </c>
      <c r="F80" s="30" t="str">
        <f t="shared" si="20"/>
        <v/>
      </c>
      <c r="G80" s="28" t="str">
        <f t="shared" si="21"/>
        <v/>
      </c>
      <c r="H80" s="30" t="str">
        <f t="shared" si="22"/>
        <v/>
      </c>
      <c r="I80" s="28" t="str">
        <f t="shared" si="23"/>
        <v/>
      </c>
      <c r="J80" s="30" t="str">
        <f t="shared" si="24"/>
        <v/>
      </c>
      <c r="K80" s="28" t="str">
        <f t="shared" si="25"/>
        <v/>
      </c>
      <c r="L80" s="27" t="str">
        <f t="shared" si="26"/>
        <v/>
      </c>
    </row>
    <row r="81" spans="1:12" x14ac:dyDescent="0.3">
      <c r="A81" s="29">
        <f>IF(VN100_bas!D82=1,"",VN100_bas!A82)</f>
        <v>0</v>
      </c>
      <c r="B81" s="28" t="str">
        <f>IF(A81=0,"",IFERROR(VLOOKUP(A81,VN100_bas!$A:$B,2,0),""))</f>
        <v/>
      </c>
      <c r="C81" s="28">
        <f>IFERROR(VLOOKUP($A81,updated_plusgrid!$1:$1048576,MATCH("After allocate to FUESSVFL today",updated_plusgrid!$1:$1,0),0),0)</f>
        <v>0</v>
      </c>
      <c r="D81" s="28">
        <f>IFERROR(VLOOKUP($A81,updated_plusgrid!$1:$1048576,MATCH("After allocate to FUESSVFL tmr",updated_plusgrid!$1:$1,0),0),0)</f>
        <v>0</v>
      </c>
      <c r="E81" s="28">
        <f>IFERROR(VLOOKUP($A81,updated_plusgrid!$1:$1048576,MATCH("After allocate to FUESSVFL after tmr",updated_plusgrid!$1:$1,0),0),0)</f>
        <v>0</v>
      </c>
      <c r="F81" s="30" t="str">
        <f t="shared" si="20"/>
        <v/>
      </c>
      <c r="G81" s="28" t="str">
        <f t="shared" si="21"/>
        <v/>
      </c>
      <c r="H81" s="30" t="str">
        <f t="shared" si="22"/>
        <v/>
      </c>
      <c r="I81" s="28" t="str">
        <f t="shared" si="23"/>
        <v/>
      </c>
      <c r="J81" s="30" t="str">
        <f t="shared" si="24"/>
        <v/>
      </c>
      <c r="K81" s="28" t="str">
        <f t="shared" si="25"/>
        <v/>
      </c>
      <c r="L81" s="27" t="str">
        <f t="shared" si="26"/>
        <v/>
      </c>
    </row>
    <row r="82" spans="1:12" x14ac:dyDescent="0.3">
      <c r="A82" s="29">
        <f>IF(VN100_bas!D83=1,"",VN100_bas!A83)</f>
        <v>0</v>
      </c>
      <c r="B82" s="28" t="str">
        <f>IF(A82=0,"",IFERROR(VLOOKUP(A82,VN100_bas!$A:$B,2,0),""))</f>
        <v/>
      </c>
      <c r="C82" s="28">
        <f>IFERROR(VLOOKUP($A82,updated_plusgrid!$1:$1048576,MATCH("After allocate to FUESSVFL today",updated_plusgrid!$1:$1,0),0),0)</f>
        <v>0</v>
      </c>
      <c r="D82" s="28">
        <f>IFERROR(VLOOKUP($A82,updated_plusgrid!$1:$1048576,MATCH("After allocate to FUESSVFL tmr",updated_plusgrid!$1:$1,0),0),0)</f>
        <v>0</v>
      </c>
      <c r="E82" s="28">
        <f>IFERROR(VLOOKUP($A82,updated_plusgrid!$1:$1048576,MATCH("After allocate to FUESSVFL after tmr",updated_plusgrid!$1:$1,0),0),0)</f>
        <v>0</v>
      </c>
      <c r="F82" s="30" t="str">
        <f t="shared" si="20"/>
        <v/>
      </c>
      <c r="G82" s="28" t="str">
        <f t="shared" si="21"/>
        <v/>
      </c>
      <c r="H82" s="30" t="str">
        <f t="shared" si="22"/>
        <v/>
      </c>
      <c r="I82" s="28" t="str">
        <f t="shared" si="23"/>
        <v/>
      </c>
      <c r="J82" s="30" t="str">
        <f t="shared" si="24"/>
        <v/>
      </c>
      <c r="K82" s="28" t="str">
        <f t="shared" si="25"/>
        <v/>
      </c>
      <c r="L82" s="27" t="str">
        <f t="shared" si="26"/>
        <v/>
      </c>
    </row>
    <row r="83" spans="1:12" x14ac:dyDescent="0.3">
      <c r="A83" s="29">
        <f>IF(VN100_bas!D84=1,"",VN100_bas!A84)</f>
        <v>0</v>
      </c>
      <c r="B83" s="28" t="str">
        <f>IF(A83=0,"",IFERROR(VLOOKUP(A83,VN100_bas!$A:$B,2,0),""))</f>
        <v/>
      </c>
      <c r="C83" s="28">
        <f>IFERROR(VLOOKUP($A83,updated_plusgrid!$1:$1048576,MATCH("After allocate to FUESSVFL today",updated_plusgrid!$1:$1,0),0),0)</f>
        <v>0</v>
      </c>
      <c r="D83" s="28">
        <f>IFERROR(VLOOKUP($A83,updated_plusgrid!$1:$1048576,MATCH("After allocate to FUESSVFL tmr",updated_plusgrid!$1:$1,0),0),0)</f>
        <v>0</v>
      </c>
      <c r="E83" s="28">
        <f>IFERROR(VLOOKUP($A83,updated_plusgrid!$1:$1048576,MATCH("After allocate to FUESSVFL after tmr",updated_plusgrid!$1:$1,0),0),0)</f>
        <v>0</v>
      </c>
      <c r="F83" s="30" t="str">
        <f t="shared" si="20"/>
        <v/>
      </c>
      <c r="G83" s="28" t="str">
        <f t="shared" si="21"/>
        <v/>
      </c>
      <c r="H83" s="30" t="str">
        <f t="shared" si="22"/>
        <v/>
      </c>
      <c r="I83" s="28" t="str">
        <f t="shared" si="23"/>
        <v/>
      </c>
      <c r="J83" s="30" t="str">
        <f t="shared" si="24"/>
        <v/>
      </c>
      <c r="K83" s="28" t="str">
        <f t="shared" si="25"/>
        <v/>
      </c>
      <c r="L83" s="27" t="str">
        <f t="shared" si="26"/>
        <v/>
      </c>
    </row>
    <row r="84" spans="1:12" x14ac:dyDescent="0.3">
      <c r="A84" s="29">
        <f>IF(VN100_bas!D85=1,"",VN100_bas!A85)</f>
        <v>0</v>
      </c>
      <c r="B84" s="28" t="str">
        <f>IF(A84=0,"",IFERROR(VLOOKUP(A84,VN100_bas!$A:$B,2,0),""))</f>
        <v/>
      </c>
      <c r="C84" s="28">
        <f>IFERROR(VLOOKUP($A84,updated_plusgrid!$1:$1048576,MATCH("After allocate to FUESSVFL today",updated_plusgrid!$1:$1,0),0),0)</f>
        <v>0</v>
      </c>
      <c r="D84" s="28">
        <f>IFERROR(VLOOKUP($A84,updated_plusgrid!$1:$1048576,MATCH("After allocate to FUESSVFL tmr",updated_plusgrid!$1:$1,0),0),0)</f>
        <v>0</v>
      </c>
      <c r="E84" s="28">
        <f>IFERROR(VLOOKUP($A84,updated_plusgrid!$1:$1048576,MATCH("After allocate to FUESSVFL after tmr",updated_plusgrid!$1:$1,0),0),0)</f>
        <v>0</v>
      </c>
      <c r="F84" s="30" t="str">
        <f t="shared" si="20"/>
        <v/>
      </c>
      <c r="G84" s="28" t="str">
        <f t="shared" si="21"/>
        <v/>
      </c>
      <c r="H84" s="30" t="str">
        <f t="shared" si="22"/>
        <v/>
      </c>
      <c r="I84" s="28" t="str">
        <f t="shared" si="23"/>
        <v/>
      </c>
      <c r="J84" s="30" t="str">
        <f t="shared" si="24"/>
        <v/>
      </c>
      <c r="K84" s="28" t="str">
        <f t="shared" si="25"/>
        <v/>
      </c>
      <c r="L84" s="27" t="str">
        <f t="shared" si="26"/>
        <v/>
      </c>
    </row>
    <row r="85" spans="1:12" x14ac:dyDescent="0.3">
      <c r="A85" s="29">
        <f>IF(VN100_bas!D86=1,"",VN100_bas!A86)</f>
        <v>0</v>
      </c>
      <c r="B85" s="28" t="str">
        <f>IF(A85=0,"",IFERROR(VLOOKUP(A85,VN100_bas!$A:$B,2,0),""))</f>
        <v/>
      </c>
      <c r="C85" s="28">
        <f>IFERROR(VLOOKUP($A85,updated_plusgrid!$1:$1048576,MATCH("After allocate to FUESSVFL today",updated_plusgrid!$1:$1,0),0),0)</f>
        <v>0</v>
      </c>
      <c r="D85" s="28">
        <f>IFERROR(VLOOKUP($A85,updated_plusgrid!$1:$1048576,MATCH("After allocate to FUESSVFL tmr",updated_plusgrid!$1:$1,0),0),0)</f>
        <v>0</v>
      </c>
      <c r="E85" s="28">
        <f>IFERROR(VLOOKUP($A85,updated_plusgrid!$1:$1048576,MATCH("After allocate to FUESSVFL after tmr",updated_plusgrid!$1:$1,0),0),0)</f>
        <v>0</v>
      </c>
      <c r="F85" s="30" t="str">
        <f t="shared" si="20"/>
        <v/>
      </c>
      <c r="G85" s="28" t="str">
        <f t="shared" si="21"/>
        <v/>
      </c>
      <c r="H85" s="30" t="str">
        <f t="shared" si="22"/>
        <v/>
      </c>
      <c r="I85" s="28" t="str">
        <f t="shared" si="23"/>
        <v/>
      </c>
      <c r="J85" s="30" t="str">
        <f t="shared" si="24"/>
        <v/>
      </c>
      <c r="K85" s="28" t="str">
        <f t="shared" si="25"/>
        <v/>
      </c>
      <c r="L85" s="27" t="str">
        <f t="shared" si="26"/>
        <v/>
      </c>
    </row>
    <row r="86" spans="1:12" x14ac:dyDescent="0.3">
      <c r="A86" s="29">
        <f>IF(VN100_bas!D87=1,"",VN100_bas!A87)</f>
        <v>0</v>
      </c>
      <c r="B86" s="28" t="str">
        <f>IF(A86=0,"",IFERROR(VLOOKUP(A86,VN100_bas!$A:$B,2,0),""))</f>
        <v/>
      </c>
      <c r="C86" s="28">
        <f>IFERROR(VLOOKUP($A86,updated_plusgrid!$1:$1048576,MATCH("After allocate to FUESSVFL today",updated_plusgrid!$1:$1,0),0),0)</f>
        <v>0</v>
      </c>
      <c r="D86" s="28">
        <f>IFERROR(VLOOKUP($A86,updated_plusgrid!$1:$1048576,MATCH("After allocate to FUESSVFL tmr",updated_plusgrid!$1:$1,0),0),0)</f>
        <v>0</v>
      </c>
      <c r="E86" s="28">
        <f>IFERROR(VLOOKUP($A86,updated_plusgrid!$1:$1048576,MATCH("After allocate to FUESSVFL after tmr",updated_plusgrid!$1:$1,0),0),0)</f>
        <v>0</v>
      </c>
      <c r="F86" s="30" t="str">
        <f t="shared" si="20"/>
        <v/>
      </c>
      <c r="G86" s="28" t="str">
        <f t="shared" si="21"/>
        <v/>
      </c>
      <c r="H86" s="30" t="str">
        <f t="shared" si="22"/>
        <v/>
      </c>
      <c r="I86" s="28" t="str">
        <f t="shared" si="23"/>
        <v/>
      </c>
      <c r="J86" s="30" t="str">
        <f t="shared" si="24"/>
        <v/>
      </c>
      <c r="K86" s="28" t="str">
        <f t="shared" si="25"/>
        <v/>
      </c>
      <c r="L86" s="27" t="str">
        <f t="shared" si="26"/>
        <v/>
      </c>
    </row>
    <row r="87" spans="1:12" x14ac:dyDescent="0.3">
      <c r="A87" s="29">
        <f>IF(VN100_bas!D88=1,"",VN100_bas!A88)</f>
        <v>0</v>
      </c>
      <c r="B87" s="28" t="str">
        <f>IF(A87=0,"",IFERROR(VLOOKUP(A87,VN100_bas!$A:$B,2,0),""))</f>
        <v/>
      </c>
      <c r="C87" s="28">
        <f>IFERROR(VLOOKUP($A87,updated_plusgrid!$1:$1048576,MATCH("After allocate to FUESSVFL today",updated_plusgrid!$1:$1,0),0),0)</f>
        <v>0</v>
      </c>
      <c r="D87" s="28">
        <f>IFERROR(VLOOKUP($A87,updated_plusgrid!$1:$1048576,MATCH("After allocate to FUESSVFL tmr",updated_plusgrid!$1:$1,0),0),0)</f>
        <v>0</v>
      </c>
      <c r="E87" s="28">
        <f>IFERROR(VLOOKUP($A87,updated_plusgrid!$1:$1048576,MATCH("After allocate to FUESSVFL after tmr",updated_plusgrid!$1:$1,0),0),0)</f>
        <v>0</v>
      </c>
      <c r="F87" s="30" t="str">
        <f t="shared" si="20"/>
        <v/>
      </c>
      <c r="G87" s="28" t="str">
        <f t="shared" si="21"/>
        <v/>
      </c>
      <c r="H87" s="30" t="str">
        <f t="shared" si="22"/>
        <v/>
      </c>
      <c r="I87" s="28" t="str">
        <f t="shared" si="23"/>
        <v/>
      </c>
      <c r="J87" s="30" t="str">
        <f t="shared" si="24"/>
        <v/>
      </c>
      <c r="K87" s="28" t="str">
        <f t="shared" si="25"/>
        <v/>
      </c>
      <c r="L87" s="27" t="str">
        <f t="shared" si="26"/>
        <v/>
      </c>
    </row>
    <row r="88" spans="1:12" x14ac:dyDescent="0.3">
      <c r="A88" s="29">
        <f>IF(VN100_bas!D89=1,"",VN100_bas!A89)</f>
        <v>0</v>
      </c>
      <c r="B88" s="28" t="str">
        <f>IF(A88=0,"",IFERROR(VLOOKUP(A88,VN100_bas!$A:$B,2,0),""))</f>
        <v/>
      </c>
      <c r="C88" s="28">
        <f>IFERROR(VLOOKUP($A88,updated_plusgrid!$1:$1048576,MATCH("After allocate to FUESSVFL today",updated_plusgrid!$1:$1,0),0),0)</f>
        <v>0</v>
      </c>
      <c r="D88" s="28">
        <f>IFERROR(VLOOKUP($A88,updated_plusgrid!$1:$1048576,MATCH("After allocate to FUESSVFL tmr",updated_plusgrid!$1:$1,0),0),0)</f>
        <v>0</v>
      </c>
      <c r="E88" s="28">
        <f>IFERROR(VLOOKUP($A88,updated_plusgrid!$1:$1048576,MATCH("After allocate to FUESSVFL after tmr",updated_plusgrid!$1:$1,0),0),0)</f>
        <v>0</v>
      </c>
      <c r="F88" s="30" t="str">
        <f t="shared" si="20"/>
        <v/>
      </c>
      <c r="G88" s="28" t="str">
        <f t="shared" si="21"/>
        <v/>
      </c>
      <c r="H88" s="30" t="str">
        <f t="shared" si="22"/>
        <v/>
      </c>
      <c r="I88" s="28" t="str">
        <f t="shared" si="23"/>
        <v/>
      </c>
      <c r="J88" s="30" t="str">
        <f t="shared" si="24"/>
        <v/>
      </c>
      <c r="K88" s="28" t="str">
        <f t="shared" si="25"/>
        <v/>
      </c>
      <c r="L88" s="27" t="str">
        <f t="shared" si="26"/>
        <v/>
      </c>
    </row>
    <row r="89" spans="1:12" x14ac:dyDescent="0.3">
      <c r="A89" s="29">
        <f>IF(VN100_bas!D90=1,"",VN100_bas!A90)</f>
        <v>0</v>
      </c>
      <c r="B89" s="28" t="str">
        <f>IF(A89=0,"",IFERROR(VLOOKUP(A89,VN100_bas!$A:$B,2,0),""))</f>
        <v/>
      </c>
      <c r="C89" s="28">
        <f>IFERROR(VLOOKUP($A89,updated_plusgrid!$1:$1048576,MATCH("After allocate to FUESSVFL today",updated_plusgrid!$1:$1,0),0),0)</f>
        <v>0</v>
      </c>
      <c r="D89" s="28">
        <f>IFERROR(VLOOKUP($A89,updated_plusgrid!$1:$1048576,MATCH("After allocate to FUESSVFL tmr",updated_plusgrid!$1:$1,0),0),0)</f>
        <v>0</v>
      </c>
      <c r="E89" s="28">
        <f>IFERROR(VLOOKUP($A89,updated_plusgrid!$1:$1048576,MATCH("After allocate to FUESSVFL after tmr",updated_plusgrid!$1:$1,0),0),0)</f>
        <v>0</v>
      </c>
      <c r="F89" s="30" t="str">
        <f t="shared" si="20"/>
        <v/>
      </c>
      <c r="G89" s="28" t="str">
        <f t="shared" si="21"/>
        <v/>
      </c>
      <c r="H89" s="30" t="str">
        <f t="shared" si="22"/>
        <v/>
      </c>
      <c r="I89" s="28" t="str">
        <f t="shared" si="23"/>
        <v/>
      </c>
      <c r="J89" s="30" t="str">
        <f t="shared" si="24"/>
        <v/>
      </c>
      <c r="K89" s="28" t="str">
        <f t="shared" si="25"/>
        <v/>
      </c>
      <c r="L89" s="27" t="str">
        <f t="shared" si="26"/>
        <v/>
      </c>
    </row>
    <row r="90" spans="1:12" x14ac:dyDescent="0.3">
      <c r="A90" s="29">
        <f>IF(VN100_bas!D91=1,"",VN100_bas!A91)</f>
        <v>0</v>
      </c>
      <c r="B90" s="28" t="str">
        <f>IF(A90=0,"",IFERROR(VLOOKUP(A90,VN100_bas!$A:$B,2,0),""))</f>
        <v/>
      </c>
      <c r="C90" s="28">
        <f>IFERROR(VLOOKUP($A90,updated_plusgrid!$1:$1048576,MATCH("After allocate to FUESSVFL today",updated_plusgrid!$1:$1,0),0),0)</f>
        <v>0</v>
      </c>
      <c r="D90" s="28">
        <f>IFERROR(VLOOKUP($A90,updated_plusgrid!$1:$1048576,MATCH("After allocate to FUESSVFL tmr",updated_plusgrid!$1:$1,0),0),0)</f>
        <v>0</v>
      </c>
      <c r="E90" s="28">
        <f>IFERROR(VLOOKUP($A90,updated_plusgrid!$1:$1048576,MATCH("After allocate to FUESSVFL after tmr",updated_plusgrid!$1:$1,0),0),0)</f>
        <v>0</v>
      </c>
      <c r="F90" s="30" t="str">
        <f t="shared" si="20"/>
        <v/>
      </c>
      <c r="G90" s="28" t="str">
        <f t="shared" si="21"/>
        <v/>
      </c>
      <c r="H90" s="30" t="str">
        <f t="shared" si="22"/>
        <v/>
      </c>
      <c r="I90" s="28" t="str">
        <f t="shared" si="23"/>
        <v/>
      </c>
      <c r="J90" s="30" t="str">
        <f t="shared" si="24"/>
        <v/>
      </c>
      <c r="K90" s="28" t="str">
        <f t="shared" si="25"/>
        <v/>
      </c>
      <c r="L90" s="27" t="str">
        <f t="shared" si="26"/>
        <v/>
      </c>
    </row>
    <row r="91" spans="1:12" x14ac:dyDescent="0.3">
      <c r="A91" s="29">
        <f>IF(VN100_bas!D92=1,"",VN100_bas!A92)</f>
        <v>0</v>
      </c>
      <c r="B91" s="28" t="str">
        <f>IF(A91=0,"",IFERROR(VLOOKUP(A91,VN100_bas!$A:$B,2,0),""))</f>
        <v/>
      </c>
      <c r="C91" s="28">
        <f>IFERROR(VLOOKUP($A91,updated_plusgrid!$1:$1048576,MATCH("After allocate to FUESSVFL today",updated_plusgrid!$1:$1,0),0),0)</f>
        <v>0</v>
      </c>
      <c r="D91" s="28">
        <f>IFERROR(VLOOKUP($A91,updated_plusgrid!$1:$1048576,MATCH("After allocate to FUESSVFL tmr",updated_plusgrid!$1:$1,0),0),0)</f>
        <v>0</v>
      </c>
      <c r="E91" s="28">
        <f>IFERROR(VLOOKUP($A91,updated_plusgrid!$1:$1048576,MATCH("After allocate to FUESSVFL after tmr",updated_plusgrid!$1:$1,0),0),0)</f>
        <v>0</v>
      </c>
      <c r="F91" s="30" t="str">
        <f t="shared" si="20"/>
        <v/>
      </c>
      <c r="G91" s="28" t="str">
        <f t="shared" si="21"/>
        <v/>
      </c>
      <c r="H91" s="30" t="str">
        <f t="shared" si="22"/>
        <v/>
      </c>
      <c r="I91" s="28" t="str">
        <f t="shared" si="23"/>
        <v/>
      </c>
      <c r="J91" s="30" t="str">
        <f t="shared" si="24"/>
        <v/>
      </c>
      <c r="K91" s="28" t="str">
        <f t="shared" si="25"/>
        <v/>
      </c>
      <c r="L91" s="27" t="str">
        <f t="shared" si="26"/>
        <v/>
      </c>
    </row>
    <row r="92" spans="1:12" x14ac:dyDescent="0.3">
      <c r="A92" s="29">
        <f>IF(VN100_bas!D93=1,"",VN100_bas!A93)</f>
        <v>0</v>
      </c>
      <c r="B92" s="28" t="str">
        <f>IF(A92=0,"",IFERROR(VLOOKUP(A92,VN100_bas!$A:$B,2,0),""))</f>
        <v/>
      </c>
      <c r="C92" s="28">
        <f>IFERROR(VLOOKUP($A92,updated_plusgrid!$1:$1048576,MATCH("After allocate to FUESSVFL today",updated_plusgrid!$1:$1,0),0),0)</f>
        <v>0</v>
      </c>
      <c r="D92" s="28">
        <f>IFERROR(VLOOKUP($A92,updated_plusgrid!$1:$1048576,MATCH("After allocate to FUESSVFL tmr",updated_plusgrid!$1:$1,0),0),0)</f>
        <v>0</v>
      </c>
      <c r="E92" s="28">
        <f>IFERROR(VLOOKUP($A92,updated_plusgrid!$1:$1048576,MATCH("After allocate to FUESSVFL after tmr",updated_plusgrid!$1:$1,0),0),0)</f>
        <v>0</v>
      </c>
      <c r="F92" s="30" t="str">
        <f t="shared" si="20"/>
        <v/>
      </c>
      <c r="G92" s="28" t="str">
        <f t="shared" si="21"/>
        <v/>
      </c>
      <c r="H92" s="30" t="str">
        <f t="shared" si="22"/>
        <v/>
      </c>
      <c r="I92" s="28" t="str">
        <f t="shared" si="23"/>
        <v/>
      </c>
      <c r="J92" s="30" t="str">
        <f t="shared" si="24"/>
        <v/>
      </c>
      <c r="K92" s="28" t="str">
        <f t="shared" si="25"/>
        <v/>
      </c>
      <c r="L92" s="27" t="str">
        <f t="shared" si="26"/>
        <v/>
      </c>
    </row>
    <row r="93" spans="1:12" x14ac:dyDescent="0.3">
      <c r="A93" s="29">
        <f>IF(VN100_bas!D94=1,"",VN100_bas!A94)</f>
        <v>0</v>
      </c>
      <c r="B93" s="28" t="str">
        <f>IF(A93=0,"",IFERROR(VLOOKUP(A93,VN100_bas!$A:$B,2,0),""))</f>
        <v/>
      </c>
      <c r="C93" s="28">
        <f>IFERROR(VLOOKUP($A93,updated_plusgrid!$1:$1048576,MATCH("After allocate to FUESSVFL today",updated_plusgrid!$1:$1,0),0),0)</f>
        <v>0</v>
      </c>
      <c r="D93" s="28">
        <f>IFERROR(VLOOKUP($A93,updated_plusgrid!$1:$1048576,MATCH("After allocate to FUESSVFL tmr",updated_plusgrid!$1:$1,0),0),0)</f>
        <v>0</v>
      </c>
      <c r="E93" s="28">
        <f>IFERROR(VLOOKUP($A93,updated_plusgrid!$1:$1048576,MATCH("After allocate to FUESSVFL after tmr",updated_plusgrid!$1:$1,0),0),0)</f>
        <v>0</v>
      </c>
      <c r="F93" s="30" t="str">
        <f t="shared" si="20"/>
        <v/>
      </c>
      <c r="G93" s="28" t="str">
        <f t="shared" si="21"/>
        <v/>
      </c>
      <c r="H93" s="30" t="str">
        <f t="shared" si="22"/>
        <v/>
      </c>
      <c r="I93" s="28" t="str">
        <f t="shared" si="23"/>
        <v/>
      </c>
      <c r="J93" s="30" t="str">
        <f t="shared" si="24"/>
        <v/>
      </c>
      <c r="K93" s="28" t="str">
        <f t="shared" si="25"/>
        <v/>
      </c>
      <c r="L93" s="27" t="str">
        <f t="shared" si="26"/>
        <v/>
      </c>
    </row>
    <row r="94" spans="1:12" x14ac:dyDescent="0.3">
      <c r="A94" s="29">
        <f>IF(VN100_bas!D95=1,"",VN100_bas!A95)</f>
        <v>0</v>
      </c>
      <c r="B94" s="28" t="str">
        <f>IF(A94=0,"",IFERROR(VLOOKUP(A94,VN100_bas!$A:$B,2,0),""))</f>
        <v/>
      </c>
      <c r="C94" s="28">
        <f>IFERROR(VLOOKUP($A94,updated_plusgrid!$1:$1048576,MATCH("After allocate to FUESSVFL today",updated_plusgrid!$1:$1,0),0),0)</f>
        <v>0</v>
      </c>
      <c r="D94" s="28">
        <f>IFERROR(VLOOKUP($A94,updated_plusgrid!$1:$1048576,MATCH("After allocate to FUESSVFL tmr",updated_plusgrid!$1:$1,0),0),0)</f>
        <v>0</v>
      </c>
      <c r="E94" s="28">
        <f>IFERROR(VLOOKUP($A94,updated_plusgrid!$1:$1048576,MATCH("After allocate to FUESSVFL after tmr",updated_plusgrid!$1:$1,0),0),0)</f>
        <v>0</v>
      </c>
      <c r="F94" s="30" t="str">
        <f t="shared" si="20"/>
        <v/>
      </c>
      <c r="G94" s="28" t="str">
        <f t="shared" si="21"/>
        <v/>
      </c>
      <c r="H94" s="30" t="str">
        <f t="shared" si="22"/>
        <v/>
      </c>
      <c r="I94" s="28" t="str">
        <f t="shared" si="23"/>
        <v/>
      </c>
      <c r="J94" s="30" t="str">
        <f t="shared" si="24"/>
        <v/>
      </c>
      <c r="K94" s="28" t="str">
        <f t="shared" si="25"/>
        <v/>
      </c>
      <c r="L94" s="27" t="str">
        <f t="shared" si="26"/>
        <v/>
      </c>
    </row>
    <row r="95" spans="1:12" x14ac:dyDescent="0.3">
      <c r="A95" s="29">
        <f>IF(VN100_bas!D96=1,"",VN100_bas!A96)</f>
        <v>0</v>
      </c>
      <c r="B95" s="28" t="str">
        <f>IF(A95=0,"",IFERROR(VLOOKUP(A95,VN100_bas!$A:$B,2,0),""))</f>
        <v/>
      </c>
      <c r="C95" s="28">
        <f>IFERROR(VLOOKUP($A95,updated_plusgrid!$1:$1048576,MATCH("After allocate to FUESSVFL today",updated_plusgrid!$1:$1,0),0),0)</f>
        <v>0</v>
      </c>
      <c r="D95" s="28">
        <f>IFERROR(VLOOKUP($A95,updated_plusgrid!$1:$1048576,MATCH("After allocate to FUESSVFL tmr",updated_plusgrid!$1:$1,0),0),0)</f>
        <v>0</v>
      </c>
      <c r="E95" s="28">
        <f>IFERROR(VLOOKUP($A95,updated_plusgrid!$1:$1048576,MATCH("After allocate to FUESSVFL after tmr",updated_plusgrid!$1:$1,0),0),0)</f>
        <v>0</v>
      </c>
      <c r="F95" s="30" t="str">
        <f t="shared" si="20"/>
        <v/>
      </c>
      <c r="G95" s="28" t="str">
        <f t="shared" si="21"/>
        <v/>
      </c>
      <c r="H95" s="30" t="str">
        <f t="shared" si="22"/>
        <v/>
      </c>
      <c r="I95" s="28" t="str">
        <f t="shared" si="23"/>
        <v/>
      </c>
      <c r="J95" s="30" t="str">
        <f t="shared" si="24"/>
        <v/>
      </c>
      <c r="K95" s="28" t="str">
        <f t="shared" si="25"/>
        <v/>
      </c>
      <c r="L95" s="27" t="str">
        <f t="shared" si="26"/>
        <v/>
      </c>
    </row>
    <row r="96" spans="1:12" x14ac:dyDescent="0.3">
      <c r="A96" s="29">
        <f>IF(VN100_bas!D97=1,"",VN100_bas!A97)</f>
        <v>0</v>
      </c>
      <c r="B96" s="28" t="str">
        <f>IF(A96=0,"",IFERROR(VLOOKUP(A96,VN100_bas!$A:$B,2,0),""))</f>
        <v/>
      </c>
      <c r="C96" s="28">
        <f>IFERROR(VLOOKUP($A96,updated_plusgrid!$1:$1048576,MATCH("After allocate to FUESSVFL today",updated_plusgrid!$1:$1,0),0),0)</f>
        <v>0</v>
      </c>
      <c r="D96" s="28">
        <f>IFERROR(VLOOKUP($A96,updated_plusgrid!$1:$1048576,MATCH("After allocate to FUESSVFL tmr",updated_plusgrid!$1:$1,0),0),0)</f>
        <v>0</v>
      </c>
      <c r="E96" s="28">
        <f>IFERROR(VLOOKUP($A96,updated_plusgrid!$1:$1048576,MATCH("After allocate to FUESSVFL after tmr",updated_plusgrid!$1:$1,0),0),0)</f>
        <v>0</v>
      </c>
      <c r="F96" s="30" t="str">
        <f t="shared" si="20"/>
        <v/>
      </c>
      <c r="G96" s="28" t="str">
        <f t="shared" si="21"/>
        <v/>
      </c>
      <c r="H96" s="30" t="str">
        <f t="shared" si="22"/>
        <v/>
      </c>
      <c r="I96" s="28" t="str">
        <f t="shared" si="23"/>
        <v/>
      </c>
      <c r="J96" s="30" t="str">
        <f t="shared" si="24"/>
        <v/>
      </c>
      <c r="K96" s="28" t="str">
        <f t="shared" si="25"/>
        <v/>
      </c>
      <c r="L96" s="27" t="str">
        <f t="shared" si="26"/>
        <v/>
      </c>
    </row>
    <row r="97" spans="1:12" x14ac:dyDescent="0.3">
      <c r="A97" s="29">
        <f>IF(VN100_bas!D98=1,"",VN100_bas!A98)</f>
        <v>0</v>
      </c>
      <c r="B97" s="28" t="str">
        <f>IF(A97=0,"",IFERROR(VLOOKUP(A97,VN100_bas!$A:$B,2,0),""))</f>
        <v/>
      </c>
      <c r="C97" s="28">
        <f>IFERROR(VLOOKUP($A97,updated_plusgrid!$1:$1048576,MATCH("After allocate to FUESSVFL today",updated_plusgrid!$1:$1,0),0),0)</f>
        <v>0</v>
      </c>
      <c r="D97" s="28">
        <f>IFERROR(VLOOKUP($A97,updated_plusgrid!$1:$1048576,MATCH("After allocate to FUESSVFL tmr",updated_plusgrid!$1:$1,0),0),0)</f>
        <v>0</v>
      </c>
      <c r="E97" s="28">
        <f>IFERROR(VLOOKUP($A97,updated_plusgrid!$1:$1048576,MATCH("After allocate to FUESSVFL after tmr",updated_plusgrid!$1:$1,0),0),0)</f>
        <v>0</v>
      </c>
      <c r="F97" s="30" t="str">
        <f t="shared" si="20"/>
        <v/>
      </c>
      <c r="G97" s="28" t="str">
        <f t="shared" si="21"/>
        <v/>
      </c>
      <c r="H97" s="30" t="str">
        <f t="shared" si="22"/>
        <v/>
      </c>
      <c r="I97" s="28" t="str">
        <f t="shared" si="23"/>
        <v/>
      </c>
      <c r="J97" s="30" t="str">
        <f t="shared" si="24"/>
        <v/>
      </c>
      <c r="K97" s="28" t="str">
        <f t="shared" si="25"/>
        <v/>
      </c>
      <c r="L97" s="27" t="str">
        <f t="shared" si="26"/>
        <v/>
      </c>
    </row>
    <row r="98" spans="1:12" x14ac:dyDescent="0.3">
      <c r="A98" s="29">
        <f>IF(VN100_bas!D99=1,"",VN100_bas!A99)</f>
        <v>0</v>
      </c>
      <c r="B98" s="28" t="str">
        <f>IF(A98=0,"",IFERROR(VLOOKUP(A98,VN100_bas!$A:$B,2,0),""))</f>
        <v/>
      </c>
      <c r="C98" s="28">
        <f>IFERROR(VLOOKUP($A98,updated_plusgrid!$1:$1048576,MATCH("After allocate to FUESSVFL today",updated_plusgrid!$1:$1,0),0),0)</f>
        <v>0</v>
      </c>
      <c r="D98" s="28">
        <f>IFERROR(VLOOKUP($A98,updated_plusgrid!$1:$1048576,MATCH("After allocate to FUESSVFL tmr",updated_plusgrid!$1:$1,0),0),0)</f>
        <v>0</v>
      </c>
      <c r="E98" s="28">
        <f>IFERROR(VLOOKUP($A98,updated_plusgrid!$1:$1048576,MATCH("After allocate to FUESSVFL after tmr",updated_plusgrid!$1:$1,0),0),0)</f>
        <v>0</v>
      </c>
      <c r="F98" s="30" t="str">
        <f t="shared" si="20"/>
        <v/>
      </c>
      <c r="G98" s="28" t="str">
        <f t="shared" ref="G98" si="30">IFERROR(ROUNDDOWN(F98,-0.1),"")</f>
        <v/>
      </c>
      <c r="H98" s="30" t="str">
        <f t="shared" si="22"/>
        <v/>
      </c>
      <c r="I98" s="28" t="str">
        <f t="shared" ref="I98" si="31">IFERROR(ROUNDDOWN(H98,-0.1),"")</f>
        <v/>
      </c>
      <c r="J98" s="30" t="str">
        <f t="shared" si="24"/>
        <v/>
      </c>
      <c r="K98" s="28" t="str">
        <f t="shared" ref="K98" si="32">IFERROR(ROUNDDOWN(J98,-0.1),"")</f>
        <v/>
      </c>
      <c r="L98" s="27" t="str">
        <f t="shared" ref="L98" si="33">IFERROR(G98+I98+K98,"")</f>
        <v/>
      </c>
    </row>
  </sheetData>
  <sortState xmlns:xlrd2="http://schemas.microsoft.com/office/spreadsheetml/2017/richdata2" ref="A2:P98">
    <sortCondition ref="L1:L98"/>
  </sortState>
  <conditionalFormatting sqref="G2:G98">
    <cfRule type="colorScale" priority="3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5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4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</cols>
  <sheetData>
    <row r="1" spans="1:4" x14ac:dyDescent="0.3">
      <c r="A1" s="22" t="s">
        <v>78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t="str">
        <f>[6]FUEVN100!C2</f>
        <v>ACB</v>
      </c>
      <c r="B3" s="1">
        <f>[6]FUEVN100!E2</f>
        <v>3600</v>
      </c>
      <c r="C3" t="str">
        <f>[6]FUEVN100!G2</f>
        <v>KIS (***)</v>
      </c>
      <c r="D3" s="1">
        <f>IF(C3="KIS (***)",1,0)</f>
        <v>1</v>
      </c>
    </row>
    <row r="4" spans="1:4" x14ac:dyDescent="0.3">
      <c r="A4" t="str">
        <f>[6]FUEVN100!C3</f>
        <v>BID</v>
      </c>
      <c r="B4" s="1">
        <f>[6]FUEVN100!E3</f>
        <v>200</v>
      </c>
      <c r="C4" t="str">
        <f>[6]FUEVN100!G3</f>
        <v>BSC (*)</v>
      </c>
      <c r="D4" s="1">
        <f t="shared" ref="D4:D67" si="0">IF(C4="KIS (***)",1,0)</f>
        <v>0</v>
      </c>
    </row>
    <row r="5" spans="1:4" x14ac:dyDescent="0.3">
      <c r="A5" t="str">
        <f>[6]FUEVN100!C4</f>
        <v>CTG</v>
      </c>
      <c r="B5" s="1">
        <f>[6]FUEVN100!E4</f>
        <v>800</v>
      </c>
      <c r="C5">
        <f>[6]FUEVN100!G4</f>
        <v>0</v>
      </c>
      <c r="D5" s="1">
        <f t="shared" si="0"/>
        <v>0</v>
      </c>
    </row>
    <row r="6" spans="1:4" x14ac:dyDescent="0.3">
      <c r="A6" t="str">
        <f>[6]FUEVN100!C5</f>
        <v>CTR</v>
      </c>
      <c r="B6" s="1">
        <f>[6]FUEVN100!E5</f>
        <v>100</v>
      </c>
      <c r="C6">
        <f>[6]FUEVN100!G5</f>
        <v>0</v>
      </c>
      <c r="D6" s="1">
        <f t="shared" si="0"/>
        <v>0</v>
      </c>
    </row>
    <row r="7" spans="1:4" x14ac:dyDescent="0.3">
      <c r="A7" t="str">
        <f>[6]FUEVN100!C6</f>
        <v>DBC</v>
      </c>
      <c r="B7" s="1">
        <f>[6]FUEVN100!E6</f>
        <v>300</v>
      </c>
      <c r="C7">
        <f>[6]FUEVN100!G6</f>
        <v>0</v>
      </c>
      <c r="D7" s="1">
        <f t="shared" si="0"/>
        <v>0</v>
      </c>
    </row>
    <row r="8" spans="1:4" x14ac:dyDescent="0.3">
      <c r="A8" t="str">
        <f>[6]FUEVN100!C7</f>
        <v>DCM</v>
      </c>
      <c r="B8" s="1">
        <f>[6]FUEVN100!E7</f>
        <v>100</v>
      </c>
      <c r="C8">
        <f>[6]FUEVN100!G7</f>
        <v>0</v>
      </c>
      <c r="D8" s="1">
        <f t="shared" si="0"/>
        <v>0</v>
      </c>
    </row>
    <row r="9" spans="1:4" x14ac:dyDescent="0.3">
      <c r="A9" t="str">
        <f>[6]FUEVN100!C8</f>
        <v>DGC</v>
      </c>
      <c r="B9" s="1">
        <f>[6]FUEVN100!E8</f>
        <v>200</v>
      </c>
      <c r="C9">
        <f>[6]FUEVN100!G8</f>
        <v>0</v>
      </c>
      <c r="D9" s="1">
        <f t="shared" si="0"/>
        <v>0</v>
      </c>
    </row>
    <row r="10" spans="1:4" x14ac:dyDescent="0.3">
      <c r="A10" t="str">
        <f>[6]FUEVN100!C9</f>
        <v>DGW</v>
      </c>
      <c r="B10" s="1">
        <f>[6]FUEVN100!E9</f>
        <v>100</v>
      </c>
      <c r="C10">
        <f>[6]FUEVN100!G9</f>
        <v>0</v>
      </c>
      <c r="D10" s="1">
        <f t="shared" si="0"/>
        <v>0</v>
      </c>
    </row>
    <row r="11" spans="1:4" x14ac:dyDescent="0.3">
      <c r="A11" t="str">
        <f>[6]FUEVN100!C10</f>
        <v>DIG</v>
      </c>
      <c r="B11" s="1">
        <f>[6]FUEVN100!E10</f>
        <v>500</v>
      </c>
      <c r="C11">
        <f>[6]FUEVN100!G10</f>
        <v>0</v>
      </c>
      <c r="D11" s="1">
        <f t="shared" si="0"/>
        <v>0</v>
      </c>
    </row>
    <row r="12" spans="1:4" x14ac:dyDescent="0.3">
      <c r="A12" t="str">
        <f>[6]FUEVN100!C11</f>
        <v>DPM</v>
      </c>
      <c r="B12" s="1">
        <f>[6]FUEVN100!E11</f>
        <v>200</v>
      </c>
      <c r="C12">
        <f>[6]FUEVN100!G11</f>
        <v>0</v>
      </c>
      <c r="D12" s="1">
        <f t="shared" si="0"/>
        <v>0</v>
      </c>
    </row>
    <row r="13" spans="1:4" x14ac:dyDescent="0.3">
      <c r="A13" t="str">
        <f>[6]FUEVN100!C12</f>
        <v>DXG</v>
      </c>
      <c r="B13" s="1">
        <f>[6]FUEVN100!E12</f>
        <v>600</v>
      </c>
      <c r="C13">
        <f>[6]FUEVN100!G12</f>
        <v>0</v>
      </c>
      <c r="D13" s="1">
        <f t="shared" si="0"/>
        <v>0</v>
      </c>
    </row>
    <row r="14" spans="1:4" x14ac:dyDescent="0.3">
      <c r="A14" t="str">
        <f>[6]FUEVN100!C13</f>
        <v>EIB</v>
      </c>
      <c r="B14" s="1">
        <f>[6]FUEVN100!E13</f>
        <v>1400</v>
      </c>
      <c r="C14">
        <f>[6]FUEVN100!G13</f>
        <v>0</v>
      </c>
      <c r="D14" s="1">
        <f t="shared" si="0"/>
        <v>0</v>
      </c>
    </row>
    <row r="15" spans="1:4" x14ac:dyDescent="0.3">
      <c r="A15" t="str">
        <f>[6]FUEVN100!C14</f>
        <v>EVF</v>
      </c>
      <c r="B15" s="1">
        <f>[6]FUEVN100!E14</f>
        <v>500</v>
      </c>
      <c r="C15">
        <f>[6]FUEVN100!G14</f>
        <v>0</v>
      </c>
      <c r="D15" s="1">
        <f t="shared" si="0"/>
        <v>0</v>
      </c>
    </row>
    <row r="16" spans="1:4" x14ac:dyDescent="0.3">
      <c r="A16" t="str">
        <f>[6]FUEVN100!C15</f>
        <v>FPT</v>
      </c>
      <c r="B16" s="1">
        <f>[6]FUEVN100!E15</f>
        <v>1100</v>
      </c>
      <c r="C16">
        <f>[6]FUEVN100!G15</f>
        <v>0</v>
      </c>
      <c r="D16" s="1">
        <f t="shared" si="0"/>
        <v>0</v>
      </c>
    </row>
    <row r="17" spans="1:4" x14ac:dyDescent="0.3">
      <c r="A17" t="str">
        <f>[6]FUEVN100!C16</f>
        <v>FRT</v>
      </c>
      <c r="B17" s="1">
        <f>[6]FUEVN100!E16</f>
        <v>100</v>
      </c>
      <c r="C17">
        <f>[6]FUEVN100!G16</f>
        <v>0</v>
      </c>
      <c r="D17" s="1">
        <f t="shared" si="0"/>
        <v>0</v>
      </c>
    </row>
    <row r="18" spans="1:4" x14ac:dyDescent="0.3">
      <c r="A18" t="str">
        <f>[6]FUEVN100!C17</f>
        <v>FTS</v>
      </c>
      <c r="B18" s="1">
        <f>[6]FUEVN100!E17</f>
        <v>200</v>
      </c>
      <c r="C18">
        <f>[6]FUEVN100!G17</f>
        <v>0</v>
      </c>
      <c r="D18" s="1">
        <f t="shared" si="0"/>
        <v>0</v>
      </c>
    </row>
    <row r="19" spans="1:4" x14ac:dyDescent="0.3">
      <c r="A19" t="str">
        <f>[6]FUEVN100!C18</f>
        <v>GAS</v>
      </c>
      <c r="B19" s="1">
        <f>[6]FUEVN100!E18</f>
        <v>100</v>
      </c>
      <c r="C19">
        <f>[6]FUEVN100!G18</f>
        <v>0</v>
      </c>
      <c r="D19" s="1">
        <f t="shared" si="0"/>
        <v>0</v>
      </c>
    </row>
    <row r="20" spans="1:4" x14ac:dyDescent="0.3">
      <c r="A20" t="str">
        <f>[6]FUEVN100!C19</f>
        <v>GEX</v>
      </c>
      <c r="B20" s="1">
        <f>[6]FUEVN100!E19</f>
        <v>600</v>
      </c>
      <c r="C20">
        <f>[6]FUEVN100!G19</f>
        <v>0</v>
      </c>
      <c r="D20" s="1">
        <f t="shared" si="0"/>
        <v>0</v>
      </c>
    </row>
    <row r="21" spans="1:4" x14ac:dyDescent="0.3">
      <c r="A21" t="str">
        <f>[6]FUEVN100!C20</f>
        <v>GMD</v>
      </c>
      <c r="B21" s="1">
        <f>[6]FUEVN100!E20</f>
        <v>200</v>
      </c>
      <c r="C21">
        <f>[6]FUEVN100!G20</f>
        <v>0</v>
      </c>
      <c r="D21" s="1">
        <f t="shared" si="0"/>
        <v>0</v>
      </c>
    </row>
    <row r="22" spans="1:4" x14ac:dyDescent="0.3">
      <c r="A22" t="str">
        <f>[6]FUEVN100!C21</f>
        <v>GVR</v>
      </c>
      <c r="B22" s="1">
        <f>[6]FUEVN100!E21</f>
        <v>200</v>
      </c>
      <c r="C22">
        <f>[6]FUEVN100!G21</f>
        <v>0</v>
      </c>
      <c r="D22" s="1">
        <f t="shared" si="0"/>
        <v>0</v>
      </c>
    </row>
    <row r="23" spans="1:4" x14ac:dyDescent="0.3">
      <c r="A23" t="str">
        <f>[6]FUEVN100!C22</f>
        <v>HAG</v>
      </c>
      <c r="B23" s="1">
        <f>[6]FUEVN100!E22</f>
        <v>700</v>
      </c>
      <c r="C23">
        <f>[6]FUEVN100!G22</f>
        <v>0</v>
      </c>
      <c r="D23" s="1">
        <f t="shared" si="0"/>
        <v>0</v>
      </c>
    </row>
    <row r="24" spans="1:4" x14ac:dyDescent="0.3">
      <c r="A24" t="str">
        <f>[6]FUEVN100!C23</f>
        <v>HCM</v>
      </c>
      <c r="B24" s="1">
        <f>[6]FUEVN100!E23</f>
        <v>300</v>
      </c>
      <c r="C24">
        <f>[6]FUEVN100!G23</f>
        <v>0</v>
      </c>
      <c r="D24" s="1">
        <f t="shared" si="0"/>
        <v>0</v>
      </c>
    </row>
    <row r="25" spans="1:4" x14ac:dyDescent="0.3">
      <c r="A25" t="str">
        <f>[6]FUEVN100!C24</f>
        <v>HDB</v>
      </c>
      <c r="B25" s="1">
        <f>[6]FUEVN100!E24</f>
        <v>1900</v>
      </c>
      <c r="C25">
        <f>[6]FUEVN100!G24</f>
        <v>0</v>
      </c>
      <c r="D25" s="1">
        <f t="shared" si="0"/>
        <v>0</v>
      </c>
    </row>
    <row r="26" spans="1:4" x14ac:dyDescent="0.3">
      <c r="A26" t="str">
        <f>[6]FUEVN100!C25</f>
        <v>HDG</v>
      </c>
      <c r="B26" s="1">
        <f>[6]FUEVN100!E25</f>
        <v>200</v>
      </c>
      <c r="C26">
        <f>[6]FUEVN100!G25</f>
        <v>0</v>
      </c>
      <c r="D26" s="1">
        <f t="shared" si="0"/>
        <v>0</v>
      </c>
    </row>
    <row r="27" spans="1:4" x14ac:dyDescent="0.3">
      <c r="A27" t="str">
        <f>[6]FUEVN100!C26</f>
        <v>HPG</v>
      </c>
      <c r="B27" s="1">
        <f>[6]FUEVN100!E26</f>
        <v>3100</v>
      </c>
      <c r="C27">
        <f>[6]FUEVN100!G26</f>
        <v>0</v>
      </c>
      <c r="D27" s="1">
        <f t="shared" si="0"/>
        <v>0</v>
      </c>
    </row>
    <row r="28" spans="1:4" x14ac:dyDescent="0.3">
      <c r="A28" t="str">
        <f>[6]FUEVN100!C27</f>
        <v>HSG</v>
      </c>
      <c r="B28" s="1">
        <f>[6]FUEVN100!E27</f>
        <v>500</v>
      </c>
      <c r="C28">
        <f>[6]FUEVN100!G27</f>
        <v>0</v>
      </c>
      <c r="D28" s="1">
        <f t="shared" si="0"/>
        <v>0</v>
      </c>
    </row>
    <row r="29" spans="1:4" x14ac:dyDescent="0.3">
      <c r="A29" t="str">
        <f>[6]FUEVN100!C28</f>
        <v>KBC</v>
      </c>
      <c r="B29" s="1">
        <f>[6]FUEVN100!E28</f>
        <v>600</v>
      </c>
      <c r="C29">
        <f>[6]FUEVN100!G28</f>
        <v>0</v>
      </c>
      <c r="D29" s="1">
        <f t="shared" si="0"/>
        <v>0</v>
      </c>
    </row>
    <row r="30" spans="1:4" x14ac:dyDescent="0.3">
      <c r="A30" t="str">
        <f>[6]FUEVN100!C29</f>
        <v>KDC</v>
      </c>
      <c r="B30" s="1">
        <f>[6]FUEVN100!E29</f>
        <v>200</v>
      </c>
      <c r="C30">
        <f>[6]FUEVN100!G29</f>
        <v>0</v>
      </c>
      <c r="D30" s="1">
        <f t="shared" si="0"/>
        <v>0</v>
      </c>
    </row>
    <row r="31" spans="1:4" x14ac:dyDescent="0.3">
      <c r="A31" t="str">
        <f>[6]FUEVN100!C30</f>
        <v>KDH</v>
      </c>
      <c r="B31" s="1">
        <f>[6]FUEVN100!E30</f>
        <v>500</v>
      </c>
      <c r="C31">
        <f>[6]FUEVN100!G30</f>
        <v>0</v>
      </c>
      <c r="D31" s="1">
        <f t="shared" si="0"/>
        <v>0</v>
      </c>
    </row>
    <row r="32" spans="1:4" x14ac:dyDescent="0.3">
      <c r="A32" t="str">
        <f>[6]FUEVN100!C31</f>
        <v>LPB</v>
      </c>
      <c r="B32" s="1">
        <f>[6]FUEVN100!E31</f>
        <v>2100</v>
      </c>
      <c r="C32">
        <f>[6]FUEVN100!G31</f>
        <v>0</v>
      </c>
      <c r="D32" s="1">
        <f t="shared" si="0"/>
        <v>0</v>
      </c>
    </row>
    <row r="33" spans="1:4" x14ac:dyDescent="0.3">
      <c r="A33" t="str">
        <f>[6]FUEVN100!C32</f>
        <v>MBB</v>
      </c>
      <c r="B33" s="1">
        <f>[6]FUEVN100!E32</f>
        <v>2600</v>
      </c>
      <c r="C33" t="str">
        <f>[6]FUEVN100!G32</f>
        <v>KIS (***)</v>
      </c>
      <c r="D33" s="1">
        <f t="shared" si="0"/>
        <v>1</v>
      </c>
    </row>
    <row r="34" spans="1:4" x14ac:dyDescent="0.3">
      <c r="A34" t="str">
        <f>[6]FUEVN100!C33</f>
        <v>MSB</v>
      </c>
      <c r="B34" s="1">
        <f>[6]FUEVN100!E33</f>
        <v>1700</v>
      </c>
      <c r="C34">
        <f>[6]FUEVN100!G33</f>
        <v>0</v>
      </c>
      <c r="D34" s="1">
        <f t="shared" si="0"/>
        <v>0</v>
      </c>
    </row>
    <row r="35" spans="1:4" x14ac:dyDescent="0.3">
      <c r="A35" t="str">
        <f>[6]FUEVN100!C34</f>
        <v>MSN</v>
      </c>
      <c r="B35" s="1">
        <f>[6]FUEVN100!E34</f>
        <v>600</v>
      </c>
      <c r="C35">
        <f>[6]FUEVN100!G34</f>
        <v>0</v>
      </c>
      <c r="D35" s="1">
        <f t="shared" si="0"/>
        <v>0</v>
      </c>
    </row>
    <row r="36" spans="1:4" x14ac:dyDescent="0.3">
      <c r="A36" t="str">
        <f>[6]FUEVN100!C35</f>
        <v>MWG</v>
      </c>
      <c r="B36" s="1">
        <f>[6]FUEVN100!E35</f>
        <v>1000</v>
      </c>
      <c r="C36">
        <f>[6]FUEVN100!G35</f>
        <v>0</v>
      </c>
      <c r="D36" s="1">
        <f t="shared" si="0"/>
        <v>0</v>
      </c>
    </row>
    <row r="37" spans="1:4" x14ac:dyDescent="0.3">
      <c r="A37" t="str">
        <f>[6]FUEVN100!C36</f>
        <v>NKG</v>
      </c>
      <c r="B37" s="1">
        <f>[6]FUEVN100!E36</f>
        <v>100</v>
      </c>
      <c r="C37">
        <f>[6]FUEVN100!G36</f>
        <v>0</v>
      </c>
      <c r="D37" s="1">
        <f t="shared" si="0"/>
        <v>0</v>
      </c>
    </row>
    <row r="38" spans="1:4" x14ac:dyDescent="0.3">
      <c r="A38" t="str">
        <f>[6]FUEVN100!C37</f>
        <v>NLG</v>
      </c>
      <c r="B38" s="1">
        <f>[6]FUEVN100!E37</f>
        <v>300</v>
      </c>
      <c r="C38">
        <f>[6]FUEVN100!G37</f>
        <v>0</v>
      </c>
      <c r="D38" s="1">
        <f t="shared" si="0"/>
        <v>0</v>
      </c>
    </row>
    <row r="39" spans="1:4" x14ac:dyDescent="0.3">
      <c r="A39" t="str">
        <f>[6]FUEVN100!C38</f>
        <v>NVL</v>
      </c>
      <c r="B39" s="1">
        <f>[6]FUEVN100!E38</f>
        <v>1200</v>
      </c>
      <c r="C39">
        <f>[6]FUEVN100!G38</f>
        <v>0</v>
      </c>
      <c r="D39" s="1">
        <f t="shared" si="0"/>
        <v>0</v>
      </c>
    </row>
    <row r="40" spans="1:4" x14ac:dyDescent="0.3">
      <c r="A40" t="str">
        <f>[6]FUEVN100!C39</f>
        <v>OCB</v>
      </c>
      <c r="B40" s="1">
        <f>[6]FUEVN100!E39</f>
        <v>1000</v>
      </c>
      <c r="C40">
        <f>[6]FUEVN100!G39</f>
        <v>0</v>
      </c>
      <c r="D40" s="1">
        <f t="shared" si="0"/>
        <v>0</v>
      </c>
    </row>
    <row r="41" spans="1:4" x14ac:dyDescent="0.3">
      <c r="A41" t="str">
        <f>[6]FUEVN100!C40</f>
        <v>PC1</v>
      </c>
      <c r="B41" s="1">
        <f>[6]FUEVN100!E40</f>
        <v>200</v>
      </c>
      <c r="C41">
        <f>[6]FUEVN100!G40</f>
        <v>0</v>
      </c>
      <c r="D41" s="1">
        <f t="shared" si="0"/>
        <v>0</v>
      </c>
    </row>
    <row r="42" spans="1:4" x14ac:dyDescent="0.3">
      <c r="A42" t="str">
        <f>[6]FUEVN100!C41</f>
        <v>PDR</v>
      </c>
      <c r="B42" s="1">
        <f>[6]FUEVN100!E41</f>
        <v>400</v>
      </c>
      <c r="C42">
        <f>[6]FUEVN100!G41</f>
        <v>0</v>
      </c>
      <c r="D42" s="1">
        <f t="shared" si="0"/>
        <v>0</v>
      </c>
    </row>
    <row r="43" spans="1:4" x14ac:dyDescent="0.3">
      <c r="A43" t="str">
        <f>[6]FUEVN100!C42</f>
        <v>PLX</v>
      </c>
      <c r="B43" s="1">
        <f>[6]FUEVN100!E42</f>
        <v>100</v>
      </c>
      <c r="C43">
        <f>[6]FUEVN100!G42</f>
        <v>0</v>
      </c>
      <c r="D43" s="1">
        <f t="shared" si="0"/>
        <v>0</v>
      </c>
    </row>
    <row r="44" spans="1:4" x14ac:dyDescent="0.3">
      <c r="A44" t="str">
        <f>[6]FUEVN100!C43</f>
        <v>PNJ</v>
      </c>
      <c r="B44" s="1">
        <f>[6]FUEVN100!E43</f>
        <v>300</v>
      </c>
      <c r="C44" t="str">
        <f>[6]FUEVN100!G43</f>
        <v>KIS (***)</v>
      </c>
      <c r="D44" s="1">
        <f t="shared" si="0"/>
        <v>1</v>
      </c>
    </row>
    <row r="45" spans="1:4" x14ac:dyDescent="0.3">
      <c r="A45" t="str">
        <f>[6]FUEVN100!C44</f>
        <v>POW</v>
      </c>
      <c r="B45" s="1">
        <f>[6]FUEVN100!E44</f>
        <v>600</v>
      </c>
      <c r="C45">
        <f>[6]FUEVN100!G44</f>
        <v>0</v>
      </c>
      <c r="D45" s="1">
        <f t="shared" si="0"/>
        <v>0</v>
      </c>
    </row>
    <row r="46" spans="1:4" x14ac:dyDescent="0.3">
      <c r="A46" t="str">
        <f>[6]FUEVN100!C45</f>
        <v>PVD</v>
      </c>
      <c r="B46" s="1">
        <f>[6]FUEVN100!E45</f>
        <v>300</v>
      </c>
      <c r="C46">
        <f>[6]FUEVN100!G45</f>
        <v>0</v>
      </c>
      <c r="D46" s="1">
        <f t="shared" si="0"/>
        <v>0</v>
      </c>
    </row>
    <row r="47" spans="1:4" x14ac:dyDescent="0.3">
      <c r="A47" t="str">
        <f>[6]FUEVN100!C46</f>
        <v>PVT</v>
      </c>
      <c r="B47" s="1">
        <f>[6]FUEVN100!E46</f>
        <v>200</v>
      </c>
      <c r="C47">
        <f>[6]FUEVN100!G46</f>
        <v>0</v>
      </c>
      <c r="D47" s="1">
        <f t="shared" si="0"/>
        <v>0</v>
      </c>
    </row>
    <row r="48" spans="1:4" x14ac:dyDescent="0.3">
      <c r="A48" t="str">
        <f>[6]FUEVN100!C47</f>
        <v>REE</v>
      </c>
      <c r="B48" s="1">
        <f>[6]FUEVN100!E47</f>
        <v>200</v>
      </c>
      <c r="C48" t="str">
        <f>[6]FUEVN100!G47</f>
        <v>KIS (***)</v>
      </c>
      <c r="D48" s="1">
        <f t="shared" si="0"/>
        <v>1</v>
      </c>
    </row>
    <row r="49" spans="1:4" x14ac:dyDescent="0.3">
      <c r="A49" t="str">
        <f>[6]FUEVN100!C48</f>
        <v>SAB</v>
      </c>
      <c r="B49" s="1">
        <f>[6]FUEVN100!E48</f>
        <v>100</v>
      </c>
      <c r="C49">
        <f>[6]FUEVN100!G48</f>
        <v>0</v>
      </c>
      <c r="D49" s="1">
        <f t="shared" si="0"/>
        <v>0</v>
      </c>
    </row>
    <row r="50" spans="1:4" x14ac:dyDescent="0.3">
      <c r="A50" t="str">
        <f>[6]FUEVN100!C49</f>
        <v>SBT</v>
      </c>
      <c r="B50" s="1">
        <f>[6]FUEVN100!E49</f>
        <v>400</v>
      </c>
      <c r="C50">
        <f>[6]FUEVN100!G49</f>
        <v>0</v>
      </c>
      <c r="D50" s="1">
        <f t="shared" si="0"/>
        <v>0</v>
      </c>
    </row>
    <row r="51" spans="1:4" x14ac:dyDescent="0.3">
      <c r="A51" t="str">
        <f>[6]FUEVN100!C50</f>
        <v>SHB</v>
      </c>
      <c r="B51" s="1">
        <f>[6]FUEVN100!E50</f>
        <v>2800</v>
      </c>
      <c r="C51">
        <f>[6]FUEVN100!G50</f>
        <v>0</v>
      </c>
      <c r="D51" s="1">
        <f t="shared" si="0"/>
        <v>0</v>
      </c>
    </row>
    <row r="52" spans="1:4" x14ac:dyDescent="0.3">
      <c r="A52" t="str">
        <f>[6]FUEVN100!C51</f>
        <v>SIP</v>
      </c>
      <c r="B52" s="1">
        <f>[6]FUEVN100!E51</f>
        <v>100</v>
      </c>
      <c r="C52">
        <f>[6]FUEVN100!G51</f>
        <v>0</v>
      </c>
      <c r="D52" s="1">
        <f t="shared" si="0"/>
        <v>0</v>
      </c>
    </row>
    <row r="53" spans="1:4" x14ac:dyDescent="0.3">
      <c r="A53" t="str">
        <f>[6]FUEVN100!C52</f>
        <v>SSB</v>
      </c>
      <c r="B53" s="1">
        <f>[6]FUEVN100!E52</f>
        <v>1500</v>
      </c>
      <c r="C53">
        <f>[6]FUEVN100!G52</f>
        <v>0</v>
      </c>
      <c r="D53" s="1">
        <f t="shared" si="0"/>
        <v>0</v>
      </c>
    </row>
    <row r="54" spans="1:4" x14ac:dyDescent="0.3">
      <c r="A54" t="str">
        <f>[6]FUEVN100!C53</f>
        <v>SSI</v>
      </c>
      <c r="B54" s="1">
        <f>[6]FUEVN100!E53</f>
        <v>1000</v>
      </c>
      <c r="C54">
        <f>[6]FUEVN100!G53</f>
        <v>0</v>
      </c>
      <c r="D54" s="1">
        <f t="shared" si="0"/>
        <v>0</v>
      </c>
    </row>
    <row r="55" spans="1:4" x14ac:dyDescent="0.3">
      <c r="A55" t="str">
        <f>[6]FUEVN100!C54</f>
        <v>STB</v>
      </c>
      <c r="B55" s="1">
        <f>[6]FUEVN100!E54</f>
        <v>1700</v>
      </c>
      <c r="C55">
        <f>[6]FUEVN100!G54</f>
        <v>0</v>
      </c>
      <c r="D55" s="1">
        <f t="shared" si="0"/>
        <v>0</v>
      </c>
    </row>
    <row r="56" spans="1:4" x14ac:dyDescent="0.3">
      <c r="A56" t="str">
        <f>[6]FUEVN100!C55</f>
        <v>TCB</v>
      </c>
      <c r="B56" s="1">
        <f>[6]FUEVN100!E55</f>
        <v>4100</v>
      </c>
      <c r="C56">
        <f>[6]FUEVN100!G55</f>
        <v>0</v>
      </c>
      <c r="D56" s="1">
        <f t="shared" si="0"/>
        <v>0</v>
      </c>
    </row>
    <row r="57" spans="1:4" x14ac:dyDescent="0.3">
      <c r="A57" t="str">
        <f>[6]FUEVN100!C56</f>
        <v>TCH</v>
      </c>
      <c r="B57" s="1">
        <f>[6]FUEVN100!E56</f>
        <v>400</v>
      </c>
      <c r="C57">
        <f>[6]FUEVN100!G56</f>
        <v>0</v>
      </c>
      <c r="D57" s="1">
        <f t="shared" si="0"/>
        <v>0</v>
      </c>
    </row>
    <row r="58" spans="1:4" x14ac:dyDescent="0.3">
      <c r="A58" t="str">
        <f>[6]FUEVN100!C57</f>
        <v>TPB</v>
      </c>
      <c r="B58" s="1">
        <f>[6]FUEVN100!E57</f>
        <v>1000</v>
      </c>
      <c r="C58">
        <f>[6]FUEVN100!G57</f>
        <v>0</v>
      </c>
      <c r="D58" s="1">
        <f t="shared" si="0"/>
        <v>0</v>
      </c>
    </row>
    <row r="59" spans="1:4" x14ac:dyDescent="0.3">
      <c r="A59" t="str">
        <f>[6]FUEVN100!C58</f>
        <v>VCB</v>
      </c>
      <c r="B59" s="1">
        <f>[6]FUEVN100!E58</f>
        <v>600</v>
      </c>
      <c r="C59">
        <f>[6]FUEVN100!G58</f>
        <v>0</v>
      </c>
      <c r="D59" s="1">
        <f t="shared" si="0"/>
        <v>0</v>
      </c>
    </row>
    <row r="60" spans="1:4" x14ac:dyDescent="0.3">
      <c r="A60" t="str">
        <f>[6]FUEVN100!C59</f>
        <v>VCG</v>
      </c>
      <c r="B60" s="1">
        <f>[6]FUEVN100!E59</f>
        <v>400</v>
      </c>
      <c r="C60">
        <f>[6]FUEVN100!G59</f>
        <v>0</v>
      </c>
      <c r="D60" s="1">
        <f t="shared" si="0"/>
        <v>0</v>
      </c>
    </row>
    <row r="61" spans="1:4" x14ac:dyDescent="0.3">
      <c r="A61" t="str">
        <f>[6]FUEVN100!C60</f>
        <v>VCI</v>
      </c>
      <c r="B61" s="1">
        <f>[6]FUEVN100!E60</f>
        <v>300</v>
      </c>
      <c r="C61" t="str">
        <f>[6]FUEVN100!G60</f>
        <v>VCSC (*)</v>
      </c>
      <c r="D61" s="1">
        <f t="shared" si="0"/>
        <v>0</v>
      </c>
    </row>
    <row r="62" spans="1:4" x14ac:dyDescent="0.3">
      <c r="A62" t="str">
        <f>[6]FUEVN100!C61</f>
        <v>VHC</v>
      </c>
      <c r="B62" s="1">
        <f>[6]FUEVN100!E61</f>
        <v>100</v>
      </c>
      <c r="C62">
        <f>[6]FUEVN100!G61</f>
        <v>0</v>
      </c>
      <c r="D62" s="1">
        <f t="shared" si="0"/>
        <v>0</v>
      </c>
    </row>
    <row r="63" spans="1:4" x14ac:dyDescent="0.3">
      <c r="A63" t="str">
        <f>[6]FUEVN100!C62</f>
        <v>VHM</v>
      </c>
      <c r="B63" s="1">
        <f>[6]FUEVN100!E62</f>
        <v>1200</v>
      </c>
      <c r="C63">
        <f>[6]FUEVN100!G62</f>
        <v>0</v>
      </c>
      <c r="D63" s="1">
        <f t="shared" si="0"/>
        <v>0</v>
      </c>
    </row>
    <row r="64" spans="1:4" x14ac:dyDescent="0.3">
      <c r="A64" t="str">
        <f>[6]FUEVN100!C63</f>
        <v>VIB</v>
      </c>
      <c r="B64" s="1">
        <f>[6]FUEVN100!E63</f>
        <v>1200</v>
      </c>
      <c r="C64" t="str">
        <f>[6]FUEVN100!G63</f>
        <v>KIS (***)</v>
      </c>
      <c r="D64" s="1">
        <f t="shared" si="0"/>
        <v>1</v>
      </c>
    </row>
    <row r="65" spans="1:4" x14ac:dyDescent="0.3">
      <c r="A65" t="str">
        <f>[6]FUEVN100!C64</f>
        <v>VIC</v>
      </c>
      <c r="B65" s="1">
        <f>[6]FUEVN100!E64</f>
        <v>1000</v>
      </c>
      <c r="C65">
        <f>[6]FUEVN100!G64</f>
        <v>0</v>
      </c>
      <c r="D65" s="1">
        <f t="shared" si="0"/>
        <v>0</v>
      </c>
    </row>
    <row r="66" spans="1:4" x14ac:dyDescent="0.3">
      <c r="A66" t="str">
        <f>[6]FUEVN100!C65</f>
        <v>VIX</v>
      </c>
      <c r="B66" s="1">
        <f>[6]FUEVN100!E65</f>
        <v>1200</v>
      </c>
      <c r="C66">
        <f>[6]FUEVN100!G65</f>
        <v>0</v>
      </c>
      <c r="D66" s="1">
        <f t="shared" si="0"/>
        <v>0</v>
      </c>
    </row>
    <row r="67" spans="1:4" x14ac:dyDescent="0.3">
      <c r="A67" t="str">
        <f>[6]FUEVN100!C66</f>
        <v>VJC</v>
      </c>
      <c r="B67" s="1">
        <f>[6]FUEVN100!E66</f>
        <v>300</v>
      </c>
      <c r="C67">
        <f>[6]FUEVN100!G66</f>
        <v>0</v>
      </c>
      <c r="D67" s="1">
        <f t="shared" si="0"/>
        <v>0</v>
      </c>
    </row>
    <row r="68" spans="1:4" x14ac:dyDescent="0.3">
      <c r="A68" t="str">
        <f>[6]FUEVN100!C67</f>
        <v>VND</v>
      </c>
      <c r="B68" s="1">
        <f>[6]FUEVN100!E67</f>
        <v>1100</v>
      </c>
      <c r="C68">
        <f>[6]FUEVN100!G67</f>
        <v>0</v>
      </c>
      <c r="D68" s="1">
        <f t="shared" ref="D68:D78" si="1">IF(C68="KIS (***)",1,0)</f>
        <v>0</v>
      </c>
    </row>
    <row r="69" spans="1:4" x14ac:dyDescent="0.3">
      <c r="A69" t="str">
        <f>[6]FUEVN100!C68</f>
        <v>VNM</v>
      </c>
      <c r="B69" s="1">
        <f>[6]FUEVN100!E68</f>
        <v>800</v>
      </c>
      <c r="C69">
        <f>[6]FUEVN100!G68</f>
        <v>0</v>
      </c>
      <c r="D69" s="1">
        <f t="shared" si="1"/>
        <v>0</v>
      </c>
    </row>
    <row r="70" spans="1:4" x14ac:dyDescent="0.3">
      <c r="A70" t="str">
        <f>[6]FUEVN100!C69</f>
        <v>VPB</v>
      </c>
      <c r="B70" s="1">
        <f>[6]FUEVN100!E69</f>
        <v>4300</v>
      </c>
      <c r="C70">
        <f>[6]FUEVN100!G69</f>
        <v>0</v>
      </c>
      <c r="D70" s="1">
        <f t="shared" si="1"/>
        <v>0</v>
      </c>
    </row>
    <row r="71" spans="1:4" x14ac:dyDescent="0.3">
      <c r="A71" t="str">
        <f>[6]FUEVN100!C70</f>
        <v>VPI</v>
      </c>
      <c r="B71" s="1">
        <f>[6]FUEVN100!E70</f>
        <v>100</v>
      </c>
      <c r="C71">
        <f>[6]FUEVN100!G70</f>
        <v>0</v>
      </c>
      <c r="D71" s="1">
        <f t="shared" si="1"/>
        <v>0</v>
      </c>
    </row>
    <row r="72" spans="1:4" x14ac:dyDescent="0.3">
      <c r="A72" t="str">
        <f>[6]FUEVN100!C71</f>
        <v>VRE</v>
      </c>
      <c r="B72" s="1">
        <f>[6]FUEVN100!E71</f>
        <v>900</v>
      </c>
      <c r="C72">
        <f>[6]FUEVN100!G71</f>
        <v>0</v>
      </c>
      <c r="D72" s="1">
        <f t="shared" si="1"/>
        <v>0</v>
      </c>
    </row>
    <row r="73" spans="1:4" x14ac:dyDescent="0.3">
      <c r="A73">
        <f>[6]FUEVN100!C72</f>
        <v>0</v>
      </c>
      <c r="B73" s="1">
        <f>[6]FUEVN100!E72</f>
        <v>0</v>
      </c>
      <c r="C73">
        <f>[6]FUEVN100!G72</f>
        <v>0</v>
      </c>
      <c r="D73" s="1">
        <f t="shared" si="1"/>
        <v>0</v>
      </c>
    </row>
    <row r="74" spans="1:4" x14ac:dyDescent="0.3">
      <c r="A74">
        <f>[6]FUEVN100!C73</f>
        <v>0</v>
      </c>
      <c r="B74" s="1">
        <f>[6]FUEVN100!E73</f>
        <v>0</v>
      </c>
      <c r="C74">
        <f>[6]FUEVN100!G73</f>
        <v>0</v>
      </c>
      <c r="D74" s="1">
        <f t="shared" si="1"/>
        <v>0</v>
      </c>
    </row>
    <row r="75" spans="1:4" x14ac:dyDescent="0.3">
      <c r="A75">
        <f>[6]FUEVN100!C74</f>
        <v>0</v>
      </c>
      <c r="B75" s="1">
        <f>[6]FUEVN100!E74</f>
        <v>0</v>
      </c>
      <c r="C75">
        <f>[6]FUEVN100!G74</f>
        <v>0</v>
      </c>
      <c r="D75" s="1">
        <f t="shared" si="1"/>
        <v>0</v>
      </c>
    </row>
    <row r="76" spans="1:4" x14ac:dyDescent="0.3">
      <c r="A76">
        <f>[6]FUEVN100!C75</f>
        <v>0</v>
      </c>
      <c r="B76" s="1">
        <f>[6]FUEVN100!E75</f>
        <v>0</v>
      </c>
      <c r="C76">
        <f>[6]FUEVN100!G75</f>
        <v>0</v>
      </c>
      <c r="D76" s="1">
        <f t="shared" si="1"/>
        <v>0</v>
      </c>
    </row>
    <row r="77" spans="1:4" x14ac:dyDescent="0.3">
      <c r="A77">
        <f>[6]FUEVN100!C76</f>
        <v>0</v>
      </c>
      <c r="B77" s="1">
        <f>[6]FUEVN100!E76</f>
        <v>0</v>
      </c>
      <c r="C77">
        <f>[6]FUEVN100!G76</f>
        <v>1774050000</v>
      </c>
      <c r="D77" s="1">
        <f t="shared" si="1"/>
        <v>0</v>
      </c>
    </row>
    <row r="78" spans="1:4" x14ac:dyDescent="0.3">
      <c r="A78">
        <f>[6]FUEVN100!C77</f>
        <v>0</v>
      </c>
      <c r="B78" s="1">
        <f>[6]FUEVN100!E77</f>
        <v>0</v>
      </c>
      <c r="C78">
        <f>[6]FUEVN100!G77</f>
        <v>1777264282</v>
      </c>
      <c r="D78" s="1">
        <f t="shared" si="1"/>
        <v>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O98"/>
  <sheetViews>
    <sheetView topLeftCell="A3" workbookViewId="0">
      <selection activeCell="L2" sqref="L2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554687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>
        <f>IF(MIDCAP_bas!D7=1,"",MIDCAP_bas!A7)</f>
        <v>BMP</v>
      </c>
      <c r="B2" s="28">
        <f>IF(A2=0,"",IFERROR(VLOOKUP(A2,MIDCAP_bas!$A:$B,2,0),""))</f>
        <v>100</v>
      </c>
      <c r="C2" s="28">
        <f>IFERROR(VLOOKUP($A2,updated_plusgrid!$1:$1048576,MATCH("After allocate to FUEVN100 today",updated_plusgrid!$1:$1,0),0),0)</f>
        <v>2900</v>
      </c>
      <c r="D2" s="28">
        <f>IFERROR(VLOOKUP($A2,updated_plusgrid!$1:$1048576,MATCH("After allocate to FUEVN100 tmr",updated_plusgrid!$1:$1,0),0),0)</f>
        <v>0</v>
      </c>
      <c r="E2" s="28">
        <f>IFERROR(VLOOKUP($A2,updated_plusgrid!$1:$1048576,MATCH("After allocate to FUEVN100 after tmr",updated_plusgrid!$1:$1,0),0),0)</f>
        <v>100</v>
      </c>
      <c r="F2" s="30">
        <f>IF(LEN($A2)=3,IFERROR(C2/$B2,0),"")</f>
        <v>29</v>
      </c>
      <c r="G2" s="28">
        <f>IFERROR(ROUNDDOWN(F2,-0.1),"")</f>
        <v>29</v>
      </c>
      <c r="H2" s="30">
        <f>IF(LEN($A2)=3,IFERROR(D2/$B2,0),"")</f>
        <v>0</v>
      </c>
      <c r="I2" s="28">
        <f>IFERROR(ROUNDDOWN(H2,-0.1),"")</f>
        <v>0</v>
      </c>
      <c r="J2" s="30">
        <f>IF(LEN($A2)=3,IFERROR(E2/$B2,0),"")</f>
        <v>1</v>
      </c>
      <c r="K2" s="28">
        <f>IFERROR(ROUNDDOWN(J2,-0.1),"")</f>
        <v>1</v>
      </c>
      <c r="L2" s="27">
        <f>IFERROR(G2+I2+K2,"")</f>
        <v>30</v>
      </c>
      <c r="M2" s="27">
        <f>C2-MIN($G$2:$G$31)*B2</f>
        <v>0</v>
      </c>
      <c r="N2" s="27">
        <f>D2-MIN($I:$I)*B2</f>
        <v>0</v>
      </c>
      <c r="O2" s="27">
        <f>E2-MIN($K:$K)*B2</f>
        <v>100</v>
      </c>
    </row>
    <row r="3" spans="1:15" x14ac:dyDescent="0.3">
      <c r="A3" s="29" t="str">
        <f>IF(MIDCAP_bas!D60=1,"",MIDCAP_bas!A60)</f>
        <v>VIX</v>
      </c>
      <c r="B3" s="28">
        <f>IF(A3=0,"",IFERROR(VLOOKUP(A3,MIDCAP_bas!$A:$B,2,0),""))</f>
        <v>2700</v>
      </c>
      <c r="C3" s="28">
        <f>IFERROR(VLOOKUP($A3,updated_plusgrid!$1:$1048576,MATCH("After allocate to FUEVN100 today",updated_plusgrid!$1:$1,0),0),0)</f>
        <v>84500</v>
      </c>
      <c r="D3" s="28">
        <f>IFERROR(VLOOKUP($A3,updated_plusgrid!$1:$1048576,MATCH("After allocate to FUEVN100 tmr",updated_plusgrid!$1:$1,0),0),0)</f>
        <v>0</v>
      </c>
      <c r="E3" s="28">
        <f>IFERROR(VLOOKUP($A3,updated_plusgrid!$1:$1048576,MATCH("After allocate to FUEVN100 after tmr",updated_plusgrid!$1:$1,0),0),0)</f>
        <v>0</v>
      </c>
      <c r="F3" s="30">
        <f>IF(LEN($A3)=3,IFERROR(C3/$B3,0),"")</f>
        <v>31.296296296296298</v>
      </c>
      <c r="G3" s="28">
        <f>IFERROR(ROUNDDOWN(F3,-0.1),"")</f>
        <v>31</v>
      </c>
      <c r="H3" s="30">
        <f>IF(LEN($A3)=3,IFERROR(D3/$B3,0),"")</f>
        <v>0</v>
      </c>
      <c r="I3" s="28">
        <f>IFERROR(ROUNDDOWN(H3,-0.1),"")</f>
        <v>0</v>
      </c>
      <c r="J3" s="30">
        <f>IF(LEN($A3)=3,IFERROR(E3/$B3,0),"")</f>
        <v>0</v>
      </c>
      <c r="K3" s="28">
        <f>IFERROR(ROUNDDOWN(J3,-0.1),"")</f>
        <v>0</v>
      </c>
      <c r="L3" s="27">
        <f>IFERROR(G3+I3+K3,"")</f>
        <v>31</v>
      </c>
      <c r="M3" s="27">
        <f>C3-MIN($G$2:$G$31)*B3</f>
        <v>6200</v>
      </c>
      <c r="N3" s="27">
        <f>D3-MIN($I:$I)*B3</f>
        <v>0</v>
      </c>
      <c r="O3" s="27">
        <f>E3-MIN($K:$K)*B3</f>
        <v>0</v>
      </c>
    </row>
    <row r="4" spans="1:15" x14ac:dyDescent="0.3">
      <c r="A4" s="29" t="str">
        <f>IF(MIDCAP_bas!D43=1,"",MIDCAP_bas!A43)</f>
        <v>PDR</v>
      </c>
      <c r="B4" s="28">
        <f>IF(A4=0,"",IFERROR(VLOOKUP(A4,MIDCAP_bas!$A:$B,2,0),""))</f>
        <v>800</v>
      </c>
      <c r="C4" s="28">
        <f>IFERROR(VLOOKUP($A4,updated_plusgrid!$1:$1048576,MATCH("After allocate to FUEVN100 today",updated_plusgrid!$1:$1,0),0),0)</f>
        <v>28758</v>
      </c>
      <c r="D4" s="28">
        <f>IFERROR(VLOOKUP($A4,updated_plusgrid!$1:$1048576,MATCH("After allocate to FUEVN100 tmr",updated_plusgrid!$1:$1,0),0),0)</f>
        <v>0</v>
      </c>
      <c r="E4" s="28">
        <f>IFERROR(VLOOKUP($A4,updated_plusgrid!$1:$1048576,MATCH("After allocate to FUEVN100 after tmr",updated_plusgrid!$1:$1,0),0),0)</f>
        <v>0</v>
      </c>
      <c r="F4" s="30">
        <f>IF(LEN($A4)=3,IFERROR(C4/$B4,0),"")</f>
        <v>35.947499999999998</v>
      </c>
      <c r="G4" s="28">
        <f>IFERROR(ROUNDDOWN(F4,-0.1),"")</f>
        <v>35</v>
      </c>
      <c r="H4" s="30">
        <f>IF(LEN($A4)=3,IFERROR(D4/$B4,0),"")</f>
        <v>0</v>
      </c>
      <c r="I4" s="28">
        <f>IFERROR(ROUNDDOWN(H4,-0.1),"")</f>
        <v>0</v>
      </c>
      <c r="J4" s="30">
        <f>IF(LEN($A4)=3,IFERROR(E4/$B4,0),"")</f>
        <v>0</v>
      </c>
      <c r="K4" s="28">
        <f>IFERROR(ROUNDDOWN(J4,-0.1),"")</f>
        <v>0</v>
      </c>
      <c r="L4" s="27">
        <f>IFERROR(G4+I4+K4,"")</f>
        <v>35</v>
      </c>
      <c r="M4" s="27">
        <f>C4-MIN($G$2:$G$31)*B4</f>
        <v>5558</v>
      </c>
      <c r="N4" s="27">
        <f>D4-MIN($I:$I)*B4</f>
        <v>0</v>
      </c>
      <c r="O4" s="27">
        <f>E4-MIN($K:$K)*B4</f>
        <v>0</v>
      </c>
    </row>
    <row r="5" spans="1:15" x14ac:dyDescent="0.3">
      <c r="A5" s="29" t="str">
        <f>IF(MIDCAP_bas!D23=1,"",MIDCAP_bas!A23)</f>
        <v>FTS</v>
      </c>
      <c r="B5" s="28">
        <f>IF(A5=0,"",IFERROR(VLOOKUP(A5,MIDCAP_bas!$A:$B,2,0),""))</f>
        <v>300</v>
      </c>
      <c r="C5" s="28">
        <f>IFERROR(VLOOKUP($A5,updated_plusgrid!$1:$1048576,MATCH("After allocate to FUEVN100 today",updated_plusgrid!$1:$1,0),0),0)</f>
        <v>10500</v>
      </c>
      <c r="D5" s="28">
        <f>IFERROR(VLOOKUP($A5,updated_plusgrid!$1:$1048576,MATCH("After allocate to FUEVN100 tmr",updated_plusgrid!$1:$1,0),0),0)</f>
        <v>0</v>
      </c>
      <c r="E5" s="28">
        <f>IFERROR(VLOOKUP($A5,updated_plusgrid!$1:$1048576,MATCH("After allocate to FUEVN100 after tmr",updated_plusgrid!$1:$1,0),0),0)</f>
        <v>0</v>
      </c>
      <c r="F5" s="30">
        <f>IF(LEN($A5)=3,IFERROR(C5/$B5,0),"")</f>
        <v>35</v>
      </c>
      <c r="G5" s="28">
        <f>IFERROR(ROUNDDOWN(F5,-0.1),"")</f>
        <v>35</v>
      </c>
      <c r="H5" s="30">
        <f>IF(LEN($A5)=3,IFERROR(D5/$B5,0),"")</f>
        <v>0</v>
      </c>
      <c r="I5" s="28">
        <f>IFERROR(ROUNDDOWN(H5,-0.1),"")</f>
        <v>0</v>
      </c>
      <c r="J5" s="30">
        <f>IF(LEN($A5)=3,IFERROR(E5/$B5,0),"")</f>
        <v>0</v>
      </c>
      <c r="K5" s="28">
        <f>IFERROR(ROUNDDOWN(J5,-0.1),"")</f>
        <v>0</v>
      </c>
      <c r="L5" s="27">
        <f>IFERROR(G5+I5+K5,"")</f>
        <v>35</v>
      </c>
      <c r="M5" s="27">
        <f>C5-MIN($G$2:$G$31)*B5</f>
        <v>1800</v>
      </c>
      <c r="N5" s="27">
        <f>D5-MIN($I:$I)*B5</f>
        <v>0</v>
      </c>
      <c r="O5" s="27">
        <f>E5-MIN($K:$K)*B5</f>
        <v>0</v>
      </c>
    </row>
    <row r="6" spans="1:15" x14ac:dyDescent="0.3">
      <c r="A6" s="29" t="str">
        <f>IF(MIDCAP_bas!D13=1,"",MIDCAP_bas!A13)</f>
        <v>DBC</v>
      </c>
      <c r="B6" s="28">
        <f>IF(A6=0,"",IFERROR(VLOOKUP(A6,MIDCAP_bas!$A:$B,2,0),""))</f>
        <v>500</v>
      </c>
      <c r="C6" s="28">
        <f>IFERROR(VLOOKUP($A6,updated_plusgrid!$1:$1048576,MATCH("After allocate to FUEVN100 today",updated_plusgrid!$1:$1,0),0),0)</f>
        <v>17900</v>
      </c>
      <c r="D6" s="28">
        <f>IFERROR(VLOOKUP($A6,updated_plusgrid!$1:$1048576,MATCH("After allocate to FUEVN100 tmr",updated_plusgrid!$1:$1,0),0),0)</f>
        <v>0</v>
      </c>
      <c r="E6" s="28">
        <f>IFERROR(VLOOKUP($A6,updated_plusgrid!$1:$1048576,MATCH("After allocate to FUEVN100 after tmr",updated_plusgrid!$1:$1,0),0),0)</f>
        <v>0</v>
      </c>
      <c r="F6" s="30">
        <f>IF(LEN($A6)=3,IFERROR(C6/$B6,0),"")</f>
        <v>35.799999999999997</v>
      </c>
      <c r="G6" s="28">
        <f>IFERROR(ROUNDDOWN(F6,-0.1),"")</f>
        <v>35</v>
      </c>
      <c r="H6" s="30">
        <f>IF(LEN($A6)=3,IFERROR(D6/$B6,0),"")</f>
        <v>0</v>
      </c>
      <c r="I6" s="28">
        <f>IFERROR(ROUNDDOWN(H6,-0.1),"")</f>
        <v>0</v>
      </c>
      <c r="J6" s="30">
        <f>IF(LEN($A6)=3,IFERROR(E6/$B6,0),"")</f>
        <v>0</v>
      </c>
      <c r="K6" s="28">
        <f>IFERROR(ROUNDDOWN(J6,-0.1),"")</f>
        <v>0</v>
      </c>
      <c r="L6" s="27">
        <f>IFERROR(G6+I6+K6,"")</f>
        <v>35</v>
      </c>
      <c r="M6" s="27">
        <f>C6-MIN($G$2:$G$31)*B6</f>
        <v>3400</v>
      </c>
      <c r="N6" s="27">
        <f>D6-MIN($I:$I)*B6</f>
        <v>0</v>
      </c>
      <c r="O6" s="27">
        <f>E6-MIN($K:$K)*B6</f>
        <v>0</v>
      </c>
    </row>
    <row r="7" spans="1:15" x14ac:dyDescent="0.3">
      <c r="A7" s="29" t="str">
        <f>IF(MIDCAP_bas!D12=1,"",MIDCAP_bas!A12)</f>
        <v>CTR</v>
      </c>
      <c r="B7" s="28">
        <f>IF(A7=0,"",IFERROR(VLOOKUP(A7,MIDCAP_bas!$A:$B,2,0),""))</f>
        <v>100</v>
      </c>
      <c r="C7" s="28">
        <f>IFERROR(VLOOKUP($A7,updated_plusgrid!$1:$1048576,MATCH("After allocate to FUEVN100 today",updated_plusgrid!$1:$1,0),0),0)</f>
        <v>3500</v>
      </c>
      <c r="D7" s="28">
        <f>IFERROR(VLOOKUP($A7,updated_plusgrid!$1:$1048576,MATCH("After allocate to FUEVN100 tmr",updated_plusgrid!$1:$1,0),0),0)</f>
        <v>0</v>
      </c>
      <c r="E7" s="28">
        <f>IFERROR(VLOOKUP($A7,updated_plusgrid!$1:$1048576,MATCH("After allocate to FUEVN100 after tmr",updated_plusgrid!$1:$1,0),0),0)</f>
        <v>0</v>
      </c>
      <c r="F7" s="30">
        <f>IF(LEN($A7)=3,IFERROR(C7/$B7,0),"")</f>
        <v>35</v>
      </c>
      <c r="G7" s="28">
        <f>IFERROR(ROUNDDOWN(F7,-0.1),"")</f>
        <v>35</v>
      </c>
      <c r="H7" s="30">
        <f>IF(LEN($A7)=3,IFERROR(D7/$B7,0),"")</f>
        <v>0</v>
      </c>
      <c r="I7" s="28">
        <f>IFERROR(ROUNDDOWN(H7,-0.1),"")</f>
        <v>0</v>
      </c>
      <c r="J7" s="30">
        <f>IF(LEN($A7)=3,IFERROR(E7/$B7,0),"")</f>
        <v>0</v>
      </c>
      <c r="K7" s="28">
        <f>IFERROR(ROUNDDOWN(J7,-0.1),"")</f>
        <v>0</v>
      </c>
      <c r="L7" s="27">
        <f>IFERROR(G7+I7+K7,"")</f>
        <v>35</v>
      </c>
      <c r="M7" s="27">
        <f>C7-MIN($G$2:$G$31)*B7</f>
        <v>600</v>
      </c>
      <c r="N7" s="27">
        <f>D7-MIN($I:$I)*B7</f>
        <v>0</v>
      </c>
      <c r="O7" s="27">
        <f>E7-MIN($K:$K)*B7</f>
        <v>0</v>
      </c>
    </row>
    <row r="8" spans="1:15" x14ac:dyDescent="0.3">
      <c r="A8" s="29" t="str">
        <f>IF(MIDCAP_bas!D28=1,"",MIDCAP_bas!A28)</f>
        <v>HDG</v>
      </c>
      <c r="B8" s="28">
        <f>IF(A8=0,"",IFERROR(VLOOKUP(A8,MIDCAP_bas!$A:$B,2,0),""))</f>
        <v>400</v>
      </c>
      <c r="C8" s="28">
        <f>IFERROR(VLOOKUP($A8,updated_plusgrid!$1:$1048576,MATCH("After allocate to FUEVN100 today",updated_plusgrid!$1:$1,0),0),0)</f>
        <v>14300</v>
      </c>
      <c r="D8" s="28">
        <f>IFERROR(VLOOKUP($A8,updated_plusgrid!$1:$1048576,MATCH("After allocate to FUEVN100 tmr",updated_plusgrid!$1:$1,0),0),0)</f>
        <v>0</v>
      </c>
      <c r="E8" s="28">
        <f>IFERROR(VLOOKUP($A8,updated_plusgrid!$1:$1048576,MATCH("After allocate to FUEVN100 after tmr",updated_plusgrid!$1:$1,0),0),0)</f>
        <v>0</v>
      </c>
      <c r="F8" s="30">
        <f>IF(LEN($A8)=3,IFERROR(C8/$B8,0),"")</f>
        <v>35.75</v>
      </c>
      <c r="G8" s="28">
        <f>IFERROR(ROUNDDOWN(F8,-0.1),"")</f>
        <v>35</v>
      </c>
      <c r="H8" s="30">
        <f>IF(LEN($A8)=3,IFERROR(D8/$B8,0),"")</f>
        <v>0</v>
      </c>
      <c r="I8" s="28">
        <f>IFERROR(ROUNDDOWN(H8,-0.1),"")</f>
        <v>0</v>
      </c>
      <c r="J8" s="30">
        <f>IF(LEN($A8)=3,IFERROR(E8/$B8,0),"")</f>
        <v>0</v>
      </c>
      <c r="K8" s="28">
        <f>IFERROR(ROUNDDOWN(J8,-0.1),"")</f>
        <v>0</v>
      </c>
      <c r="L8" s="27">
        <f>IFERROR(G8+I8+K8,"")</f>
        <v>35</v>
      </c>
      <c r="M8" s="27">
        <f>C8-MIN($G$2:$G$31)*B8</f>
        <v>2700</v>
      </c>
      <c r="N8" s="27">
        <f>D8-MIN($I:$I)*B8</f>
        <v>0</v>
      </c>
      <c r="O8" s="27">
        <f>E8-MIN($K:$K)*B8</f>
        <v>0</v>
      </c>
    </row>
    <row r="9" spans="1:15" x14ac:dyDescent="0.3">
      <c r="A9" s="29" t="str">
        <f>IF(MIDCAP_bas!D4=1,"",MIDCAP_bas!A4)</f>
        <v>ANV</v>
      </c>
      <c r="B9" s="28">
        <f>IF(A9=0,"",IFERROR(VLOOKUP(A9,MIDCAP_bas!$A:$B,2,0),""))</f>
        <v>100</v>
      </c>
      <c r="C9" s="28">
        <f>IFERROR(VLOOKUP($A9,updated_plusgrid!$1:$1048576,MATCH("After allocate to FUEVN100 today",updated_plusgrid!$1:$1,0),0),0)</f>
        <v>3500</v>
      </c>
      <c r="D9" s="28">
        <f>IFERROR(VLOOKUP($A9,updated_plusgrid!$1:$1048576,MATCH("After allocate to FUEVN100 tmr",updated_plusgrid!$1:$1,0),0),0)</f>
        <v>0</v>
      </c>
      <c r="E9" s="28">
        <f>IFERROR(VLOOKUP($A9,updated_plusgrid!$1:$1048576,MATCH("After allocate to FUEVN100 after tmr",updated_plusgrid!$1:$1,0),0),0)</f>
        <v>0</v>
      </c>
      <c r="F9" s="30">
        <f>IF(LEN($A9)=3,IFERROR(C9/$B9,0),"")</f>
        <v>35</v>
      </c>
      <c r="G9" s="28">
        <f>IFERROR(ROUNDDOWN(F9,-0.1),"")</f>
        <v>35</v>
      </c>
      <c r="H9" s="30">
        <f>IF(LEN($A9)=3,IFERROR(D9/$B9,0),"")</f>
        <v>0</v>
      </c>
      <c r="I9" s="28">
        <f>IFERROR(ROUNDDOWN(H9,-0.1),"")</f>
        <v>0</v>
      </c>
      <c r="J9" s="30">
        <f>IF(LEN($A9)=3,IFERROR(E9/$B9,0),"")</f>
        <v>0</v>
      </c>
      <c r="K9" s="28">
        <f>IFERROR(ROUNDDOWN(J9,-0.1),"")</f>
        <v>0</v>
      </c>
      <c r="L9" s="27">
        <f>IFERROR(G9+I9+K9,"")</f>
        <v>35</v>
      </c>
      <c r="M9" s="27">
        <f>C9-MIN($G$2:$G$31)*B9</f>
        <v>600</v>
      </c>
      <c r="N9" s="27">
        <f>D9-MIN($I:$I)*B9</f>
        <v>0</v>
      </c>
      <c r="O9" s="27">
        <f>E9-MIN($K:$K)*B9</f>
        <v>0</v>
      </c>
    </row>
    <row r="10" spans="1:15" x14ac:dyDescent="0.3">
      <c r="A10" s="29" t="str">
        <f>IF(MIDCAP_bas!D39=1,"",MIDCAP_bas!A39)</f>
        <v>NVL</v>
      </c>
      <c r="B10" s="28">
        <f>IF(A10=0,"",IFERROR(VLOOKUP(A10,MIDCAP_bas!$A:$B,2,0),""))</f>
        <v>2500</v>
      </c>
      <c r="C10" s="28">
        <f>IFERROR(VLOOKUP($A10,updated_plusgrid!$1:$1048576,MATCH("After allocate to FUEVN100 today",updated_plusgrid!$1:$1,0),0),0)</f>
        <v>88900</v>
      </c>
      <c r="D10" s="28">
        <f>IFERROR(VLOOKUP($A10,updated_plusgrid!$1:$1048576,MATCH("After allocate to FUEVN100 tmr",updated_plusgrid!$1:$1,0),0),0)</f>
        <v>0</v>
      </c>
      <c r="E10" s="28">
        <f>IFERROR(VLOOKUP($A10,updated_plusgrid!$1:$1048576,MATCH("After allocate to FUEVN100 after tmr",updated_plusgrid!$1:$1,0),0),0)</f>
        <v>0</v>
      </c>
      <c r="F10" s="30">
        <f>IF(LEN($A10)=3,IFERROR(C10/$B10,0),"")</f>
        <v>35.56</v>
      </c>
      <c r="G10" s="28">
        <f>IFERROR(ROUNDDOWN(F10,-0.1),"")</f>
        <v>35</v>
      </c>
      <c r="H10" s="30">
        <f>IF(LEN($A10)=3,IFERROR(D10/$B10,0),"")</f>
        <v>0</v>
      </c>
      <c r="I10" s="28">
        <f>IFERROR(ROUNDDOWN(H10,-0.1),"")</f>
        <v>0</v>
      </c>
      <c r="J10" s="30">
        <f>IF(LEN($A10)=3,IFERROR(E10/$B10,0),"")</f>
        <v>0</v>
      </c>
      <c r="K10" s="28">
        <f>IFERROR(ROUNDDOWN(J10,-0.1),"")</f>
        <v>0</v>
      </c>
      <c r="L10" s="27">
        <f>IFERROR(G10+I10+K10,"")</f>
        <v>35</v>
      </c>
      <c r="M10" s="27">
        <f>C10-MIN($G$2:$G$31)*B10</f>
        <v>16400</v>
      </c>
      <c r="N10" s="27">
        <f>D10-MIN($I:$I)*B10</f>
        <v>0</v>
      </c>
      <c r="O10" s="27">
        <f>E10-MIN($K:$K)*B10</f>
        <v>0</v>
      </c>
    </row>
    <row r="11" spans="1:15" x14ac:dyDescent="0.3">
      <c r="A11" s="29" t="str">
        <f>IF(MIDCAP_bas!D14=1,"",MIDCAP_bas!A14)</f>
        <v>DCM</v>
      </c>
      <c r="B11" s="28">
        <f>IF(A11=0,"",IFERROR(VLOOKUP(A11,MIDCAP_bas!$A:$B,2,0),""))</f>
        <v>300</v>
      </c>
      <c r="C11" s="28">
        <f>IFERROR(VLOOKUP($A11,updated_plusgrid!$1:$1048576,MATCH("After allocate to FUEVN100 today",updated_plusgrid!$1:$1,0),0),0)</f>
        <v>10900</v>
      </c>
      <c r="D11" s="28">
        <f>IFERROR(VLOOKUP($A11,updated_plusgrid!$1:$1048576,MATCH("After allocate to FUEVN100 tmr",updated_plusgrid!$1:$1,0),0),0)</f>
        <v>0</v>
      </c>
      <c r="E11" s="28">
        <f>IFERROR(VLOOKUP($A11,updated_plusgrid!$1:$1048576,MATCH("After allocate to FUEVN100 after tmr",updated_plusgrid!$1:$1,0),0),0)</f>
        <v>0</v>
      </c>
      <c r="F11" s="30">
        <f>IF(LEN($A11)=3,IFERROR(C11/$B11,0),"")</f>
        <v>36.333333333333336</v>
      </c>
      <c r="G11" s="28">
        <f>IFERROR(ROUNDDOWN(F11,-0.1),"")</f>
        <v>36</v>
      </c>
      <c r="H11" s="30">
        <f>IF(LEN($A11)=3,IFERROR(D11/$B11,0),"")</f>
        <v>0</v>
      </c>
      <c r="I11" s="28">
        <f>IFERROR(ROUNDDOWN(H11,-0.1),"")</f>
        <v>0</v>
      </c>
      <c r="J11" s="30">
        <f>IF(LEN($A11)=3,IFERROR(E11/$B11,0),"")</f>
        <v>0</v>
      </c>
      <c r="K11" s="28">
        <f>IFERROR(ROUNDDOWN(J11,-0.1),"")</f>
        <v>0</v>
      </c>
      <c r="L11" s="27">
        <f>IFERROR(G11+I11+K11,"")</f>
        <v>36</v>
      </c>
      <c r="M11" s="27">
        <f>C11-MIN($G$2:$G$31)*B11</f>
        <v>2200</v>
      </c>
      <c r="N11" s="27">
        <f>D11-MIN($I:$I)*B11</f>
        <v>0</v>
      </c>
      <c r="O11" s="27">
        <f>E11-MIN($K:$K)*B11</f>
        <v>0</v>
      </c>
    </row>
    <row r="12" spans="1:15" x14ac:dyDescent="0.3">
      <c r="A12" s="29" t="str">
        <f>IF(MIDCAP_bas!D8=1,"",MIDCAP_bas!A8)</f>
        <v>BWE</v>
      </c>
      <c r="B12" s="28">
        <f>IF(A12=0,"",IFERROR(VLOOKUP(A12,MIDCAP_bas!$A:$B,2,0),""))</f>
        <v>200</v>
      </c>
      <c r="C12" s="28">
        <f>IFERROR(VLOOKUP($A12,updated_plusgrid!$1:$1048576,MATCH("After allocate to FUEVN100 today",updated_plusgrid!$1:$1,0),0),0)</f>
        <v>7300</v>
      </c>
      <c r="D12" s="28">
        <f>IFERROR(VLOOKUP($A12,updated_plusgrid!$1:$1048576,MATCH("After allocate to FUEVN100 tmr",updated_plusgrid!$1:$1,0),0),0)</f>
        <v>0</v>
      </c>
      <c r="E12" s="28">
        <f>IFERROR(VLOOKUP($A12,updated_plusgrid!$1:$1048576,MATCH("After allocate to FUEVN100 after tmr",updated_plusgrid!$1:$1,0),0),0)</f>
        <v>0</v>
      </c>
      <c r="F12" s="30">
        <f>IF(LEN($A12)=3,IFERROR(C12/$B12,0),"")</f>
        <v>36.5</v>
      </c>
      <c r="G12" s="28">
        <f>IFERROR(ROUNDDOWN(F12,-0.1),"")</f>
        <v>36</v>
      </c>
      <c r="H12" s="30">
        <f>IF(LEN($A12)=3,IFERROR(D12/$B12,0),"")</f>
        <v>0</v>
      </c>
      <c r="I12" s="28">
        <f>IFERROR(ROUNDDOWN(H12,-0.1),"")</f>
        <v>0</v>
      </c>
      <c r="J12" s="30">
        <f>IF(LEN($A12)=3,IFERROR(E12/$B12,0),"")</f>
        <v>0</v>
      </c>
      <c r="K12" s="28">
        <f>IFERROR(ROUNDDOWN(J12,-0.1),"")</f>
        <v>0</v>
      </c>
      <c r="L12" s="27">
        <f>IFERROR(G12+I12+K12,"")</f>
        <v>36</v>
      </c>
      <c r="M12" s="27">
        <f>C12-MIN($G$2:$G$31)*B12</f>
        <v>1500</v>
      </c>
      <c r="N12" s="27">
        <f>D12-MIN($I:$I)*B12</f>
        <v>0</v>
      </c>
      <c r="O12" s="27">
        <f>E12-MIN($K:$K)*B12</f>
        <v>0</v>
      </c>
    </row>
    <row r="13" spans="1:15" x14ac:dyDescent="0.3">
      <c r="A13" s="29" t="str">
        <f>IF(MIDCAP_bas!D35=1,"",MIDCAP_bas!A35)</f>
        <v>MSB</v>
      </c>
      <c r="B13" s="28">
        <f>IF(A13=0,"",IFERROR(VLOOKUP(A13,MIDCAP_bas!$A:$B,2,0),""))</f>
        <v>3600</v>
      </c>
      <c r="C13" s="28">
        <f>IFERROR(VLOOKUP($A13,updated_plusgrid!$1:$1048576,MATCH("After allocate to FUEVN100 today",updated_plusgrid!$1:$1,0),0),0)</f>
        <v>132154</v>
      </c>
      <c r="D13" s="28">
        <f>IFERROR(VLOOKUP($A13,updated_plusgrid!$1:$1048576,MATCH("After allocate to FUEVN100 tmr",updated_plusgrid!$1:$1,0),0),0)</f>
        <v>0</v>
      </c>
      <c r="E13" s="28">
        <f>IFERROR(VLOOKUP($A13,updated_plusgrid!$1:$1048576,MATCH("After allocate to FUEVN100 after tmr",updated_plusgrid!$1:$1,0),0),0)</f>
        <v>0</v>
      </c>
      <c r="F13" s="30">
        <f>IF(LEN($A13)=3,IFERROR(C13/$B13,0),"")</f>
        <v>36.709444444444443</v>
      </c>
      <c r="G13" s="28">
        <f>IFERROR(ROUNDDOWN(F13,-0.1),"")</f>
        <v>36</v>
      </c>
      <c r="H13" s="30">
        <f>IF(LEN($A13)=3,IFERROR(D13/$B13,0),"")</f>
        <v>0</v>
      </c>
      <c r="I13" s="28">
        <f>IFERROR(ROUNDDOWN(H13,-0.1),"")</f>
        <v>0</v>
      </c>
      <c r="J13" s="30">
        <f>IF(LEN($A13)=3,IFERROR(E13/$B13,0),"")</f>
        <v>0</v>
      </c>
      <c r="K13" s="28">
        <f>IFERROR(ROUNDDOWN(J13,-0.1),"")</f>
        <v>0</v>
      </c>
      <c r="L13" s="27">
        <f>IFERROR(G13+I13+K13,"")</f>
        <v>36</v>
      </c>
      <c r="M13" s="27">
        <f>C13-MIN($G$2:$G$31)*B13</f>
        <v>27754</v>
      </c>
      <c r="N13" s="27">
        <f>D13-MIN($I:$I)*B13</f>
        <v>0</v>
      </c>
      <c r="O13" s="27">
        <f>E13-MIN($K:$K)*B13</f>
        <v>0</v>
      </c>
    </row>
    <row r="14" spans="1:15" x14ac:dyDescent="0.3">
      <c r="A14" s="29" t="str">
        <f>IF(MIDCAP_bas!D62=1,"",MIDCAP_bas!A62)</f>
        <v>VPI</v>
      </c>
      <c r="B14" s="28">
        <f>IF(A14=0,"",IFERROR(VLOOKUP(A14,MIDCAP_bas!$A:$B,2,0),""))</f>
        <v>300</v>
      </c>
      <c r="C14" s="28">
        <f>IFERROR(VLOOKUP($A14,updated_plusgrid!$1:$1048576,MATCH("After allocate to FUEVN100 today",updated_plusgrid!$1:$1,0),0),0)</f>
        <v>11200</v>
      </c>
      <c r="D14" s="28">
        <f>IFERROR(VLOOKUP($A14,updated_plusgrid!$1:$1048576,MATCH("After allocate to FUEVN100 tmr",updated_plusgrid!$1:$1,0),0),0)</f>
        <v>0</v>
      </c>
      <c r="E14" s="28">
        <f>IFERROR(VLOOKUP($A14,updated_plusgrid!$1:$1048576,MATCH("After allocate to FUEVN100 after tmr",updated_plusgrid!$1:$1,0),0),0)</f>
        <v>0</v>
      </c>
      <c r="F14" s="30">
        <f>IF(LEN($A14)=3,IFERROR(C14/$B14,0),"")</f>
        <v>37.333333333333336</v>
      </c>
      <c r="G14" s="28">
        <f>IFERROR(ROUNDDOWN(F14,-0.1),"")</f>
        <v>37</v>
      </c>
      <c r="H14" s="30">
        <f>IF(LEN($A14)=3,IFERROR(D14/$B14,0),"")</f>
        <v>0</v>
      </c>
      <c r="I14" s="28">
        <f>IFERROR(ROUNDDOWN(H14,-0.1),"")</f>
        <v>0</v>
      </c>
      <c r="J14" s="30">
        <f>IF(LEN($A14)=3,IFERROR(E14/$B14,0),"")</f>
        <v>0</v>
      </c>
      <c r="K14" s="28">
        <f>IFERROR(ROUNDDOWN(J14,-0.1),"")</f>
        <v>0</v>
      </c>
      <c r="L14" s="27">
        <f>IFERROR(G14+I14+K14,"")</f>
        <v>37</v>
      </c>
      <c r="M14" s="27">
        <f>C14-MIN($G$2:$G$31)*B14</f>
        <v>2500</v>
      </c>
      <c r="N14" s="27">
        <f>D14-MIN($I:$I)*B14</f>
        <v>0</v>
      </c>
      <c r="O14" s="27">
        <f>E14-MIN($K:$K)*B14</f>
        <v>0</v>
      </c>
    </row>
    <row r="15" spans="1:15" x14ac:dyDescent="0.3">
      <c r="A15" s="29" t="str">
        <f>IF(MIDCAP_bas!D56=1,"",MIDCAP_bas!A56)</f>
        <v>VCG</v>
      </c>
      <c r="B15" s="28">
        <f>IF(A15=0,"",IFERROR(VLOOKUP(A15,MIDCAP_bas!$A:$B,2,0),""))</f>
        <v>700</v>
      </c>
      <c r="C15" s="28">
        <f>IFERROR(VLOOKUP($A15,updated_plusgrid!$1:$1048576,MATCH("After allocate to FUEVN100 today",updated_plusgrid!$1:$1,0),0),0)</f>
        <v>28900</v>
      </c>
      <c r="D15" s="28">
        <f>IFERROR(VLOOKUP($A15,updated_plusgrid!$1:$1048576,MATCH("After allocate to FUEVN100 tmr",updated_plusgrid!$1:$1,0),0),0)</f>
        <v>0</v>
      </c>
      <c r="E15" s="28">
        <f>IFERROR(VLOOKUP($A15,updated_plusgrid!$1:$1048576,MATCH("After allocate to FUEVN100 after tmr",updated_plusgrid!$1:$1,0),0),0)</f>
        <v>0</v>
      </c>
      <c r="F15" s="30">
        <f>IF(LEN($A15)=3,IFERROR(C15/$B15,0),"")</f>
        <v>41.285714285714285</v>
      </c>
      <c r="G15" s="28">
        <f>IFERROR(ROUNDDOWN(F15,-0.1),"")</f>
        <v>41</v>
      </c>
      <c r="H15" s="30">
        <f>IF(LEN($A15)=3,IFERROR(D15/$B15,0),"")</f>
        <v>0</v>
      </c>
      <c r="I15" s="28">
        <f>IFERROR(ROUNDDOWN(H15,-0.1),"")</f>
        <v>0</v>
      </c>
      <c r="J15" s="30">
        <f>IF(LEN($A15)=3,IFERROR(E15/$B15,0),"")</f>
        <v>0</v>
      </c>
      <c r="K15" s="28">
        <f>IFERROR(ROUNDDOWN(J15,-0.1),"")</f>
        <v>0</v>
      </c>
      <c r="L15" s="27">
        <f>IFERROR(G15+I15+K15,"")</f>
        <v>41</v>
      </c>
      <c r="M15" s="27">
        <f>C15-MIN($G$2:$G$31)*B15</f>
        <v>8600</v>
      </c>
      <c r="N15" s="27">
        <f>D15-MIN($I:$I)*B15</f>
        <v>0</v>
      </c>
      <c r="O15" s="27">
        <f>E15-MIN($K:$K)*B15</f>
        <v>0</v>
      </c>
    </row>
    <row r="16" spans="1:15" x14ac:dyDescent="0.3">
      <c r="A16" s="29" t="str">
        <f>IF(MIDCAP_bas!D36=1,"",MIDCAP_bas!A36)</f>
        <v>NKG</v>
      </c>
      <c r="B16" s="28">
        <f>IF(A16=0,"",IFERROR(VLOOKUP(A16,MIDCAP_bas!$A:$B,2,0),""))</f>
        <v>400</v>
      </c>
      <c r="C16" s="28">
        <f>IFERROR(VLOOKUP($A16,updated_plusgrid!$1:$1048576,MATCH("After allocate to FUEVN100 today",updated_plusgrid!$1:$1,0),0),0)</f>
        <v>16400</v>
      </c>
      <c r="D16" s="28">
        <f>IFERROR(VLOOKUP($A16,updated_plusgrid!$1:$1048576,MATCH("After allocate to FUEVN100 tmr",updated_plusgrid!$1:$1,0),0),0)</f>
        <v>0</v>
      </c>
      <c r="E16" s="28">
        <f>IFERROR(VLOOKUP($A16,updated_plusgrid!$1:$1048576,MATCH("After allocate to FUEVN100 after tmr",updated_plusgrid!$1:$1,0),0),0)</f>
        <v>0</v>
      </c>
      <c r="F16" s="30">
        <f>IF(LEN($A16)=3,IFERROR(C16/$B16,0),"")</f>
        <v>41</v>
      </c>
      <c r="G16" s="28">
        <f>IFERROR(ROUNDDOWN(F16,-0.1),"")</f>
        <v>41</v>
      </c>
      <c r="H16" s="30">
        <f>IF(LEN($A16)=3,IFERROR(D16/$B16,0),"")</f>
        <v>0</v>
      </c>
      <c r="I16" s="28">
        <f>IFERROR(ROUNDDOWN(H16,-0.1),"")</f>
        <v>0</v>
      </c>
      <c r="J16" s="30">
        <f>IF(LEN($A16)=3,IFERROR(E16/$B16,0),"")</f>
        <v>0</v>
      </c>
      <c r="K16" s="28">
        <f>IFERROR(ROUNDDOWN(J16,-0.1),"")</f>
        <v>0</v>
      </c>
      <c r="L16" s="27">
        <f>IFERROR(G16+I16+K16,"")</f>
        <v>41</v>
      </c>
      <c r="M16" s="27">
        <f>C16-MIN($G$2:$G$31)*B16</f>
        <v>4800</v>
      </c>
      <c r="N16" s="27">
        <f>D16-MIN($I:$I)*B16</f>
        <v>0</v>
      </c>
      <c r="O16" s="27">
        <f>E16-MIN($K:$K)*B16</f>
        <v>0</v>
      </c>
    </row>
    <row r="17" spans="1:15" x14ac:dyDescent="0.3">
      <c r="A17" s="29" t="str">
        <f>IF(MIDCAP_bas!D33=1,"",MIDCAP_bas!A33)</f>
        <v>KDH</v>
      </c>
      <c r="B17" s="28">
        <f>IF(A17=0,"",IFERROR(VLOOKUP(A17,MIDCAP_bas!$A:$B,2,0),""))</f>
        <v>1000</v>
      </c>
      <c r="C17" s="28">
        <f>IFERROR(VLOOKUP($A17,updated_plusgrid!$1:$1048576,MATCH("After allocate to FUEVN100 today",updated_plusgrid!$1:$1,0),0),0)</f>
        <v>43568</v>
      </c>
      <c r="D17" s="28">
        <f>IFERROR(VLOOKUP($A17,updated_plusgrid!$1:$1048576,MATCH("After allocate to FUEVN100 tmr",updated_plusgrid!$1:$1,0),0),0)</f>
        <v>0</v>
      </c>
      <c r="E17" s="28">
        <f>IFERROR(VLOOKUP($A17,updated_plusgrid!$1:$1048576,MATCH("After allocate to FUEVN100 after tmr",updated_plusgrid!$1:$1,0),0),0)</f>
        <v>0</v>
      </c>
      <c r="F17" s="30">
        <f>IF(LEN($A17)=3,IFERROR(C17/$B17,0),"")</f>
        <v>43.567999999999998</v>
      </c>
      <c r="G17" s="28">
        <f>IFERROR(ROUNDDOWN(F17,-0.1),"")</f>
        <v>43</v>
      </c>
      <c r="H17" s="30">
        <f>IF(LEN($A17)=3,IFERROR(D17/$B17,0),"")</f>
        <v>0</v>
      </c>
      <c r="I17" s="28">
        <f>IFERROR(ROUNDDOWN(H17,-0.1),"")</f>
        <v>0</v>
      </c>
      <c r="J17" s="30">
        <f>IF(LEN($A17)=3,IFERROR(E17/$B17,0),"")</f>
        <v>0</v>
      </c>
      <c r="K17" s="28">
        <f>IFERROR(ROUNDDOWN(J17,-0.1),"")</f>
        <v>0</v>
      </c>
      <c r="L17" s="27">
        <f>IFERROR(G17+I17+K17,"")</f>
        <v>43</v>
      </c>
      <c r="M17" s="27">
        <f>C17-MIN($G$2:$G$31)*B17</f>
        <v>14568</v>
      </c>
      <c r="N17" s="27">
        <f>D17-MIN($I:$I)*B17</f>
        <v>0</v>
      </c>
      <c r="O17" s="27">
        <f>E17-MIN($K:$K)*B17</f>
        <v>0</v>
      </c>
    </row>
    <row r="18" spans="1:15" x14ac:dyDescent="0.3">
      <c r="A18" s="29" t="str">
        <f>IF(MIDCAP_bas!D6=1,"",MIDCAP_bas!A6)</f>
        <v>BCG</v>
      </c>
      <c r="B18" s="28">
        <f>IF(A18=0,"",IFERROR(VLOOKUP(A18,MIDCAP_bas!$A:$B,2,0),""))</f>
        <v>1200</v>
      </c>
      <c r="C18" s="28">
        <f>IFERROR(VLOOKUP($A18,updated_plusgrid!$1:$1048576,MATCH("After allocate to FUEVN100 today",updated_plusgrid!$1:$1,0),0),0)</f>
        <v>53400</v>
      </c>
      <c r="D18" s="28">
        <f>IFERROR(VLOOKUP($A18,updated_plusgrid!$1:$1048576,MATCH("After allocate to FUEVN100 tmr",updated_plusgrid!$1:$1,0),0),0)</f>
        <v>0</v>
      </c>
      <c r="E18" s="28">
        <f>IFERROR(VLOOKUP($A18,updated_plusgrid!$1:$1048576,MATCH("After allocate to FUEVN100 after tmr",updated_plusgrid!$1:$1,0),0),0)</f>
        <v>0</v>
      </c>
      <c r="F18" s="30">
        <f>IF(LEN($A18)=3,IFERROR(C18/$B18,0),"")</f>
        <v>44.5</v>
      </c>
      <c r="G18" s="28">
        <f>IFERROR(ROUNDDOWN(F18,-0.1),"")</f>
        <v>44</v>
      </c>
      <c r="H18" s="30">
        <f>IF(LEN($A18)=3,IFERROR(D18/$B18,0),"")</f>
        <v>0</v>
      </c>
      <c r="I18" s="28">
        <f>IFERROR(ROUNDDOWN(H18,-0.1),"")</f>
        <v>0</v>
      </c>
      <c r="J18" s="30">
        <f>IF(LEN($A18)=3,IFERROR(E18/$B18,0),"")</f>
        <v>0</v>
      </c>
      <c r="K18" s="28">
        <f>IFERROR(ROUNDDOWN(J18,-0.1),"")</f>
        <v>0</v>
      </c>
      <c r="L18" s="27">
        <f>IFERROR(G18+I18+K18,"")</f>
        <v>44</v>
      </c>
      <c r="M18" s="27">
        <f>C18-MIN($G$2:$G$31)*B18</f>
        <v>18600</v>
      </c>
      <c r="N18" s="27">
        <f>D18-MIN($I:$I)*B18</f>
        <v>0</v>
      </c>
      <c r="O18" s="27">
        <f>E18-MIN($K:$K)*B18</f>
        <v>0</v>
      </c>
    </row>
    <row r="19" spans="1:15" x14ac:dyDescent="0.3">
      <c r="A19" s="29" t="str">
        <f>IF(MIDCAP_bas!D46=1,"",MIDCAP_bas!A46)</f>
        <v>PTB</v>
      </c>
      <c r="B19" s="28">
        <f>IF(A19=0,"",IFERROR(VLOOKUP(A19,MIDCAP_bas!$A:$B,2,0),""))</f>
        <v>100</v>
      </c>
      <c r="C19" s="28">
        <f>IFERROR(VLOOKUP($A19,updated_plusgrid!$1:$1048576,MATCH("After allocate to FUEVN100 today",updated_plusgrid!$1:$1,0),0),0)</f>
        <v>4500</v>
      </c>
      <c r="D19" s="28">
        <f>IFERROR(VLOOKUP($A19,updated_plusgrid!$1:$1048576,MATCH("After allocate to FUEVN100 tmr",updated_plusgrid!$1:$1,0),0),0)</f>
        <v>0</v>
      </c>
      <c r="E19" s="28">
        <f>IFERROR(VLOOKUP($A19,updated_plusgrid!$1:$1048576,MATCH("After allocate to FUEVN100 after tmr",updated_plusgrid!$1:$1,0),0),0)</f>
        <v>0</v>
      </c>
      <c r="F19" s="30">
        <f>IF(LEN($A19)=3,IFERROR(C19/$B19,0),"")</f>
        <v>45</v>
      </c>
      <c r="G19" s="28">
        <f>IFERROR(ROUNDDOWN(F19,-0.1),"")</f>
        <v>45</v>
      </c>
      <c r="H19" s="30">
        <f>IF(LEN($A19)=3,IFERROR(D19/$B19,0),"")</f>
        <v>0</v>
      </c>
      <c r="I19" s="28">
        <f>IFERROR(ROUNDDOWN(H19,-0.1),"")</f>
        <v>0</v>
      </c>
      <c r="J19" s="30">
        <f>IF(LEN($A19)=3,IFERROR(E19/$B19,0),"")</f>
        <v>0</v>
      </c>
      <c r="K19" s="28">
        <f>IFERROR(ROUNDDOWN(J19,-0.1),"")</f>
        <v>0</v>
      </c>
      <c r="L19" s="27">
        <f>IFERROR(G19+I19+K19,"")</f>
        <v>45</v>
      </c>
      <c r="M19" s="27">
        <f>C19-MIN($G$2:$G$31)*B19</f>
        <v>1600</v>
      </c>
      <c r="N19" s="27">
        <f>D19-MIN($I:$I)*B19</f>
        <v>0</v>
      </c>
      <c r="O19" s="27">
        <f>E19-MIN($K:$K)*B19</f>
        <v>0</v>
      </c>
    </row>
    <row r="20" spans="1:15" x14ac:dyDescent="0.3">
      <c r="A20" s="29" t="str">
        <f>IF(MIDCAP_bas!D42=1,"",MIDCAP_bas!A42)</f>
        <v>PC1</v>
      </c>
      <c r="B20" s="28">
        <f>IF(A20=0,"",IFERROR(VLOOKUP(A20,MIDCAP_bas!$A:$B,2,0),""))</f>
        <v>500</v>
      </c>
      <c r="C20" s="28">
        <f>IFERROR(VLOOKUP($A20,updated_plusgrid!$1:$1048576,MATCH("After allocate to FUEVN100 today",updated_plusgrid!$1:$1,0),0),0)</f>
        <v>24432</v>
      </c>
      <c r="D20" s="28">
        <f>IFERROR(VLOOKUP($A20,updated_plusgrid!$1:$1048576,MATCH("After allocate to FUEVN100 tmr",updated_plusgrid!$1:$1,0),0),0)</f>
        <v>0</v>
      </c>
      <c r="E20" s="28">
        <f>IFERROR(VLOOKUP($A20,updated_plusgrid!$1:$1048576,MATCH("After allocate to FUEVN100 after tmr",updated_plusgrid!$1:$1,0),0),0)</f>
        <v>0</v>
      </c>
      <c r="F20" s="30">
        <f>IF(LEN($A20)=3,IFERROR(C20/$B20,0),"")</f>
        <v>48.863999999999997</v>
      </c>
      <c r="G20" s="28">
        <f>IFERROR(ROUNDDOWN(F20,-0.1),"")</f>
        <v>48</v>
      </c>
      <c r="H20" s="30">
        <f>IF(LEN($A20)=3,IFERROR(D20/$B20,0),"")</f>
        <v>0</v>
      </c>
      <c r="I20" s="28">
        <f>IFERROR(ROUNDDOWN(H20,-0.1),"")</f>
        <v>0</v>
      </c>
      <c r="J20" s="30">
        <f>IF(LEN($A20)=3,IFERROR(E20/$B20,0),"")</f>
        <v>0</v>
      </c>
      <c r="K20" s="28">
        <f>IFERROR(ROUNDDOWN(J20,-0.1),"")</f>
        <v>0</v>
      </c>
      <c r="L20" s="27">
        <f>IFERROR(G20+I20+K20,"")</f>
        <v>48</v>
      </c>
      <c r="M20" s="27">
        <f>C20-MIN($G$2:$G$31)*B20</f>
        <v>9932</v>
      </c>
      <c r="N20" s="27">
        <f>D20-MIN($I:$I)*B20</f>
        <v>0</v>
      </c>
      <c r="O20" s="27">
        <f>E20-MIN($K:$K)*B20</f>
        <v>0</v>
      </c>
    </row>
    <row r="21" spans="1:15" x14ac:dyDescent="0.3">
      <c r="A21" s="29" t="str">
        <f>IF(MIDCAP_bas!D52=1,"",MIDCAP_bas!A52)</f>
        <v>SIP</v>
      </c>
      <c r="B21" s="28">
        <f>IF(A21=0,"",IFERROR(VLOOKUP(A21,MIDCAP_bas!$A:$B,2,0),""))</f>
        <v>200</v>
      </c>
      <c r="C21" s="28">
        <f>IFERROR(VLOOKUP($A21,updated_plusgrid!$1:$1048576,MATCH("After allocate to FUEVN100 today",updated_plusgrid!$1:$1,0),0),0)</f>
        <v>10100</v>
      </c>
      <c r="D21" s="28">
        <f>IFERROR(VLOOKUP($A21,updated_plusgrid!$1:$1048576,MATCH("After allocate to FUEVN100 tmr",updated_plusgrid!$1:$1,0),0),0)</f>
        <v>0</v>
      </c>
      <c r="E21" s="28">
        <f>IFERROR(VLOOKUP($A21,updated_plusgrid!$1:$1048576,MATCH("After allocate to FUEVN100 after tmr",updated_plusgrid!$1:$1,0),0),0)</f>
        <v>0</v>
      </c>
      <c r="F21" s="30">
        <f>IF(LEN($A21)=3,IFERROR(C21/$B21,0),"")</f>
        <v>50.5</v>
      </c>
      <c r="G21" s="28">
        <f>IFERROR(ROUNDDOWN(F21,-0.1),"")</f>
        <v>50</v>
      </c>
      <c r="H21" s="30">
        <f>IF(LEN($A21)=3,IFERROR(D21/$B21,0),"")</f>
        <v>0</v>
      </c>
      <c r="I21" s="28">
        <f>IFERROR(ROUNDDOWN(H21,-0.1),"")</f>
        <v>0</v>
      </c>
      <c r="J21" s="30">
        <f>IF(LEN($A21)=3,IFERROR(E21/$B21,0),"")</f>
        <v>0</v>
      </c>
      <c r="K21" s="28">
        <f>IFERROR(ROUNDDOWN(J21,-0.1),"")</f>
        <v>0</v>
      </c>
      <c r="L21" s="27">
        <f>IFERROR(G21+I21+K21,"")</f>
        <v>50</v>
      </c>
      <c r="M21" s="27">
        <f>C21-MIN($G$2:$G$31)*B21</f>
        <v>4300</v>
      </c>
      <c r="N21" s="27">
        <f>D21-MIN($I:$I)*B21</f>
        <v>0</v>
      </c>
      <c r="O21" s="27">
        <f>E21-MIN($K:$K)*B21</f>
        <v>0</v>
      </c>
    </row>
    <row r="22" spans="1:15" x14ac:dyDescent="0.3">
      <c r="A22" s="29" t="str">
        <f>IF(MIDCAP_bas!D16=1,"",MIDCAP_bas!A16)</f>
        <v>DGW</v>
      </c>
      <c r="B22" s="28">
        <f>IF(A22=0,"",IFERROR(VLOOKUP(A22,MIDCAP_bas!$A:$B,2,0),""))</f>
        <v>200</v>
      </c>
      <c r="C22" s="28">
        <f>IFERROR(VLOOKUP($A22,updated_plusgrid!$1:$1048576,MATCH("After allocate to FUEVN100 today",updated_plusgrid!$1:$1,0),0),0)</f>
        <v>10600</v>
      </c>
      <c r="D22" s="28">
        <f>IFERROR(VLOOKUP($A22,updated_plusgrid!$1:$1048576,MATCH("After allocate to FUEVN100 tmr",updated_plusgrid!$1:$1,0),0),0)</f>
        <v>0</v>
      </c>
      <c r="E22" s="28">
        <f>IFERROR(VLOOKUP($A22,updated_plusgrid!$1:$1048576,MATCH("After allocate to FUEVN100 after tmr",updated_plusgrid!$1:$1,0),0),0)</f>
        <v>0</v>
      </c>
      <c r="F22" s="30">
        <f>IF(LEN($A22)=3,IFERROR(C22/$B22,0),"")</f>
        <v>53</v>
      </c>
      <c r="G22" s="28">
        <f>IFERROR(ROUNDDOWN(F22,-0.1),"")</f>
        <v>53</v>
      </c>
      <c r="H22" s="30">
        <f>IF(LEN($A22)=3,IFERROR(D22/$B22,0),"")</f>
        <v>0</v>
      </c>
      <c r="I22" s="28">
        <f>IFERROR(ROUNDDOWN(H22,-0.1),"")</f>
        <v>0</v>
      </c>
      <c r="J22" s="30">
        <f>IF(LEN($A22)=3,IFERROR(E22/$B22,0),"")</f>
        <v>0</v>
      </c>
      <c r="K22" s="28">
        <f>IFERROR(ROUNDDOWN(J22,-0.1),"")</f>
        <v>0</v>
      </c>
      <c r="L22" s="27">
        <f>IFERROR(G22+I22+K22,"")</f>
        <v>53</v>
      </c>
      <c r="M22" s="27">
        <f>C22-MIN($G$2:$G$31)*B22</f>
        <v>4800</v>
      </c>
      <c r="N22" s="27">
        <f>D22-MIN($I:$I)*B22</f>
        <v>0</v>
      </c>
      <c r="O22" s="27">
        <f>E22-MIN($K:$K)*B22</f>
        <v>0</v>
      </c>
    </row>
    <row r="23" spans="1:15" x14ac:dyDescent="0.3">
      <c r="A23" s="29" t="str">
        <f>IF(MIDCAP_bas!D48=1,"",MIDCAP_bas!A48)</f>
        <v>PVT</v>
      </c>
      <c r="B23" s="28">
        <f>IF(A23=0,"",IFERROR(VLOOKUP(A23,MIDCAP_bas!$A:$B,2,0),""))</f>
        <v>400</v>
      </c>
      <c r="C23" s="28">
        <f>IFERROR(VLOOKUP($A23,updated_plusgrid!$1:$1048576,MATCH("After allocate to FUEVN100 today",updated_plusgrid!$1:$1,0),0),0)</f>
        <v>21400</v>
      </c>
      <c r="D23" s="28">
        <f>IFERROR(VLOOKUP($A23,updated_plusgrid!$1:$1048576,MATCH("After allocate to FUEVN100 tmr",updated_plusgrid!$1:$1,0),0),0)</f>
        <v>0</v>
      </c>
      <c r="E23" s="28">
        <f>IFERROR(VLOOKUP($A23,updated_plusgrid!$1:$1048576,MATCH("After allocate to FUEVN100 after tmr",updated_plusgrid!$1:$1,0),0),0)</f>
        <v>0</v>
      </c>
      <c r="F23" s="30">
        <f>IF(LEN($A23)=3,IFERROR(C23/$B23,0),"")</f>
        <v>53.5</v>
      </c>
      <c r="G23" s="28">
        <f>IFERROR(ROUNDDOWN(F23,-0.1),"")</f>
        <v>53</v>
      </c>
      <c r="H23" s="30">
        <f>IF(LEN($A23)=3,IFERROR(D23/$B23,0),"")</f>
        <v>0</v>
      </c>
      <c r="I23" s="28">
        <f>IFERROR(ROUNDDOWN(H23,-0.1),"")</f>
        <v>0</v>
      </c>
      <c r="J23" s="30">
        <f>IF(LEN($A23)=3,IFERROR(E23/$B23,0),"")</f>
        <v>0</v>
      </c>
      <c r="K23" s="28">
        <f>IFERROR(ROUNDDOWN(J23,-0.1),"")</f>
        <v>0</v>
      </c>
      <c r="L23" s="27">
        <f>IFERROR(G23+I23+K23,"")</f>
        <v>53</v>
      </c>
      <c r="M23" s="27">
        <f>C23-MIN($G$2:$G$31)*B23</f>
        <v>9800</v>
      </c>
      <c r="N23" s="27">
        <f>D23-MIN($I:$I)*B23</f>
        <v>0</v>
      </c>
      <c r="O23" s="27">
        <f>E23-MIN($K:$K)*B23</f>
        <v>0</v>
      </c>
    </row>
    <row r="24" spans="1:15" x14ac:dyDescent="0.3">
      <c r="A24" s="29" t="str">
        <f>IF(MIDCAP_bas!D59=1,"",MIDCAP_bas!A59)</f>
        <v>VHC</v>
      </c>
      <c r="B24" s="28">
        <f>IF(A24=0,"",IFERROR(VLOOKUP(A24,MIDCAP_bas!$A:$B,2,0),""))</f>
        <v>200</v>
      </c>
      <c r="C24" s="28">
        <f>IFERROR(VLOOKUP($A24,updated_plusgrid!$1:$1048576,MATCH("After allocate to FUEVN100 today",updated_plusgrid!$1:$1,0),0),0)</f>
        <v>10600</v>
      </c>
      <c r="D24" s="28">
        <f>IFERROR(VLOOKUP($A24,updated_plusgrid!$1:$1048576,MATCH("After allocate to FUEVN100 tmr",updated_plusgrid!$1:$1,0),0),0)</f>
        <v>0</v>
      </c>
      <c r="E24" s="28">
        <f>IFERROR(VLOOKUP($A24,updated_plusgrid!$1:$1048576,MATCH("After allocate to FUEVN100 after tmr",updated_plusgrid!$1:$1,0),0),0)</f>
        <v>0</v>
      </c>
      <c r="F24" s="30">
        <f>IF(LEN($A24)=3,IFERROR(C24/$B24,0),"")</f>
        <v>53</v>
      </c>
      <c r="G24" s="28">
        <f>IFERROR(ROUNDDOWN(F24,-0.1),"")</f>
        <v>53</v>
      </c>
      <c r="H24" s="30">
        <f>IF(LEN($A24)=3,IFERROR(D24/$B24,0),"")</f>
        <v>0</v>
      </c>
      <c r="I24" s="28">
        <f>IFERROR(ROUNDDOWN(H24,-0.1),"")</f>
        <v>0</v>
      </c>
      <c r="J24" s="30">
        <f>IF(LEN($A24)=3,IFERROR(E24/$B24,0),"")</f>
        <v>0</v>
      </c>
      <c r="K24" s="28">
        <f>IFERROR(ROUNDDOWN(J24,-0.1),"")</f>
        <v>0</v>
      </c>
      <c r="L24" s="27">
        <f>IFERROR(G24+I24+K24,"")</f>
        <v>53</v>
      </c>
      <c r="M24" s="27">
        <f>C24-MIN($G$2:$G$31)*B24</f>
        <v>4800</v>
      </c>
      <c r="N24" s="27">
        <f>D24-MIN($I:$I)*B24</f>
        <v>0</v>
      </c>
      <c r="O24" s="27">
        <f>E24-MIN($K:$K)*B24</f>
        <v>0</v>
      </c>
    </row>
    <row r="25" spans="1:15" x14ac:dyDescent="0.3">
      <c r="A25" s="29" t="str">
        <f>IF(MIDCAP_bas!D47=1,"",MIDCAP_bas!A47)</f>
        <v>PVD</v>
      </c>
      <c r="B25" s="28">
        <f>IF(A25=0,"",IFERROR(VLOOKUP(A25,MIDCAP_bas!$A:$B,2,0),""))</f>
        <v>600</v>
      </c>
      <c r="C25" s="28">
        <f>IFERROR(VLOOKUP($A25,updated_plusgrid!$1:$1048576,MATCH("After allocate to FUEVN100 today",updated_plusgrid!$1:$1,0),0),0)</f>
        <v>32100</v>
      </c>
      <c r="D25" s="28">
        <f>IFERROR(VLOOKUP($A25,updated_plusgrid!$1:$1048576,MATCH("After allocate to FUEVN100 tmr",updated_plusgrid!$1:$1,0),0),0)</f>
        <v>0</v>
      </c>
      <c r="E25" s="28">
        <f>IFERROR(VLOOKUP($A25,updated_plusgrid!$1:$1048576,MATCH("After allocate to FUEVN100 after tmr",updated_plusgrid!$1:$1,0),0),0)</f>
        <v>0</v>
      </c>
      <c r="F25" s="30">
        <f>IF(LEN($A25)=3,IFERROR(C25/$B25,0),"")</f>
        <v>53.5</v>
      </c>
      <c r="G25" s="28">
        <f>IFERROR(ROUNDDOWN(F25,-0.1),"")</f>
        <v>53</v>
      </c>
      <c r="H25" s="30">
        <f>IF(LEN($A25)=3,IFERROR(D25/$B25,0),"")</f>
        <v>0</v>
      </c>
      <c r="I25" s="28">
        <f>IFERROR(ROUNDDOWN(H25,-0.1),"")</f>
        <v>0</v>
      </c>
      <c r="J25" s="30">
        <f>IF(LEN($A25)=3,IFERROR(E25/$B25,0),"")</f>
        <v>0</v>
      </c>
      <c r="K25" s="28">
        <f>IFERROR(ROUNDDOWN(J25,-0.1),"")</f>
        <v>0</v>
      </c>
      <c r="L25" s="27">
        <f>IFERROR(G25+I25+K25,"")</f>
        <v>53</v>
      </c>
      <c r="M25" s="27">
        <f>C25-MIN($G$2:$G$31)*B25</f>
        <v>14700</v>
      </c>
      <c r="N25" s="27">
        <f>D25-MIN($I:$I)*B25</f>
        <v>0</v>
      </c>
      <c r="O25" s="27">
        <f>E25-MIN($K:$K)*B25</f>
        <v>0</v>
      </c>
    </row>
    <row r="26" spans="1:15" x14ac:dyDescent="0.3">
      <c r="A26" s="29" t="str">
        <f>IF(MIDCAP_bas!D17=1,"",MIDCAP_bas!A17)</f>
        <v>DIG</v>
      </c>
      <c r="B26" s="28">
        <f>IF(A26=0,"",IFERROR(VLOOKUP(A26,MIDCAP_bas!$A:$B,2,0),""))</f>
        <v>1000</v>
      </c>
      <c r="C26" s="28">
        <f>IFERROR(VLOOKUP($A26,updated_plusgrid!$1:$1048576,MATCH("After allocate to FUEVN100 today",updated_plusgrid!$1:$1,0),0),0)</f>
        <v>53090</v>
      </c>
      <c r="D26" s="28">
        <f>IFERROR(VLOOKUP($A26,updated_plusgrid!$1:$1048576,MATCH("After allocate to FUEVN100 tmr",updated_plusgrid!$1:$1,0),0),0)</f>
        <v>0</v>
      </c>
      <c r="E26" s="28">
        <f>IFERROR(VLOOKUP($A26,updated_plusgrid!$1:$1048576,MATCH("After allocate to FUEVN100 after tmr",updated_plusgrid!$1:$1,0),0),0)</f>
        <v>0</v>
      </c>
      <c r="F26" s="30">
        <f>IF(LEN($A26)=3,IFERROR(C26/$B26,0),"")</f>
        <v>53.09</v>
      </c>
      <c r="G26" s="28">
        <f>IFERROR(ROUNDDOWN(F26,-0.1),"")</f>
        <v>53</v>
      </c>
      <c r="H26" s="30">
        <f>IF(LEN($A26)=3,IFERROR(D26/$B26,0),"")</f>
        <v>0</v>
      </c>
      <c r="I26" s="28">
        <f>IFERROR(ROUNDDOWN(H26,-0.1),"")</f>
        <v>0</v>
      </c>
      <c r="J26" s="30">
        <f>IF(LEN($A26)=3,IFERROR(E26/$B26,0),"")</f>
        <v>0</v>
      </c>
      <c r="K26" s="28">
        <f>IFERROR(ROUNDDOWN(J26,-0.1),"")</f>
        <v>0</v>
      </c>
      <c r="L26" s="27">
        <f>IFERROR(G26+I26+K26,"")</f>
        <v>53</v>
      </c>
      <c r="M26" s="27">
        <f>C26-MIN($G$2:$G$31)*B26</f>
        <v>24090</v>
      </c>
      <c r="N26" s="27">
        <f>D26-MIN($I:$I)*B26</f>
        <v>0</v>
      </c>
      <c r="O26" s="27">
        <f>E26-MIN($K:$K)*B26</f>
        <v>0</v>
      </c>
    </row>
    <row r="27" spans="1:15" x14ac:dyDescent="0.3">
      <c r="A27" s="29" t="str">
        <f>IF(MIDCAP_bas!D21=1,"",MIDCAP_bas!A21)</f>
        <v>EVF</v>
      </c>
      <c r="B27" s="28">
        <f>IF(A27=0,"",IFERROR(VLOOKUP(A27,MIDCAP_bas!$A:$B,2,0),""))</f>
        <v>1000</v>
      </c>
      <c r="C27" s="28">
        <f>IFERROR(VLOOKUP($A27,updated_plusgrid!$1:$1048576,MATCH("After allocate to FUEVN100 today",updated_plusgrid!$1:$1,0),0),0)</f>
        <v>53600</v>
      </c>
      <c r="D27" s="28">
        <f>IFERROR(VLOOKUP($A27,updated_plusgrid!$1:$1048576,MATCH("After allocate to FUEVN100 tmr",updated_plusgrid!$1:$1,0),0),0)</f>
        <v>0</v>
      </c>
      <c r="E27" s="28">
        <f>IFERROR(VLOOKUP($A27,updated_plusgrid!$1:$1048576,MATCH("After allocate to FUEVN100 after tmr",updated_plusgrid!$1:$1,0),0),0)</f>
        <v>0</v>
      </c>
      <c r="F27" s="30">
        <f>IF(LEN($A27)=3,IFERROR(C27/$B27,0),"")</f>
        <v>53.6</v>
      </c>
      <c r="G27" s="28">
        <f>IFERROR(ROUNDDOWN(F27,-0.1),"")</f>
        <v>53</v>
      </c>
      <c r="H27" s="30">
        <f>IF(LEN($A27)=3,IFERROR(D27/$B27,0),"")</f>
        <v>0</v>
      </c>
      <c r="I27" s="28">
        <f>IFERROR(ROUNDDOWN(H27,-0.1),"")</f>
        <v>0</v>
      </c>
      <c r="J27" s="30">
        <f>IF(LEN($A27)=3,IFERROR(E27/$B27,0),"")</f>
        <v>0</v>
      </c>
      <c r="K27" s="28">
        <f>IFERROR(ROUNDDOWN(J27,-0.1),"")</f>
        <v>0</v>
      </c>
      <c r="L27" s="27">
        <f>IFERROR(G27+I27+K27,"")</f>
        <v>53</v>
      </c>
      <c r="M27" s="27">
        <f>C27-MIN($G$2:$G$31)*B27</f>
        <v>24600</v>
      </c>
      <c r="N27" s="27">
        <f>D27-MIN($I:$I)*B27</f>
        <v>0</v>
      </c>
      <c r="O27" s="27">
        <f>E27-MIN($K:$K)*B27</f>
        <v>0</v>
      </c>
    </row>
    <row r="28" spans="1:15" x14ac:dyDescent="0.3">
      <c r="A28" s="29" t="str">
        <f>IF(MIDCAP_bas!D24=1,"",MIDCAP_bas!A24)</f>
        <v>GEX</v>
      </c>
      <c r="B28" s="28">
        <f>IF(A28=0,"",IFERROR(VLOOKUP(A28,MIDCAP_bas!$A:$B,2,0),""))</f>
        <v>1300</v>
      </c>
      <c r="C28" s="28">
        <f>IFERROR(VLOOKUP($A28,updated_plusgrid!$1:$1048576,MATCH("After allocate to FUEVN100 today",updated_plusgrid!$1:$1,0),0),0)</f>
        <v>70500</v>
      </c>
      <c r="D28" s="28">
        <f>IFERROR(VLOOKUP($A28,updated_plusgrid!$1:$1048576,MATCH("After allocate to FUEVN100 tmr",updated_plusgrid!$1:$1,0),0),0)</f>
        <v>0</v>
      </c>
      <c r="E28" s="28">
        <f>IFERROR(VLOOKUP($A28,updated_plusgrid!$1:$1048576,MATCH("After allocate to FUEVN100 after tmr",updated_plusgrid!$1:$1,0),0),0)</f>
        <v>0</v>
      </c>
      <c r="F28" s="30">
        <f>IF(LEN($A28)=3,IFERROR(C28/$B28,0),"")</f>
        <v>54.230769230769234</v>
      </c>
      <c r="G28" s="28">
        <f>IFERROR(ROUNDDOWN(F28,-0.1),"")</f>
        <v>54</v>
      </c>
      <c r="H28" s="30">
        <f>IF(LEN($A28)=3,IFERROR(D28/$B28,0),"")</f>
        <v>0</v>
      </c>
      <c r="I28" s="28">
        <f>IFERROR(ROUNDDOWN(H28,-0.1),"")</f>
        <v>0</v>
      </c>
      <c r="J28" s="30">
        <f>IF(LEN($A28)=3,IFERROR(E28/$B28,0),"")</f>
        <v>0</v>
      </c>
      <c r="K28" s="28">
        <f>IFERROR(ROUNDDOWN(J28,-0.1),"")</f>
        <v>0</v>
      </c>
      <c r="L28" s="27">
        <f>IFERROR(G28+I28+K28,"")</f>
        <v>54</v>
      </c>
      <c r="M28" s="27">
        <f>C28-MIN($G$2:$G$31)*B28</f>
        <v>32800</v>
      </c>
      <c r="N28" s="27">
        <f>D28-MIN($I:$I)*B28</f>
        <v>0</v>
      </c>
      <c r="O28" s="27">
        <f>E28-MIN($K:$K)*B28</f>
        <v>0</v>
      </c>
    </row>
    <row r="29" spans="1:15" x14ac:dyDescent="0.3">
      <c r="A29" s="29" t="str">
        <f>IF(MIDCAP_bas!D9=1,"",MIDCAP_bas!A9)</f>
        <v>CII</v>
      </c>
      <c r="B29" s="28">
        <f>IF(A29=0,"",IFERROR(VLOOKUP(A29,MIDCAP_bas!$A:$B,2,0),""))</f>
        <v>600</v>
      </c>
      <c r="C29" s="28">
        <f>IFERROR(VLOOKUP($A29,updated_plusgrid!$1:$1048576,MATCH("After allocate to FUEVN100 today",updated_plusgrid!$1:$1,0),0),0)</f>
        <v>33000</v>
      </c>
      <c r="D29" s="28">
        <f>IFERROR(VLOOKUP($A29,updated_plusgrid!$1:$1048576,MATCH("After allocate to FUEVN100 tmr",updated_plusgrid!$1:$1,0),0),0)</f>
        <v>0</v>
      </c>
      <c r="E29" s="28">
        <f>IFERROR(VLOOKUP($A29,updated_plusgrid!$1:$1048576,MATCH("After allocate to FUEVN100 after tmr",updated_plusgrid!$1:$1,0),0),0)</f>
        <v>0</v>
      </c>
      <c r="F29" s="30">
        <f>IF(LEN($A29)=3,IFERROR(C29/$B29,0),"")</f>
        <v>55</v>
      </c>
      <c r="G29" s="28">
        <f>IFERROR(ROUNDDOWN(F29,-0.1),"")</f>
        <v>55</v>
      </c>
      <c r="H29" s="30">
        <f>IF(LEN($A29)=3,IFERROR(D29/$B29,0),"")</f>
        <v>0</v>
      </c>
      <c r="I29" s="28">
        <f>IFERROR(ROUNDDOWN(H29,-0.1),"")</f>
        <v>0</v>
      </c>
      <c r="J29" s="30">
        <f>IF(LEN($A29)=3,IFERROR(E29/$B29,0),"")</f>
        <v>0</v>
      </c>
      <c r="K29" s="28">
        <f>IFERROR(ROUNDDOWN(J29,-0.1),"")</f>
        <v>0</v>
      </c>
      <c r="L29" s="27">
        <f>IFERROR(G29+I29+K29,"")</f>
        <v>55</v>
      </c>
      <c r="M29" s="27">
        <f>C29-MIN($G$2:$G$31)*B29</f>
        <v>15600</v>
      </c>
      <c r="N29" s="27">
        <f>D29-MIN($I:$I)*B29</f>
        <v>0</v>
      </c>
      <c r="O29" s="27">
        <f>E29-MIN($K:$K)*B29</f>
        <v>0</v>
      </c>
    </row>
    <row r="30" spans="1:15" x14ac:dyDescent="0.3">
      <c r="A30" s="29" t="str">
        <f>IF(MIDCAP_bas!D32=1,"",MIDCAP_bas!A32)</f>
        <v>KDC</v>
      </c>
      <c r="B30" s="28">
        <f>IF(A30=0,"",IFERROR(VLOOKUP(A30,MIDCAP_bas!$A:$B,2,0),""))</f>
        <v>300</v>
      </c>
      <c r="C30" s="28">
        <f>IFERROR(VLOOKUP($A30,updated_plusgrid!$1:$1048576,MATCH("After allocate to FUEVN100 today",updated_plusgrid!$1:$1,0),0),0)</f>
        <v>16700</v>
      </c>
      <c r="D30" s="28">
        <f>IFERROR(VLOOKUP($A30,updated_plusgrid!$1:$1048576,MATCH("After allocate to FUEVN100 tmr",updated_plusgrid!$1:$1,0),0),0)</f>
        <v>0</v>
      </c>
      <c r="E30" s="28">
        <f>IFERROR(VLOOKUP($A30,updated_plusgrid!$1:$1048576,MATCH("After allocate to FUEVN100 after tmr",updated_plusgrid!$1:$1,0),0),0)</f>
        <v>0</v>
      </c>
      <c r="F30" s="30">
        <f>IF(LEN($A30)=3,IFERROR(C30/$B30,0),"")</f>
        <v>55.666666666666664</v>
      </c>
      <c r="G30" s="28">
        <f>IFERROR(ROUNDDOWN(F30,-0.1),"")</f>
        <v>55</v>
      </c>
      <c r="H30" s="30">
        <f>IF(LEN($A30)=3,IFERROR(D30/$B30,0),"")</f>
        <v>0</v>
      </c>
      <c r="I30" s="28">
        <f>IFERROR(ROUNDDOWN(H30,-0.1),"")</f>
        <v>0</v>
      </c>
      <c r="J30" s="30">
        <f>IF(LEN($A30)=3,IFERROR(E30/$B30,0),"")</f>
        <v>0</v>
      </c>
      <c r="K30" s="28">
        <f>IFERROR(ROUNDDOWN(J30,-0.1),"")</f>
        <v>0</v>
      </c>
      <c r="L30" s="27">
        <f>IFERROR(G30+I30+K30,"")</f>
        <v>55</v>
      </c>
      <c r="M30" s="27">
        <f>C30-MIN($G$2:$G$31)*B30</f>
        <v>8000</v>
      </c>
      <c r="N30" s="27">
        <f>D30-MIN($I:$I)*B30</f>
        <v>0</v>
      </c>
      <c r="O30" s="27">
        <f>E30-MIN($K:$K)*B30</f>
        <v>0</v>
      </c>
    </row>
    <row r="31" spans="1:15" x14ac:dyDescent="0.3">
      <c r="A31" s="29" t="str">
        <f>IF(MIDCAP_bas!D29=1,"",MIDCAP_bas!A29)</f>
        <v>HHV</v>
      </c>
      <c r="B31" s="28">
        <f>IF(A31=0,"",IFERROR(VLOOKUP(A31,MIDCAP_bas!$A:$B,2,0),""))</f>
        <v>700</v>
      </c>
      <c r="C31" s="28">
        <f>IFERROR(VLOOKUP($A31,updated_plusgrid!$1:$1048576,MATCH("After allocate to FUEVN100 today",updated_plusgrid!$1:$1,0),0),0)</f>
        <v>39200</v>
      </c>
      <c r="D31" s="28">
        <f>IFERROR(VLOOKUP($A31,updated_plusgrid!$1:$1048576,MATCH("After allocate to FUEVN100 tmr",updated_plusgrid!$1:$1,0),0),0)</f>
        <v>0</v>
      </c>
      <c r="E31" s="28">
        <f>IFERROR(VLOOKUP($A31,updated_plusgrid!$1:$1048576,MATCH("After allocate to FUEVN100 after tmr",updated_plusgrid!$1:$1,0),0),0)</f>
        <v>0</v>
      </c>
      <c r="F31" s="30">
        <f>IF(LEN($A31)=3,IFERROR(C31/$B31,0),"")</f>
        <v>56</v>
      </c>
      <c r="G31" s="28">
        <f>IFERROR(ROUNDDOWN(F31,-0.1),"")</f>
        <v>56</v>
      </c>
      <c r="H31" s="30">
        <f>IF(LEN($A31)=3,IFERROR(D31/$B31,0),"")</f>
        <v>0</v>
      </c>
      <c r="I31" s="28">
        <f>IFERROR(ROUNDDOWN(H31,-0.1),"")</f>
        <v>0</v>
      </c>
      <c r="J31" s="30">
        <f>IF(LEN($A31)=3,IFERROR(E31/$B31,0),"")</f>
        <v>0</v>
      </c>
      <c r="K31" s="28">
        <f>IFERROR(ROUNDDOWN(J31,-0.1),"")</f>
        <v>0</v>
      </c>
      <c r="L31" s="27">
        <f>IFERROR(G31+I31+K31,"")</f>
        <v>56</v>
      </c>
      <c r="M31" s="27">
        <f>C31-MIN($G$2:$G$31)*B31</f>
        <v>18900</v>
      </c>
      <c r="N31" s="27">
        <f>D31-MIN($I:$I)*B31</f>
        <v>0</v>
      </c>
      <c r="O31" s="27">
        <f>E31-MIN($K:$K)*B31</f>
        <v>0</v>
      </c>
    </row>
    <row r="32" spans="1:15" x14ac:dyDescent="0.3">
      <c r="A32" s="29" t="str">
        <f>IF(MIDCAP_bas!D34=1,"",MIDCAP_bas!A34)</f>
        <v>LPB</v>
      </c>
      <c r="B32" s="28">
        <f>IF(A32=0,"",IFERROR(VLOOKUP(A32,MIDCAP_bas!$A:$B,2,0),""))</f>
        <v>4000</v>
      </c>
      <c r="C32" s="28">
        <f>IFERROR(VLOOKUP($A32,updated_plusgrid!$1:$1048576,MATCH("After allocate to FUEVN100 today",updated_plusgrid!$1:$1,0),0),0)</f>
        <v>226800</v>
      </c>
      <c r="D32" s="28">
        <f>IFERROR(VLOOKUP($A32,updated_plusgrid!$1:$1048576,MATCH("After allocate to FUEVN100 tmr",updated_plusgrid!$1:$1,0),0),0)</f>
        <v>0</v>
      </c>
      <c r="E32" s="28">
        <f>IFERROR(VLOOKUP($A32,updated_plusgrid!$1:$1048576,MATCH("After allocate to FUEVN100 after tmr",updated_plusgrid!$1:$1,0),0),0)</f>
        <v>0</v>
      </c>
      <c r="F32" s="30">
        <f>IF(LEN($A32)=3,IFERROR(C32/$B32,0),"")</f>
        <v>56.7</v>
      </c>
      <c r="G32" s="28">
        <f>IFERROR(ROUNDDOWN(F32,-0.1),"")</f>
        <v>56</v>
      </c>
      <c r="H32" s="30">
        <f>IF(LEN($A32)=3,IFERROR(D32/$B32,0),"")</f>
        <v>0</v>
      </c>
      <c r="I32" s="28">
        <f>IFERROR(ROUNDDOWN(H32,-0.1),"")</f>
        <v>0</v>
      </c>
      <c r="J32" s="30">
        <f>IF(LEN($A32)=3,IFERROR(E32/$B32,0),"")</f>
        <v>0</v>
      </c>
      <c r="K32" s="28">
        <f>IFERROR(ROUNDDOWN(J32,-0.1),"")</f>
        <v>0</v>
      </c>
      <c r="L32" s="27">
        <f>IFERROR(G32+I32+K32,"")</f>
        <v>56</v>
      </c>
      <c r="M32" s="27">
        <f>C32-MIN($G$2:$G$31)*B32</f>
        <v>110800</v>
      </c>
      <c r="N32" s="27">
        <f>D32-MIN($I:$I)*B32</f>
        <v>0</v>
      </c>
      <c r="O32" s="27">
        <f>E32-MIN($K:$K)*B32</f>
        <v>0</v>
      </c>
    </row>
    <row r="33" spans="1:15" x14ac:dyDescent="0.3">
      <c r="A33" s="29" t="str">
        <f>IF(MIDCAP_bas!D30=1,"",MIDCAP_bas!A30)</f>
        <v>HSG</v>
      </c>
      <c r="B33" s="28">
        <f>IF(A33=0,"",IFERROR(VLOOKUP(A33,MIDCAP_bas!$A:$B,2,0),""))</f>
        <v>1000</v>
      </c>
      <c r="C33" s="28">
        <f>IFERROR(VLOOKUP($A33,updated_plusgrid!$1:$1048576,MATCH("After allocate to FUEVN100 today",updated_plusgrid!$1:$1,0),0),0)</f>
        <v>58808</v>
      </c>
      <c r="D33" s="28">
        <f>IFERROR(VLOOKUP($A33,updated_plusgrid!$1:$1048576,MATCH("After allocate to FUEVN100 tmr",updated_plusgrid!$1:$1,0),0),0)</f>
        <v>0</v>
      </c>
      <c r="E33" s="28">
        <f>IFERROR(VLOOKUP($A33,updated_plusgrid!$1:$1048576,MATCH("After allocate to FUEVN100 after tmr",updated_plusgrid!$1:$1,0),0),0)</f>
        <v>0</v>
      </c>
      <c r="F33" s="30">
        <f>IF(LEN($A33)=3,IFERROR(C33/$B33,0),"")</f>
        <v>58.808</v>
      </c>
      <c r="G33" s="28">
        <f>IFERROR(ROUNDDOWN(F33,-0.1),"")</f>
        <v>58</v>
      </c>
      <c r="H33" s="30">
        <f>IF(LEN($A33)=3,IFERROR(D33/$B33,0),"")</f>
        <v>0</v>
      </c>
      <c r="I33" s="28">
        <f>IFERROR(ROUNDDOWN(H33,-0.1),"")</f>
        <v>0</v>
      </c>
      <c r="J33" s="30">
        <f>IF(LEN($A33)=3,IFERROR(E33/$B33,0),"")</f>
        <v>0</v>
      </c>
      <c r="K33" s="28">
        <f>IFERROR(ROUNDDOWN(J33,-0.1),"")</f>
        <v>0</v>
      </c>
      <c r="L33" s="27">
        <f>IFERROR(G33+I33+K33,"")</f>
        <v>58</v>
      </c>
      <c r="M33" s="27">
        <f>C33-MIN($G$2:$G$31)*B33</f>
        <v>29808</v>
      </c>
      <c r="N33" s="27">
        <f>D33-MIN($I:$I)*B33</f>
        <v>0</v>
      </c>
      <c r="O33" s="27">
        <f>E33-MIN($K:$K)*B33</f>
        <v>0</v>
      </c>
    </row>
    <row r="34" spans="1:15" x14ac:dyDescent="0.3">
      <c r="A34" s="29" t="str">
        <f>IF(MIDCAP_bas!D44=1,"",MIDCAP_bas!A44)</f>
        <v>PHR</v>
      </c>
      <c r="B34" s="28">
        <f>IF(A34=0,"",IFERROR(VLOOKUP(A34,MIDCAP_bas!$A:$B,2,0),""))</f>
        <v>100</v>
      </c>
      <c r="C34" s="28">
        <f>IFERROR(VLOOKUP($A34,updated_plusgrid!$1:$1048576,MATCH("After allocate to FUEVN100 today",updated_plusgrid!$1:$1,0),0),0)</f>
        <v>5800</v>
      </c>
      <c r="D34" s="28">
        <f>IFERROR(VLOOKUP($A34,updated_plusgrid!$1:$1048576,MATCH("After allocate to FUEVN100 tmr",updated_plusgrid!$1:$1,0),0),0)</f>
        <v>0</v>
      </c>
      <c r="E34" s="28">
        <f>IFERROR(VLOOKUP($A34,updated_plusgrid!$1:$1048576,MATCH("After allocate to FUEVN100 after tmr",updated_plusgrid!$1:$1,0),0),0)</f>
        <v>0</v>
      </c>
      <c r="F34" s="30">
        <f>IF(LEN($A34)=3,IFERROR(C34/$B34,0),"")</f>
        <v>58</v>
      </c>
      <c r="G34" s="28">
        <f>IFERROR(ROUNDDOWN(F34,-0.1),"")</f>
        <v>58</v>
      </c>
      <c r="H34" s="30">
        <f>IF(LEN($A34)=3,IFERROR(D34/$B34,0),"")</f>
        <v>0</v>
      </c>
      <c r="I34" s="28">
        <f>IFERROR(ROUNDDOWN(H34,-0.1),"")</f>
        <v>0</v>
      </c>
      <c r="J34" s="30">
        <f>IF(LEN($A34)=3,IFERROR(E34/$B34,0),"")</f>
        <v>0</v>
      </c>
      <c r="K34" s="28">
        <f>IFERROR(ROUNDDOWN(J34,-0.1),"")</f>
        <v>0</v>
      </c>
      <c r="L34" s="27">
        <f>IFERROR(G34+I34+K34,"")</f>
        <v>58</v>
      </c>
      <c r="M34" s="27">
        <f>C34-MIN($G$2:$G$31)*B34</f>
        <v>2900</v>
      </c>
      <c r="N34" s="27">
        <f>D34-MIN($I:$I)*B34</f>
        <v>0</v>
      </c>
      <c r="O34" s="27">
        <f>E34-MIN($K:$K)*B34</f>
        <v>0</v>
      </c>
    </row>
    <row r="35" spans="1:15" x14ac:dyDescent="0.3">
      <c r="A35" s="29" t="str">
        <f>IF(MIDCAP_bas!D3=1,"",MIDCAP_bas!A3)</f>
        <v>AAA</v>
      </c>
      <c r="B35" s="28">
        <f>IF(A35=0,"",IFERROR(VLOOKUP(A35,MIDCAP_bas!$A:$B,2,0),""))</f>
        <v>400</v>
      </c>
      <c r="C35" s="28">
        <f>IFERROR(VLOOKUP($A35,updated_plusgrid!$1:$1048576,MATCH("After allocate to FUEVN100 today",updated_plusgrid!$1:$1,0),0),0)</f>
        <v>23200</v>
      </c>
      <c r="D35" s="28">
        <f>IFERROR(VLOOKUP($A35,updated_plusgrid!$1:$1048576,MATCH("After allocate to FUEVN100 tmr",updated_plusgrid!$1:$1,0),0),0)</f>
        <v>0</v>
      </c>
      <c r="E35" s="28">
        <f>IFERROR(VLOOKUP($A35,updated_plusgrid!$1:$1048576,MATCH("After allocate to FUEVN100 after tmr",updated_plusgrid!$1:$1,0),0),0)</f>
        <v>0</v>
      </c>
      <c r="F35" s="30">
        <f>IF(LEN($A35)=3,IFERROR(C35/$B35,0),"")</f>
        <v>58</v>
      </c>
      <c r="G35" s="28">
        <f>IFERROR(ROUNDDOWN(F35,-0.1),"")</f>
        <v>58</v>
      </c>
      <c r="H35" s="30">
        <f>IF(LEN($A35)=3,IFERROR(D35/$B35,0),"")</f>
        <v>0</v>
      </c>
      <c r="I35" s="28">
        <f>IFERROR(ROUNDDOWN(H35,-0.1),"")</f>
        <v>0</v>
      </c>
      <c r="J35" s="30">
        <f>IF(LEN($A35)=3,IFERROR(E35/$B35,0),"")</f>
        <v>0</v>
      </c>
      <c r="K35" s="28">
        <f>IFERROR(ROUNDDOWN(J35,-0.1),"")</f>
        <v>0</v>
      </c>
      <c r="L35" s="27">
        <f>IFERROR(G35+I35+K35,"")</f>
        <v>58</v>
      </c>
      <c r="M35" s="27">
        <f>C35-MIN($G$2:$G$31)*B35</f>
        <v>11600</v>
      </c>
      <c r="N35" s="27">
        <f>D35-MIN($I:$I)*B35</f>
        <v>0</v>
      </c>
      <c r="O35" s="27">
        <f>E35-MIN($K:$K)*B35</f>
        <v>0</v>
      </c>
    </row>
    <row r="36" spans="1:15" x14ac:dyDescent="0.3">
      <c r="A36" s="29" t="str">
        <f>IF(MIDCAP_bas!D54=1,"",MIDCAP_bas!A54)</f>
        <v>SZC</v>
      </c>
      <c r="B36" s="28">
        <f>IF(A36=0,"",IFERROR(VLOOKUP(A36,MIDCAP_bas!$A:$B,2,0),""))</f>
        <v>100</v>
      </c>
      <c r="C36" s="28">
        <f>IFERROR(VLOOKUP($A36,updated_plusgrid!$1:$1048576,MATCH("After allocate to FUEVN100 today",updated_plusgrid!$1:$1,0),0),0)</f>
        <v>5800</v>
      </c>
      <c r="D36" s="28">
        <f>IFERROR(VLOOKUP($A36,updated_plusgrid!$1:$1048576,MATCH("After allocate to FUEVN100 tmr",updated_plusgrid!$1:$1,0),0),0)</f>
        <v>0</v>
      </c>
      <c r="E36" s="28">
        <f>IFERROR(VLOOKUP($A36,updated_plusgrid!$1:$1048576,MATCH("After allocate to FUEVN100 after tmr",updated_plusgrid!$1:$1,0),0),0)</f>
        <v>0</v>
      </c>
      <c r="F36" s="30">
        <f>IF(LEN($A36)=3,IFERROR(C36/$B36,0),"")</f>
        <v>58</v>
      </c>
      <c r="G36" s="28">
        <f>IFERROR(ROUNDDOWN(F36,-0.1),"")</f>
        <v>58</v>
      </c>
      <c r="H36" s="30">
        <f>IF(LEN($A36)=3,IFERROR(D36/$B36,0),"")</f>
        <v>0</v>
      </c>
      <c r="I36" s="28">
        <f>IFERROR(ROUNDDOWN(H36,-0.1),"")</f>
        <v>0</v>
      </c>
      <c r="J36" s="30">
        <f>IF(LEN($A36)=3,IFERROR(E36/$B36,0),"")</f>
        <v>0</v>
      </c>
      <c r="K36" s="28">
        <f>IFERROR(ROUNDDOWN(J36,-0.1),"")</f>
        <v>0</v>
      </c>
      <c r="L36" s="27">
        <f>IFERROR(G36+I36+K36,"")</f>
        <v>58</v>
      </c>
      <c r="M36" s="27">
        <f>C36-MIN($G$2:$G$31)*B36</f>
        <v>2900</v>
      </c>
      <c r="N36" s="27">
        <f>D36-MIN($I:$I)*B36</f>
        <v>0</v>
      </c>
      <c r="O36" s="27">
        <f>E36-MIN($K:$K)*B36</f>
        <v>0</v>
      </c>
    </row>
    <row r="37" spans="1:15" x14ac:dyDescent="0.3">
      <c r="A37" s="29" t="str">
        <f>IF(MIDCAP_bas!D5=1,"",MIDCAP_bas!A5)</f>
        <v>ASM</v>
      </c>
      <c r="B37" s="28">
        <f>IF(A37=0,"",IFERROR(VLOOKUP(A37,MIDCAP_bas!$A:$B,2,0),""))</f>
        <v>400</v>
      </c>
      <c r="C37" s="28">
        <f>IFERROR(VLOOKUP($A37,updated_plusgrid!$1:$1048576,MATCH("After allocate to FUEVN100 today",updated_plusgrid!$1:$1,0),0),0)</f>
        <v>23300</v>
      </c>
      <c r="D37" s="28">
        <f>IFERROR(VLOOKUP($A37,updated_plusgrid!$1:$1048576,MATCH("After allocate to FUEVN100 tmr",updated_plusgrid!$1:$1,0),0),0)</f>
        <v>0</v>
      </c>
      <c r="E37" s="28">
        <f>IFERROR(VLOOKUP($A37,updated_plusgrid!$1:$1048576,MATCH("After allocate to FUEVN100 after tmr",updated_plusgrid!$1:$1,0),0),0)</f>
        <v>0</v>
      </c>
      <c r="F37" s="30">
        <f>IF(LEN($A37)=3,IFERROR(C37/$B37,0),"")</f>
        <v>58.25</v>
      </c>
      <c r="G37" s="28">
        <f>IFERROR(ROUNDDOWN(F37,-0.1),"")</f>
        <v>58</v>
      </c>
      <c r="H37" s="30">
        <f>IF(LEN($A37)=3,IFERROR(D37/$B37,0),"")</f>
        <v>0</v>
      </c>
      <c r="I37" s="28">
        <f>IFERROR(ROUNDDOWN(H37,-0.1),"")</f>
        <v>0</v>
      </c>
      <c r="J37" s="30">
        <f>IF(LEN($A37)=3,IFERROR(E37/$B37,0),"")</f>
        <v>0</v>
      </c>
      <c r="K37" s="28">
        <f>IFERROR(ROUNDDOWN(J37,-0.1),"")</f>
        <v>0</v>
      </c>
      <c r="L37" s="27">
        <f>IFERROR(G37+I37+K37,"")</f>
        <v>58</v>
      </c>
      <c r="M37" s="27">
        <f>C37-MIN($G$2:$G$31)*B37</f>
        <v>11700</v>
      </c>
      <c r="N37" s="27">
        <f>D37-MIN($I:$I)*B37</f>
        <v>0</v>
      </c>
      <c r="O37" s="27">
        <f>E37-MIN($K:$K)*B37</f>
        <v>0</v>
      </c>
    </row>
    <row r="38" spans="1:15" x14ac:dyDescent="0.3">
      <c r="A38" s="29" t="str">
        <f>IF(MIDCAP_bas!D15=1,"",MIDCAP_bas!A15)</f>
        <v>DGC</v>
      </c>
      <c r="B38" s="28">
        <f>IF(A38=0,"",IFERROR(VLOOKUP(A38,MIDCAP_bas!$A:$B,2,0),""))</f>
        <v>500</v>
      </c>
      <c r="C38" s="28">
        <f>IFERROR(VLOOKUP($A38,updated_plusgrid!$1:$1048576,MATCH("After allocate to FUEVN100 today",updated_plusgrid!$1:$1,0),0),0)</f>
        <v>29000</v>
      </c>
      <c r="D38" s="28">
        <f>IFERROR(VLOOKUP($A38,updated_plusgrid!$1:$1048576,MATCH("After allocate to FUEVN100 tmr",updated_plusgrid!$1:$1,0),0),0)</f>
        <v>0</v>
      </c>
      <c r="E38" s="28">
        <f>IFERROR(VLOOKUP($A38,updated_plusgrid!$1:$1048576,MATCH("After allocate to FUEVN100 after tmr",updated_plusgrid!$1:$1,0),0),0)</f>
        <v>0</v>
      </c>
      <c r="F38" s="30">
        <f>IF(LEN($A38)=3,IFERROR(C38/$B38,0),"")</f>
        <v>58</v>
      </c>
      <c r="G38" s="28">
        <f>IFERROR(ROUNDDOWN(F38,-0.1),"")</f>
        <v>58</v>
      </c>
      <c r="H38" s="30">
        <f>IF(LEN($A38)=3,IFERROR(D38/$B38,0),"")</f>
        <v>0</v>
      </c>
      <c r="I38" s="28">
        <f>IFERROR(ROUNDDOWN(H38,-0.1),"")</f>
        <v>0</v>
      </c>
      <c r="J38" s="30">
        <f>IF(LEN($A38)=3,IFERROR(E38/$B38,0),"")</f>
        <v>0</v>
      </c>
      <c r="K38" s="28">
        <f>IFERROR(ROUNDDOWN(J38,-0.1),"")</f>
        <v>0</v>
      </c>
      <c r="L38" s="27">
        <f>IFERROR(G38+I38+K38,"")</f>
        <v>58</v>
      </c>
      <c r="M38" s="27">
        <f>C38-MIN($G$2:$G$31)*B38</f>
        <v>14500</v>
      </c>
      <c r="N38" s="27">
        <f>D38-MIN($I:$I)*B38</f>
        <v>0</v>
      </c>
      <c r="O38" s="27">
        <f>E38-MIN($K:$K)*B38</f>
        <v>0</v>
      </c>
    </row>
    <row r="39" spans="1:15" x14ac:dyDescent="0.3">
      <c r="A39" s="29" t="str">
        <f>IF(MIDCAP_bas!D31=1,"",MIDCAP_bas!A31)</f>
        <v>KBC</v>
      </c>
      <c r="B39" s="28">
        <f>IF(A39=0,"",IFERROR(VLOOKUP(A39,MIDCAP_bas!$A:$B,2,0),""))</f>
        <v>1100</v>
      </c>
      <c r="C39" s="28">
        <f>IFERROR(VLOOKUP($A39,updated_plusgrid!$1:$1048576,MATCH("After allocate to FUEVN100 today",updated_plusgrid!$1:$1,0),0),0)</f>
        <v>66600</v>
      </c>
      <c r="D39" s="28">
        <f>IFERROR(VLOOKUP($A39,updated_plusgrid!$1:$1048576,MATCH("After allocate to FUEVN100 tmr",updated_plusgrid!$1:$1,0),0),0)</f>
        <v>0</v>
      </c>
      <c r="E39" s="28">
        <f>IFERROR(VLOOKUP($A39,updated_plusgrid!$1:$1048576,MATCH("After allocate to FUEVN100 after tmr",updated_plusgrid!$1:$1,0),0),0)</f>
        <v>0</v>
      </c>
      <c r="F39" s="30">
        <f>IF(LEN($A39)=3,IFERROR(C39/$B39,0),"")</f>
        <v>60.545454545454547</v>
      </c>
      <c r="G39" s="28">
        <f>IFERROR(ROUNDDOWN(F39,-0.1),"")</f>
        <v>60</v>
      </c>
      <c r="H39" s="30">
        <f>IF(LEN($A39)=3,IFERROR(D39/$B39,0),"")</f>
        <v>0</v>
      </c>
      <c r="I39" s="28">
        <f>IFERROR(ROUNDDOWN(H39,-0.1),"")</f>
        <v>0</v>
      </c>
      <c r="J39" s="30">
        <f>IF(LEN($A39)=3,IFERROR(E39/$B39,0),"")</f>
        <v>0</v>
      </c>
      <c r="K39" s="28">
        <f>IFERROR(ROUNDDOWN(J39,-0.1),"")</f>
        <v>0</v>
      </c>
      <c r="L39" s="27">
        <f>IFERROR(G39+I39+K39,"")</f>
        <v>60</v>
      </c>
      <c r="M39" s="27">
        <f>C39-MIN($G$2:$G$31)*B39</f>
        <v>34700</v>
      </c>
      <c r="N39" s="27">
        <f>D39-MIN($I:$I)*B39</f>
        <v>0</v>
      </c>
      <c r="O39" s="27">
        <f>E39-MIN($K:$K)*B39</f>
        <v>0</v>
      </c>
    </row>
    <row r="40" spans="1:15" x14ac:dyDescent="0.3">
      <c r="A40" s="29" t="str">
        <f>IF(MIDCAP_bas!D18=1,"",MIDCAP_bas!A18)</f>
        <v>DPM</v>
      </c>
      <c r="B40" s="28">
        <f>IF(A40=0,"",IFERROR(VLOOKUP(A40,MIDCAP_bas!$A:$B,2,0),""))</f>
        <v>300</v>
      </c>
      <c r="C40" s="28">
        <f>IFERROR(VLOOKUP($A40,updated_plusgrid!$1:$1048576,MATCH("After allocate to FUEVN100 today",updated_plusgrid!$1:$1,0),0),0)</f>
        <v>18200</v>
      </c>
      <c r="D40" s="28">
        <f>IFERROR(VLOOKUP($A40,updated_plusgrid!$1:$1048576,MATCH("After allocate to FUEVN100 tmr",updated_plusgrid!$1:$1,0),0),0)</f>
        <v>0</v>
      </c>
      <c r="E40" s="28">
        <f>IFERROR(VLOOKUP($A40,updated_plusgrid!$1:$1048576,MATCH("After allocate to FUEVN100 after tmr",updated_plusgrid!$1:$1,0),0),0)</f>
        <v>0</v>
      </c>
      <c r="F40" s="30">
        <f>IF(LEN($A40)=3,IFERROR(C40/$B40,0),"")</f>
        <v>60.666666666666664</v>
      </c>
      <c r="G40" s="28">
        <f>IFERROR(ROUNDDOWN(F40,-0.1),"")</f>
        <v>60</v>
      </c>
      <c r="H40" s="30">
        <f>IF(LEN($A40)=3,IFERROR(D40/$B40,0),"")</f>
        <v>0</v>
      </c>
      <c r="I40" s="28">
        <f>IFERROR(ROUNDDOWN(H40,-0.1),"")</f>
        <v>0</v>
      </c>
      <c r="J40" s="30">
        <f>IF(LEN($A40)=3,IFERROR(E40/$B40,0),"")</f>
        <v>0</v>
      </c>
      <c r="K40" s="28">
        <f>IFERROR(ROUNDDOWN(J40,-0.1),"")</f>
        <v>0</v>
      </c>
      <c r="L40" s="27">
        <f>IFERROR(G40+I40+K40,"")</f>
        <v>60</v>
      </c>
      <c r="M40" s="27">
        <f>C40-MIN($G$2:$G$31)*B40</f>
        <v>9500</v>
      </c>
      <c r="N40" s="27">
        <f>D40-MIN($I:$I)*B40</f>
        <v>0</v>
      </c>
      <c r="O40" s="27">
        <f>E40-MIN($K:$K)*B40</f>
        <v>0</v>
      </c>
    </row>
    <row r="41" spans="1:15" x14ac:dyDescent="0.3">
      <c r="A41" s="29" t="str">
        <f>IF(MIDCAP_bas!D61=1,"",MIDCAP_bas!A61)</f>
        <v>VND</v>
      </c>
      <c r="B41" s="28">
        <f>IF(A41=0,"",IFERROR(VLOOKUP(A41,MIDCAP_bas!$A:$B,2,0),""))</f>
        <v>2300</v>
      </c>
      <c r="C41" s="28">
        <f>IFERROR(VLOOKUP($A41,updated_plusgrid!$1:$1048576,MATCH("After allocate to FUEVN100 today",updated_plusgrid!$1:$1,0),0),0)</f>
        <v>141600</v>
      </c>
      <c r="D41" s="28">
        <f>IFERROR(VLOOKUP($A41,updated_plusgrid!$1:$1048576,MATCH("After allocate to FUEVN100 tmr",updated_plusgrid!$1:$1,0),0),0)</f>
        <v>0</v>
      </c>
      <c r="E41" s="28">
        <f>IFERROR(VLOOKUP($A41,updated_plusgrid!$1:$1048576,MATCH("After allocate to FUEVN100 after tmr",updated_plusgrid!$1:$1,0),0),0)</f>
        <v>0</v>
      </c>
      <c r="F41" s="30">
        <f>IF(LEN($A41)=3,IFERROR(C41/$B41,0),"")</f>
        <v>61.565217391304351</v>
      </c>
      <c r="G41" s="28">
        <f>IFERROR(ROUNDDOWN(F41,-0.1),"")</f>
        <v>61</v>
      </c>
      <c r="H41" s="30">
        <f>IF(LEN($A41)=3,IFERROR(D41/$B41,0),"")</f>
        <v>0</v>
      </c>
      <c r="I41" s="28">
        <f>IFERROR(ROUNDDOWN(H41,-0.1),"")</f>
        <v>0</v>
      </c>
      <c r="J41" s="30">
        <f>IF(LEN($A41)=3,IFERROR(E41/$B41,0),"")</f>
        <v>0</v>
      </c>
      <c r="K41" s="28">
        <f>IFERROR(ROUNDDOWN(J41,-0.1),"")</f>
        <v>0</v>
      </c>
      <c r="L41" s="27">
        <f>IFERROR(G41+I41+K41,"")</f>
        <v>61</v>
      </c>
      <c r="M41" s="27">
        <f>C41-MIN($G$2:$G$31)*B41</f>
        <v>74900</v>
      </c>
      <c r="N41" s="27">
        <f>D41-MIN($I:$I)*B41</f>
        <v>0</v>
      </c>
      <c r="O41" s="27">
        <f>E41-MIN($K:$K)*B41</f>
        <v>0</v>
      </c>
    </row>
    <row r="42" spans="1:15" x14ac:dyDescent="0.3">
      <c r="A42" s="29" t="str">
        <f>IF(MIDCAP_bas!D19=1,"",MIDCAP_bas!A19)</f>
        <v>DXG</v>
      </c>
      <c r="B42" s="28">
        <f>IF(A42=0,"",IFERROR(VLOOKUP(A42,MIDCAP_bas!$A:$B,2,0),""))</f>
        <v>1100</v>
      </c>
      <c r="C42" s="28">
        <f>IFERROR(VLOOKUP($A42,updated_plusgrid!$1:$1048576,MATCH("After allocate to FUEVN100 today",updated_plusgrid!$1:$1,0),0),0)</f>
        <v>68483</v>
      </c>
      <c r="D42" s="28">
        <f>IFERROR(VLOOKUP($A42,updated_plusgrid!$1:$1048576,MATCH("After allocate to FUEVN100 tmr",updated_plusgrid!$1:$1,0),0),0)</f>
        <v>0</v>
      </c>
      <c r="E42" s="28">
        <f>IFERROR(VLOOKUP($A42,updated_plusgrid!$1:$1048576,MATCH("After allocate to FUEVN100 after tmr",updated_plusgrid!$1:$1,0),0),0)</f>
        <v>0</v>
      </c>
      <c r="F42" s="30">
        <f>IF(LEN($A42)=3,IFERROR(C42/$B42,0),"")</f>
        <v>62.257272727272728</v>
      </c>
      <c r="G42" s="28">
        <f>IFERROR(ROUNDDOWN(F42,-0.1),"")</f>
        <v>62</v>
      </c>
      <c r="H42" s="30">
        <f>IF(LEN($A42)=3,IFERROR(D42/$B42,0),"")</f>
        <v>0</v>
      </c>
      <c r="I42" s="28">
        <f>IFERROR(ROUNDDOWN(H42,-0.1),"")</f>
        <v>0</v>
      </c>
      <c r="J42" s="30">
        <f>IF(LEN($A42)=3,IFERROR(E42/$B42,0),"")</f>
        <v>0</v>
      </c>
      <c r="K42" s="28">
        <f>IFERROR(ROUNDDOWN(J42,-0.1),"")</f>
        <v>0</v>
      </c>
      <c r="L42" s="27">
        <f>IFERROR(G42+I42+K42,"")</f>
        <v>62</v>
      </c>
      <c r="M42" s="27">
        <f>C42-MIN($G$2:$G$31)*B42</f>
        <v>36583</v>
      </c>
      <c r="N42" s="27">
        <f>D42-MIN($I:$I)*B42</f>
        <v>0</v>
      </c>
      <c r="O42" s="27">
        <f>E42-MIN($K:$K)*B42</f>
        <v>0</v>
      </c>
    </row>
    <row r="43" spans="1:15" x14ac:dyDescent="0.3">
      <c r="A43" s="29" t="str">
        <f>IF(MIDCAP_bas!D26=1,"",MIDCAP_bas!A26)</f>
        <v>HCM</v>
      </c>
      <c r="B43" s="28">
        <f>IF(A43=0,"",IFERROR(VLOOKUP(A43,MIDCAP_bas!$A:$B,2,0),""))</f>
        <v>700</v>
      </c>
      <c r="C43" s="28">
        <f>IFERROR(VLOOKUP($A43,updated_plusgrid!$1:$1048576,MATCH("After allocate to FUEVN100 today",updated_plusgrid!$1:$1,0),0),0)</f>
        <v>43530</v>
      </c>
      <c r="D43" s="28">
        <f>IFERROR(VLOOKUP($A43,updated_plusgrid!$1:$1048576,MATCH("After allocate to FUEVN100 tmr",updated_plusgrid!$1:$1,0),0),0)</f>
        <v>0</v>
      </c>
      <c r="E43" s="28">
        <f>IFERROR(VLOOKUP($A43,updated_plusgrid!$1:$1048576,MATCH("After allocate to FUEVN100 after tmr",updated_plusgrid!$1:$1,0),0),0)</f>
        <v>0</v>
      </c>
      <c r="F43" s="30">
        <f>IF(LEN($A43)=3,IFERROR(C43/$B43,0),"")</f>
        <v>62.185714285714283</v>
      </c>
      <c r="G43" s="28">
        <f>IFERROR(ROUNDDOWN(F43,-0.1),"")</f>
        <v>62</v>
      </c>
      <c r="H43" s="30">
        <f>IF(LEN($A43)=3,IFERROR(D43/$B43,0),"")</f>
        <v>0</v>
      </c>
      <c r="I43" s="28">
        <f>IFERROR(ROUNDDOWN(H43,-0.1),"")</f>
        <v>0</v>
      </c>
      <c r="J43" s="30">
        <f>IF(LEN($A43)=3,IFERROR(E43/$B43,0),"")</f>
        <v>0</v>
      </c>
      <c r="K43" s="28">
        <f>IFERROR(ROUNDDOWN(J43,-0.1),"")</f>
        <v>0</v>
      </c>
      <c r="L43" s="27">
        <f>IFERROR(G43+I43+K43,"")</f>
        <v>62</v>
      </c>
      <c r="M43" s="27">
        <f>C43-MIN($G$2:$G$31)*B43</f>
        <v>23230</v>
      </c>
      <c r="N43" s="27">
        <f>D43-MIN($I:$I)*B43</f>
        <v>0</v>
      </c>
      <c r="O43" s="27">
        <f>E43-MIN($K:$K)*B43</f>
        <v>0</v>
      </c>
    </row>
    <row r="44" spans="1:15" x14ac:dyDescent="0.3">
      <c r="A44" s="29" t="str">
        <f>IF(MIDCAP_bas!D27=1,"",MIDCAP_bas!A27)</f>
        <v>HDC</v>
      </c>
      <c r="B44" s="28">
        <f>IF(A44=0,"",IFERROR(VLOOKUP(A44,MIDCAP_bas!$A:$B,2,0),""))</f>
        <v>200</v>
      </c>
      <c r="C44" s="28">
        <f>IFERROR(VLOOKUP($A44,updated_plusgrid!$1:$1048576,MATCH("After allocate to FUEVN100 today",updated_plusgrid!$1:$1,0),0),0)</f>
        <v>12619</v>
      </c>
      <c r="D44" s="28">
        <f>IFERROR(VLOOKUP($A44,updated_plusgrid!$1:$1048576,MATCH("After allocate to FUEVN100 tmr",updated_plusgrid!$1:$1,0),0),0)</f>
        <v>0</v>
      </c>
      <c r="E44" s="28">
        <f>IFERROR(VLOOKUP($A44,updated_plusgrid!$1:$1048576,MATCH("After allocate to FUEVN100 after tmr",updated_plusgrid!$1:$1,0),0),0)</f>
        <v>0</v>
      </c>
      <c r="F44" s="30">
        <f>IF(LEN($A44)=3,IFERROR(C44/$B44,0),"")</f>
        <v>63.094999999999999</v>
      </c>
      <c r="G44" s="28">
        <f>IFERROR(ROUNDDOWN(F44,-0.1),"")</f>
        <v>63</v>
      </c>
      <c r="H44" s="30">
        <f>IF(LEN($A44)=3,IFERROR(D44/$B44,0),"")</f>
        <v>0</v>
      </c>
      <c r="I44" s="28">
        <f>IFERROR(ROUNDDOWN(H44,-0.1),"")</f>
        <v>0</v>
      </c>
      <c r="J44" s="30">
        <f>IF(LEN($A44)=3,IFERROR(E44/$B44,0),"")</f>
        <v>0</v>
      </c>
      <c r="K44" s="28">
        <f>IFERROR(ROUNDDOWN(J44,-0.1),"")</f>
        <v>0</v>
      </c>
      <c r="L44" s="27">
        <f>IFERROR(G44+I44+K44,"")</f>
        <v>63</v>
      </c>
      <c r="M44" s="27">
        <f>C44-MIN($G$2:$G$31)*B44</f>
        <v>6819</v>
      </c>
      <c r="N44" s="27">
        <f>D44-MIN($I:$I)*B44</f>
        <v>0</v>
      </c>
      <c r="O44" s="27">
        <f>E44-MIN($K:$K)*B44</f>
        <v>0</v>
      </c>
    </row>
    <row r="45" spans="1:15" x14ac:dyDescent="0.3">
      <c r="A45" s="29" t="str">
        <f>IF(MIDCAP_bas!D57=1,"",MIDCAP_bas!A57)</f>
        <v>VCI</v>
      </c>
      <c r="B45" s="28">
        <f>IF(A45=0,"",IFERROR(VLOOKUP(A45,MIDCAP_bas!$A:$B,2,0),""))</f>
        <v>600</v>
      </c>
      <c r="C45" s="28">
        <f>IFERROR(VLOOKUP($A45,updated_plusgrid!$1:$1048576,MATCH("After allocate to FUEVN100 today",updated_plusgrid!$1:$1,0),0),0)</f>
        <v>38800</v>
      </c>
      <c r="D45" s="28">
        <f>IFERROR(VLOOKUP($A45,updated_plusgrid!$1:$1048576,MATCH("After allocate to FUEVN100 tmr",updated_plusgrid!$1:$1,0),0),0)</f>
        <v>0</v>
      </c>
      <c r="E45" s="28">
        <f>IFERROR(VLOOKUP($A45,updated_plusgrid!$1:$1048576,MATCH("After allocate to FUEVN100 after tmr",updated_plusgrid!$1:$1,0),0),0)</f>
        <v>0</v>
      </c>
      <c r="F45" s="30">
        <f>IF(LEN($A45)=3,IFERROR(C45/$B45,0),"")</f>
        <v>64.666666666666671</v>
      </c>
      <c r="G45" s="28">
        <f>IFERROR(ROUNDDOWN(F45,-0.1),"")</f>
        <v>64</v>
      </c>
      <c r="H45" s="30">
        <f>IF(LEN($A45)=3,IFERROR(D45/$B45,0),"")</f>
        <v>0</v>
      </c>
      <c r="I45" s="28">
        <f>IFERROR(ROUNDDOWN(H45,-0.1),"")</f>
        <v>0</v>
      </c>
      <c r="J45" s="30">
        <f>IF(LEN($A45)=3,IFERROR(E45/$B45,0),"")</f>
        <v>0</v>
      </c>
      <c r="K45" s="28">
        <f>IFERROR(ROUNDDOWN(J45,-0.1),"")</f>
        <v>0</v>
      </c>
      <c r="L45" s="27">
        <f>IFERROR(G45+I45+K45,"")</f>
        <v>64</v>
      </c>
      <c r="M45" s="27">
        <f>C45-MIN($G$2:$G$31)*B45</f>
        <v>21400</v>
      </c>
      <c r="N45" s="27">
        <f>D45-MIN($I:$I)*B45</f>
        <v>0</v>
      </c>
      <c r="O45" s="27">
        <f>E45-MIN($K:$K)*B45</f>
        <v>0</v>
      </c>
    </row>
    <row r="46" spans="1:15" x14ac:dyDescent="0.3">
      <c r="A46" s="29" t="str">
        <f>IF(MIDCAP_bas!D41=1,"",MIDCAP_bas!A41)</f>
        <v>PAN</v>
      </c>
      <c r="B46" s="28">
        <f>IF(A46=0,"",IFERROR(VLOOKUP(A46,MIDCAP_bas!$A:$B,2,0),""))</f>
        <v>300</v>
      </c>
      <c r="C46" s="28">
        <f>IFERROR(VLOOKUP($A46,updated_plusgrid!$1:$1048576,MATCH("After allocate to FUEVN100 today",updated_plusgrid!$1:$1,0),0),0)</f>
        <v>19500</v>
      </c>
      <c r="D46" s="28">
        <f>IFERROR(VLOOKUP($A46,updated_plusgrid!$1:$1048576,MATCH("After allocate to FUEVN100 tmr",updated_plusgrid!$1:$1,0),0),0)</f>
        <v>0</v>
      </c>
      <c r="E46" s="28">
        <f>IFERROR(VLOOKUP($A46,updated_plusgrid!$1:$1048576,MATCH("After allocate to FUEVN100 after tmr",updated_plusgrid!$1:$1,0),0),0)</f>
        <v>0</v>
      </c>
      <c r="F46" s="30">
        <f>IF(LEN($A46)=3,IFERROR(C46/$B46,0),"")</f>
        <v>65</v>
      </c>
      <c r="G46" s="28">
        <f>IFERROR(ROUNDDOWN(F46,-0.1),"")</f>
        <v>65</v>
      </c>
      <c r="H46" s="30">
        <f>IF(LEN($A46)=3,IFERROR(D46/$B46,0),"")</f>
        <v>0</v>
      </c>
      <c r="I46" s="28">
        <f>IFERROR(ROUNDDOWN(H46,-0.1),"")</f>
        <v>0</v>
      </c>
      <c r="J46" s="30">
        <f>IF(LEN($A46)=3,IFERROR(E46/$B46,0),"")</f>
        <v>0</v>
      </c>
      <c r="K46" s="28">
        <f>IFERROR(ROUNDDOWN(J46,-0.1),"")</f>
        <v>0</v>
      </c>
      <c r="L46" s="27">
        <f>IFERROR(G46+I46+K46,"")</f>
        <v>65</v>
      </c>
      <c r="M46" s="27">
        <f>C46-MIN($G$2:$G$31)*B46</f>
        <v>10800</v>
      </c>
      <c r="N46" s="27">
        <f>D46-MIN($I:$I)*B46</f>
        <v>0</v>
      </c>
      <c r="O46" s="27">
        <f>E46-MIN($K:$K)*B46</f>
        <v>0</v>
      </c>
    </row>
    <row r="47" spans="1:15" x14ac:dyDescent="0.3">
      <c r="A47" s="29" t="str">
        <f>IF(MIDCAP_bas!D55=1,"",MIDCAP_bas!A55)</f>
        <v>TCH</v>
      </c>
      <c r="B47" s="28">
        <f>IF(A47=0,"",IFERROR(VLOOKUP(A47,MIDCAP_bas!$A:$B,2,0),""))</f>
        <v>700</v>
      </c>
      <c r="C47" s="28">
        <f>IFERROR(VLOOKUP($A47,updated_plusgrid!$1:$1048576,MATCH("After allocate to FUEVN100 today",updated_plusgrid!$1:$1,0),0),0)</f>
        <v>46488</v>
      </c>
      <c r="D47" s="28">
        <f>IFERROR(VLOOKUP($A47,updated_plusgrid!$1:$1048576,MATCH("After allocate to FUEVN100 tmr",updated_plusgrid!$1:$1,0),0),0)</f>
        <v>0</v>
      </c>
      <c r="E47" s="28">
        <f>IFERROR(VLOOKUP($A47,updated_plusgrid!$1:$1048576,MATCH("After allocate to FUEVN100 after tmr",updated_plusgrid!$1:$1,0),0),0)</f>
        <v>0</v>
      </c>
      <c r="F47" s="30">
        <f>IF(LEN($A47)=3,IFERROR(C47/$B47,0),"")</f>
        <v>66.411428571428573</v>
      </c>
      <c r="G47" s="28">
        <f>IFERROR(ROUNDDOWN(F47,-0.1),"")</f>
        <v>66</v>
      </c>
      <c r="H47" s="30">
        <f>IF(LEN($A47)=3,IFERROR(D47/$B47,0),"")</f>
        <v>0</v>
      </c>
      <c r="I47" s="28">
        <f>IFERROR(ROUNDDOWN(H47,-0.1),"")</f>
        <v>0</v>
      </c>
      <c r="J47" s="30">
        <f>IF(LEN($A47)=3,IFERROR(E47/$B47,0),"")</f>
        <v>0</v>
      </c>
      <c r="K47" s="28">
        <f>IFERROR(ROUNDDOWN(J47,-0.1),"")</f>
        <v>0</v>
      </c>
      <c r="L47" s="27">
        <f>IFERROR(G47+I47+K47,"")</f>
        <v>66</v>
      </c>
      <c r="M47" s="27">
        <f>C47-MIN($G$2:$G$31)*B47</f>
        <v>26188</v>
      </c>
      <c r="N47" s="27">
        <f>D47-MIN($I:$I)*B47</f>
        <v>0</v>
      </c>
      <c r="O47" s="27">
        <f>E47-MIN($K:$K)*B47</f>
        <v>0</v>
      </c>
    </row>
    <row r="48" spans="1:15" x14ac:dyDescent="0.3">
      <c r="A48" s="29" t="str">
        <f>IF(MIDCAP_bas!D11=1,"",MIDCAP_bas!A11)</f>
        <v>CTD</v>
      </c>
      <c r="B48" s="28">
        <f>IF(A48=0,"",IFERROR(VLOOKUP(A48,MIDCAP_bas!$A:$B,2,0),""))</f>
        <v>100</v>
      </c>
      <c r="C48" s="28">
        <f>IFERROR(VLOOKUP($A48,updated_plusgrid!$1:$1048576,MATCH("After allocate to FUEVN100 today",updated_plusgrid!$1:$1,0),0),0)</f>
        <v>6600</v>
      </c>
      <c r="D48" s="28">
        <f>IFERROR(VLOOKUP($A48,updated_plusgrid!$1:$1048576,MATCH("After allocate to FUEVN100 tmr",updated_plusgrid!$1:$1,0),0),0)</f>
        <v>0</v>
      </c>
      <c r="E48" s="28">
        <f>IFERROR(VLOOKUP($A48,updated_plusgrid!$1:$1048576,MATCH("After allocate to FUEVN100 after tmr",updated_plusgrid!$1:$1,0),0),0)</f>
        <v>0</v>
      </c>
      <c r="F48" s="30">
        <f>IF(LEN($A48)=3,IFERROR(C48/$B48,0),"")</f>
        <v>66</v>
      </c>
      <c r="G48" s="28">
        <f>IFERROR(ROUNDDOWN(F48,-0.1),"")</f>
        <v>66</v>
      </c>
      <c r="H48" s="30">
        <f>IF(LEN($A48)=3,IFERROR(D48/$B48,0),"")</f>
        <v>0</v>
      </c>
      <c r="I48" s="28">
        <f>IFERROR(ROUNDDOWN(H48,-0.1),"")</f>
        <v>0</v>
      </c>
      <c r="J48" s="30">
        <f>IF(LEN($A48)=3,IFERROR(E48/$B48,0),"")</f>
        <v>0</v>
      </c>
      <c r="K48" s="28">
        <f>IFERROR(ROUNDDOWN(J48,-0.1),"")</f>
        <v>0</v>
      </c>
      <c r="L48" s="27">
        <f>IFERROR(G48+I48+K48,"")</f>
        <v>66</v>
      </c>
      <c r="M48" s="27">
        <f>C48-MIN($G:$G)*B48</f>
        <v>3700</v>
      </c>
      <c r="N48" s="27">
        <f>D48-MIN($I:$I)*B48</f>
        <v>0</v>
      </c>
      <c r="O48" s="27">
        <f>E48-MIN($K:$K)*B48</f>
        <v>0</v>
      </c>
    </row>
    <row r="49" spans="1:15" x14ac:dyDescent="0.3">
      <c r="A49" s="29" t="str">
        <f>IF(MIDCAP_bas!D53=1,"",MIDCAP_bas!A53)</f>
        <v>SJS</v>
      </c>
      <c r="B49" s="28">
        <f>IF(A49=0,"",IFERROR(VLOOKUP(A49,MIDCAP_bas!$A:$B,2,0),""))</f>
        <v>100</v>
      </c>
      <c r="C49" s="28">
        <f>IFERROR(VLOOKUP($A49,updated_plusgrid!$1:$1048576,MATCH("After allocate to FUEVN100 today",updated_plusgrid!$1:$1,0),0),0)</f>
        <v>6600</v>
      </c>
      <c r="D49" s="28">
        <f>IFERROR(VLOOKUP($A49,updated_plusgrid!$1:$1048576,MATCH("After allocate to FUEVN100 tmr",updated_plusgrid!$1:$1,0),0),0)</f>
        <v>0</v>
      </c>
      <c r="E49" s="28">
        <f>IFERROR(VLOOKUP($A49,updated_plusgrid!$1:$1048576,MATCH("After allocate to FUEVN100 after tmr",updated_plusgrid!$1:$1,0),0),0)</f>
        <v>0</v>
      </c>
      <c r="F49" s="30">
        <f>IF(LEN($A49)=3,IFERROR(C49/$B49,0),"")</f>
        <v>66</v>
      </c>
      <c r="G49" s="28">
        <f>IFERROR(ROUNDDOWN(F49,-0.1),"")</f>
        <v>66</v>
      </c>
      <c r="H49" s="30">
        <f>IF(LEN($A49)=3,IFERROR(D49/$B49,0),"")</f>
        <v>0</v>
      </c>
      <c r="I49" s="28">
        <f>IFERROR(ROUNDDOWN(H49,-0.1),"")</f>
        <v>0</v>
      </c>
      <c r="J49" s="30">
        <f>IF(LEN($A49)=3,IFERROR(E49/$B49,0),"")</f>
        <v>0</v>
      </c>
      <c r="K49" s="28">
        <f>IFERROR(ROUNDDOWN(J49,-0.1),"")</f>
        <v>0</v>
      </c>
      <c r="L49" s="27">
        <f>IFERROR(G49+I49+K49,"")</f>
        <v>66</v>
      </c>
      <c r="M49" s="27">
        <f>C49-MIN($G$2:$G$31)*B49</f>
        <v>3700</v>
      </c>
      <c r="N49" s="27">
        <f>D49-MIN($I:$I)*B49</f>
        <v>0</v>
      </c>
      <c r="O49" s="27">
        <f>E49-MIN($K:$K)*B49</f>
        <v>0</v>
      </c>
    </row>
    <row r="50" spans="1:15" x14ac:dyDescent="0.3">
      <c r="A50" s="29" t="str">
        <f>IF(MIDCAP_bas!D50=1,"",MIDCAP_bas!A50)</f>
        <v>SBT</v>
      </c>
      <c r="B50" s="28">
        <f>IF(A50=0,"",IFERROR(VLOOKUP(A50,MIDCAP_bas!$A:$B,2,0),""))</f>
        <v>700</v>
      </c>
      <c r="C50" s="28">
        <f>IFERROR(VLOOKUP($A50,updated_plusgrid!$1:$1048576,MATCH("After allocate to FUEVN100 today",updated_plusgrid!$1:$1,0),0),0)</f>
        <v>46800</v>
      </c>
      <c r="D50" s="28">
        <f>IFERROR(VLOOKUP($A50,updated_plusgrid!$1:$1048576,MATCH("After allocate to FUEVN100 tmr",updated_plusgrid!$1:$1,0),0),0)</f>
        <v>0</v>
      </c>
      <c r="E50" s="28">
        <f>IFERROR(VLOOKUP($A50,updated_plusgrid!$1:$1048576,MATCH("After allocate to FUEVN100 after tmr",updated_plusgrid!$1:$1,0),0),0)</f>
        <v>0</v>
      </c>
      <c r="F50" s="30">
        <f>IF(LEN($A50)=3,IFERROR(C50/$B50,0),"")</f>
        <v>66.857142857142861</v>
      </c>
      <c r="G50" s="28">
        <f>IFERROR(ROUNDDOWN(F50,-0.1),"")</f>
        <v>66</v>
      </c>
      <c r="H50" s="30">
        <f>IF(LEN($A50)=3,IFERROR(D50/$B50,0),"")</f>
        <v>0</v>
      </c>
      <c r="I50" s="28">
        <f>IFERROR(ROUNDDOWN(H50,-0.1),"")</f>
        <v>0</v>
      </c>
      <c r="J50" s="30">
        <f>IF(LEN($A50)=3,IFERROR(E50/$B50,0),"")</f>
        <v>0</v>
      </c>
      <c r="K50" s="28">
        <f>IFERROR(ROUNDDOWN(J50,-0.1),"")</f>
        <v>0</v>
      </c>
      <c r="L50" s="27">
        <f>IFERROR(G50+I50+K50,"")</f>
        <v>66</v>
      </c>
      <c r="M50" s="27">
        <f>C50-MIN($G$2:$G$31)*B50</f>
        <v>26500</v>
      </c>
      <c r="N50" s="27">
        <f>D50-MIN($I:$I)*B50</f>
        <v>0</v>
      </c>
      <c r="O50" s="27">
        <f>E50-MIN($K:$K)*B50</f>
        <v>0</v>
      </c>
    </row>
    <row r="51" spans="1:15" x14ac:dyDescent="0.3">
      <c r="A51" s="29" t="str">
        <f>IF(MIDCAP_bas!D51=1,"",MIDCAP_bas!A51)</f>
        <v>SCS</v>
      </c>
      <c r="B51" s="28">
        <f>IF(A51=0,"",IFERROR(VLOOKUP(A51,MIDCAP_bas!$A:$B,2,0),""))</f>
        <v>100</v>
      </c>
      <c r="C51" s="28">
        <f>IFERROR(VLOOKUP($A51,updated_plusgrid!$1:$1048576,MATCH("After allocate to FUEVN100 today",updated_plusgrid!$1:$1,0),0),0)</f>
        <v>6700</v>
      </c>
      <c r="D51" s="28">
        <f>IFERROR(VLOOKUP($A51,updated_plusgrid!$1:$1048576,MATCH("After allocate to FUEVN100 tmr",updated_plusgrid!$1:$1,0),0),0)</f>
        <v>0</v>
      </c>
      <c r="E51" s="28">
        <f>IFERROR(VLOOKUP($A51,updated_plusgrid!$1:$1048576,MATCH("After allocate to FUEVN100 after tmr",updated_plusgrid!$1:$1,0),0),0)</f>
        <v>0</v>
      </c>
      <c r="F51" s="30">
        <f>IF(LEN($A51)=3,IFERROR(C51/$B51,0),"")</f>
        <v>67</v>
      </c>
      <c r="G51" s="28">
        <f>IFERROR(ROUNDDOWN(F51,-0.1),"")</f>
        <v>67</v>
      </c>
      <c r="H51" s="30">
        <f>IF(LEN($A51)=3,IFERROR(D51/$B51,0),"")</f>
        <v>0</v>
      </c>
      <c r="I51" s="28">
        <f>IFERROR(ROUNDDOWN(H51,-0.1),"")</f>
        <v>0</v>
      </c>
      <c r="J51" s="30">
        <f>IF(LEN($A51)=3,IFERROR(E51/$B51,0),"")</f>
        <v>0</v>
      </c>
      <c r="K51" s="28">
        <f>IFERROR(ROUNDDOWN(J51,-0.1),"")</f>
        <v>0</v>
      </c>
      <c r="L51" s="27">
        <f>IFERROR(G51+I51+K51,"")</f>
        <v>67</v>
      </c>
      <c r="M51" s="27">
        <f>C51-MIN($G$2:$G$31)*B51</f>
        <v>3800</v>
      </c>
      <c r="N51" s="27">
        <f>D51-MIN($I:$I)*B51</f>
        <v>0</v>
      </c>
      <c r="O51" s="27">
        <f>E51-MIN($K:$K)*B51</f>
        <v>0</v>
      </c>
    </row>
    <row r="52" spans="1:15" x14ac:dyDescent="0.3">
      <c r="A52" s="29" t="str">
        <f>IF(MIDCAP_bas!D10=1,"",MIDCAP_bas!A10)</f>
        <v>CMG</v>
      </c>
      <c r="B52" s="28">
        <f>IF(A52=0,"",IFERROR(VLOOKUP(A52,MIDCAP_bas!$A:$B,2,0),""))</f>
        <v>200</v>
      </c>
      <c r="C52" s="28">
        <f>IFERROR(VLOOKUP($A52,updated_plusgrid!$1:$1048576,MATCH("After allocate to FUEVN100 today",updated_plusgrid!$1:$1,0),0),0)</f>
        <v>13500</v>
      </c>
      <c r="D52" s="28">
        <f>IFERROR(VLOOKUP($A52,updated_plusgrid!$1:$1048576,MATCH("After allocate to FUEVN100 tmr",updated_plusgrid!$1:$1,0),0),0)</f>
        <v>0</v>
      </c>
      <c r="E52" s="28">
        <f>IFERROR(VLOOKUP($A52,updated_plusgrid!$1:$1048576,MATCH("After allocate to FUEVN100 after tmr",updated_plusgrid!$1:$1,0),0),0)</f>
        <v>0</v>
      </c>
      <c r="F52" s="30">
        <f>IF(LEN($A52)=3,IFERROR(C52/$B52,0),"")</f>
        <v>67.5</v>
      </c>
      <c r="G52" s="28">
        <f>IFERROR(ROUNDDOWN(F52,-0.1),"")</f>
        <v>67</v>
      </c>
      <c r="H52" s="30">
        <f>IF(LEN($A52)=3,IFERROR(D52/$B52,0),"")</f>
        <v>0</v>
      </c>
      <c r="I52" s="28">
        <f>IFERROR(ROUNDDOWN(H52,-0.1),"")</f>
        <v>0</v>
      </c>
      <c r="J52" s="30">
        <f>IF(LEN($A52)=3,IFERROR(E52/$B52,0),"")</f>
        <v>0</v>
      </c>
      <c r="K52" s="28">
        <f>IFERROR(ROUNDDOWN(J52,-0.1),"")</f>
        <v>0</v>
      </c>
      <c r="L52" s="27">
        <f>IFERROR(G52+I52+K52,"")</f>
        <v>67</v>
      </c>
      <c r="M52" s="27">
        <f>C52-MIN($G$2:$G$31)*B52</f>
        <v>7700</v>
      </c>
      <c r="N52" s="27">
        <f>D52-MIN($I:$I)*B52</f>
        <v>0</v>
      </c>
      <c r="O52" s="27">
        <f>E52-MIN($K:$K)*B52</f>
        <v>0</v>
      </c>
    </row>
    <row r="53" spans="1:15" x14ac:dyDescent="0.3">
      <c r="A53" s="29" t="str">
        <f>IF(MIDCAP_bas!D58=1,"",MIDCAP_bas!A58)</f>
        <v>VGC</v>
      </c>
      <c r="B53" s="28">
        <f>IF(A53=0,"",IFERROR(VLOOKUP(A53,MIDCAP_bas!$A:$B,2,0),""))</f>
        <v>100</v>
      </c>
      <c r="C53" s="28">
        <f>IFERROR(VLOOKUP($A53,updated_plusgrid!$1:$1048576,MATCH("After allocate to FUEVN100 today",updated_plusgrid!$1:$1,0),0),0)</f>
        <v>6700</v>
      </c>
      <c r="D53" s="28">
        <f>IFERROR(VLOOKUP($A53,updated_plusgrid!$1:$1048576,MATCH("After allocate to FUEVN100 tmr",updated_plusgrid!$1:$1,0),0),0)</f>
        <v>0</v>
      </c>
      <c r="E53" s="28">
        <f>IFERROR(VLOOKUP($A53,updated_plusgrid!$1:$1048576,MATCH("After allocate to FUEVN100 after tmr",updated_plusgrid!$1:$1,0),0),0)</f>
        <v>0</v>
      </c>
      <c r="F53" s="30">
        <f>IF(LEN($A53)=3,IFERROR(C53/$B53,0),"")</f>
        <v>67</v>
      </c>
      <c r="G53" s="28">
        <f>IFERROR(ROUNDDOWN(F53,-0.1),"")</f>
        <v>67</v>
      </c>
      <c r="H53" s="30">
        <f>IF(LEN($A53)=3,IFERROR(D53/$B53,0),"")</f>
        <v>0</v>
      </c>
      <c r="I53" s="28">
        <f>IFERROR(ROUNDDOWN(H53,-0.1),"")</f>
        <v>0</v>
      </c>
      <c r="J53" s="30">
        <f>IF(LEN($A53)=3,IFERROR(E53/$B53,0),"")</f>
        <v>0</v>
      </c>
      <c r="K53" s="28">
        <f>IFERROR(ROUNDDOWN(J53,-0.1),"")</f>
        <v>0</v>
      </c>
      <c r="L53" s="27">
        <f>IFERROR(G53+I53+K53,"")</f>
        <v>67</v>
      </c>
      <c r="M53" s="27">
        <f>C53-MIN($G$2:$G$31)*B53</f>
        <v>3800</v>
      </c>
      <c r="N53" s="27">
        <f>D53-MIN($I:$I)*B53</f>
        <v>0</v>
      </c>
      <c r="O53" s="27">
        <f>E53-MIN($K:$K)*B53</f>
        <v>0</v>
      </c>
    </row>
    <row r="54" spans="1:15" x14ac:dyDescent="0.3">
      <c r="A54" s="29" t="str">
        <f>IF(MIDCAP_bas!D38=1,"",MIDCAP_bas!A38)</f>
        <v>NT2</v>
      </c>
      <c r="B54" s="28">
        <f>IF(A54=0,"",IFERROR(VLOOKUP(A54,MIDCAP_bas!$A:$B,2,0),""))</f>
        <v>200</v>
      </c>
      <c r="C54" s="28">
        <f>IFERROR(VLOOKUP($A54,updated_plusgrid!$1:$1048576,MATCH("After allocate to FUEVN100 today",updated_plusgrid!$1:$1,0),0),0)</f>
        <v>13600</v>
      </c>
      <c r="D54" s="28">
        <f>IFERROR(VLOOKUP($A54,updated_plusgrid!$1:$1048576,MATCH("After allocate to FUEVN100 tmr",updated_plusgrid!$1:$1,0),0),0)</f>
        <v>0</v>
      </c>
      <c r="E54" s="28">
        <f>IFERROR(VLOOKUP($A54,updated_plusgrid!$1:$1048576,MATCH("After allocate to FUEVN100 after tmr",updated_plusgrid!$1:$1,0),0),0)</f>
        <v>0</v>
      </c>
      <c r="F54" s="30">
        <f>IF(LEN($A54)=3,IFERROR(C54/$B54,0),"")</f>
        <v>68</v>
      </c>
      <c r="G54" s="28">
        <f>IFERROR(ROUNDDOWN(F54,-0.1),"")</f>
        <v>68</v>
      </c>
      <c r="H54" s="30">
        <f>IF(LEN($A54)=3,IFERROR(D54/$B54,0),"")</f>
        <v>0</v>
      </c>
      <c r="I54" s="28">
        <f>IFERROR(ROUNDDOWN(H54,-0.1),"")</f>
        <v>0</v>
      </c>
      <c r="J54" s="30">
        <f>IF(LEN($A54)=3,IFERROR(E54/$B54,0),"")</f>
        <v>0</v>
      </c>
      <c r="K54" s="28">
        <f>IFERROR(ROUNDDOWN(J54,-0.1),"")</f>
        <v>0</v>
      </c>
      <c r="L54" s="27">
        <f>IFERROR(G54+I54+K54,"")</f>
        <v>68</v>
      </c>
      <c r="M54" s="27">
        <f>C54-MIN($G$2:$G$31)*B54</f>
        <v>7800</v>
      </c>
      <c r="N54" s="27">
        <f>D54-MIN($I:$I)*B54</f>
        <v>0</v>
      </c>
      <c r="O54" s="27">
        <f>E54-MIN($K:$K)*B54</f>
        <v>0</v>
      </c>
    </row>
    <row r="55" spans="1:15" x14ac:dyDescent="0.3">
      <c r="A55" s="29" t="str">
        <f>IF(MIDCAP_bas!D20=1,"",MIDCAP_bas!A20)</f>
        <v>EIB</v>
      </c>
      <c r="B55" s="28">
        <f>IF(A55=0,"",IFERROR(VLOOKUP(A55,MIDCAP_bas!$A:$B,2,0),""))</f>
        <v>3100</v>
      </c>
      <c r="C55" s="28">
        <f>IFERROR(VLOOKUP($A55,updated_plusgrid!$1:$1048576,MATCH("After allocate to FUEVN100 today",updated_plusgrid!$1:$1,0),0),0)</f>
        <v>232327</v>
      </c>
      <c r="D55" s="28">
        <f>IFERROR(VLOOKUP($A55,updated_plusgrid!$1:$1048576,MATCH("After allocate to FUEVN100 tmr",updated_plusgrid!$1:$1,0),0),0)</f>
        <v>0</v>
      </c>
      <c r="E55" s="28">
        <f>IFERROR(VLOOKUP($A55,updated_plusgrid!$1:$1048576,MATCH("After allocate to FUEVN100 after tmr",updated_plusgrid!$1:$1,0),0),0)</f>
        <v>0</v>
      </c>
      <c r="F55" s="30">
        <f>IF(LEN($A55)=3,IFERROR(C55/$B55,0),"")</f>
        <v>74.944193548387091</v>
      </c>
      <c r="G55" s="28">
        <f>IFERROR(ROUNDDOWN(F55,-0.1),"")</f>
        <v>74</v>
      </c>
      <c r="H55" s="30">
        <f>IF(LEN($A55)=3,IFERROR(D55/$B55,0),"")</f>
        <v>0</v>
      </c>
      <c r="I55" s="28">
        <f>IFERROR(ROUNDDOWN(H55,-0.1),"")</f>
        <v>0</v>
      </c>
      <c r="J55" s="30">
        <f>IF(LEN($A55)=3,IFERROR(E55/$B55,0),"")</f>
        <v>0</v>
      </c>
      <c r="K55" s="28">
        <f>IFERROR(ROUNDDOWN(J55,-0.1),"")</f>
        <v>0</v>
      </c>
      <c r="L55" s="27">
        <f>IFERROR(G55+I55+K55,"")</f>
        <v>74</v>
      </c>
      <c r="M55" s="27">
        <f>C55-MIN($G$2:$G$31)*B55</f>
        <v>142427</v>
      </c>
      <c r="N55" s="27">
        <f>D55-MIN($I:$I)*B55</f>
        <v>0</v>
      </c>
      <c r="O55" s="27">
        <f>E55-MIN($K:$K)*B55</f>
        <v>0</v>
      </c>
    </row>
    <row r="56" spans="1:15" x14ac:dyDescent="0.3">
      <c r="A56" s="29" t="str">
        <f>IF(MIDCAP_bas!D37=1,"",MIDCAP_bas!A37)</f>
        <v>NLG</v>
      </c>
      <c r="B56" s="28">
        <f>IF(A56=0,"",IFERROR(VLOOKUP(A56,MIDCAP_bas!$A:$B,2,0),""))</f>
        <v>500</v>
      </c>
      <c r="C56" s="28">
        <f>IFERROR(VLOOKUP($A56,updated_plusgrid!$1:$1048576,MATCH("After allocate to FUEVN100 today",updated_plusgrid!$1:$1,0),0),0)</f>
        <v>46900</v>
      </c>
      <c r="D56" s="28">
        <f>IFERROR(VLOOKUP($A56,updated_plusgrid!$1:$1048576,MATCH("After allocate to FUEVN100 tmr",updated_plusgrid!$1:$1,0),0),0)</f>
        <v>0</v>
      </c>
      <c r="E56" s="28">
        <f>IFERROR(VLOOKUP($A56,updated_plusgrid!$1:$1048576,MATCH("After allocate to FUEVN100 after tmr",updated_plusgrid!$1:$1,0),0),0)</f>
        <v>0</v>
      </c>
      <c r="F56" s="30">
        <f>IF(LEN($A56)=3,IFERROR(C56/$B56,0),"")</f>
        <v>93.8</v>
      </c>
      <c r="G56" s="28">
        <f>IFERROR(ROUNDDOWN(F56,-0.1),"")</f>
        <v>93</v>
      </c>
      <c r="H56" s="30">
        <f>IF(LEN($A56)=3,IFERROR(D56/$B56,0),"")</f>
        <v>0</v>
      </c>
      <c r="I56" s="28">
        <f>IFERROR(ROUNDDOWN(H56,-0.1),"")</f>
        <v>0</v>
      </c>
      <c r="J56" s="30">
        <f>IF(LEN($A56)=3,IFERROR(E56/$B56,0),"")</f>
        <v>0</v>
      </c>
      <c r="K56" s="28">
        <f>IFERROR(ROUNDDOWN(J56,-0.1),"")</f>
        <v>0</v>
      </c>
      <c r="L56" s="27">
        <f>IFERROR(G56+I56+K56,"")</f>
        <v>93</v>
      </c>
      <c r="M56" s="27">
        <f>C56-MIN($G$2:$G$31)*B56</f>
        <v>32400</v>
      </c>
      <c r="N56" s="27">
        <f>D56-MIN($I:$I)*B56</f>
        <v>0</v>
      </c>
      <c r="O56" s="27">
        <f>E56-MIN($K:$K)*B56</f>
        <v>0</v>
      </c>
    </row>
    <row r="57" spans="1:15" x14ac:dyDescent="0.3">
      <c r="A57" s="29" t="str">
        <f>IF(MIDCAP_bas!D22=1,"",MIDCAP_bas!A22)</f>
        <v>FRT</v>
      </c>
      <c r="B57" s="28">
        <f>IF(A57=0,"",IFERROR(VLOOKUP(A57,MIDCAP_bas!$A:$B,2,0),""))</f>
        <v>100</v>
      </c>
      <c r="C57" s="28">
        <f>IFERROR(VLOOKUP($A57,updated_plusgrid!$1:$1048576,MATCH("After allocate to FUEVN100 today",updated_plusgrid!$1:$1,0),0),0)</f>
        <v>10400</v>
      </c>
      <c r="D57" s="28">
        <f>IFERROR(VLOOKUP($A57,updated_plusgrid!$1:$1048576,MATCH("After allocate to FUEVN100 tmr",updated_plusgrid!$1:$1,0),0),0)</f>
        <v>0</v>
      </c>
      <c r="E57" s="28">
        <f>IFERROR(VLOOKUP($A57,updated_plusgrid!$1:$1048576,MATCH("After allocate to FUEVN100 after tmr",updated_plusgrid!$1:$1,0),0),0)</f>
        <v>0</v>
      </c>
      <c r="F57" s="30">
        <f>IF(LEN($A57)=3,IFERROR(C57/$B57,0),"")</f>
        <v>104</v>
      </c>
      <c r="G57" s="28">
        <f>IFERROR(ROUNDDOWN(F57,-0.1),"")</f>
        <v>104</v>
      </c>
      <c r="H57" s="30">
        <f>IF(LEN($A57)=3,IFERROR(D57/$B57,0),"")</f>
        <v>0</v>
      </c>
      <c r="I57" s="28">
        <f>IFERROR(ROUNDDOWN(H57,-0.1),"")</f>
        <v>0</v>
      </c>
      <c r="J57" s="30">
        <f>IF(LEN($A57)=3,IFERROR(E57/$B57,0),"")</f>
        <v>0</v>
      </c>
      <c r="K57" s="28">
        <f>IFERROR(ROUNDDOWN(J57,-0.1),"")</f>
        <v>0</v>
      </c>
      <c r="L57" s="27">
        <f>IFERROR(G57+I57+K57,"")</f>
        <v>104</v>
      </c>
      <c r="M57" s="27">
        <f>C57-MIN($G$2:$G$31)*B57</f>
        <v>7500</v>
      </c>
      <c r="N57" s="27">
        <f>D57-MIN($I:$I)*B57</f>
        <v>0</v>
      </c>
      <c r="O57" s="27">
        <f>E57-MIN($K:$K)*B57</f>
        <v>0</v>
      </c>
    </row>
    <row r="58" spans="1:15" x14ac:dyDescent="0.3">
      <c r="A58" s="29" t="str">
        <f>IF(MIDCAP_bas!D25=1,"",MIDCAP_bas!A25)</f>
        <v>GMD</v>
      </c>
      <c r="B58" s="28">
        <f>IF(A58=0,"",IFERROR(VLOOKUP(A58,MIDCAP_bas!$A:$B,2,0),""))</f>
        <v>500</v>
      </c>
      <c r="C58" s="28">
        <f>IFERROR(VLOOKUP($A58,updated_plusgrid!$1:$1048576,MATCH("After allocate to FUEVN100 today",updated_plusgrid!$1:$1,0),0),0)</f>
        <v>90677</v>
      </c>
      <c r="D58" s="28">
        <f>IFERROR(VLOOKUP($A58,updated_plusgrid!$1:$1048576,MATCH("After allocate to FUEVN100 tmr",updated_plusgrid!$1:$1,0),0),0)</f>
        <v>0</v>
      </c>
      <c r="E58" s="28">
        <f>IFERROR(VLOOKUP($A58,updated_plusgrid!$1:$1048576,MATCH("After allocate to FUEVN100 after tmr",updated_plusgrid!$1:$1,0),0),0)</f>
        <v>0</v>
      </c>
      <c r="F58" s="30">
        <f>IF(LEN($A58)=3,IFERROR(C58/$B58,0),"")</f>
        <v>181.35400000000001</v>
      </c>
      <c r="G58" s="28">
        <f>IFERROR(ROUNDDOWN(F58,-0.1),"")</f>
        <v>181</v>
      </c>
      <c r="H58" s="30">
        <f>IF(LEN($A58)=3,IFERROR(D58/$B58,0),"")</f>
        <v>0</v>
      </c>
      <c r="I58" s="28">
        <f>IFERROR(ROUNDDOWN(H58,-0.1),"")</f>
        <v>0</v>
      </c>
      <c r="J58" s="30">
        <f>IF(LEN($A58)=3,IFERROR(E58/$B58,0),"")</f>
        <v>0</v>
      </c>
      <c r="K58" s="28">
        <f>IFERROR(ROUNDDOWN(J58,-0.1),"")</f>
        <v>0</v>
      </c>
      <c r="L58" s="27">
        <f>IFERROR(G58+I58+K58,"")</f>
        <v>181</v>
      </c>
      <c r="M58" s="27">
        <f>C58-MIN($G$2:$G$31)*B58</f>
        <v>76177</v>
      </c>
      <c r="N58" s="27">
        <f>D58-MIN($I:$I)*B58</f>
        <v>0</v>
      </c>
      <c r="O58" s="27">
        <f>E58-MIN($K:$K)*B58</f>
        <v>0</v>
      </c>
    </row>
    <row r="59" spans="1:15" x14ac:dyDescent="0.3">
      <c r="A59" s="29" t="str">
        <f>IF(MIDCAP_bas!D49=1,"",MIDCAP_bas!A49)</f>
        <v/>
      </c>
      <c r="B59" s="28" t="str">
        <f>IF(A59=0,"",IFERROR(VLOOKUP(A59,MIDCAP_bas!$A:$B,2,0),""))</f>
        <v/>
      </c>
      <c r="C59" s="28">
        <f>IFERROR(VLOOKUP($A59,updated_plusgrid!$1:$1048576,MATCH("After allocate to FUEVN100 today",updated_plusgrid!$1:$1,0),0),0)</f>
        <v>0</v>
      </c>
      <c r="D59" s="28">
        <f>IFERROR(VLOOKUP($A59,updated_plusgrid!$1:$1048576,MATCH("After allocate to FUEVN100 tmr",updated_plusgrid!$1:$1,0),0),0)</f>
        <v>0</v>
      </c>
      <c r="E59" s="28">
        <f>IFERROR(VLOOKUP($A59,updated_plusgrid!$1:$1048576,MATCH("After allocate to FUEVN100 after tmr",updated_plusgrid!$1:$1,0),0),0)</f>
        <v>0</v>
      </c>
      <c r="F59" s="30" t="str">
        <f>IF(LEN($A59)=3,IFERROR(C59/$B59,0),"")</f>
        <v/>
      </c>
      <c r="G59" s="28" t="str">
        <f>IFERROR(ROUNDDOWN(F59,-0.1),"")</f>
        <v/>
      </c>
      <c r="H59" s="30" t="str">
        <f>IF(LEN($A59)=3,IFERROR(D59/$B59,0),"")</f>
        <v/>
      </c>
      <c r="I59" s="28" t="str">
        <f>IFERROR(ROUNDDOWN(H59,-0.1),"")</f>
        <v/>
      </c>
      <c r="J59" s="30" t="str">
        <f>IF(LEN($A59)=3,IFERROR(E59/$B59,0),"")</f>
        <v/>
      </c>
      <c r="K59" s="28" t="str">
        <f>IFERROR(ROUNDDOWN(J59,-0.1),"")</f>
        <v/>
      </c>
      <c r="L59" s="27" t="str">
        <f>IFERROR(G59+I59+K59,"")</f>
        <v/>
      </c>
      <c r="M59" s="27" t="e">
        <f>C59-MIN($G$2:$G$31)*B59</f>
        <v>#VALUE!</v>
      </c>
      <c r="N59" s="27" t="e">
        <f>D59-MIN($I:$I)*B59</f>
        <v>#VALUE!</v>
      </c>
      <c r="O59" s="27" t="e">
        <f>E59-MIN($K:$K)*B59</f>
        <v>#VALUE!</v>
      </c>
    </row>
    <row r="60" spans="1:15" x14ac:dyDescent="0.3">
      <c r="A60" s="29" t="str">
        <f>IF(MIDCAP_bas!D45=1,"",MIDCAP_bas!A45)</f>
        <v/>
      </c>
      <c r="B60" s="28" t="str">
        <f>IF(A60=0,"",IFERROR(VLOOKUP(A60,MIDCAP_bas!$A:$B,2,0),""))</f>
        <v/>
      </c>
      <c r="C60" s="28">
        <f>IFERROR(VLOOKUP($A60,updated_plusgrid!$1:$1048576,MATCH("After allocate to FUEVN100 today",updated_plusgrid!$1:$1,0),0),0)</f>
        <v>0</v>
      </c>
      <c r="D60" s="28">
        <f>IFERROR(VLOOKUP($A60,updated_plusgrid!$1:$1048576,MATCH("After allocate to FUEVN100 tmr",updated_plusgrid!$1:$1,0),0),0)</f>
        <v>0</v>
      </c>
      <c r="E60" s="28">
        <f>IFERROR(VLOOKUP($A60,updated_plusgrid!$1:$1048576,MATCH("After allocate to FUEVN100 after tmr",updated_plusgrid!$1:$1,0),0),0)</f>
        <v>0</v>
      </c>
      <c r="F60" s="30" t="str">
        <f>IF(LEN($A60)=3,IFERROR(C60/$B60,0),"")</f>
        <v/>
      </c>
      <c r="G60" s="28" t="str">
        <f>IFERROR(ROUNDDOWN(F60,-0.1),"")</f>
        <v/>
      </c>
      <c r="H60" s="30" t="str">
        <f>IF(LEN($A60)=3,IFERROR(D60/$B60,0),"")</f>
        <v/>
      </c>
      <c r="I60" s="28" t="str">
        <f>IFERROR(ROUNDDOWN(H60,-0.1),"")</f>
        <v/>
      </c>
      <c r="J60" s="30" t="str">
        <f>IF(LEN($A60)=3,IFERROR(E60/$B60,0),"")</f>
        <v/>
      </c>
      <c r="K60" s="28" t="str">
        <f>IFERROR(ROUNDDOWN(J60,-0.1),"")</f>
        <v/>
      </c>
      <c r="L60" s="27" t="str">
        <f>IFERROR(G60+I60+K60,"")</f>
        <v/>
      </c>
      <c r="M60" s="27" t="e">
        <f>C60-MIN($G$2:$G$31)*B60</f>
        <v>#VALUE!</v>
      </c>
      <c r="N60" s="27" t="e">
        <f>D60-MIN($I:$I)*B60</f>
        <v>#VALUE!</v>
      </c>
      <c r="O60" s="27" t="e">
        <f>E60-MIN($K:$K)*B60</f>
        <v>#VALUE!</v>
      </c>
    </row>
    <row r="61" spans="1:15" x14ac:dyDescent="0.3">
      <c r="A61" s="29" t="str">
        <f>IF(MIDCAP_bas!D40=1,"",MIDCAP_bas!A40)</f>
        <v/>
      </c>
      <c r="B61" s="28" t="str">
        <f>IF(A61=0,"",IFERROR(VLOOKUP(A61,MIDCAP_bas!$A:$B,2,0),""))</f>
        <v/>
      </c>
      <c r="C61" s="28">
        <f>IFERROR(VLOOKUP($A61,updated_plusgrid!$1:$1048576,MATCH("After allocate to FUEVN100 today",updated_plusgrid!$1:$1,0),0),0)</f>
        <v>0</v>
      </c>
      <c r="D61" s="28">
        <f>IFERROR(VLOOKUP($A61,updated_plusgrid!$1:$1048576,MATCH("After allocate to FUEVN100 tmr",updated_plusgrid!$1:$1,0),0),0)</f>
        <v>0</v>
      </c>
      <c r="E61" s="28">
        <f>IFERROR(VLOOKUP($A61,updated_plusgrid!$1:$1048576,MATCH("After allocate to FUEVN100 after tmr",updated_plusgrid!$1:$1,0),0),0)</f>
        <v>0</v>
      </c>
      <c r="F61" s="30" t="str">
        <f>IF(LEN($A61)=3,IFERROR(C61/$B61,0),"")</f>
        <v/>
      </c>
      <c r="G61" s="28" t="str">
        <f>IFERROR(ROUNDDOWN(F61,-0.1),"")</f>
        <v/>
      </c>
      <c r="H61" s="30" t="str">
        <f>IF(LEN($A61)=3,IFERROR(D61/$B61,0),"")</f>
        <v/>
      </c>
      <c r="I61" s="28" t="str">
        <f>IFERROR(ROUNDDOWN(H61,-0.1),"")</f>
        <v/>
      </c>
      <c r="J61" s="30" t="str">
        <f>IF(LEN($A61)=3,IFERROR(E61/$B61,0),"")</f>
        <v/>
      </c>
      <c r="K61" s="28" t="str">
        <f>IFERROR(ROUNDDOWN(J61,-0.1),"")</f>
        <v/>
      </c>
      <c r="L61" s="27" t="str">
        <f>IFERROR(G61+I61+K61,"")</f>
        <v/>
      </c>
      <c r="M61" s="27" t="e">
        <f>C61-MIN($G$2:$G$31)*B61</f>
        <v>#VALUE!</v>
      </c>
      <c r="N61" s="27" t="e">
        <f>D61-MIN($I:$I)*B61</f>
        <v>#VALUE!</v>
      </c>
      <c r="O61" s="27" t="e">
        <f>E61-MIN($K:$K)*B61</f>
        <v>#VALUE!</v>
      </c>
    </row>
    <row r="62" spans="1:15" x14ac:dyDescent="0.3">
      <c r="A62" s="29">
        <f>IF(MIDCAP_bas!D63=1,"",MIDCAP_bas!A63)</f>
        <v>0</v>
      </c>
      <c r="B62" s="28" t="str">
        <f>IF(A62=0,"",IFERROR(VLOOKUP(A62,MIDCAP_bas!$A:$B,2,0),""))</f>
        <v/>
      </c>
      <c r="C62" s="28">
        <f>IFERROR(VLOOKUP($A62,updated_plusgrid!$1:$1048576,MATCH("After allocate to FUEVN100 today",updated_plusgrid!$1:$1,0),0),0)</f>
        <v>0</v>
      </c>
      <c r="D62" s="28">
        <f>IFERROR(VLOOKUP($A62,updated_plusgrid!$1:$1048576,MATCH("After allocate to FUEVN100 tmr",updated_plusgrid!$1:$1,0),0),0)</f>
        <v>0</v>
      </c>
      <c r="E62" s="28">
        <f>IFERROR(VLOOKUP($A62,updated_plusgrid!$1:$1048576,MATCH("After allocate to FUEVN100 after tmr",updated_plusgrid!$1:$1,0),0),0)</f>
        <v>0</v>
      </c>
      <c r="F62" s="30" t="str">
        <f>IF(LEN($A62)=3,IFERROR(C62/$B62,0),"")</f>
        <v/>
      </c>
      <c r="G62" s="28" t="str">
        <f>IFERROR(ROUNDDOWN(F62,-0.1),"")</f>
        <v/>
      </c>
      <c r="H62" s="30" t="str">
        <f>IF(LEN($A62)=3,IFERROR(D62/$B62,0),"")</f>
        <v/>
      </c>
      <c r="I62" s="28" t="str">
        <f>IFERROR(ROUNDDOWN(H62,-0.1),"")</f>
        <v/>
      </c>
      <c r="J62" s="30" t="str">
        <f>IF(LEN($A62)=3,IFERROR(E62/$B62,0),"")</f>
        <v/>
      </c>
      <c r="K62" s="28" t="str">
        <f>IFERROR(ROUNDDOWN(J62,-0.1),"")</f>
        <v/>
      </c>
      <c r="L62" s="27" t="str">
        <f>IFERROR(G62+I62+K62,"")</f>
        <v/>
      </c>
      <c r="M62" s="27" t="e">
        <f>C62-MIN($G$2:$G$31)*B62</f>
        <v>#VALUE!</v>
      </c>
      <c r="N62" s="27" t="e">
        <f>D62-MIN($I:$I)*B62</f>
        <v>#VALUE!</v>
      </c>
      <c r="O62" s="27" t="e">
        <f>E62-MIN($K:$K)*B62</f>
        <v>#VALUE!</v>
      </c>
    </row>
    <row r="63" spans="1:15" x14ac:dyDescent="0.3">
      <c r="A63" s="29">
        <f>IF(MIDCAP_bas!D64=1,"",MIDCAP_bas!A64)</f>
        <v>0</v>
      </c>
      <c r="B63" s="28" t="str">
        <f>IF(A63=0,"",IFERROR(VLOOKUP(A63,MIDCAP_bas!$A:$B,2,0),""))</f>
        <v/>
      </c>
      <c r="C63" s="28">
        <f>IFERROR(VLOOKUP($A63,updated_plusgrid!$1:$1048576,MATCH("After allocate to FUEVN100 today",updated_plusgrid!$1:$1,0),0),0)</f>
        <v>0</v>
      </c>
      <c r="D63" s="28">
        <f>IFERROR(VLOOKUP($A63,updated_plusgrid!$1:$1048576,MATCH("After allocate to FUEVN100 tmr",updated_plusgrid!$1:$1,0),0),0)</f>
        <v>0</v>
      </c>
      <c r="E63" s="28">
        <f>IFERROR(VLOOKUP($A63,updated_plusgrid!$1:$1048576,MATCH("After allocate to FUEVN100 after tmr",updated_plusgrid!$1:$1,0),0),0)</f>
        <v>0</v>
      </c>
      <c r="F63" s="30" t="str">
        <f>IF(LEN($A63)=3,IFERROR(C63/$B63,0),"")</f>
        <v/>
      </c>
      <c r="G63" s="28" t="str">
        <f>IFERROR(ROUNDDOWN(F63,-0.1),"")</f>
        <v/>
      </c>
      <c r="H63" s="30" t="str">
        <f>IF(LEN($A63)=3,IFERROR(D63/$B63,0),"")</f>
        <v/>
      </c>
      <c r="I63" s="28" t="str">
        <f>IFERROR(ROUNDDOWN(H63,-0.1),"")</f>
        <v/>
      </c>
      <c r="J63" s="30" t="str">
        <f>IF(LEN($A63)=3,IFERROR(E63/$B63,0),"")</f>
        <v/>
      </c>
      <c r="K63" s="28" t="str">
        <f>IFERROR(ROUNDDOWN(J63,-0.1),"")</f>
        <v/>
      </c>
      <c r="L63" s="27" t="str">
        <f>IFERROR(G63+I63+K63,"")</f>
        <v/>
      </c>
      <c r="M63" s="27" t="e">
        <f>C63-MIN($G$2:$G$31)*B63</f>
        <v>#VALUE!</v>
      </c>
      <c r="N63" s="27" t="e">
        <f>D63-MIN($I:$I)*B63</f>
        <v>#VALUE!</v>
      </c>
      <c r="O63" s="27" t="e">
        <f>E63-MIN($K:$K)*B63</f>
        <v>#VALUE!</v>
      </c>
    </row>
    <row r="64" spans="1:15" x14ac:dyDescent="0.3">
      <c r="A64" s="29">
        <f>IF(MIDCAP_bas!D65=1,"",MIDCAP_bas!A65)</f>
        <v>0</v>
      </c>
      <c r="B64" s="28" t="str">
        <f>IF(A64=0,"",IFERROR(VLOOKUP(A64,MIDCAP_bas!$A:$B,2,0),""))</f>
        <v/>
      </c>
      <c r="C64" s="28">
        <f>IFERROR(VLOOKUP($A64,updated_plusgrid!$1:$1048576,MATCH("After allocate to FUEVN100 today",updated_plusgrid!$1:$1,0),0),0)</f>
        <v>0</v>
      </c>
      <c r="D64" s="28">
        <f>IFERROR(VLOOKUP($A64,updated_plusgrid!$1:$1048576,MATCH("After allocate to FUEVN100 tmr",updated_plusgrid!$1:$1,0),0),0)</f>
        <v>0</v>
      </c>
      <c r="E64" s="28">
        <f>IFERROR(VLOOKUP($A64,updated_plusgrid!$1:$1048576,MATCH("After allocate to FUEVN100 after tmr",updated_plusgrid!$1:$1,0),0),0)</f>
        <v>0</v>
      </c>
      <c r="F64" s="30" t="str">
        <f>IF(LEN($A64)=3,IFERROR(C64/$B64,0),"")</f>
        <v/>
      </c>
      <c r="G64" s="28" t="str">
        <f>IFERROR(ROUNDDOWN(F64,-0.1),"")</f>
        <v/>
      </c>
      <c r="H64" s="30" t="str">
        <f>IF(LEN($A64)=3,IFERROR(D64/$B64,0),"")</f>
        <v/>
      </c>
      <c r="I64" s="28" t="str">
        <f>IFERROR(ROUNDDOWN(H64,-0.1),"")</f>
        <v/>
      </c>
      <c r="J64" s="30" t="str">
        <f>IF(LEN($A64)=3,IFERROR(E64/$B64,0),"")</f>
        <v/>
      </c>
      <c r="K64" s="28" t="str">
        <f>IFERROR(ROUNDDOWN(J64,-0.1),"")</f>
        <v/>
      </c>
      <c r="L64" s="27" t="str">
        <f>IFERROR(G64+I64+K64,"")</f>
        <v/>
      </c>
      <c r="M64" s="27" t="e">
        <f>C64-MIN($G$2:$G$31)*B64</f>
        <v>#VALUE!</v>
      </c>
      <c r="N64" s="27" t="e">
        <f>D64-MIN($I:$I)*B64</f>
        <v>#VALUE!</v>
      </c>
      <c r="O64" s="27" t="e">
        <f>E64-MIN($K:$K)*B64</f>
        <v>#VALUE!</v>
      </c>
    </row>
    <row r="65" spans="1:15" x14ac:dyDescent="0.3">
      <c r="A65" s="29">
        <f>IF(MIDCAP_bas!D66=1,"",MIDCAP_bas!A66)</f>
        <v>0</v>
      </c>
      <c r="B65" s="28" t="str">
        <f>IF(A65=0,"",IFERROR(VLOOKUP(A65,MIDCAP_bas!$A:$B,2,0),""))</f>
        <v/>
      </c>
      <c r="C65" s="28">
        <f>IFERROR(VLOOKUP($A65,updated_plusgrid!$1:$1048576,MATCH("After allocate to FUEVN100 today",updated_plusgrid!$1:$1,0),0),0)</f>
        <v>0</v>
      </c>
      <c r="D65" s="28">
        <f>IFERROR(VLOOKUP($A65,updated_plusgrid!$1:$1048576,MATCH("After allocate to FUEVN100 tmr",updated_plusgrid!$1:$1,0),0),0)</f>
        <v>0</v>
      </c>
      <c r="E65" s="28">
        <f>IFERROR(VLOOKUP($A65,updated_plusgrid!$1:$1048576,MATCH("After allocate to FUEVN100 after tmr",updated_plusgrid!$1:$1,0),0),0)</f>
        <v>0</v>
      </c>
      <c r="F65" s="30" t="str">
        <f>IF(LEN($A65)=3,IFERROR(C65/$B65,0),"")</f>
        <v/>
      </c>
      <c r="G65" s="28" t="str">
        <f>IFERROR(ROUNDDOWN(F65,-0.1),"")</f>
        <v/>
      </c>
      <c r="H65" s="30" t="str">
        <f>IF(LEN($A65)=3,IFERROR(D65/$B65,0),"")</f>
        <v/>
      </c>
      <c r="I65" s="28" t="str">
        <f>IFERROR(ROUNDDOWN(H65,-0.1),"")</f>
        <v/>
      </c>
      <c r="J65" s="30" t="str">
        <f>IF(LEN($A65)=3,IFERROR(E65/$B65,0),"")</f>
        <v/>
      </c>
      <c r="K65" s="28" t="str">
        <f>IFERROR(ROUNDDOWN(J65,-0.1),"")</f>
        <v/>
      </c>
      <c r="L65" s="27" t="str">
        <f>IFERROR(G65+I65+K65,"")</f>
        <v/>
      </c>
      <c r="M65" s="27" t="e">
        <f>C65-MIN($G$2:$G$31)*B65</f>
        <v>#VALUE!</v>
      </c>
      <c r="N65" s="27" t="e">
        <f>D65-MIN($I:$I)*B65</f>
        <v>#VALUE!</v>
      </c>
      <c r="O65" s="27" t="e">
        <f>E65-MIN($K:$K)*B65</f>
        <v>#VALUE!</v>
      </c>
    </row>
    <row r="66" spans="1:15" x14ac:dyDescent="0.3">
      <c r="A66" s="29">
        <f>IF(MIDCAP_bas!D67=1,"",MIDCAP_bas!A67)</f>
        <v>0</v>
      </c>
      <c r="B66" s="28" t="str">
        <f>IF(A66=0,"",IFERROR(VLOOKUP(A66,MIDCAP_bas!$A:$B,2,0),""))</f>
        <v/>
      </c>
      <c r="C66" s="28">
        <f>IFERROR(VLOOKUP($A66,updated_plusgrid!$1:$1048576,MATCH("After allocate to FUEVN100 today",updated_plusgrid!$1:$1,0),0),0)</f>
        <v>0</v>
      </c>
      <c r="D66" s="28">
        <f>IFERROR(VLOOKUP($A66,updated_plusgrid!$1:$1048576,MATCH("After allocate to FUEVN100 tmr",updated_plusgrid!$1:$1,0),0),0)</f>
        <v>0</v>
      </c>
      <c r="E66" s="28">
        <f>IFERROR(VLOOKUP($A66,updated_plusgrid!$1:$1048576,MATCH("After allocate to FUEVN100 after tmr",updated_plusgrid!$1:$1,0),0),0)</f>
        <v>0</v>
      </c>
      <c r="F66" s="30" t="str">
        <f>IF(LEN($A66)=3,IFERROR(C66/$B66,0),"")</f>
        <v/>
      </c>
      <c r="G66" s="28" t="str">
        <f>IFERROR(ROUNDDOWN(F66,-0.1),"")</f>
        <v/>
      </c>
      <c r="H66" s="30" t="str">
        <f>IF(LEN($A66)=3,IFERROR(D66/$B66,0),"")</f>
        <v/>
      </c>
      <c r="I66" s="28" t="str">
        <f>IFERROR(ROUNDDOWN(H66,-0.1),"")</f>
        <v/>
      </c>
      <c r="J66" s="30" t="str">
        <f>IF(LEN($A66)=3,IFERROR(E66/$B66,0),"")</f>
        <v/>
      </c>
      <c r="K66" s="28" t="str">
        <f>IFERROR(ROUNDDOWN(J66,-0.1),"")</f>
        <v/>
      </c>
      <c r="L66" s="27" t="str">
        <f>IFERROR(G66+I66+K66,"")</f>
        <v/>
      </c>
      <c r="M66" s="27" t="e">
        <f>C66-MIN($G$2:$G$31)*B66</f>
        <v>#VALUE!</v>
      </c>
      <c r="N66" s="27" t="e">
        <f>D66-MIN($I:$I)*B66</f>
        <v>#VALUE!</v>
      </c>
      <c r="O66" s="27" t="e">
        <f>E66-MIN($K:$K)*B66</f>
        <v>#VALUE!</v>
      </c>
    </row>
    <row r="67" spans="1:15" x14ac:dyDescent="0.3">
      <c r="A67" s="29">
        <f>IF(MIDCAP_bas!D68=1,"",MIDCAP_bas!A68)</f>
        <v>0</v>
      </c>
      <c r="B67" s="28" t="str">
        <f>IF(A67=0,"",IFERROR(VLOOKUP(A67,MIDCAP_bas!$A:$B,2,0),""))</f>
        <v/>
      </c>
      <c r="C67" s="28">
        <f>IFERROR(VLOOKUP($A67,updated_plusgrid!$1:$1048576,MATCH("After allocate to FUEVN100 today",updated_plusgrid!$1:$1,0),0),0)</f>
        <v>0</v>
      </c>
      <c r="D67" s="28">
        <f>IFERROR(VLOOKUP($A67,updated_plusgrid!$1:$1048576,MATCH("After allocate to FUEVN100 tmr",updated_plusgrid!$1:$1,0),0),0)</f>
        <v>0</v>
      </c>
      <c r="E67" s="28">
        <f>IFERROR(VLOOKUP($A67,updated_plusgrid!$1:$1048576,MATCH("After allocate to FUEVN100 after tmr",updated_plusgrid!$1:$1,0),0),0)</f>
        <v>0</v>
      </c>
      <c r="F67" s="30" t="str">
        <f>IF(LEN($A67)=3,IFERROR(C67/$B67,0),"")</f>
        <v/>
      </c>
      <c r="G67" s="28" t="str">
        <f>IFERROR(ROUNDDOWN(F67,-0.1),"")</f>
        <v/>
      </c>
      <c r="H67" s="30" t="str">
        <f>IF(LEN($A67)=3,IFERROR(D67/$B67,0),"")</f>
        <v/>
      </c>
      <c r="I67" s="28" t="str">
        <f>IFERROR(ROUNDDOWN(H67,-0.1),"")</f>
        <v/>
      </c>
      <c r="J67" s="30" t="str">
        <f>IF(LEN($A67)=3,IFERROR(E67/$B67,0),"")</f>
        <v/>
      </c>
      <c r="K67" s="28" t="str">
        <f>IFERROR(ROUNDDOWN(J67,-0.1),"")</f>
        <v/>
      </c>
      <c r="L67" s="27" t="str">
        <f>IFERROR(G67+I67+K67,"")</f>
        <v/>
      </c>
      <c r="M67" s="27" t="e">
        <f>C67-MIN($G$2:$G$31)*B67</f>
        <v>#VALUE!</v>
      </c>
      <c r="N67" s="27" t="e">
        <f>D67-MIN($I:$I)*B67</f>
        <v>#VALUE!</v>
      </c>
      <c r="O67" s="27" t="e">
        <f>E67-MIN($K:$K)*B67</f>
        <v>#VALUE!</v>
      </c>
    </row>
    <row r="68" spans="1:15" x14ac:dyDescent="0.3">
      <c r="A68" s="29">
        <f>IF(MIDCAP_bas!D69=1,"",MIDCAP_bas!A69)</f>
        <v>0</v>
      </c>
      <c r="B68" s="28" t="str">
        <f>IF(A68=0,"",IFERROR(VLOOKUP(A68,MIDCAP_bas!$A:$B,2,0),""))</f>
        <v/>
      </c>
      <c r="C68" s="28">
        <f>IFERROR(VLOOKUP($A68,updated_plusgrid!$1:$1048576,MATCH("After allocate to FUEVN100 today",updated_plusgrid!$1:$1,0),0),0)</f>
        <v>0</v>
      </c>
      <c r="D68" s="28">
        <f>IFERROR(VLOOKUP($A68,updated_plusgrid!$1:$1048576,MATCH("After allocate to FUEVN100 tmr",updated_plusgrid!$1:$1,0),0),0)</f>
        <v>0</v>
      </c>
      <c r="E68" s="28">
        <f>IFERROR(VLOOKUP($A68,updated_plusgrid!$1:$1048576,MATCH("After allocate to FUEVN100 after tmr",updated_plusgrid!$1:$1,0),0),0)</f>
        <v>0</v>
      </c>
      <c r="F68" s="30" t="str">
        <f>IF(LEN($A68)=3,IFERROR(C68/$B68,0),"")</f>
        <v/>
      </c>
      <c r="G68" s="28" t="str">
        <f>IFERROR(ROUNDDOWN(F68,-0.1),"")</f>
        <v/>
      </c>
      <c r="H68" s="30" t="str">
        <f>IF(LEN($A68)=3,IFERROR(D68/$B68,0),"")</f>
        <v/>
      </c>
      <c r="I68" s="28" t="str">
        <f>IFERROR(ROUNDDOWN(H68,-0.1),"")</f>
        <v/>
      </c>
      <c r="J68" s="30" t="str">
        <f>IF(LEN($A68)=3,IFERROR(E68/$B68,0),"")</f>
        <v/>
      </c>
      <c r="K68" s="28" t="str">
        <f>IFERROR(ROUNDDOWN(J68,-0.1),"")</f>
        <v/>
      </c>
      <c r="L68" s="27" t="str">
        <f>IFERROR(G68+I68+K68,"")</f>
        <v/>
      </c>
      <c r="M68" s="27" t="e">
        <f>C68-MIN($G$2:$G$31)*B68</f>
        <v>#VALUE!</v>
      </c>
      <c r="N68" s="27" t="e">
        <f>D68-MIN($I:$I)*B68</f>
        <v>#VALUE!</v>
      </c>
      <c r="O68" s="27" t="e">
        <f>E68-MIN($K:$K)*B68</f>
        <v>#VALUE!</v>
      </c>
    </row>
    <row r="69" spans="1:15" x14ac:dyDescent="0.3">
      <c r="A69" s="29">
        <f>IF(MIDCAP_bas!D70=1,"",MIDCAP_bas!A70)</f>
        <v>0</v>
      </c>
      <c r="B69" s="28" t="str">
        <f>IF(A69=0,"",IFERROR(VLOOKUP(A69,MIDCAP_bas!$A:$B,2,0),""))</f>
        <v/>
      </c>
      <c r="C69" s="28">
        <f>IFERROR(VLOOKUP($A69,updated_plusgrid!$1:$1048576,MATCH("After allocate to FUEVN100 today",updated_plusgrid!$1:$1,0),0),0)</f>
        <v>0</v>
      </c>
      <c r="D69" s="28">
        <f>IFERROR(VLOOKUP($A69,updated_plusgrid!$1:$1048576,MATCH("After allocate to FUEVN100 tmr",updated_plusgrid!$1:$1,0),0),0)</f>
        <v>0</v>
      </c>
      <c r="E69" s="28">
        <f>IFERROR(VLOOKUP($A69,updated_plusgrid!$1:$1048576,MATCH("After allocate to FUEVN100 after tmr",updated_plusgrid!$1:$1,0),0),0)</f>
        <v>0</v>
      </c>
      <c r="F69" s="30" t="str">
        <f>IF(LEN($A69)=3,IFERROR(C69/$B69,0),"")</f>
        <v/>
      </c>
      <c r="G69" s="28" t="str">
        <f>IFERROR(ROUNDDOWN(F69,-0.1),"")</f>
        <v/>
      </c>
      <c r="H69" s="30" t="str">
        <f>IF(LEN($A69)=3,IFERROR(D69/$B69,0),"")</f>
        <v/>
      </c>
      <c r="I69" s="28" t="str">
        <f>IFERROR(ROUNDDOWN(H69,-0.1),"")</f>
        <v/>
      </c>
      <c r="J69" s="30" t="str">
        <f>IF(LEN($A69)=3,IFERROR(E69/$B69,0),"")</f>
        <v/>
      </c>
      <c r="K69" s="28" t="str">
        <f>IFERROR(ROUNDDOWN(J69,-0.1),"")</f>
        <v/>
      </c>
      <c r="L69" s="27" t="str">
        <f>IFERROR(G69+I69+K69,"")</f>
        <v/>
      </c>
      <c r="M69" s="27" t="e">
        <f>C69-MIN($G$2:$G$31)*B69</f>
        <v>#VALUE!</v>
      </c>
      <c r="N69" s="27" t="e">
        <f>D69-MIN($I:$I)*B69</f>
        <v>#VALUE!</v>
      </c>
      <c r="O69" s="27" t="e">
        <f>E69-MIN($K:$K)*B69</f>
        <v>#VALUE!</v>
      </c>
    </row>
    <row r="70" spans="1:15" x14ac:dyDescent="0.3">
      <c r="A70" s="29">
        <f>IF(MIDCAP_bas!D71=1,"",MIDCAP_bas!A71)</f>
        <v>0</v>
      </c>
      <c r="B70" s="28" t="str">
        <f>IF(A70=0,"",IFERROR(VLOOKUP(A70,MIDCAP_bas!$A:$B,2,0),""))</f>
        <v/>
      </c>
      <c r="C70" s="28">
        <f>IFERROR(VLOOKUP($A70,updated_plusgrid!$1:$1048576,MATCH("After allocate to FUEVN100 today",updated_plusgrid!$1:$1,0),0),0)</f>
        <v>0</v>
      </c>
      <c r="D70" s="28">
        <f>IFERROR(VLOOKUP($A70,updated_plusgrid!$1:$1048576,MATCH("After allocate to FUEVN100 tmr",updated_plusgrid!$1:$1,0),0),0)</f>
        <v>0</v>
      </c>
      <c r="E70" s="28">
        <f>IFERROR(VLOOKUP($A70,updated_plusgrid!$1:$1048576,MATCH("After allocate to FUEVN100 after tmr",updated_plusgrid!$1:$1,0),0),0)</f>
        <v>0</v>
      </c>
      <c r="F70" s="30" t="str">
        <f>IF(LEN($A70)=3,IFERROR(C70/$B70,0),"")</f>
        <v/>
      </c>
      <c r="G70" s="28" t="str">
        <f>IFERROR(ROUNDDOWN(F70,-0.1),"")</f>
        <v/>
      </c>
      <c r="H70" s="30" t="str">
        <f>IF(LEN($A70)=3,IFERROR(D70/$B70,0),"")</f>
        <v/>
      </c>
      <c r="I70" s="28" t="str">
        <f>IFERROR(ROUNDDOWN(H70,-0.1),"")</f>
        <v/>
      </c>
      <c r="J70" s="30" t="str">
        <f>IF(LEN($A70)=3,IFERROR(E70/$B70,0),"")</f>
        <v/>
      </c>
      <c r="K70" s="28" t="str">
        <f>IFERROR(ROUNDDOWN(J70,-0.1),"")</f>
        <v/>
      </c>
      <c r="L70" s="27" t="str">
        <f>IFERROR(G70+I70+K70,"")</f>
        <v/>
      </c>
      <c r="M70" s="27" t="e">
        <f>C70-MIN($G$2:$G$31)*B70</f>
        <v>#VALUE!</v>
      </c>
      <c r="N70" s="27" t="e">
        <f>D70-MIN($I:$I)*B70</f>
        <v>#VALUE!</v>
      </c>
      <c r="O70" s="27" t="e">
        <f>E70-MIN($K:$K)*B70</f>
        <v>#VALUE!</v>
      </c>
    </row>
    <row r="71" spans="1:15" x14ac:dyDescent="0.3">
      <c r="A71" s="29">
        <f>IF(MIDCAP_bas!D72=1,"",MIDCAP_bas!A72)</f>
        <v>0</v>
      </c>
      <c r="B71" s="28" t="str">
        <f>IF(A71=0,"",IFERROR(VLOOKUP(A71,MIDCAP_bas!$A:$B,2,0),""))</f>
        <v/>
      </c>
      <c r="C71" s="28">
        <f>IFERROR(VLOOKUP($A71,updated_plusgrid!$1:$1048576,MATCH("After allocate to FUEVN100 today",updated_plusgrid!$1:$1,0),0),0)</f>
        <v>0</v>
      </c>
      <c r="D71" s="28">
        <f>IFERROR(VLOOKUP($A71,updated_plusgrid!$1:$1048576,MATCH("After allocate to FUEVN100 tmr",updated_plusgrid!$1:$1,0),0),0)</f>
        <v>0</v>
      </c>
      <c r="E71" s="28">
        <f>IFERROR(VLOOKUP($A71,updated_plusgrid!$1:$1048576,MATCH("After allocate to FUEVN100 after tmr",updated_plusgrid!$1:$1,0),0),0)</f>
        <v>0</v>
      </c>
      <c r="F71" s="30" t="str">
        <f>IF(LEN($A71)=3,IFERROR(C71/$B71,0),"")</f>
        <v/>
      </c>
      <c r="G71" s="28" t="str">
        <f>IFERROR(ROUNDDOWN(F71,-0.1),"")</f>
        <v/>
      </c>
      <c r="H71" s="30" t="str">
        <f>IF(LEN($A71)=3,IFERROR(D71/$B71,0),"")</f>
        <v/>
      </c>
      <c r="I71" s="28" t="str">
        <f>IFERROR(ROUNDDOWN(H71,-0.1),"")</f>
        <v/>
      </c>
      <c r="J71" s="30" t="str">
        <f>IF(LEN($A71)=3,IFERROR(E71/$B71,0),"")</f>
        <v/>
      </c>
      <c r="K71" s="28" t="str">
        <f>IFERROR(ROUNDDOWN(J71,-0.1),"")</f>
        <v/>
      </c>
      <c r="L71" s="27" t="str">
        <f>IFERROR(G71+I71+K71,"")</f>
        <v/>
      </c>
      <c r="M71" s="27" t="e">
        <f>C71-MIN($G$2:$G$31)*B71</f>
        <v>#VALUE!</v>
      </c>
      <c r="N71" s="27" t="e">
        <f>D71-MIN($I:$I)*B71</f>
        <v>#VALUE!</v>
      </c>
      <c r="O71" s="27" t="e">
        <f>E71-MIN($K:$K)*B71</f>
        <v>#VALUE!</v>
      </c>
    </row>
    <row r="72" spans="1:15" x14ac:dyDescent="0.3">
      <c r="A72" s="29">
        <f>IF(MIDCAP_bas!D73=1,"",MIDCAP_bas!A73)</f>
        <v>0</v>
      </c>
      <c r="B72" s="28" t="str">
        <f>IF(A72=0,"",IFERROR(VLOOKUP(A72,MIDCAP_bas!$A:$B,2,0),""))</f>
        <v/>
      </c>
      <c r="C72" s="28">
        <f>IFERROR(VLOOKUP($A72,updated_plusgrid!$1:$1048576,MATCH("After allocate to FUEVN100 today",updated_plusgrid!$1:$1,0),0),0)</f>
        <v>0</v>
      </c>
      <c r="D72" s="28">
        <f>IFERROR(VLOOKUP($A72,updated_plusgrid!$1:$1048576,MATCH("After allocate to FUEVN100 tmr",updated_plusgrid!$1:$1,0),0),0)</f>
        <v>0</v>
      </c>
      <c r="E72" s="28">
        <f>IFERROR(VLOOKUP($A72,updated_plusgrid!$1:$1048576,MATCH("After allocate to FUEVN100 after tmr",updated_plusgrid!$1:$1,0),0),0)</f>
        <v>0</v>
      </c>
      <c r="F72" s="30" t="str">
        <f>IF(LEN($A72)=3,IFERROR(C72/$B72,0),"")</f>
        <v/>
      </c>
      <c r="G72" s="28" t="str">
        <f>IFERROR(ROUNDDOWN(F72,-0.1),"")</f>
        <v/>
      </c>
      <c r="H72" s="30" t="str">
        <f>IF(LEN($A72)=3,IFERROR(D72/$B72,0),"")</f>
        <v/>
      </c>
      <c r="I72" s="28" t="str">
        <f>IFERROR(ROUNDDOWN(H72,-0.1),"")</f>
        <v/>
      </c>
      <c r="J72" s="30" t="str">
        <f>IF(LEN($A72)=3,IFERROR(E72/$B72,0),"")</f>
        <v/>
      </c>
      <c r="K72" s="28" t="str">
        <f>IFERROR(ROUNDDOWN(J72,-0.1),"")</f>
        <v/>
      </c>
      <c r="L72" s="27" t="str">
        <f>IFERROR(G72+I72+K72,"")</f>
        <v/>
      </c>
      <c r="M72" s="27" t="e">
        <f>C72-MIN($G$2:$G$31)*B72</f>
        <v>#VALUE!</v>
      </c>
      <c r="N72" s="27" t="e">
        <f>D72-MIN($I:$I)*B72</f>
        <v>#VALUE!</v>
      </c>
      <c r="O72" s="27" t="e">
        <f>E72-MIN($K:$K)*B72</f>
        <v>#VALUE!</v>
      </c>
    </row>
    <row r="73" spans="1:15" x14ac:dyDescent="0.3">
      <c r="A73" s="29">
        <f>IF(MIDCAP_bas!D74=1,"",MIDCAP_bas!A74)</f>
        <v>0</v>
      </c>
      <c r="B73" s="28" t="str">
        <f>IF(A73=0,"",IFERROR(VLOOKUP(A73,MIDCAP_bas!$A:$B,2,0),""))</f>
        <v/>
      </c>
      <c r="C73" s="28">
        <f>IFERROR(VLOOKUP($A73,updated_plusgrid!$1:$1048576,MATCH("After allocate to FUEVN100 today",updated_plusgrid!$1:$1,0),0),0)</f>
        <v>0</v>
      </c>
      <c r="D73" s="28">
        <f>IFERROR(VLOOKUP($A73,updated_plusgrid!$1:$1048576,MATCH("After allocate to FUEVN100 tmr",updated_plusgrid!$1:$1,0),0),0)</f>
        <v>0</v>
      </c>
      <c r="E73" s="28">
        <f>IFERROR(VLOOKUP($A73,updated_plusgrid!$1:$1048576,MATCH("After allocate to FUEVN100 after tmr",updated_plusgrid!$1:$1,0),0),0)</f>
        <v>0</v>
      </c>
      <c r="F73" s="30" t="str">
        <f>IF(LEN($A73)=3,IFERROR(C73/$B73,0),"")</f>
        <v/>
      </c>
      <c r="G73" s="28" t="str">
        <f>IFERROR(ROUNDDOWN(F73,-0.1),"")</f>
        <v/>
      </c>
      <c r="H73" s="30" t="str">
        <f>IF(LEN($A73)=3,IFERROR(D73/$B73,0),"")</f>
        <v/>
      </c>
      <c r="I73" s="28" t="str">
        <f>IFERROR(ROUNDDOWN(H73,-0.1),"")</f>
        <v/>
      </c>
      <c r="J73" s="30" t="str">
        <f>IF(LEN($A73)=3,IFERROR(E73/$B73,0),"")</f>
        <v/>
      </c>
      <c r="K73" s="28" t="str">
        <f>IFERROR(ROUNDDOWN(J73,-0.1),"")</f>
        <v/>
      </c>
      <c r="L73" s="27" t="str">
        <f>IFERROR(G73+I73+K73,"")</f>
        <v/>
      </c>
      <c r="M73" s="27" t="e">
        <f>C73-MIN($G$2:$G$31)*B73</f>
        <v>#VALUE!</v>
      </c>
      <c r="N73" s="27" t="e">
        <f>D73-MIN($I:$I)*B73</f>
        <v>#VALUE!</v>
      </c>
      <c r="O73" s="27" t="e">
        <f>E73-MIN($K:$K)*B73</f>
        <v>#VALUE!</v>
      </c>
    </row>
    <row r="74" spans="1:15" x14ac:dyDescent="0.3">
      <c r="A74" s="29">
        <f>IF(MIDCAP_bas!D75=1,"",MIDCAP_bas!A75)</f>
        <v>0</v>
      </c>
      <c r="B74" s="28" t="str">
        <f>IF(A74=0,"",IFERROR(VLOOKUP(A74,MIDCAP_bas!$A:$B,2,0),""))</f>
        <v/>
      </c>
      <c r="C74" s="28">
        <f>IFERROR(VLOOKUP($A74,updated_plusgrid!$1:$1048576,MATCH("After allocate to FUEVN100 today",updated_plusgrid!$1:$1,0),0),0)</f>
        <v>0</v>
      </c>
      <c r="D74" s="28">
        <f>IFERROR(VLOOKUP($A74,updated_plusgrid!$1:$1048576,MATCH("After allocate to FUEVN100 tmr",updated_plusgrid!$1:$1,0),0),0)</f>
        <v>0</v>
      </c>
      <c r="E74" s="28">
        <f>IFERROR(VLOOKUP($A74,updated_plusgrid!$1:$1048576,MATCH("After allocate to FUEVN100 after tmr",updated_plusgrid!$1:$1,0),0),0)</f>
        <v>0</v>
      </c>
      <c r="F74" s="30" t="str">
        <f>IF(LEN($A74)=3,IFERROR(C74/$B74,0),"")</f>
        <v/>
      </c>
      <c r="G74" s="28" t="str">
        <f>IFERROR(ROUNDDOWN(F74,-0.1),"")</f>
        <v/>
      </c>
      <c r="H74" s="30" t="str">
        <f>IF(LEN($A74)=3,IFERROR(D74/$B74,0),"")</f>
        <v/>
      </c>
      <c r="I74" s="28" t="str">
        <f>IFERROR(ROUNDDOWN(H74,-0.1),"")</f>
        <v/>
      </c>
      <c r="J74" s="30" t="str">
        <f>IF(LEN($A74)=3,IFERROR(E74/$B74,0),"")</f>
        <v/>
      </c>
      <c r="K74" s="28" t="str">
        <f>IFERROR(ROUNDDOWN(J74,-0.1),"")</f>
        <v/>
      </c>
      <c r="L74" s="27" t="str">
        <f>IFERROR(G74+I74+K74,"")</f>
        <v/>
      </c>
      <c r="M74" s="27" t="e">
        <f>C74-MIN($G$2:$G$31)*B74</f>
        <v>#VALUE!</v>
      </c>
      <c r="N74" s="27" t="e">
        <f>D74-MIN($I:$I)*B74</f>
        <v>#VALUE!</v>
      </c>
      <c r="O74" s="27" t="e">
        <f>E74-MIN($K:$K)*B74</f>
        <v>#VALUE!</v>
      </c>
    </row>
    <row r="75" spans="1:15" x14ac:dyDescent="0.3">
      <c r="A75" s="29">
        <f>IF(MIDCAP_bas!D76=1,"",MIDCAP_bas!A76)</f>
        <v>0</v>
      </c>
      <c r="B75" s="28" t="str">
        <f>IF(A75=0,"",IFERROR(VLOOKUP(A75,MIDCAP_bas!$A:$B,2,0),""))</f>
        <v/>
      </c>
      <c r="C75" s="28">
        <f>IFERROR(VLOOKUP($A75,updated_plusgrid!$1:$1048576,MATCH("After allocate to FUEVN100 today",updated_plusgrid!$1:$1,0),0),0)</f>
        <v>0</v>
      </c>
      <c r="D75" s="28">
        <f>IFERROR(VLOOKUP($A75,updated_plusgrid!$1:$1048576,MATCH("After allocate to FUEVN100 tmr",updated_plusgrid!$1:$1,0),0),0)</f>
        <v>0</v>
      </c>
      <c r="E75" s="28">
        <f>IFERROR(VLOOKUP($A75,updated_plusgrid!$1:$1048576,MATCH("After allocate to FUEVN100 after tmr",updated_plusgrid!$1:$1,0),0),0)</f>
        <v>0</v>
      </c>
      <c r="F75" s="30" t="str">
        <f>IF(LEN($A75)=3,IFERROR(C75/$B75,0),"")</f>
        <v/>
      </c>
      <c r="G75" s="28" t="str">
        <f>IFERROR(ROUNDDOWN(F75,-0.1),"")</f>
        <v/>
      </c>
      <c r="H75" s="30" t="str">
        <f>IF(LEN($A75)=3,IFERROR(D75/$B75,0),"")</f>
        <v/>
      </c>
      <c r="I75" s="28" t="str">
        <f>IFERROR(ROUNDDOWN(H75,-0.1),"")</f>
        <v/>
      </c>
      <c r="J75" s="30" t="str">
        <f>IF(LEN($A75)=3,IFERROR(E75/$B75,0),"")</f>
        <v/>
      </c>
      <c r="K75" s="28" t="str">
        <f>IFERROR(ROUNDDOWN(J75,-0.1),"")</f>
        <v/>
      </c>
      <c r="L75" s="27" t="str">
        <f>IFERROR(G75+I75+K75,"")</f>
        <v/>
      </c>
      <c r="M75" s="27" t="e">
        <f>C75-MIN($G$2:$G$31)*B75</f>
        <v>#VALUE!</v>
      </c>
      <c r="N75" s="27" t="e">
        <f>D75-MIN($I:$I)*B75</f>
        <v>#VALUE!</v>
      </c>
      <c r="O75" s="27" t="e">
        <f>E75-MIN($K:$K)*B75</f>
        <v>#VALUE!</v>
      </c>
    </row>
    <row r="76" spans="1:15" x14ac:dyDescent="0.3">
      <c r="A76" s="29">
        <f>IF(MIDCAP_bas!D77=1,"",MIDCAP_bas!A77)</f>
        <v>0</v>
      </c>
      <c r="B76" s="28" t="str">
        <f>IF(A76=0,"",IFERROR(VLOOKUP(A76,MIDCAP_bas!$A:$B,2,0),""))</f>
        <v/>
      </c>
      <c r="C76" s="28">
        <f>IFERROR(VLOOKUP($A76,updated_plusgrid!$1:$1048576,MATCH("After allocate to FUEVN100 today",updated_plusgrid!$1:$1,0),0),0)</f>
        <v>0</v>
      </c>
      <c r="D76" s="28">
        <f>IFERROR(VLOOKUP($A76,updated_plusgrid!$1:$1048576,MATCH("After allocate to FUEVN100 tmr",updated_plusgrid!$1:$1,0),0),0)</f>
        <v>0</v>
      </c>
      <c r="E76" s="28">
        <f>IFERROR(VLOOKUP($A76,updated_plusgrid!$1:$1048576,MATCH("After allocate to FUEVN100 after tmr",updated_plusgrid!$1:$1,0),0),0)</f>
        <v>0</v>
      </c>
      <c r="F76" s="30" t="str">
        <f>IF(LEN($A76)=3,IFERROR(C76/$B76,0),"")</f>
        <v/>
      </c>
      <c r="G76" s="28" t="str">
        <f>IFERROR(ROUNDDOWN(F76,-0.1),"")</f>
        <v/>
      </c>
      <c r="H76" s="30" t="str">
        <f>IF(LEN($A76)=3,IFERROR(D76/$B76,0),"")</f>
        <v/>
      </c>
      <c r="I76" s="28" t="str">
        <f>IFERROR(ROUNDDOWN(H76,-0.1),"")</f>
        <v/>
      </c>
      <c r="J76" s="30" t="str">
        <f>IF(LEN($A76)=3,IFERROR(E76/$B76,0),"")</f>
        <v/>
      </c>
      <c r="K76" s="28" t="str">
        <f>IFERROR(ROUNDDOWN(J76,-0.1),"")</f>
        <v/>
      </c>
      <c r="L76" s="27" t="str">
        <f>IFERROR(G76+I76+K76,"")</f>
        <v/>
      </c>
      <c r="M76" s="27" t="e">
        <f>C76-MIN($G$2:$G$31)*B76</f>
        <v>#VALUE!</v>
      </c>
      <c r="N76" s="27" t="e">
        <f>D76-MIN($I:$I)*B76</f>
        <v>#VALUE!</v>
      </c>
      <c r="O76" s="27" t="e">
        <f>E76-MIN($K:$K)*B76</f>
        <v>#VALUE!</v>
      </c>
    </row>
    <row r="77" spans="1:15" x14ac:dyDescent="0.3">
      <c r="A77" s="29">
        <f>IF(MIDCAP_bas!D78=1,"",MIDCAP_bas!A78)</f>
        <v>0</v>
      </c>
      <c r="B77" s="28" t="str">
        <f>IF(A77=0,"",IFERROR(VLOOKUP(A77,MIDCAP_bas!$A:$B,2,0),""))</f>
        <v/>
      </c>
      <c r="C77" s="28">
        <f>IFERROR(VLOOKUP($A77,updated_plusgrid!$1:$1048576,MATCH("After allocate to FUEVN100 today",updated_plusgrid!$1:$1,0),0),0)</f>
        <v>0</v>
      </c>
      <c r="D77" s="28">
        <f>IFERROR(VLOOKUP($A77,updated_plusgrid!$1:$1048576,MATCH("After allocate to FUEVN100 tmr",updated_plusgrid!$1:$1,0),0),0)</f>
        <v>0</v>
      </c>
      <c r="E77" s="28">
        <f>IFERROR(VLOOKUP($A77,updated_plusgrid!$1:$1048576,MATCH("After allocate to FUEVN100 after tmr",updated_plusgrid!$1:$1,0),0),0)</f>
        <v>0</v>
      </c>
      <c r="F77" s="30" t="str">
        <f>IF(LEN($A77)=3,IFERROR(C77/$B77,0),"")</f>
        <v/>
      </c>
      <c r="G77" s="28" t="str">
        <f>IFERROR(ROUNDDOWN(F77,-0.1),"")</f>
        <v/>
      </c>
      <c r="H77" s="30" t="str">
        <f>IF(LEN($A77)=3,IFERROR(D77/$B77,0),"")</f>
        <v/>
      </c>
      <c r="I77" s="28" t="str">
        <f>IFERROR(ROUNDDOWN(H77,-0.1),"")</f>
        <v/>
      </c>
      <c r="J77" s="30" t="str">
        <f>IF(LEN($A77)=3,IFERROR(E77/$B77,0),"")</f>
        <v/>
      </c>
      <c r="K77" s="28" t="str">
        <f>IFERROR(ROUNDDOWN(J77,-0.1),"")</f>
        <v/>
      </c>
      <c r="L77" s="27" t="str">
        <f>IFERROR(G77+I77+K77,"")</f>
        <v/>
      </c>
      <c r="M77" s="27" t="e">
        <f>C77-MIN($G$2:$G$31)*B77</f>
        <v>#VALUE!</v>
      </c>
      <c r="N77" s="27" t="e">
        <f>D77-MIN($I:$I)*B77</f>
        <v>#VALUE!</v>
      </c>
      <c r="O77" s="27" t="e">
        <f>E77-MIN($K:$K)*B77</f>
        <v>#VALUE!</v>
      </c>
    </row>
    <row r="78" spans="1:15" x14ac:dyDescent="0.3">
      <c r="A78" s="29">
        <f>IF(MIDCAP_bas!D79=1,"",MIDCAP_bas!A79)</f>
        <v>0</v>
      </c>
      <c r="B78" s="28" t="str">
        <f>IF(A78=0,"",IFERROR(VLOOKUP(A78,MIDCAP_bas!$A:$B,2,0),""))</f>
        <v/>
      </c>
      <c r="C78" s="28">
        <f>IFERROR(VLOOKUP($A78,updated_plusgrid!$1:$1048576,MATCH("After allocate to FUEVN100 today",updated_plusgrid!$1:$1,0),0),0)</f>
        <v>0</v>
      </c>
      <c r="D78" s="28">
        <f>IFERROR(VLOOKUP($A78,updated_plusgrid!$1:$1048576,MATCH("After allocate to FUEVN100 tmr",updated_plusgrid!$1:$1,0),0),0)</f>
        <v>0</v>
      </c>
      <c r="E78" s="28">
        <f>IFERROR(VLOOKUP($A78,updated_plusgrid!$1:$1048576,MATCH("After allocate to FUEVN100 after tmr",updated_plusgrid!$1:$1,0),0),0)</f>
        <v>0</v>
      </c>
      <c r="F78" s="30" t="str">
        <f>IF(LEN($A78)=3,IFERROR(C78/$B78,0),"")</f>
        <v/>
      </c>
      <c r="G78" s="28" t="str">
        <f>IFERROR(ROUNDDOWN(F78,-0.1),"")</f>
        <v/>
      </c>
      <c r="H78" s="30" t="str">
        <f>IF(LEN($A78)=3,IFERROR(D78/$B78,0),"")</f>
        <v/>
      </c>
      <c r="I78" s="28" t="str">
        <f>IFERROR(ROUNDDOWN(H78,-0.1),"")</f>
        <v/>
      </c>
      <c r="J78" s="30" t="str">
        <f>IF(LEN($A78)=3,IFERROR(E78/$B78,0),"")</f>
        <v/>
      </c>
      <c r="K78" s="28" t="str">
        <f>IFERROR(ROUNDDOWN(J78,-0.1),"")</f>
        <v/>
      </c>
      <c r="L78" s="27" t="str">
        <f>IFERROR(G78+I78+K78,"")</f>
        <v/>
      </c>
      <c r="M78" s="27" t="e">
        <f>C78-MIN($G$2:$G$31)*B78</f>
        <v>#VALUE!</v>
      </c>
      <c r="N78" s="27" t="e">
        <f>D78-MIN($I:$I)*B78</f>
        <v>#VALUE!</v>
      </c>
      <c r="O78" s="27" t="e">
        <f>E78-MIN($K:$K)*B78</f>
        <v>#VALUE!</v>
      </c>
    </row>
    <row r="79" spans="1:15" x14ac:dyDescent="0.3">
      <c r="A79" s="29">
        <f>IF(MIDCAP_bas!D80=1,"",MIDCAP_bas!A80)</f>
        <v>0</v>
      </c>
      <c r="B79" s="28" t="str">
        <f>IF(A79=0,"",IFERROR(VLOOKUP(A79,MIDCAP_bas!$A:$B,2,0),""))</f>
        <v/>
      </c>
      <c r="C79" s="28">
        <f>IFERROR(VLOOKUP($A79,updated_plusgrid!$1:$1048576,MATCH("After allocate to FUEVN100 today",updated_plusgrid!$1:$1,0),0),0)</f>
        <v>0</v>
      </c>
      <c r="D79" s="28">
        <f>IFERROR(VLOOKUP($A79,updated_plusgrid!$1:$1048576,MATCH("After allocate to FUEVN100 tmr",updated_plusgrid!$1:$1,0),0),0)</f>
        <v>0</v>
      </c>
      <c r="E79" s="28">
        <f>IFERROR(VLOOKUP($A79,updated_plusgrid!$1:$1048576,MATCH("After allocate to FUEVN100 after tmr",updated_plusgrid!$1:$1,0),0),0)</f>
        <v>0</v>
      </c>
      <c r="F79" s="30" t="str">
        <f>IF(LEN($A79)=3,IFERROR(C79/$B79,0),"")</f>
        <v/>
      </c>
      <c r="G79" s="28" t="str">
        <f>IFERROR(ROUNDDOWN(F79,-0.1),"")</f>
        <v/>
      </c>
      <c r="H79" s="30" t="str">
        <f>IF(LEN($A79)=3,IFERROR(D79/$B79,0),"")</f>
        <v/>
      </c>
      <c r="I79" s="28" t="str">
        <f>IFERROR(ROUNDDOWN(H79,-0.1),"")</f>
        <v/>
      </c>
      <c r="J79" s="30" t="str">
        <f>IF(LEN($A79)=3,IFERROR(E79/$B79,0),"")</f>
        <v/>
      </c>
      <c r="K79" s="28" t="str">
        <f>IFERROR(ROUNDDOWN(J79,-0.1),"")</f>
        <v/>
      </c>
      <c r="L79" s="27" t="str">
        <f>IFERROR(G79+I79+K79,"")</f>
        <v/>
      </c>
      <c r="M79" s="27" t="e">
        <f>C79-MIN($G$2:$G$31)*B79</f>
        <v>#VALUE!</v>
      </c>
      <c r="N79" s="27" t="e">
        <f>D79-MIN($I:$I)*B79</f>
        <v>#VALUE!</v>
      </c>
      <c r="O79" s="27" t="e">
        <f>E79-MIN($K:$K)*B79</f>
        <v>#VALUE!</v>
      </c>
    </row>
    <row r="80" spans="1:15" x14ac:dyDescent="0.3">
      <c r="A80" s="29">
        <f>IF(MIDCAP_bas!D81=1,"",MIDCAP_bas!A81)</f>
        <v>0</v>
      </c>
      <c r="B80" s="28" t="str">
        <f>IF(A80=0,"",IFERROR(VLOOKUP(A80,MIDCAP_bas!$A:$B,2,0),""))</f>
        <v/>
      </c>
      <c r="C80" s="28">
        <f>IFERROR(VLOOKUP($A80,updated_plusgrid!$1:$1048576,MATCH("After allocate to FUEVN100 today",updated_plusgrid!$1:$1,0),0),0)</f>
        <v>0</v>
      </c>
      <c r="D80" s="28">
        <f>IFERROR(VLOOKUP($A80,updated_plusgrid!$1:$1048576,MATCH("After allocate to FUEVN100 tmr",updated_plusgrid!$1:$1,0),0),0)</f>
        <v>0</v>
      </c>
      <c r="E80" s="28">
        <f>IFERROR(VLOOKUP($A80,updated_plusgrid!$1:$1048576,MATCH("After allocate to FUEVN100 after tmr",updated_plusgrid!$1:$1,0),0),0)</f>
        <v>0</v>
      </c>
      <c r="F80" s="30" t="str">
        <f>IF(LEN($A80)=3,IFERROR(C80/$B80,0),"")</f>
        <v/>
      </c>
      <c r="G80" s="28" t="str">
        <f>IFERROR(ROUNDDOWN(F80,-0.1),"")</f>
        <v/>
      </c>
      <c r="H80" s="30" t="str">
        <f>IF(LEN($A80)=3,IFERROR(D80/$B80,0),"")</f>
        <v/>
      </c>
      <c r="I80" s="28" t="str">
        <f>IFERROR(ROUNDDOWN(H80,-0.1),"")</f>
        <v/>
      </c>
      <c r="J80" s="30" t="str">
        <f>IF(LEN($A80)=3,IFERROR(E80/$B80,0),"")</f>
        <v/>
      </c>
      <c r="K80" s="28" t="str">
        <f>IFERROR(ROUNDDOWN(J80,-0.1),"")</f>
        <v/>
      </c>
      <c r="L80" s="27" t="str">
        <f>IFERROR(G80+I80+K80,"")</f>
        <v/>
      </c>
      <c r="M80" s="27" t="e">
        <f>C80-MIN($G$2:$G$31)*B80</f>
        <v>#VALUE!</v>
      </c>
      <c r="N80" s="27" t="e">
        <f>D80-MIN($I:$I)*B80</f>
        <v>#VALUE!</v>
      </c>
      <c r="O80" s="27" t="e">
        <f>E80-MIN($K:$K)*B80</f>
        <v>#VALUE!</v>
      </c>
    </row>
    <row r="81" spans="1:15" x14ac:dyDescent="0.3">
      <c r="A81" s="29">
        <f>IF(MIDCAP_bas!D82=1,"",MIDCAP_bas!A82)</f>
        <v>0</v>
      </c>
      <c r="B81" s="28" t="str">
        <f>IF(A81=0,"",IFERROR(VLOOKUP(A81,MIDCAP_bas!$A:$B,2,0),""))</f>
        <v/>
      </c>
      <c r="C81" s="28">
        <f>IFERROR(VLOOKUP($A81,updated_plusgrid!$1:$1048576,MATCH("After allocate to FUEVN100 today",updated_plusgrid!$1:$1,0),0),0)</f>
        <v>0</v>
      </c>
      <c r="D81" s="28">
        <f>IFERROR(VLOOKUP($A81,updated_plusgrid!$1:$1048576,MATCH("After allocate to FUEVN100 tmr",updated_plusgrid!$1:$1,0),0),0)</f>
        <v>0</v>
      </c>
      <c r="E81" s="28">
        <f>IFERROR(VLOOKUP($A81,updated_plusgrid!$1:$1048576,MATCH("After allocate to FUEVN100 after tmr",updated_plusgrid!$1:$1,0),0),0)</f>
        <v>0</v>
      </c>
      <c r="F81" s="30" t="str">
        <f>IF(LEN($A81)=3,IFERROR(C81/$B81,0),"")</f>
        <v/>
      </c>
      <c r="G81" s="28" t="str">
        <f>IFERROR(ROUNDDOWN(F81,-0.1),"")</f>
        <v/>
      </c>
      <c r="H81" s="30" t="str">
        <f>IF(LEN($A81)=3,IFERROR(D81/$B81,0),"")</f>
        <v/>
      </c>
      <c r="I81" s="28" t="str">
        <f>IFERROR(ROUNDDOWN(H81,-0.1),"")</f>
        <v/>
      </c>
      <c r="J81" s="30" t="str">
        <f>IF(LEN($A81)=3,IFERROR(E81/$B81,0),"")</f>
        <v/>
      </c>
      <c r="K81" s="28" t="str">
        <f>IFERROR(ROUNDDOWN(J81,-0.1),"")</f>
        <v/>
      </c>
      <c r="L81" s="27" t="str">
        <f>IFERROR(G81+I81+K81,"")</f>
        <v/>
      </c>
      <c r="M81" s="27" t="e">
        <f>C81-MIN($G$2:$G$31)*B81</f>
        <v>#VALUE!</v>
      </c>
      <c r="N81" s="27" t="e">
        <f>D81-MIN($I:$I)*B81</f>
        <v>#VALUE!</v>
      </c>
      <c r="O81" s="27" t="e">
        <f>E81-MIN($K:$K)*B81</f>
        <v>#VALUE!</v>
      </c>
    </row>
    <row r="82" spans="1:15" x14ac:dyDescent="0.3">
      <c r="A82" s="29">
        <f>IF(MIDCAP_bas!D83=1,"",MIDCAP_bas!A83)</f>
        <v>0</v>
      </c>
      <c r="B82" s="28" t="str">
        <f>IF(A82=0,"",IFERROR(VLOOKUP(A82,MIDCAP_bas!$A:$B,2,0),""))</f>
        <v/>
      </c>
      <c r="C82" s="28">
        <f>IFERROR(VLOOKUP($A82,updated_plusgrid!$1:$1048576,MATCH("After allocate to FUEVN100 today",updated_plusgrid!$1:$1,0),0),0)</f>
        <v>0</v>
      </c>
      <c r="D82" s="28">
        <f>IFERROR(VLOOKUP($A82,updated_plusgrid!$1:$1048576,MATCH("After allocate to FUEVN100 tmr",updated_plusgrid!$1:$1,0),0),0)</f>
        <v>0</v>
      </c>
      <c r="E82" s="28">
        <f>IFERROR(VLOOKUP($A82,updated_plusgrid!$1:$1048576,MATCH("After allocate to FUEVN100 after tmr",updated_plusgrid!$1:$1,0),0),0)</f>
        <v>0</v>
      </c>
      <c r="F82" s="30" t="str">
        <f>IF(LEN($A82)=3,IFERROR(C82/$B82,0),"")</f>
        <v/>
      </c>
      <c r="G82" s="28" t="str">
        <f>IFERROR(ROUNDDOWN(F82,-0.1),"")</f>
        <v/>
      </c>
      <c r="H82" s="30" t="str">
        <f>IF(LEN($A82)=3,IFERROR(D82/$B82,0),"")</f>
        <v/>
      </c>
      <c r="I82" s="28" t="str">
        <f>IFERROR(ROUNDDOWN(H82,-0.1),"")</f>
        <v/>
      </c>
      <c r="J82" s="30" t="str">
        <f>IF(LEN($A82)=3,IFERROR(E82/$B82,0),"")</f>
        <v/>
      </c>
      <c r="K82" s="28" t="str">
        <f>IFERROR(ROUNDDOWN(J82,-0.1),"")</f>
        <v/>
      </c>
      <c r="L82" s="27" t="str">
        <f>IFERROR(G82+I82+K82,"")</f>
        <v/>
      </c>
      <c r="M82" s="27" t="e">
        <f>C82-MIN($G$2:$G$31)*B82</f>
        <v>#VALUE!</v>
      </c>
      <c r="N82" s="27" t="e">
        <f>D82-MIN($I:$I)*B82</f>
        <v>#VALUE!</v>
      </c>
      <c r="O82" s="27" t="e">
        <f>E82-MIN($K:$K)*B82</f>
        <v>#VALUE!</v>
      </c>
    </row>
    <row r="83" spans="1:15" x14ac:dyDescent="0.3">
      <c r="A83" s="29">
        <f>IF(MIDCAP_bas!D84=1,"",MIDCAP_bas!A84)</f>
        <v>0</v>
      </c>
      <c r="B83" s="28" t="str">
        <f>IF(A83=0,"",IFERROR(VLOOKUP(A83,MIDCAP_bas!$A:$B,2,0),""))</f>
        <v/>
      </c>
      <c r="C83" s="28">
        <f>IFERROR(VLOOKUP($A83,updated_plusgrid!$1:$1048576,MATCH("After allocate to FUEVN100 today",updated_plusgrid!$1:$1,0),0),0)</f>
        <v>0</v>
      </c>
      <c r="D83" s="28">
        <f>IFERROR(VLOOKUP($A83,updated_plusgrid!$1:$1048576,MATCH("After allocate to FUEVN100 tmr",updated_plusgrid!$1:$1,0),0),0)</f>
        <v>0</v>
      </c>
      <c r="E83" s="28">
        <f>IFERROR(VLOOKUP($A83,updated_plusgrid!$1:$1048576,MATCH("After allocate to FUEVN100 after tmr",updated_plusgrid!$1:$1,0),0),0)</f>
        <v>0</v>
      </c>
      <c r="F83" s="30" t="str">
        <f>IF(LEN($A83)=3,IFERROR(C83/$B83,0),"")</f>
        <v/>
      </c>
      <c r="G83" s="28" t="str">
        <f>IFERROR(ROUNDDOWN(F83,-0.1),"")</f>
        <v/>
      </c>
      <c r="H83" s="30" t="str">
        <f>IF(LEN($A83)=3,IFERROR(D83/$B83,0),"")</f>
        <v/>
      </c>
      <c r="I83" s="28" t="str">
        <f>IFERROR(ROUNDDOWN(H83,-0.1),"")</f>
        <v/>
      </c>
      <c r="J83" s="30" t="str">
        <f>IF(LEN($A83)=3,IFERROR(E83/$B83,0),"")</f>
        <v/>
      </c>
      <c r="K83" s="28" t="str">
        <f>IFERROR(ROUNDDOWN(J83,-0.1),"")</f>
        <v/>
      </c>
      <c r="L83" s="27" t="str">
        <f>IFERROR(G83+I83+K83,"")</f>
        <v/>
      </c>
      <c r="M83" s="27" t="e">
        <f>C83-MIN($G$2:$G$31)*B83</f>
        <v>#VALUE!</v>
      </c>
      <c r="N83" s="27" t="e">
        <f>D83-MIN($I:$I)*B83</f>
        <v>#VALUE!</v>
      </c>
      <c r="O83" s="27" t="e">
        <f>E83-MIN($K:$K)*B83</f>
        <v>#VALUE!</v>
      </c>
    </row>
    <row r="84" spans="1:15" x14ac:dyDescent="0.3">
      <c r="A84" s="29">
        <f>IF(MIDCAP_bas!D85=1,"",MIDCAP_bas!A85)</f>
        <v>0</v>
      </c>
      <c r="B84" s="28" t="str">
        <f>IF(A84=0,"",IFERROR(VLOOKUP(A84,MIDCAP_bas!$A:$B,2,0),""))</f>
        <v/>
      </c>
      <c r="C84" s="28">
        <f>IFERROR(VLOOKUP($A84,updated_plusgrid!$1:$1048576,MATCH("After allocate to FUEVN100 today",updated_plusgrid!$1:$1,0),0),0)</f>
        <v>0</v>
      </c>
      <c r="D84" s="28">
        <f>IFERROR(VLOOKUP($A84,updated_plusgrid!$1:$1048576,MATCH("After allocate to FUEVN100 tmr",updated_plusgrid!$1:$1,0),0),0)</f>
        <v>0</v>
      </c>
      <c r="E84" s="28">
        <f>IFERROR(VLOOKUP($A84,updated_plusgrid!$1:$1048576,MATCH("After allocate to FUEVN100 after tmr",updated_plusgrid!$1:$1,0),0),0)</f>
        <v>0</v>
      </c>
      <c r="F84" s="30" t="str">
        <f>IF(LEN($A84)=3,IFERROR(C84/$B84,0),"")</f>
        <v/>
      </c>
      <c r="G84" s="28" t="str">
        <f>IFERROR(ROUNDDOWN(F84,-0.1),"")</f>
        <v/>
      </c>
      <c r="H84" s="30" t="str">
        <f>IF(LEN($A84)=3,IFERROR(D84/$B84,0),"")</f>
        <v/>
      </c>
      <c r="I84" s="28" t="str">
        <f>IFERROR(ROUNDDOWN(H84,-0.1),"")</f>
        <v/>
      </c>
      <c r="J84" s="30" t="str">
        <f>IF(LEN($A84)=3,IFERROR(E84/$B84,0),"")</f>
        <v/>
      </c>
      <c r="K84" s="28" t="str">
        <f>IFERROR(ROUNDDOWN(J84,-0.1),"")</f>
        <v/>
      </c>
      <c r="L84" s="27" t="str">
        <f>IFERROR(G84+I84+K84,"")</f>
        <v/>
      </c>
      <c r="M84" s="27" t="e">
        <f>C84-MIN($G$2:$G$31)*B84</f>
        <v>#VALUE!</v>
      </c>
      <c r="N84" s="27" t="e">
        <f>D84-MIN($I:$I)*B84</f>
        <v>#VALUE!</v>
      </c>
      <c r="O84" s="27" t="e">
        <f>E84-MIN($K:$K)*B84</f>
        <v>#VALUE!</v>
      </c>
    </row>
    <row r="85" spans="1:15" x14ac:dyDescent="0.3">
      <c r="A85" s="29">
        <f>IF(MIDCAP_bas!D86=1,"",MIDCAP_bas!A86)</f>
        <v>0</v>
      </c>
      <c r="B85" s="28" t="str">
        <f>IF(A85=0,"",IFERROR(VLOOKUP(A85,MIDCAP_bas!$A:$B,2,0),""))</f>
        <v/>
      </c>
      <c r="C85" s="28">
        <f>IFERROR(VLOOKUP($A85,updated_plusgrid!$1:$1048576,MATCH("After allocate to FUEVN100 today",updated_plusgrid!$1:$1,0),0),0)</f>
        <v>0</v>
      </c>
      <c r="D85" s="28">
        <f>IFERROR(VLOOKUP($A85,updated_plusgrid!$1:$1048576,MATCH("After allocate to FUEVN100 tmr",updated_plusgrid!$1:$1,0),0),0)</f>
        <v>0</v>
      </c>
      <c r="E85" s="28">
        <f>IFERROR(VLOOKUP($A85,updated_plusgrid!$1:$1048576,MATCH("After allocate to FUEVN100 after tmr",updated_plusgrid!$1:$1,0),0),0)</f>
        <v>0</v>
      </c>
      <c r="F85" s="30" t="str">
        <f>IF(LEN($A85)=3,IFERROR(C85/$B85,0),"")</f>
        <v/>
      </c>
      <c r="G85" s="28" t="str">
        <f>IFERROR(ROUNDDOWN(F85,-0.1),"")</f>
        <v/>
      </c>
      <c r="H85" s="30" t="str">
        <f>IF(LEN($A85)=3,IFERROR(D85/$B85,0),"")</f>
        <v/>
      </c>
      <c r="I85" s="28" t="str">
        <f>IFERROR(ROUNDDOWN(H85,-0.1),"")</f>
        <v/>
      </c>
      <c r="J85" s="30" t="str">
        <f>IF(LEN($A85)=3,IFERROR(E85/$B85,0),"")</f>
        <v/>
      </c>
      <c r="K85" s="28" t="str">
        <f>IFERROR(ROUNDDOWN(J85,-0.1),"")</f>
        <v/>
      </c>
      <c r="L85" s="27" t="str">
        <f>IFERROR(G85+I85+K85,"")</f>
        <v/>
      </c>
      <c r="M85" s="27" t="e">
        <f>C85-MIN($G$2:$G$31)*B85</f>
        <v>#VALUE!</v>
      </c>
      <c r="N85" s="27" t="e">
        <f>D85-MIN($I:$I)*B85</f>
        <v>#VALUE!</v>
      </c>
      <c r="O85" s="27" t="e">
        <f>E85-MIN($K:$K)*B85</f>
        <v>#VALUE!</v>
      </c>
    </row>
    <row r="86" spans="1:15" x14ac:dyDescent="0.3">
      <c r="A86" s="29">
        <f>IF(MIDCAP_bas!D87=1,"",MIDCAP_bas!A87)</f>
        <v>0</v>
      </c>
      <c r="B86" s="28" t="str">
        <f>IF(A86=0,"",IFERROR(VLOOKUP(A86,MIDCAP_bas!$A:$B,2,0),""))</f>
        <v/>
      </c>
      <c r="C86" s="28">
        <f>IFERROR(VLOOKUP($A86,updated_plusgrid!$1:$1048576,MATCH("After allocate to FUEVN100 today",updated_plusgrid!$1:$1,0),0),0)</f>
        <v>0</v>
      </c>
      <c r="D86" s="28">
        <f>IFERROR(VLOOKUP($A86,updated_plusgrid!$1:$1048576,MATCH("After allocate to FUEVN100 tmr",updated_plusgrid!$1:$1,0),0),0)</f>
        <v>0</v>
      </c>
      <c r="E86" s="28">
        <f>IFERROR(VLOOKUP($A86,updated_plusgrid!$1:$1048576,MATCH("After allocate to FUEVN100 after tmr",updated_plusgrid!$1:$1,0),0),0)</f>
        <v>0</v>
      </c>
      <c r="F86" s="30" t="str">
        <f>IF(LEN($A86)=3,IFERROR(C86/$B86,0),"")</f>
        <v/>
      </c>
      <c r="G86" s="28" t="str">
        <f>IFERROR(ROUNDDOWN(F86,-0.1),"")</f>
        <v/>
      </c>
      <c r="H86" s="30" t="str">
        <f>IF(LEN($A86)=3,IFERROR(D86/$B86,0),"")</f>
        <v/>
      </c>
      <c r="I86" s="28" t="str">
        <f>IFERROR(ROUNDDOWN(H86,-0.1),"")</f>
        <v/>
      </c>
      <c r="J86" s="30" t="str">
        <f>IF(LEN($A86)=3,IFERROR(E86/$B86,0),"")</f>
        <v/>
      </c>
      <c r="K86" s="28" t="str">
        <f>IFERROR(ROUNDDOWN(J86,-0.1),"")</f>
        <v/>
      </c>
      <c r="L86" s="27" t="str">
        <f>IFERROR(G86+I86+K86,"")</f>
        <v/>
      </c>
      <c r="M86" s="27" t="e">
        <f>C86-MIN($G$2:$G$31)*B86</f>
        <v>#VALUE!</v>
      </c>
      <c r="N86" s="27" t="e">
        <f>D86-MIN($I:$I)*B86</f>
        <v>#VALUE!</v>
      </c>
      <c r="O86" s="27" t="e">
        <f>E86-MIN($K:$K)*B86</f>
        <v>#VALUE!</v>
      </c>
    </row>
    <row r="87" spans="1:15" x14ac:dyDescent="0.3">
      <c r="A87" s="29">
        <f>IF(MIDCAP_bas!D88=1,"",MIDCAP_bas!A88)</f>
        <v>0</v>
      </c>
      <c r="B87" s="28" t="str">
        <f>IF(A87=0,"",IFERROR(VLOOKUP(A87,MIDCAP_bas!$A:$B,2,0),""))</f>
        <v/>
      </c>
      <c r="C87" s="28">
        <f>IFERROR(VLOOKUP($A87,updated_plusgrid!$1:$1048576,MATCH("After allocate to FUEVN100 today",updated_plusgrid!$1:$1,0),0),0)</f>
        <v>0</v>
      </c>
      <c r="D87" s="28">
        <f>IFERROR(VLOOKUP($A87,updated_plusgrid!$1:$1048576,MATCH("After allocate to FUEVN100 tmr",updated_plusgrid!$1:$1,0),0),0)</f>
        <v>0</v>
      </c>
      <c r="E87" s="28">
        <f>IFERROR(VLOOKUP($A87,updated_plusgrid!$1:$1048576,MATCH("After allocate to FUEVN100 after tmr",updated_plusgrid!$1:$1,0),0),0)</f>
        <v>0</v>
      </c>
      <c r="F87" s="30" t="str">
        <f>IF(LEN($A87)=3,IFERROR(C87/$B87,0),"")</f>
        <v/>
      </c>
      <c r="G87" s="28" t="str">
        <f>IFERROR(ROUNDDOWN(F87,-0.1),"")</f>
        <v/>
      </c>
      <c r="H87" s="30" t="str">
        <f>IF(LEN($A87)=3,IFERROR(D87/$B87,0),"")</f>
        <v/>
      </c>
      <c r="I87" s="28" t="str">
        <f>IFERROR(ROUNDDOWN(H87,-0.1),"")</f>
        <v/>
      </c>
      <c r="J87" s="30" t="str">
        <f>IF(LEN($A87)=3,IFERROR(E87/$B87,0),"")</f>
        <v/>
      </c>
      <c r="K87" s="28" t="str">
        <f>IFERROR(ROUNDDOWN(J87,-0.1),"")</f>
        <v/>
      </c>
      <c r="L87" s="27" t="str">
        <f>IFERROR(G87+I87+K87,"")</f>
        <v/>
      </c>
      <c r="M87" s="27" t="e">
        <f>C87-MIN($G$2:$G$31)*B87</f>
        <v>#VALUE!</v>
      </c>
      <c r="N87" s="27" t="e">
        <f>D87-MIN($I:$I)*B87</f>
        <v>#VALUE!</v>
      </c>
      <c r="O87" s="27" t="e">
        <f>E87-MIN($K:$K)*B87</f>
        <v>#VALUE!</v>
      </c>
    </row>
    <row r="88" spans="1:15" x14ac:dyDescent="0.3">
      <c r="A88" s="29">
        <f>IF(MIDCAP_bas!D89=1,"",MIDCAP_bas!A89)</f>
        <v>0</v>
      </c>
      <c r="B88" s="28" t="str">
        <f>IF(A88=0,"",IFERROR(VLOOKUP(A88,MIDCAP_bas!$A:$B,2,0),""))</f>
        <v/>
      </c>
      <c r="C88" s="28">
        <f>IFERROR(VLOOKUP($A88,updated_plusgrid!$1:$1048576,MATCH("After allocate to FUEVN100 today",updated_plusgrid!$1:$1,0),0),0)</f>
        <v>0</v>
      </c>
      <c r="D88" s="28">
        <f>IFERROR(VLOOKUP($A88,updated_plusgrid!$1:$1048576,MATCH("After allocate to FUEVN100 tmr",updated_plusgrid!$1:$1,0),0),0)</f>
        <v>0</v>
      </c>
      <c r="E88" s="28">
        <f>IFERROR(VLOOKUP($A88,updated_plusgrid!$1:$1048576,MATCH("After allocate to FUEVN100 after tmr",updated_plusgrid!$1:$1,0),0),0)</f>
        <v>0</v>
      </c>
      <c r="F88" s="30" t="str">
        <f>IF(LEN($A88)=3,IFERROR(C88/$B88,0),"")</f>
        <v/>
      </c>
      <c r="G88" s="28" t="str">
        <f>IFERROR(ROUNDDOWN(F88,-0.1),"")</f>
        <v/>
      </c>
      <c r="H88" s="30" t="str">
        <f>IF(LEN($A88)=3,IFERROR(D88/$B88,0),"")</f>
        <v/>
      </c>
      <c r="I88" s="28" t="str">
        <f>IFERROR(ROUNDDOWN(H88,-0.1),"")</f>
        <v/>
      </c>
      <c r="J88" s="30" t="str">
        <f>IF(LEN($A88)=3,IFERROR(E88/$B88,0),"")</f>
        <v/>
      </c>
      <c r="K88" s="28" t="str">
        <f>IFERROR(ROUNDDOWN(J88,-0.1),"")</f>
        <v/>
      </c>
      <c r="L88" s="27" t="str">
        <f>IFERROR(G88+I88+K88,"")</f>
        <v/>
      </c>
      <c r="M88" s="27" t="e">
        <f>C88-MIN($G$2:$G$31)*B88</f>
        <v>#VALUE!</v>
      </c>
      <c r="N88" s="27" t="e">
        <f>D88-MIN($I:$I)*B88</f>
        <v>#VALUE!</v>
      </c>
      <c r="O88" s="27" t="e">
        <f>E88-MIN($K:$K)*B88</f>
        <v>#VALUE!</v>
      </c>
    </row>
    <row r="89" spans="1:15" x14ac:dyDescent="0.3">
      <c r="A89" s="29">
        <f>IF(MIDCAP_bas!D90=1,"",MIDCAP_bas!A90)</f>
        <v>0</v>
      </c>
      <c r="B89" s="28" t="str">
        <f>IF(A89=0,"",IFERROR(VLOOKUP(A89,MIDCAP_bas!$A:$B,2,0),""))</f>
        <v/>
      </c>
      <c r="C89" s="28">
        <f>IFERROR(VLOOKUP($A89,updated_plusgrid!$1:$1048576,MATCH("After allocate to FUEVN100 today",updated_plusgrid!$1:$1,0),0),0)</f>
        <v>0</v>
      </c>
      <c r="D89" s="28">
        <f>IFERROR(VLOOKUP($A89,updated_plusgrid!$1:$1048576,MATCH("After allocate to FUEVN100 tmr",updated_plusgrid!$1:$1,0),0),0)</f>
        <v>0</v>
      </c>
      <c r="E89" s="28">
        <f>IFERROR(VLOOKUP($A89,updated_plusgrid!$1:$1048576,MATCH("After allocate to FUEVN100 after tmr",updated_plusgrid!$1:$1,0),0),0)</f>
        <v>0</v>
      </c>
      <c r="F89" s="30" t="str">
        <f>IF(LEN($A89)=3,IFERROR(C89/$B89,0),"")</f>
        <v/>
      </c>
      <c r="G89" s="28" t="str">
        <f>IFERROR(ROUNDDOWN(F89,-0.1),"")</f>
        <v/>
      </c>
      <c r="H89" s="30" t="str">
        <f>IF(LEN($A89)=3,IFERROR(D89/$B89,0),"")</f>
        <v/>
      </c>
      <c r="I89" s="28" t="str">
        <f>IFERROR(ROUNDDOWN(H89,-0.1),"")</f>
        <v/>
      </c>
      <c r="J89" s="30" t="str">
        <f>IF(LEN($A89)=3,IFERROR(E89/$B89,0),"")</f>
        <v/>
      </c>
      <c r="K89" s="28" t="str">
        <f>IFERROR(ROUNDDOWN(J89,-0.1),"")</f>
        <v/>
      </c>
      <c r="L89" s="27" t="str">
        <f>IFERROR(G89+I89+K89,"")</f>
        <v/>
      </c>
      <c r="M89" s="27" t="e">
        <f>C89-MIN($G$2:$G$31)*B89</f>
        <v>#VALUE!</v>
      </c>
      <c r="N89" s="27" t="e">
        <f>D89-MIN($I:$I)*B89</f>
        <v>#VALUE!</v>
      </c>
      <c r="O89" s="27" t="e">
        <f>E89-MIN($K:$K)*B89</f>
        <v>#VALUE!</v>
      </c>
    </row>
    <row r="90" spans="1:15" x14ac:dyDescent="0.3">
      <c r="A90" s="29">
        <f>IF(MIDCAP_bas!D91=1,"",MIDCAP_bas!A91)</f>
        <v>0</v>
      </c>
      <c r="B90" s="28" t="str">
        <f>IF(A90=0,"",IFERROR(VLOOKUP(A90,MIDCAP_bas!$A:$B,2,0),""))</f>
        <v/>
      </c>
      <c r="C90" s="28">
        <f>IFERROR(VLOOKUP($A90,updated_plusgrid!$1:$1048576,MATCH("After allocate to FUEVN100 today",updated_plusgrid!$1:$1,0),0),0)</f>
        <v>0</v>
      </c>
      <c r="D90" s="28">
        <f>IFERROR(VLOOKUP($A90,updated_plusgrid!$1:$1048576,MATCH("After allocate to FUEVN100 tmr",updated_plusgrid!$1:$1,0),0),0)</f>
        <v>0</v>
      </c>
      <c r="E90" s="28">
        <f>IFERROR(VLOOKUP($A90,updated_plusgrid!$1:$1048576,MATCH("After allocate to FUEVN100 after tmr",updated_plusgrid!$1:$1,0),0),0)</f>
        <v>0</v>
      </c>
      <c r="F90" s="30" t="str">
        <f>IF(LEN($A90)=3,IFERROR(C90/$B90,0),"")</f>
        <v/>
      </c>
      <c r="G90" s="28" t="str">
        <f>IFERROR(ROUNDDOWN(F90,-0.1),"")</f>
        <v/>
      </c>
      <c r="H90" s="30" t="str">
        <f>IF(LEN($A90)=3,IFERROR(D90/$B90,0),"")</f>
        <v/>
      </c>
      <c r="I90" s="28" t="str">
        <f>IFERROR(ROUNDDOWN(H90,-0.1),"")</f>
        <v/>
      </c>
      <c r="J90" s="30" t="str">
        <f>IF(LEN($A90)=3,IFERROR(E90/$B90,0),"")</f>
        <v/>
      </c>
      <c r="K90" s="28" t="str">
        <f>IFERROR(ROUNDDOWN(J90,-0.1),"")</f>
        <v/>
      </c>
      <c r="L90" s="27" t="str">
        <f>IFERROR(G90+I90+K90,"")</f>
        <v/>
      </c>
      <c r="M90" s="27" t="e">
        <f>C90-MIN($G$2:$G$31)*B90</f>
        <v>#VALUE!</v>
      </c>
      <c r="N90" s="27" t="e">
        <f>D90-MIN($I:$I)*B90</f>
        <v>#VALUE!</v>
      </c>
      <c r="O90" s="27" t="e">
        <f>E90-MIN($K:$K)*B90</f>
        <v>#VALUE!</v>
      </c>
    </row>
    <row r="91" spans="1:15" x14ac:dyDescent="0.3">
      <c r="A91" s="29">
        <f>IF(MIDCAP_bas!D92=1,"",MIDCAP_bas!A92)</f>
        <v>0</v>
      </c>
      <c r="B91" s="28" t="str">
        <f>IF(A91=0,"",IFERROR(VLOOKUP(A91,MIDCAP_bas!$A:$B,2,0),""))</f>
        <v/>
      </c>
      <c r="C91" s="28">
        <f>IFERROR(VLOOKUP($A91,updated_plusgrid!$1:$1048576,MATCH("After allocate to FUEVN100 today",updated_plusgrid!$1:$1,0),0),0)</f>
        <v>0</v>
      </c>
      <c r="D91" s="28">
        <f>IFERROR(VLOOKUP($A91,updated_plusgrid!$1:$1048576,MATCH("After allocate to FUEVN100 tmr",updated_plusgrid!$1:$1,0),0),0)</f>
        <v>0</v>
      </c>
      <c r="E91" s="28">
        <f>IFERROR(VLOOKUP($A91,updated_plusgrid!$1:$1048576,MATCH("After allocate to FUEVN100 after tmr",updated_plusgrid!$1:$1,0),0),0)</f>
        <v>0</v>
      </c>
      <c r="F91" s="30" t="str">
        <f>IF(LEN($A91)=3,IFERROR(C91/$B91,0),"")</f>
        <v/>
      </c>
      <c r="G91" s="28" t="str">
        <f>IFERROR(ROUNDDOWN(F91,-0.1),"")</f>
        <v/>
      </c>
      <c r="H91" s="30" t="str">
        <f>IF(LEN($A91)=3,IFERROR(D91/$B91,0),"")</f>
        <v/>
      </c>
      <c r="I91" s="28" t="str">
        <f>IFERROR(ROUNDDOWN(H91,-0.1),"")</f>
        <v/>
      </c>
      <c r="J91" s="30" t="str">
        <f>IF(LEN($A91)=3,IFERROR(E91/$B91,0),"")</f>
        <v/>
      </c>
      <c r="K91" s="28" t="str">
        <f>IFERROR(ROUNDDOWN(J91,-0.1),"")</f>
        <v/>
      </c>
      <c r="L91" s="27" t="str">
        <f>IFERROR(G91+I91+K91,"")</f>
        <v/>
      </c>
      <c r="M91" s="27" t="e">
        <f>C91-MIN($G$2:$G$31)*B91</f>
        <v>#VALUE!</v>
      </c>
      <c r="N91" s="27" t="e">
        <f>D91-MIN($I:$I)*B91</f>
        <v>#VALUE!</v>
      </c>
      <c r="O91" s="27" t="e">
        <f>E91-MIN($K:$K)*B91</f>
        <v>#VALUE!</v>
      </c>
    </row>
    <row r="92" spans="1:15" x14ac:dyDescent="0.3">
      <c r="A92" s="29"/>
      <c r="B92" s="28"/>
      <c r="C92" s="28"/>
      <c r="D92" s="28"/>
      <c r="E92" s="28"/>
      <c r="F92" s="30" t="str">
        <f>IF(LEN($A92)=3,IFERROR(C92/$B92,0),"")</f>
        <v/>
      </c>
      <c r="G92" s="28" t="str">
        <f>IFERROR(ROUNDDOWN(F92,-0.1),"")</f>
        <v/>
      </c>
      <c r="H92" s="30" t="str">
        <f>IF(LEN($A92)=3,IFERROR(D92/$B92,0),"")</f>
        <v/>
      </c>
      <c r="I92" s="28" t="str">
        <f>IFERROR(ROUNDDOWN(H92,-0.1),"")</f>
        <v/>
      </c>
      <c r="J92" s="30" t="str">
        <f>IF(LEN($A92)=3,IFERROR(E92/$B92,0),"")</f>
        <v/>
      </c>
      <c r="K92" s="28" t="str">
        <f>IFERROR(ROUNDDOWN(J92,-0.1),"")</f>
        <v/>
      </c>
      <c r="L92" s="27" t="str">
        <f>IFERROR(G92+I92+K92,"")</f>
        <v/>
      </c>
      <c r="M92" s="27">
        <f>C92-MIN($G$2:$G$31)*B92</f>
        <v>0</v>
      </c>
      <c r="N92" s="27">
        <f>D92-MIN($I:$I)*B92</f>
        <v>0</v>
      </c>
      <c r="O92" s="27">
        <f>E92-MIN($K:$K)*B92</f>
        <v>0</v>
      </c>
    </row>
    <row r="93" spans="1:15" x14ac:dyDescent="0.3">
      <c r="A93" s="29"/>
      <c r="B93" s="28"/>
      <c r="C93" s="28"/>
      <c r="D93" s="28"/>
      <c r="E93" s="28"/>
      <c r="F93" s="30" t="str">
        <f>IF(LEN($A93)=3,IFERROR(C93/$B93,0),"")</f>
        <v/>
      </c>
      <c r="G93" s="28" t="str">
        <f>IFERROR(ROUNDDOWN(F93,-0.1),"")</f>
        <v/>
      </c>
      <c r="H93" s="30" t="str">
        <f>IF(LEN($A93)=3,IFERROR(D93/$B93,0),"")</f>
        <v/>
      </c>
      <c r="I93" s="28" t="str">
        <f>IFERROR(ROUNDDOWN(H93,-0.1),"")</f>
        <v/>
      </c>
      <c r="J93" s="30" t="str">
        <f>IF(LEN($A93)=3,IFERROR(E93/$B93,0),"")</f>
        <v/>
      </c>
      <c r="K93" s="28" t="str">
        <f>IFERROR(ROUNDDOWN(J93,-0.1),"")</f>
        <v/>
      </c>
      <c r="L93" s="27" t="str">
        <f>IFERROR(G93+I93+K93,"")</f>
        <v/>
      </c>
      <c r="M93" s="27">
        <f>C93-MIN($G$2:$G$31)*B93</f>
        <v>0</v>
      </c>
      <c r="N93" s="27">
        <f>D93-MIN($I:$I)*B93</f>
        <v>0</v>
      </c>
      <c r="O93" s="27">
        <f>E93-MIN($K:$K)*B93</f>
        <v>0</v>
      </c>
    </row>
    <row r="94" spans="1:15" x14ac:dyDescent="0.3">
      <c r="A94" s="29"/>
      <c r="B94" s="28"/>
      <c r="C94" s="28"/>
      <c r="D94" s="28"/>
      <c r="E94" s="28"/>
      <c r="F94" s="30" t="str">
        <f>IF(LEN($A94)=3,IFERROR(C94/$B94,0),"")</f>
        <v/>
      </c>
      <c r="G94" s="28" t="str">
        <f>IFERROR(ROUNDDOWN(F94,-0.1),"")</f>
        <v/>
      </c>
      <c r="H94" s="30" t="str">
        <f>IF(LEN($A94)=3,IFERROR(D94/$B94,0),"")</f>
        <v/>
      </c>
      <c r="I94" s="28" t="str">
        <f>IFERROR(ROUNDDOWN(H94,-0.1),"")</f>
        <v/>
      </c>
      <c r="J94" s="30" t="str">
        <f>IF(LEN($A94)=3,IFERROR(E94/$B94,0),"")</f>
        <v/>
      </c>
      <c r="K94" s="28" t="str">
        <f>IFERROR(ROUNDDOWN(J94,-0.1),"")</f>
        <v/>
      </c>
      <c r="L94" s="27" t="str">
        <f>IFERROR(G94+I94+K94,"")</f>
        <v/>
      </c>
      <c r="M94" s="27">
        <f>C94-MIN($G$2:$G$31)*B94</f>
        <v>0</v>
      </c>
      <c r="N94" s="27">
        <f>D94-MIN($I:$I)*B94</f>
        <v>0</v>
      </c>
      <c r="O94" s="27">
        <f>E94-MIN($K:$K)*B94</f>
        <v>0</v>
      </c>
    </row>
    <row r="95" spans="1:15" x14ac:dyDescent="0.3">
      <c r="A95" s="29"/>
      <c r="B95" s="28"/>
      <c r="C95" s="28"/>
      <c r="D95" s="28"/>
      <c r="E95" s="28"/>
      <c r="F95" s="30" t="str">
        <f>IF(LEN($A95)=3,IFERROR(C95/$B95,0),"")</f>
        <v/>
      </c>
      <c r="G95" s="28" t="str">
        <f>IFERROR(ROUNDDOWN(F95,-0.1),"")</f>
        <v/>
      </c>
      <c r="H95" s="30" t="str">
        <f>IF(LEN($A95)=3,IFERROR(D95/$B95,0),"")</f>
        <v/>
      </c>
      <c r="I95" s="28" t="str">
        <f>IFERROR(ROUNDDOWN(H95,-0.1),"")</f>
        <v/>
      </c>
      <c r="J95" s="30" t="str">
        <f>IF(LEN($A95)=3,IFERROR(E95/$B95,0),"")</f>
        <v/>
      </c>
      <c r="K95" s="28" t="str">
        <f>IFERROR(ROUNDDOWN(J95,-0.1),"")</f>
        <v/>
      </c>
      <c r="L95" s="27" t="str">
        <f>IFERROR(G95+I95+K95,"")</f>
        <v/>
      </c>
      <c r="M95" s="27">
        <f>C95-MIN($G$2:$G$31)*B95</f>
        <v>0</v>
      </c>
      <c r="N95" s="27">
        <f>D95-MIN($I:$I)*B95</f>
        <v>0</v>
      </c>
      <c r="O95" s="27">
        <f>E95-MIN($K:$K)*B95</f>
        <v>0</v>
      </c>
    </row>
    <row r="96" spans="1:15" x14ac:dyDescent="0.3">
      <c r="A96" s="29"/>
      <c r="B96" s="28"/>
      <c r="C96" s="28"/>
      <c r="D96" s="28"/>
      <c r="E96" s="28"/>
      <c r="F96" s="30" t="str">
        <f>IF(LEN($A96)=3,IFERROR(C96/$B96,0),"")</f>
        <v/>
      </c>
      <c r="G96" s="28" t="str">
        <f>IFERROR(ROUNDDOWN(F96,-0.1),"")</f>
        <v/>
      </c>
      <c r="H96" s="30" t="str">
        <f>IF(LEN($A96)=3,IFERROR(D96/$B96,0),"")</f>
        <v/>
      </c>
      <c r="I96" s="28" t="str">
        <f>IFERROR(ROUNDDOWN(H96,-0.1),"")</f>
        <v/>
      </c>
      <c r="J96" s="30" t="str">
        <f>IF(LEN($A96)=3,IFERROR(E96/$B96,0),"")</f>
        <v/>
      </c>
      <c r="K96" s="28" t="str">
        <f>IFERROR(ROUNDDOWN(J96,-0.1),"")</f>
        <v/>
      </c>
      <c r="L96" s="27" t="str">
        <f>IFERROR(G96+I96+K96,"")</f>
        <v/>
      </c>
      <c r="M96" s="27">
        <f>C96-MIN($G$2:$G$31)*B96</f>
        <v>0</v>
      </c>
      <c r="N96" s="27">
        <f>D96-MIN($I:$I)*B96</f>
        <v>0</v>
      </c>
      <c r="O96" s="27">
        <f>E96-MIN($K:$K)*B96</f>
        <v>0</v>
      </c>
    </row>
    <row r="97" spans="1:15" x14ac:dyDescent="0.3">
      <c r="A97" s="29"/>
      <c r="B97" s="28"/>
      <c r="C97" s="28"/>
      <c r="D97" s="28"/>
      <c r="E97" s="28"/>
      <c r="F97" s="30" t="str">
        <f>IF(LEN($A97)=3,IFERROR(C97/$B97,0),"")</f>
        <v/>
      </c>
      <c r="G97" s="28" t="str">
        <f>IFERROR(ROUNDDOWN(F97,-0.1),"")</f>
        <v/>
      </c>
      <c r="H97" s="30" t="str">
        <f>IF(LEN($A97)=3,IFERROR(D97/$B97,0),"")</f>
        <v/>
      </c>
      <c r="I97" s="28" t="str">
        <f>IFERROR(ROUNDDOWN(H97,-0.1),"")</f>
        <v/>
      </c>
      <c r="J97" s="30" t="str">
        <f>IF(LEN($A97)=3,IFERROR(E97/$B97,0),"")</f>
        <v/>
      </c>
      <c r="K97" s="28" t="str">
        <f>IFERROR(ROUNDDOWN(J97,-0.1),"")</f>
        <v/>
      </c>
      <c r="L97" s="27" t="str">
        <f>IFERROR(G97+I97+K97,"")</f>
        <v/>
      </c>
      <c r="M97" s="27">
        <f>C97-MIN($G$2:$G$31)*B97</f>
        <v>0</v>
      </c>
      <c r="N97" s="27">
        <f>D97-MIN($I:$I)*B97</f>
        <v>0</v>
      </c>
      <c r="O97" s="27">
        <f>E97-MIN($K:$K)*B97</f>
        <v>0</v>
      </c>
    </row>
    <row r="98" spans="1:15" x14ac:dyDescent="0.3">
      <c r="A98" s="29"/>
      <c r="B98" s="28"/>
      <c r="C98" s="28"/>
      <c r="D98" s="28"/>
      <c r="E98" s="28"/>
      <c r="F98" s="30" t="str">
        <f>IF(LEN($A98)=3,IFERROR(C98/$B98,0),"")</f>
        <v/>
      </c>
      <c r="G98" s="28" t="str">
        <f>IFERROR(ROUNDDOWN(F98,-0.1),"")</f>
        <v/>
      </c>
      <c r="H98" s="30" t="str">
        <f>IF(LEN($A98)=3,IFERROR(D98/$B98,0),"")</f>
        <v/>
      </c>
      <c r="I98" s="28" t="str">
        <f>IFERROR(ROUNDDOWN(H98,-0.1),"")</f>
        <v/>
      </c>
      <c r="J98" s="30" t="str">
        <f>IF(LEN($A98)=3,IFERROR(E98/$B98,0),"")</f>
        <v/>
      </c>
      <c r="K98" s="28" t="str">
        <f>IFERROR(ROUNDDOWN(J98,-0.1),"")</f>
        <v/>
      </c>
      <c r="L98" s="27" t="str">
        <f>IFERROR(G98+I98+K98,"")</f>
        <v/>
      </c>
      <c r="M98" s="27">
        <f>C98-MIN($G$2:$G$31)*B98</f>
        <v>0</v>
      </c>
      <c r="N98" s="27">
        <f>D98-MIN($I:$I)*B98</f>
        <v>0</v>
      </c>
      <c r="O98" s="27">
        <f>E98-MIN($K:$K)*B98</f>
        <v>0</v>
      </c>
    </row>
  </sheetData>
  <sortState xmlns:xlrd2="http://schemas.microsoft.com/office/spreadsheetml/2017/richdata2" ref="A2:O98">
    <sortCondition ref="L2:L98"/>
  </sortState>
  <conditionalFormatting sqref="G2:G98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8"/>
  <sheetViews>
    <sheetView workbookViewId="0">
      <selection activeCell="D3" sqref="D3"/>
    </sheetView>
  </sheetViews>
  <sheetFormatPr defaultRowHeight="14.4" x14ac:dyDescent="0.3"/>
  <cols>
    <col min="3" max="3" width="56.21875" customWidth="1"/>
    <col min="7" max="7" width="19.77734375" customWidth="1"/>
  </cols>
  <sheetData>
    <row r="1" spans="1:7" x14ac:dyDescent="0.3">
      <c r="A1" s="22"/>
    </row>
    <row r="2" spans="1:7" x14ac:dyDescent="0.3">
      <c r="A2" s="22" t="s">
        <v>3</v>
      </c>
      <c r="B2" t="s">
        <v>40</v>
      </c>
      <c r="C2" t="s">
        <v>41</v>
      </c>
      <c r="D2" t="s">
        <v>39</v>
      </c>
    </row>
    <row r="3" spans="1:7" x14ac:dyDescent="0.3">
      <c r="A3" t="str">
        <f>[7]FUEDCMID!C2</f>
        <v>AAA</v>
      </c>
      <c r="B3">
        <f>[7]FUEDCMID!E2</f>
        <v>400</v>
      </c>
      <c r="C3">
        <f>[7]FUEDCMID!G2</f>
        <v>0</v>
      </c>
      <c r="D3" s="1">
        <f>IF(C3="AP/Nhà đầu tư nước ngoài
Foreign AP/Investor",1,0)</f>
        <v>0</v>
      </c>
    </row>
    <row r="4" spans="1:7" x14ac:dyDescent="0.3">
      <c r="A4" t="str">
        <f>[7]FUEDCMID!C3</f>
        <v>ANV</v>
      </c>
      <c r="B4">
        <f>[7]FUEDCMID!E3</f>
        <v>100</v>
      </c>
      <c r="C4">
        <f>[7]FUEDCMID!G3</f>
        <v>0</v>
      </c>
      <c r="D4" s="1">
        <f t="shared" ref="D4:D67" si="0">IF(C4="AP/Nhà đầu tư nước ngoài
Foreign AP/Investor",1,0)</f>
        <v>0</v>
      </c>
    </row>
    <row r="5" spans="1:7" x14ac:dyDescent="0.3">
      <c r="A5" t="str">
        <f>[7]FUEDCMID!C4</f>
        <v>ASM</v>
      </c>
      <c r="B5">
        <f>[7]FUEDCMID!E4</f>
        <v>400</v>
      </c>
      <c r="C5">
        <f>[7]FUEDCMID!G4</f>
        <v>0</v>
      </c>
      <c r="D5" s="1">
        <f t="shared" si="0"/>
        <v>0</v>
      </c>
    </row>
    <row r="6" spans="1:7" x14ac:dyDescent="0.3">
      <c r="A6" t="str">
        <f>[7]FUEDCMID!C5</f>
        <v>BCG</v>
      </c>
      <c r="B6">
        <f>[7]FUEDCMID!E5</f>
        <v>1200</v>
      </c>
      <c r="C6">
        <f>[7]FUEDCMID!G5</f>
        <v>0</v>
      </c>
      <c r="D6" s="1">
        <f t="shared" si="0"/>
        <v>0</v>
      </c>
    </row>
    <row r="7" spans="1:7" x14ac:dyDescent="0.3">
      <c r="A7" t="str">
        <f>[7]FUEDCMID!C6</f>
        <v>BMP</v>
      </c>
      <c r="B7">
        <f>[7]FUEDCMID!E6</f>
        <v>100</v>
      </c>
      <c r="C7">
        <f>[7]FUEDCMID!G6</f>
        <v>0</v>
      </c>
      <c r="D7" s="1">
        <f t="shared" si="0"/>
        <v>0</v>
      </c>
    </row>
    <row r="8" spans="1:7" x14ac:dyDescent="0.3">
      <c r="A8" t="str">
        <f>[7]FUEDCMID!C7</f>
        <v>BWE</v>
      </c>
      <c r="B8">
        <f>[7]FUEDCMID!E7</f>
        <v>200</v>
      </c>
      <c r="C8">
        <f>[7]FUEDCMID!G7</f>
        <v>0</v>
      </c>
      <c r="D8" s="1">
        <f t="shared" si="0"/>
        <v>0</v>
      </c>
    </row>
    <row r="9" spans="1:7" x14ac:dyDescent="0.3">
      <c r="A9" t="str">
        <f>[7]FUEDCMID!C8</f>
        <v>CII</v>
      </c>
      <c r="B9">
        <f>[7]FUEDCMID!E8</f>
        <v>600</v>
      </c>
      <c r="C9">
        <f>[7]FUEDCMID!G8</f>
        <v>0</v>
      </c>
      <c r="D9" s="1">
        <f t="shared" si="0"/>
        <v>0</v>
      </c>
    </row>
    <row r="10" spans="1:7" x14ac:dyDescent="0.3">
      <c r="A10" t="str">
        <f>[7]FUEDCMID!C9</f>
        <v>CMG</v>
      </c>
      <c r="B10">
        <f>[7]FUEDCMID!E9</f>
        <v>200</v>
      </c>
      <c r="C10">
        <f>[7]FUEDCMID!G9</f>
        <v>0</v>
      </c>
      <c r="D10" s="1">
        <f t="shared" si="0"/>
        <v>0</v>
      </c>
    </row>
    <row r="11" spans="1:7" x14ac:dyDescent="0.3">
      <c r="A11" t="str">
        <f>[7]FUEDCMID!C10</f>
        <v>CTD</v>
      </c>
      <c r="B11">
        <f>[7]FUEDCMID!E10</f>
        <v>100</v>
      </c>
      <c r="C11">
        <f>[7]FUEDCMID!G10</f>
        <v>0</v>
      </c>
      <c r="D11" s="1">
        <f t="shared" si="0"/>
        <v>0</v>
      </c>
      <c r="G11" s="39"/>
    </row>
    <row r="12" spans="1:7" x14ac:dyDescent="0.3">
      <c r="A12" t="str">
        <f>[7]FUEDCMID!C11</f>
        <v>CTR</v>
      </c>
      <c r="B12">
        <f>[7]FUEDCMID!E11</f>
        <v>100</v>
      </c>
      <c r="C12">
        <f>[7]FUEDCMID!G11</f>
        <v>0</v>
      </c>
      <c r="D12" s="1">
        <f t="shared" si="0"/>
        <v>0</v>
      </c>
    </row>
    <row r="13" spans="1:7" x14ac:dyDescent="0.3">
      <c r="A13" t="str">
        <f>[7]FUEDCMID!C12</f>
        <v>DBC</v>
      </c>
      <c r="B13">
        <f>[7]FUEDCMID!E12</f>
        <v>500</v>
      </c>
      <c r="C13">
        <f>[7]FUEDCMID!G12</f>
        <v>0</v>
      </c>
      <c r="D13" s="1">
        <f t="shared" si="0"/>
        <v>0</v>
      </c>
    </row>
    <row r="14" spans="1:7" x14ac:dyDescent="0.3">
      <c r="A14" t="str">
        <f>[7]FUEDCMID!C13</f>
        <v>DCM</v>
      </c>
      <c r="B14">
        <f>[7]FUEDCMID!E13</f>
        <v>300</v>
      </c>
      <c r="C14">
        <f>[7]FUEDCMID!G13</f>
        <v>0</v>
      </c>
      <c r="D14" s="1">
        <f t="shared" si="0"/>
        <v>0</v>
      </c>
    </row>
    <row r="15" spans="1:7" x14ac:dyDescent="0.3">
      <c r="A15" t="str">
        <f>[7]FUEDCMID!C14</f>
        <v>DGC</v>
      </c>
      <c r="B15">
        <f>[7]FUEDCMID!E14</f>
        <v>500</v>
      </c>
      <c r="C15">
        <f>[7]FUEDCMID!G14</f>
        <v>0</v>
      </c>
      <c r="D15" s="1">
        <f t="shared" si="0"/>
        <v>0</v>
      </c>
    </row>
    <row r="16" spans="1:7" x14ac:dyDescent="0.3">
      <c r="A16" t="str">
        <f>[7]FUEDCMID!C15</f>
        <v>DGW</v>
      </c>
      <c r="B16">
        <f>[7]FUEDCMID!E15</f>
        <v>200</v>
      </c>
      <c r="C16">
        <f>[7]FUEDCMID!G15</f>
        <v>0</v>
      </c>
      <c r="D16" s="1">
        <f t="shared" si="0"/>
        <v>0</v>
      </c>
    </row>
    <row r="17" spans="1:4" x14ac:dyDescent="0.3">
      <c r="A17" t="str">
        <f>[7]FUEDCMID!C16</f>
        <v>DIG</v>
      </c>
      <c r="B17">
        <f>[7]FUEDCMID!E16</f>
        <v>1000</v>
      </c>
      <c r="C17">
        <f>[7]FUEDCMID!G16</f>
        <v>0</v>
      </c>
      <c r="D17" s="1">
        <f t="shared" si="0"/>
        <v>0</v>
      </c>
    </row>
    <row r="18" spans="1:4" x14ac:dyDescent="0.3">
      <c r="A18" t="str">
        <f>[7]FUEDCMID!C17</f>
        <v>DPM</v>
      </c>
      <c r="B18">
        <f>[7]FUEDCMID!E17</f>
        <v>300</v>
      </c>
      <c r="C18">
        <f>[7]FUEDCMID!G17</f>
        <v>0</v>
      </c>
      <c r="D18" s="1">
        <f t="shared" si="0"/>
        <v>0</v>
      </c>
    </row>
    <row r="19" spans="1:4" x14ac:dyDescent="0.3">
      <c r="A19" t="str">
        <f>[7]FUEDCMID!C18</f>
        <v>DXG</v>
      </c>
      <c r="B19">
        <f>[7]FUEDCMID!E18</f>
        <v>1100</v>
      </c>
      <c r="C19">
        <f>[7]FUEDCMID!G18</f>
        <v>0</v>
      </c>
      <c r="D19" s="1">
        <f t="shared" si="0"/>
        <v>0</v>
      </c>
    </row>
    <row r="20" spans="1:4" x14ac:dyDescent="0.3">
      <c r="A20" t="str">
        <f>[7]FUEDCMID!C19</f>
        <v>EIB</v>
      </c>
      <c r="B20">
        <f>[7]FUEDCMID!E19</f>
        <v>3100</v>
      </c>
      <c r="C20">
        <f>[7]FUEDCMID!G19</f>
        <v>0</v>
      </c>
      <c r="D20" s="1">
        <f t="shared" si="0"/>
        <v>0</v>
      </c>
    </row>
    <row r="21" spans="1:4" x14ac:dyDescent="0.3">
      <c r="A21" t="str">
        <f>[7]FUEDCMID!C20</f>
        <v>EVF</v>
      </c>
      <c r="B21">
        <f>[7]FUEDCMID!E20</f>
        <v>1000</v>
      </c>
      <c r="C21">
        <f>[7]FUEDCMID!G20</f>
        <v>0</v>
      </c>
      <c r="D21" s="1">
        <f t="shared" si="0"/>
        <v>0</v>
      </c>
    </row>
    <row r="22" spans="1:4" x14ac:dyDescent="0.3">
      <c r="A22" t="str">
        <f>[7]FUEDCMID!C21</f>
        <v>FRT</v>
      </c>
      <c r="B22">
        <f>[7]FUEDCMID!E21</f>
        <v>100</v>
      </c>
      <c r="C22">
        <f>[7]FUEDCMID!G21</f>
        <v>0</v>
      </c>
      <c r="D22" s="1">
        <f t="shared" si="0"/>
        <v>0</v>
      </c>
    </row>
    <row r="23" spans="1:4" x14ac:dyDescent="0.3">
      <c r="A23" t="str">
        <f>[7]FUEDCMID!C22</f>
        <v>FTS</v>
      </c>
      <c r="B23">
        <f>[7]FUEDCMID!E22</f>
        <v>300</v>
      </c>
      <c r="C23">
        <f>[7]FUEDCMID!G22</f>
        <v>0</v>
      </c>
      <c r="D23" s="1">
        <f t="shared" si="0"/>
        <v>0</v>
      </c>
    </row>
    <row r="24" spans="1:4" x14ac:dyDescent="0.3">
      <c r="A24" t="str">
        <f>[7]FUEDCMID!C23</f>
        <v>GEX</v>
      </c>
      <c r="B24">
        <f>[7]FUEDCMID!E23</f>
        <v>1300</v>
      </c>
      <c r="C24">
        <f>[7]FUEDCMID!G23</f>
        <v>0</v>
      </c>
      <c r="D24" s="1">
        <f t="shared" si="0"/>
        <v>0</v>
      </c>
    </row>
    <row r="25" spans="1:4" x14ac:dyDescent="0.3">
      <c r="A25" t="str">
        <f>[7]FUEDCMID!C24</f>
        <v>GMD</v>
      </c>
      <c r="B25">
        <f>[7]FUEDCMID!E24</f>
        <v>500</v>
      </c>
      <c r="C25">
        <f>[7]FUEDCMID!G24</f>
        <v>0</v>
      </c>
      <c r="D25" s="1">
        <f t="shared" si="0"/>
        <v>0</v>
      </c>
    </row>
    <row r="26" spans="1:4" x14ac:dyDescent="0.3">
      <c r="A26" t="str">
        <f>[7]FUEDCMID!C25</f>
        <v>HCM</v>
      </c>
      <c r="B26">
        <f>[7]FUEDCMID!E25</f>
        <v>700</v>
      </c>
      <c r="C26" t="str">
        <f>[7]FUEDCMID!G25</f>
        <v>HSC</v>
      </c>
      <c r="D26" s="1">
        <f t="shared" si="0"/>
        <v>0</v>
      </c>
    </row>
    <row r="27" spans="1:4" x14ac:dyDescent="0.3">
      <c r="A27" t="str">
        <f>[7]FUEDCMID!C26</f>
        <v>HDC</v>
      </c>
      <c r="B27">
        <f>[7]FUEDCMID!E26</f>
        <v>200</v>
      </c>
      <c r="C27">
        <f>[7]FUEDCMID!G26</f>
        <v>0</v>
      </c>
      <c r="D27" s="1">
        <f t="shared" si="0"/>
        <v>0</v>
      </c>
    </row>
    <row r="28" spans="1:4" x14ac:dyDescent="0.3">
      <c r="A28" t="str">
        <f>[7]FUEDCMID!C27</f>
        <v>HDG</v>
      </c>
      <c r="B28">
        <f>[7]FUEDCMID!E27</f>
        <v>400</v>
      </c>
      <c r="C28">
        <f>[7]FUEDCMID!G27</f>
        <v>0</v>
      </c>
      <c r="D28" s="1">
        <f t="shared" si="0"/>
        <v>0</v>
      </c>
    </row>
    <row r="29" spans="1:4" x14ac:dyDescent="0.3">
      <c r="A29" t="str">
        <f>[7]FUEDCMID!C28</f>
        <v>HHV</v>
      </c>
      <c r="B29">
        <f>[7]FUEDCMID!E28</f>
        <v>700</v>
      </c>
      <c r="C29">
        <f>[7]FUEDCMID!G28</f>
        <v>0</v>
      </c>
      <c r="D29" s="1">
        <f t="shared" si="0"/>
        <v>0</v>
      </c>
    </row>
    <row r="30" spans="1:4" x14ac:dyDescent="0.3">
      <c r="A30" t="str">
        <f>[7]FUEDCMID!C29</f>
        <v>HSG</v>
      </c>
      <c r="B30">
        <f>[7]FUEDCMID!E29</f>
        <v>1000</v>
      </c>
      <c r="C30">
        <f>[7]FUEDCMID!G29</f>
        <v>0</v>
      </c>
      <c r="D30" s="1">
        <f t="shared" si="0"/>
        <v>0</v>
      </c>
    </row>
    <row r="31" spans="1:4" x14ac:dyDescent="0.3">
      <c r="A31" t="str">
        <f>[7]FUEDCMID!C30</f>
        <v>KBC</v>
      </c>
      <c r="B31">
        <f>[7]FUEDCMID!E30</f>
        <v>1100</v>
      </c>
      <c r="C31">
        <f>[7]FUEDCMID!G30</f>
        <v>0</v>
      </c>
      <c r="D31" s="1">
        <f t="shared" si="0"/>
        <v>0</v>
      </c>
    </row>
    <row r="32" spans="1:4" x14ac:dyDescent="0.3">
      <c r="A32" t="str">
        <f>[7]FUEDCMID!C31</f>
        <v>KDC</v>
      </c>
      <c r="B32">
        <f>[7]FUEDCMID!E31</f>
        <v>300</v>
      </c>
      <c r="C32">
        <f>[7]FUEDCMID!G31</f>
        <v>0</v>
      </c>
      <c r="D32" s="1">
        <f t="shared" si="0"/>
        <v>0</v>
      </c>
    </row>
    <row r="33" spans="1:4" x14ac:dyDescent="0.3">
      <c r="A33" t="str">
        <f>[7]FUEDCMID!C32</f>
        <v>KDH</v>
      </c>
      <c r="B33">
        <f>[7]FUEDCMID!E32</f>
        <v>1000</v>
      </c>
      <c r="C33">
        <f>[7]FUEDCMID!G32</f>
        <v>0</v>
      </c>
      <c r="D33" s="1">
        <f t="shared" si="0"/>
        <v>0</v>
      </c>
    </row>
    <row r="34" spans="1:4" x14ac:dyDescent="0.3">
      <c r="A34" t="str">
        <f>[7]FUEDCMID!C33</f>
        <v>LPB</v>
      </c>
      <c r="B34">
        <f>[7]FUEDCMID!E33</f>
        <v>4000</v>
      </c>
      <c r="C34">
        <f>[7]FUEDCMID!G33</f>
        <v>0</v>
      </c>
      <c r="D34" s="1">
        <f t="shared" si="0"/>
        <v>0</v>
      </c>
    </row>
    <row r="35" spans="1:4" x14ac:dyDescent="0.3">
      <c r="A35" t="str">
        <f>[7]FUEDCMID!C34</f>
        <v>MSB</v>
      </c>
      <c r="B35">
        <f>[7]FUEDCMID!E34</f>
        <v>3600</v>
      </c>
      <c r="C35">
        <f>[7]FUEDCMID!G34</f>
        <v>0</v>
      </c>
      <c r="D35" s="1">
        <f t="shared" si="0"/>
        <v>0</v>
      </c>
    </row>
    <row r="36" spans="1:4" x14ac:dyDescent="0.3">
      <c r="A36" t="str">
        <f>[7]FUEDCMID!C35</f>
        <v>NKG</v>
      </c>
      <c r="B36">
        <f>[7]FUEDCMID!E35</f>
        <v>400</v>
      </c>
      <c r="C36">
        <f>[7]FUEDCMID!G35</f>
        <v>0</v>
      </c>
      <c r="D36" s="1">
        <f t="shared" si="0"/>
        <v>0</v>
      </c>
    </row>
    <row r="37" spans="1:4" x14ac:dyDescent="0.3">
      <c r="A37" t="str">
        <f>[7]FUEDCMID!C36</f>
        <v>NLG</v>
      </c>
      <c r="B37">
        <f>[7]FUEDCMID!E36</f>
        <v>500</v>
      </c>
      <c r="C37">
        <f>[7]FUEDCMID!G36</f>
        <v>0</v>
      </c>
      <c r="D37" s="1">
        <f t="shared" si="0"/>
        <v>0</v>
      </c>
    </row>
    <row r="38" spans="1:4" x14ac:dyDescent="0.3">
      <c r="A38" t="str">
        <f>[7]FUEDCMID!C37</f>
        <v>NT2</v>
      </c>
      <c r="B38">
        <f>[7]FUEDCMID!E37</f>
        <v>200</v>
      </c>
      <c r="C38">
        <f>[7]FUEDCMID!G37</f>
        <v>0</v>
      </c>
      <c r="D38" s="1">
        <f t="shared" si="0"/>
        <v>0</v>
      </c>
    </row>
    <row r="39" spans="1:4" x14ac:dyDescent="0.3">
      <c r="A39" t="str">
        <f>[7]FUEDCMID!C38</f>
        <v>NVL</v>
      </c>
      <c r="B39">
        <f>[7]FUEDCMID!E38</f>
        <v>2500</v>
      </c>
      <c r="C39">
        <f>[7]FUEDCMID!G38</f>
        <v>0</v>
      </c>
      <c r="D39" s="1">
        <f t="shared" si="0"/>
        <v>0</v>
      </c>
    </row>
    <row r="40" spans="1:4" x14ac:dyDescent="0.3">
      <c r="A40" t="str">
        <f>[7]FUEDCMID!C39</f>
        <v>OCB</v>
      </c>
      <c r="B40">
        <f>[7]FUEDCMID!E39</f>
        <v>2200</v>
      </c>
      <c r="C40" t="str">
        <f>[7]FUEDCMID!G39</f>
        <v>AP/Nhà đầu tư nước ngoài
Foreign AP/Investor</v>
      </c>
      <c r="D40" s="1">
        <f t="shared" si="0"/>
        <v>1</v>
      </c>
    </row>
    <row r="41" spans="1:4" x14ac:dyDescent="0.3">
      <c r="A41" t="str">
        <f>[7]FUEDCMID!C40</f>
        <v>PAN</v>
      </c>
      <c r="B41">
        <f>[7]FUEDCMID!E40</f>
        <v>300</v>
      </c>
      <c r="C41" t="str">
        <f>[7]FUEDCMID!G40</f>
        <v>SSI</v>
      </c>
      <c r="D41" s="1">
        <f t="shared" si="0"/>
        <v>0</v>
      </c>
    </row>
    <row r="42" spans="1:4" x14ac:dyDescent="0.3">
      <c r="A42" t="str">
        <f>[7]FUEDCMID!C41</f>
        <v>PC1</v>
      </c>
      <c r="B42">
        <f>[7]FUEDCMID!E41</f>
        <v>500</v>
      </c>
      <c r="C42">
        <f>[7]FUEDCMID!G41</f>
        <v>0</v>
      </c>
      <c r="D42" s="1">
        <f t="shared" si="0"/>
        <v>0</v>
      </c>
    </row>
    <row r="43" spans="1:4" x14ac:dyDescent="0.3">
      <c r="A43" t="str">
        <f>[7]FUEDCMID!C42</f>
        <v>PDR</v>
      </c>
      <c r="B43">
        <f>[7]FUEDCMID!E42</f>
        <v>800</v>
      </c>
      <c r="C43">
        <f>[7]FUEDCMID!G42</f>
        <v>0</v>
      </c>
      <c r="D43" s="1">
        <f t="shared" si="0"/>
        <v>0</v>
      </c>
    </row>
    <row r="44" spans="1:4" x14ac:dyDescent="0.3">
      <c r="A44" t="str">
        <f>[7]FUEDCMID!C43</f>
        <v>PHR</v>
      </c>
      <c r="B44">
        <f>[7]FUEDCMID!E43</f>
        <v>100</v>
      </c>
      <c r="C44">
        <f>[7]FUEDCMID!G43</f>
        <v>0</v>
      </c>
      <c r="D44" s="1">
        <f t="shared" si="0"/>
        <v>0</v>
      </c>
    </row>
    <row r="45" spans="1:4" x14ac:dyDescent="0.3">
      <c r="A45" t="str">
        <f>[7]FUEDCMID!C44</f>
        <v>PNJ</v>
      </c>
      <c r="B45">
        <f>[7]FUEDCMID!E44</f>
        <v>600</v>
      </c>
      <c r="C45" t="str">
        <f>[7]FUEDCMID!G44</f>
        <v>AP/Nhà đầu tư nước ngoài
Foreign AP/Investor</v>
      </c>
      <c r="D45" s="1">
        <f t="shared" si="0"/>
        <v>1</v>
      </c>
    </row>
    <row r="46" spans="1:4" x14ac:dyDescent="0.3">
      <c r="A46" t="str">
        <f>[7]FUEDCMID!C45</f>
        <v>PTB</v>
      </c>
      <c r="B46">
        <f>[7]FUEDCMID!E45</f>
        <v>100</v>
      </c>
      <c r="C46">
        <f>[7]FUEDCMID!G45</f>
        <v>0</v>
      </c>
      <c r="D46" s="1">
        <f t="shared" si="0"/>
        <v>0</v>
      </c>
    </row>
    <row r="47" spans="1:4" x14ac:dyDescent="0.3">
      <c r="A47" t="str">
        <f>[7]FUEDCMID!C46</f>
        <v>PVD</v>
      </c>
      <c r="B47">
        <f>[7]FUEDCMID!E46</f>
        <v>600</v>
      </c>
      <c r="C47">
        <f>[7]FUEDCMID!G46</f>
        <v>0</v>
      </c>
      <c r="D47" s="1">
        <f t="shared" si="0"/>
        <v>0</v>
      </c>
    </row>
    <row r="48" spans="1:4" x14ac:dyDescent="0.3">
      <c r="A48" t="str">
        <f>[7]FUEDCMID!C47</f>
        <v>PVT</v>
      </c>
      <c r="B48">
        <f>[7]FUEDCMID!E47</f>
        <v>400</v>
      </c>
      <c r="C48">
        <f>[7]FUEDCMID!G47</f>
        <v>0</v>
      </c>
      <c r="D48" s="1">
        <f t="shared" si="0"/>
        <v>0</v>
      </c>
    </row>
    <row r="49" spans="1:4" x14ac:dyDescent="0.3">
      <c r="A49" t="str">
        <f>[7]FUEDCMID!C48</f>
        <v>REE</v>
      </c>
      <c r="B49">
        <f>[7]FUEDCMID!E48</f>
        <v>400</v>
      </c>
      <c r="C49" t="str">
        <f>[7]FUEDCMID!G48</f>
        <v>AP/Nhà đầu tư nước ngoài
Foreign AP/Investor</v>
      </c>
      <c r="D49" s="1">
        <f t="shared" si="0"/>
        <v>1</v>
      </c>
    </row>
    <row r="50" spans="1:4" x14ac:dyDescent="0.3">
      <c r="A50" t="str">
        <f>[7]FUEDCMID!C49</f>
        <v>SBT</v>
      </c>
      <c r="B50">
        <f>[7]FUEDCMID!E49</f>
        <v>700</v>
      </c>
      <c r="C50">
        <f>[7]FUEDCMID!G49</f>
        <v>0</v>
      </c>
      <c r="D50" s="1">
        <f t="shared" si="0"/>
        <v>0</v>
      </c>
    </row>
    <row r="51" spans="1:4" x14ac:dyDescent="0.3">
      <c r="A51" t="str">
        <f>[7]FUEDCMID!C50</f>
        <v>SCS</v>
      </c>
      <c r="B51">
        <f>[7]FUEDCMID!E50</f>
        <v>100</v>
      </c>
      <c r="C51">
        <f>[7]FUEDCMID!G50</f>
        <v>0</v>
      </c>
      <c r="D51" s="1">
        <f t="shared" si="0"/>
        <v>0</v>
      </c>
    </row>
    <row r="52" spans="1:4" x14ac:dyDescent="0.3">
      <c r="A52" t="str">
        <f>[7]FUEDCMID!C51</f>
        <v>SIP</v>
      </c>
      <c r="B52">
        <f>[7]FUEDCMID!E51</f>
        <v>200</v>
      </c>
      <c r="C52">
        <f>[7]FUEDCMID!G51</f>
        <v>0</v>
      </c>
      <c r="D52" s="1">
        <f t="shared" si="0"/>
        <v>0</v>
      </c>
    </row>
    <row r="53" spans="1:4" x14ac:dyDescent="0.3">
      <c r="A53" t="str">
        <f>[7]FUEDCMID!C52</f>
        <v>SJS</v>
      </c>
      <c r="B53">
        <f>[7]FUEDCMID!E52</f>
        <v>100</v>
      </c>
      <c r="C53">
        <f>[7]FUEDCMID!G52</f>
        <v>0</v>
      </c>
      <c r="D53" s="1">
        <f t="shared" si="0"/>
        <v>0</v>
      </c>
    </row>
    <row r="54" spans="1:4" x14ac:dyDescent="0.3">
      <c r="A54" t="str">
        <f>[7]FUEDCMID!C53</f>
        <v>SZC</v>
      </c>
      <c r="B54">
        <f>[7]FUEDCMID!E53</f>
        <v>100</v>
      </c>
      <c r="C54">
        <f>[7]FUEDCMID!G53</f>
        <v>0</v>
      </c>
      <c r="D54" s="1">
        <f t="shared" si="0"/>
        <v>0</v>
      </c>
    </row>
    <row r="55" spans="1:4" x14ac:dyDescent="0.3">
      <c r="A55" t="str">
        <f>[7]FUEDCMID!C54</f>
        <v>TCH</v>
      </c>
      <c r="B55">
        <f>[7]FUEDCMID!E54</f>
        <v>700</v>
      </c>
      <c r="C55">
        <f>[7]FUEDCMID!G54</f>
        <v>0</v>
      </c>
      <c r="D55" s="1">
        <f t="shared" si="0"/>
        <v>0</v>
      </c>
    </row>
    <row r="56" spans="1:4" x14ac:dyDescent="0.3">
      <c r="A56" t="str">
        <f>[7]FUEDCMID!C55</f>
        <v>VCG</v>
      </c>
      <c r="B56">
        <f>[7]FUEDCMID!E55</f>
        <v>700</v>
      </c>
      <c r="C56">
        <f>[7]FUEDCMID!G55</f>
        <v>0</v>
      </c>
      <c r="D56" s="1">
        <f t="shared" si="0"/>
        <v>0</v>
      </c>
    </row>
    <row r="57" spans="1:4" x14ac:dyDescent="0.3">
      <c r="A57" t="str">
        <f>[7]FUEDCMID!C56</f>
        <v>VCI</v>
      </c>
      <c r="B57">
        <f>[7]FUEDCMID!E56</f>
        <v>600</v>
      </c>
      <c r="C57" t="str">
        <f>[7]FUEDCMID!G56</f>
        <v>VCSC</v>
      </c>
      <c r="D57" s="1">
        <f t="shared" si="0"/>
        <v>0</v>
      </c>
    </row>
    <row r="58" spans="1:4" x14ac:dyDescent="0.3">
      <c r="A58" t="str">
        <f>[7]FUEDCMID!C57</f>
        <v>VGC</v>
      </c>
      <c r="B58">
        <f>[7]FUEDCMID!E57</f>
        <v>100</v>
      </c>
      <c r="C58">
        <f>[7]FUEDCMID!G57</f>
        <v>0</v>
      </c>
      <c r="D58" s="1">
        <f t="shared" si="0"/>
        <v>0</v>
      </c>
    </row>
    <row r="59" spans="1:4" x14ac:dyDescent="0.3">
      <c r="A59" t="str">
        <f>[7]FUEDCMID!C58</f>
        <v>VHC</v>
      </c>
      <c r="B59">
        <f>[7]FUEDCMID!E58</f>
        <v>200</v>
      </c>
      <c r="C59">
        <f>[7]FUEDCMID!G58</f>
        <v>0</v>
      </c>
      <c r="D59" s="1">
        <f t="shared" si="0"/>
        <v>0</v>
      </c>
    </row>
    <row r="60" spans="1:4" x14ac:dyDescent="0.3">
      <c r="A60" t="str">
        <f>[7]FUEDCMID!C59</f>
        <v>VIX</v>
      </c>
      <c r="B60">
        <f>[7]FUEDCMID!E59</f>
        <v>2700</v>
      </c>
      <c r="C60">
        <f>[7]FUEDCMID!G59</f>
        <v>0</v>
      </c>
      <c r="D60" s="1">
        <f t="shared" si="0"/>
        <v>0</v>
      </c>
    </row>
    <row r="61" spans="1:4" x14ac:dyDescent="0.3">
      <c r="A61" t="str">
        <f>[7]FUEDCMID!C60</f>
        <v>VND</v>
      </c>
      <c r="B61">
        <f>[7]FUEDCMID!E60</f>
        <v>2300</v>
      </c>
      <c r="C61">
        <f>[7]FUEDCMID!G60</f>
        <v>0</v>
      </c>
      <c r="D61" s="1">
        <f t="shared" si="0"/>
        <v>0</v>
      </c>
    </row>
    <row r="62" spans="1:4" x14ac:dyDescent="0.3">
      <c r="A62" t="str">
        <f>[7]FUEDCMID!C61</f>
        <v>VPI</v>
      </c>
      <c r="B62">
        <f>[7]FUEDCMID!E61</f>
        <v>300</v>
      </c>
      <c r="C62">
        <f>[7]FUEDCMID!G61</f>
        <v>0</v>
      </c>
      <c r="D62" s="1">
        <f t="shared" si="0"/>
        <v>0</v>
      </c>
    </row>
    <row r="63" spans="1:4" x14ac:dyDescent="0.3">
      <c r="A63">
        <f>[7]FUEDCMID!C62</f>
        <v>0</v>
      </c>
      <c r="B63">
        <f>[7]FUEDCMID!E62</f>
        <v>0</v>
      </c>
      <c r="C63">
        <f>[7]FUEDCMID!G62</f>
        <v>0</v>
      </c>
      <c r="D63" s="1">
        <f t="shared" si="0"/>
        <v>0</v>
      </c>
    </row>
    <row r="64" spans="1:4" x14ac:dyDescent="0.3">
      <c r="A64">
        <f>[7]FUEDCMID!C63</f>
        <v>0</v>
      </c>
      <c r="B64">
        <f>[7]FUEDCMID!E63</f>
        <v>0</v>
      </c>
      <c r="C64">
        <f>[7]FUEDCMID!G63</f>
        <v>1189297000</v>
      </c>
      <c r="D64" s="1">
        <f t="shared" si="0"/>
        <v>0</v>
      </c>
    </row>
    <row r="65" spans="1:4" x14ac:dyDescent="0.3">
      <c r="A65">
        <f>[7]FUEDCMID!C64</f>
        <v>0</v>
      </c>
      <c r="B65">
        <f>[7]FUEDCMID!E64</f>
        <v>0</v>
      </c>
      <c r="C65">
        <f>[7]FUEDCMID!G64</f>
        <v>1199846784</v>
      </c>
      <c r="D65" s="1">
        <f t="shared" si="0"/>
        <v>0</v>
      </c>
    </row>
    <row r="66" spans="1:4" x14ac:dyDescent="0.3">
      <c r="A66">
        <f>[7]FUEDCMID!C65</f>
        <v>0</v>
      </c>
      <c r="B66">
        <f>[7]FUEDCMID!E65</f>
        <v>0</v>
      </c>
      <c r="C66">
        <f>[7]FUEDCMID!G65</f>
        <v>10549784</v>
      </c>
      <c r="D66" s="1">
        <f t="shared" si="0"/>
        <v>0</v>
      </c>
    </row>
    <row r="67" spans="1:4" x14ac:dyDescent="0.3">
      <c r="A67">
        <f>[7]FUEDCMID!C66</f>
        <v>0</v>
      </c>
      <c r="B67">
        <f>[7]FUEDCMID!E66</f>
        <v>0</v>
      </c>
      <c r="C67">
        <f>[7]FUEDCMID!G66</f>
        <v>0</v>
      </c>
      <c r="D67" s="1">
        <f t="shared" si="0"/>
        <v>0</v>
      </c>
    </row>
    <row r="68" spans="1:4" x14ac:dyDescent="0.3">
      <c r="A68">
        <f>[7]FUEDCMID!C67</f>
        <v>0</v>
      </c>
      <c r="B68">
        <f>[7]FUEDCMID!E67</f>
        <v>0</v>
      </c>
      <c r="C68">
        <f>[7]FUEDCMID!G67</f>
        <v>0</v>
      </c>
      <c r="D68" s="1">
        <f t="shared" ref="D68:D78" si="1">IF(C68="AP/Nhà đầu tư nước ngoài
Foreign AP/Investor",1,0)</f>
        <v>0</v>
      </c>
    </row>
    <row r="69" spans="1:4" x14ac:dyDescent="0.3">
      <c r="A69">
        <f>[7]FUEDCMID!C68</f>
        <v>0</v>
      </c>
      <c r="B69">
        <f>[7]FUEDCMID!E68</f>
        <v>0</v>
      </c>
      <c r="C69">
        <f>[7]FUEDCMID!G68</f>
        <v>0</v>
      </c>
      <c r="D69" s="1">
        <f t="shared" si="1"/>
        <v>0</v>
      </c>
    </row>
    <row r="70" spans="1:4" x14ac:dyDescent="0.3">
      <c r="A70">
        <f>[7]FUEDCMID!C69</f>
        <v>0</v>
      </c>
      <c r="B70">
        <f>[7]FUEDCMID!E69</f>
        <v>0</v>
      </c>
      <c r="C70">
        <f>[7]FUEDCMID!G69</f>
        <v>0</v>
      </c>
      <c r="D70" s="1">
        <f t="shared" si="1"/>
        <v>0</v>
      </c>
    </row>
    <row r="71" spans="1:4" x14ac:dyDescent="0.3">
      <c r="A71">
        <f>[7]FUEDCMID!C70</f>
        <v>0</v>
      </c>
      <c r="B71">
        <f>[7]FUEDCMID!E70</f>
        <v>0</v>
      </c>
      <c r="C71">
        <f>[7]FUEDCMID!G70</f>
        <v>0</v>
      </c>
      <c r="D71" s="1">
        <f t="shared" si="1"/>
        <v>0</v>
      </c>
    </row>
    <row r="72" spans="1:4" x14ac:dyDescent="0.3">
      <c r="A72">
        <f>[7]FUEDCMID!C71</f>
        <v>0</v>
      </c>
      <c r="B72">
        <f>[7]FUEDCMID!E71</f>
        <v>0</v>
      </c>
      <c r="C72">
        <f>[7]FUEDCMID!G71</f>
        <v>0</v>
      </c>
      <c r="D72" s="1">
        <f t="shared" si="1"/>
        <v>0</v>
      </c>
    </row>
    <row r="73" spans="1:4" x14ac:dyDescent="0.3">
      <c r="A73">
        <f>[7]FUEDCMID!C72</f>
        <v>0</v>
      </c>
      <c r="B73">
        <f>[7]FUEDCMID!E72</f>
        <v>0</v>
      </c>
      <c r="C73">
        <f>[7]FUEDCMID!G72</f>
        <v>0</v>
      </c>
      <c r="D73" s="1">
        <f t="shared" si="1"/>
        <v>0</v>
      </c>
    </row>
    <row r="74" spans="1:4" x14ac:dyDescent="0.3">
      <c r="A74">
        <f>[7]FUEDCMID!C73</f>
        <v>0</v>
      </c>
      <c r="B74">
        <f>[7]FUEDCMID!E73</f>
        <v>0</v>
      </c>
      <c r="C74">
        <f>[7]FUEDCMID!G73</f>
        <v>0</v>
      </c>
      <c r="D74" s="1">
        <f t="shared" si="1"/>
        <v>0</v>
      </c>
    </row>
    <row r="75" spans="1:4" x14ac:dyDescent="0.3">
      <c r="A75">
        <f>[7]FUEDCMID!C74</f>
        <v>0</v>
      </c>
      <c r="B75">
        <f>[7]FUEDCMID!E74</f>
        <v>0</v>
      </c>
      <c r="C75">
        <f>[7]FUEDCMID!G74</f>
        <v>0</v>
      </c>
      <c r="D75" s="1">
        <f t="shared" si="1"/>
        <v>0</v>
      </c>
    </row>
    <row r="76" spans="1:4" x14ac:dyDescent="0.3">
      <c r="A76">
        <f>[7]FUEDCMID!C75</f>
        <v>0</v>
      </c>
      <c r="B76">
        <f>[7]FUEDCMID!E75</f>
        <v>0</v>
      </c>
      <c r="C76">
        <f>[7]FUEDCMID!G75</f>
        <v>0</v>
      </c>
      <c r="D76" s="1">
        <f t="shared" si="1"/>
        <v>0</v>
      </c>
    </row>
    <row r="77" spans="1:4" x14ac:dyDescent="0.3">
      <c r="A77">
        <f>[7]FUEDCMID!C76</f>
        <v>0</v>
      </c>
      <c r="B77">
        <f>[7]FUEDCMID!E76</f>
        <v>0</v>
      </c>
      <c r="C77">
        <f>[7]FUEDCMID!G76</f>
        <v>0</v>
      </c>
      <c r="D77" s="1">
        <f t="shared" si="1"/>
        <v>0</v>
      </c>
    </row>
    <row r="78" spans="1:4" x14ac:dyDescent="0.3">
      <c r="A78">
        <f>[7]FUEDCMID!C77</f>
        <v>0</v>
      </c>
      <c r="B78">
        <f>[7]FUEDCMID!E77</f>
        <v>0</v>
      </c>
      <c r="C78">
        <f>[7]FUEDCMID!G77</f>
        <v>0</v>
      </c>
      <c r="D78" s="1">
        <f t="shared" si="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O98"/>
  <sheetViews>
    <sheetView workbookViewId="0">
      <selection activeCell="L1" sqref="L1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554687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>
        <f>IF(VFS_bas!D4=1,"",VFS_bas!A4)</f>
        <v>AGR</v>
      </c>
      <c r="B2" s="28">
        <f>IF(A2=0,"",IFERROR(VLOOKUP(A2,VFS_bas!$A:$B,2,0),""))</f>
        <v>100</v>
      </c>
      <c r="C2" s="28">
        <f>IFERROR(VLOOKUP($A2,updated_plusgrid!$1:$1048576,MATCH("After allocate to FUEDCMID today",updated_plusgrid!$1:$1,0),0),0)</f>
        <v>3400</v>
      </c>
      <c r="D2" s="28">
        <f>IFERROR(VLOOKUP($A2,updated_plusgrid!$1:$1048576,MATCH("After allocate to FUEDCMID tmr",updated_plusgrid!$1:$1,0),0),0)</f>
        <v>0</v>
      </c>
      <c r="E2" s="28">
        <f>IFERROR(VLOOKUP($A2,updated_plusgrid!$1:$1048576,MATCH("After allocate to FUEDCMID after tmr",updated_plusgrid!$1:$1,0),0),0)</f>
        <v>0</v>
      </c>
      <c r="F2" s="30">
        <f t="shared" ref="F2:F33" si="0">IF(LEN($A2)=3,IFERROR(C2/$B2,0),"")</f>
        <v>34</v>
      </c>
      <c r="G2" s="28">
        <f t="shared" ref="G2:G33" si="1">IFERROR(ROUNDDOWN(F2,-0.1),"")</f>
        <v>34</v>
      </c>
      <c r="H2" s="28">
        <f t="shared" ref="H2:H33" si="2">IFERROR(D2/B2,"")</f>
        <v>0</v>
      </c>
      <c r="I2" s="28">
        <f t="shared" ref="I2:I33" si="3">IFERROR(ROUNDDOWN(H2,-0.1),"")</f>
        <v>0</v>
      </c>
      <c r="J2" s="28">
        <f t="shared" ref="J2:J33" si="4">IFERROR(E2/B2,"")</f>
        <v>0</v>
      </c>
      <c r="K2" s="28">
        <f t="shared" ref="K2:K33" si="5">IFERROR(ROUNDDOWN(J2,-0.1),"")</f>
        <v>0</v>
      </c>
      <c r="L2" s="27">
        <f t="shared" ref="L2:L33" si="6">IFERROR(G2+I2+K2,"")</f>
        <v>34</v>
      </c>
      <c r="M2" s="27">
        <f t="shared" ref="M2:M13" si="7">C2-MIN($G$2:$G$31)*B2</f>
        <v>3400</v>
      </c>
      <c r="N2" s="27">
        <f t="shared" ref="N2:N33" si="8">D2-MIN($I:$I)*B2</f>
        <v>0</v>
      </c>
      <c r="O2" s="27">
        <f t="shared" ref="O2:O33" si="9">E2-MIN($K:$K)*B2</f>
        <v>0</v>
      </c>
    </row>
    <row r="3" spans="1:15" x14ac:dyDescent="0.3">
      <c r="A3" s="29" t="str">
        <f>IF(VFS_bas!D8=1,"",VFS_bas!A8)</f>
        <v>BSI</v>
      </c>
      <c r="B3" s="28">
        <f>IF(A3=0,"",IFERROR(VLOOKUP(A3,VFS_bas!$A:$B,2,0),""))</f>
        <v>100</v>
      </c>
      <c r="C3" s="28">
        <f>IFERROR(VLOOKUP($A3,updated_plusgrid!$1:$1048576,MATCH("After allocate to FUEDCMID today",updated_plusgrid!$1:$1,0),0),0)</f>
        <v>3700</v>
      </c>
      <c r="D3" s="28">
        <f>IFERROR(VLOOKUP($A3,updated_plusgrid!$1:$1048576,MATCH("After allocate to FUEDCMID tmr",updated_plusgrid!$1:$1,0),0),0)</f>
        <v>0</v>
      </c>
      <c r="E3" s="28">
        <f>IFERROR(VLOOKUP($A3,updated_plusgrid!$1:$1048576,MATCH("After allocate to FUEDCMID after tmr",updated_plusgrid!$1:$1,0),0),0)</f>
        <v>0</v>
      </c>
      <c r="F3" s="30">
        <f t="shared" si="0"/>
        <v>37</v>
      </c>
      <c r="G3" s="28">
        <f t="shared" si="1"/>
        <v>37</v>
      </c>
      <c r="H3" s="28">
        <f t="shared" si="2"/>
        <v>0</v>
      </c>
      <c r="I3" s="28">
        <f t="shared" si="3"/>
        <v>0</v>
      </c>
      <c r="J3" s="28">
        <f t="shared" si="4"/>
        <v>0</v>
      </c>
      <c r="K3" s="28">
        <f t="shared" si="5"/>
        <v>0</v>
      </c>
      <c r="L3" s="27">
        <f t="shared" si="6"/>
        <v>37</v>
      </c>
      <c r="M3" s="27">
        <f t="shared" si="7"/>
        <v>3700</v>
      </c>
      <c r="N3" s="27">
        <f t="shared" si="8"/>
        <v>0</v>
      </c>
      <c r="O3" s="27">
        <f t="shared" si="9"/>
        <v>0</v>
      </c>
    </row>
    <row r="4" spans="1:15" x14ac:dyDescent="0.3">
      <c r="A4" s="29" t="str">
        <f>IF(VFS_bas!D11=1,"",VFS_bas!A11)</f>
        <v>CTS</v>
      </c>
      <c r="B4" s="28">
        <f>IF(A4=0,"",IFERROR(VLOOKUP(A4,VFS_bas!$A:$B,2,0),""))</f>
        <v>100</v>
      </c>
      <c r="C4" s="28">
        <f>IFERROR(VLOOKUP($A4,updated_plusgrid!$1:$1048576,MATCH("After allocate to FUEDCMID today",updated_plusgrid!$1:$1,0),0),0)</f>
        <v>3500</v>
      </c>
      <c r="D4" s="28">
        <f>IFERROR(VLOOKUP($A4,updated_plusgrid!$1:$1048576,MATCH("After allocate to FUEDCMID tmr",updated_plusgrid!$1:$1,0),0),0)</f>
        <v>0</v>
      </c>
      <c r="E4" s="28">
        <f>IFERROR(VLOOKUP($A4,updated_plusgrid!$1:$1048576,MATCH("After allocate to FUEDCMID after tmr",updated_plusgrid!$1:$1,0),0),0)</f>
        <v>0</v>
      </c>
      <c r="F4" s="30">
        <f t="shared" si="0"/>
        <v>35</v>
      </c>
      <c r="G4" s="28">
        <f t="shared" si="1"/>
        <v>35</v>
      </c>
      <c r="H4" s="28">
        <f t="shared" si="2"/>
        <v>0</v>
      </c>
      <c r="I4" s="28">
        <f t="shared" si="3"/>
        <v>0</v>
      </c>
      <c r="J4" s="28">
        <f t="shared" si="4"/>
        <v>0</v>
      </c>
      <c r="K4" s="28">
        <f t="shared" si="5"/>
        <v>0</v>
      </c>
      <c r="L4" s="27">
        <f t="shared" si="6"/>
        <v>35</v>
      </c>
      <c r="M4" s="27">
        <f t="shared" si="7"/>
        <v>3500</v>
      </c>
      <c r="N4" s="27">
        <f t="shared" si="8"/>
        <v>0</v>
      </c>
      <c r="O4" s="27">
        <f t="shared" si="9"/>
        <v>0</v>
      </c>
    </row>
    <row r="5" spans="1:15" x14ac:dyDescent="0.3">
      <c r="A5" s="29" t="str">
        <f>IF(VFS_bas!D32=1,"",VFS_bas!A32)</f>
        <v>VDS</v>
      </c>
      <c r="B5" s="28">
        <f>IF(A5=0,"",IFERROR(VLOOKUP(A5,VFS_bas!$A:$B,2,0),""))</f>
        <v>100</v>
      </c>
      <c r="C5" s="28">
        <f>IFERROR(VLOOKUP($A5,updated_plusgrid!$1:$1048576,MATCH("After allocate to FUEDCMID today",updated_plusgrid!$1:$1,0),0),0)</f>
        <v>3500</v>
      </c>
      <c r="D5" s="28">
        <f>IFERROR(VLOOKUP($A5,updated_plusgrid!$1:$1048576,MATCH("After allocate to FUEDCMID tmr",updated_plusgrid!$1:$1,0),0),0)</f>
        <v>0</v>
      </c>
      <c r="E5" s="28">
        <f>IFERROR(VLOOKUP($A5,updated_plusgrid!$1:$1048576,MATCH("After allocate to FUEDCMID after tmr",updated_plusgrid!$1:$1,0),0),0)</f>
        <v>0</v>
      </c>
      <c r="F5" s="30">
        <f t="shared" si="0"/>
        <v>35</v>
      </c>
      <c r="G5" s="28">
        <f t="shared" si="1"/>
        <v>35</v>
      </c>
      <c r="H5" s="28">
        <f t="shared" si="2"/>
        <v>0</v>
      </c>
      <c r="I5" s="28">
        <f t="shared" si="3"/>
        <v>0</v>
      </c>
      <c r="J5" s="28">
        <f t="shared" si="4"/>
        <v>0</v>
      </c>
      <c r="K5" s="28">
        <f t="shared" si="5"/>
        <v>0</v>
      </c>
      <c r="L5" s="27">
        <f t="shared" si="6"/>
        <v>35</v>
      </c>
      <c r="M5" s="27">
        <f t="shared" si="7"/>
        <v>3500</v>
      </c>
      <c r="N5" s="27">
        <f t="shared" si="8"/>
        <v>0</v>
      </c>
      <c r="O5" s="27">
        <f t="shared" si="9"/>
        <v>0</v>
      </c>
    </row>
    <row r="6" spans="1:15" x14ac:dyDescent="0.3">
      <c r="A6" s="29" t="str">
        <f>IF(VFS_bas!D19=1,"",VFS_bas!A19)</f>
        <v>MIG</v>
      </c>
      <c r="B6" s="28">
        <f>IF(A6=0,"",IFERROR(VLOOKUP(A6,VFS_bas!$A:$B,2,0),""))</f>
        <v>100</v>
      </c>
      <c r="C6" s="28">
        <f>IFERROR(VLOOKUP($A6,updated_plusgrid!$1:$1048576,MATCH("After allocate to FUEDCMID today",updated_plusgrid!$1:$1,0),0),0)</f>
        <v>3400</v>
      </c>
      <c r="D6" s="28">
        <f>IFERROR(VLOOKUP($A6,updated_plusgrid!$1:$1048576,MATCH("After allocate to FUEDCMID tmr",updated_plusgrid!$1:$1,0),0),0)</f>
        <v>0</v>
      </c>
      <c r="E6" s="28">
        <f>IFERROR(VLOOKUP($A6,updated_plusgrid!$1:$1048576,MATCH("After allocate to FUEDCMID after tmr",updated_plusgrid!$1:$1,0),0),0)</f>
        <v>0</v>
      </c>
      <c r="F6" s="30">
        <f t="shared" si="0"/>
        <v>34</v>
      </c>
      <c r="G6" s="28">
        <f t="shared" si="1"/>
        <v>34</v>
      </c>
      <c r="H6" s="28">
        <f t="shared" si="2"/>
        <v>0</v>
      </c>
      <c r="I6" s="28">
        <f t="shared" si="3"/>
        <v>0</v>
      </c>
      <c r="J6" s="28">
        <f t="shared" si="4"/>
        <v>0</v>
      </c>
      <c r="K6" s="28">
        <f t="shared" si="5"/>
        <v>0</v>
      </c>
      <c r="L6" s="27">
        <f t="shared" si="6"/>
        <v>34</v>
      </c>
      <c r="M6" s="27">
        <f t="shared" si="7"/>
        <v>3400</v>
      </c>
      <c r="N6" s="27">
        <f t="shared" si="8"/>
        <v>0</v>
      </c>
      <c r="O6" s="27">
        <f t="shared" si="9"/>
        <v>0</v>
      </c>
    </row>
    <row r="7" spans="1:15" x14ac:dyDescent="0.3">
      <c r="A7" s="29" t="str">
        <f>IF(VFS_bas!D7=1,"",VFS_bas!A7)</f>
        <v>BMI</v>
      </c>
      <c r="B7" s="28">
        <f>IF(A7=0,"",IFERROR(VLOOKUP(A7,VFS_bas!$A:$B,2,0),""))</f>
        <v>100</v>
      </c>
      <c r="C7" s="28">
        <f>IFERROR(VLOOKUP($A7,updated_plusgrid!$1:$1048576,MATCH("After allocate to FUEDCMID today",updated_plusgrid!$1:$1,0),0),0)</f>
        <v>3500</v>
      </c>
      <c r="D7" s="28">
        <f>IFERROR(VLOOKUP($A7,updated_plusgrid!$1:$1048576,MATCH("After allocate to FUEDCMID tmr",updated_plusgrid!$1:$1,0),0),0)</f>
        <v>0</v>
      </c>
      <c r="E7" s="28">
        <f>IFERROR(VLOOKUP($A7,updated_plusgrid!$1:$1048576,MATCH("After allocate to FUEDCMID after tmr",updated_plusgrid!$1:$1,0),0),0)</f>
        <v>0</v>
      </c>
      <c r="F7" s="30">
        <f t="shared" si="0"/>
        <v>35</v>
      </c>
      <c r="G7" s="28">
        <f t="shared" si="1"/>
        <v>35</v>
      </c>
      <c r="H7" s="28">
        <f t="shared" si="2"/>
        <v>0</v>
      </c>
      <c r="I7" s="28">
        <f t="shared" si="3"/>
        <v>0</v>
      </c>
      <c r="J7" s="28">
        <f t="shared" si="4"/>
        <v>0</v>
      </c>
      <c r="K7" s="28">
        <f t="shared" si="5"/>
        <v>0</v>
      </c>
      <c r="L7" s="27">
        <f t="shared" si="6"/>
        <v>35</v>
      </c>
      <c r="M7" s="27">
        <f t="shared" si="7"/>
        <v>3500</v>
      </c>
      <c r="N7" s="27">
        <f t="shared" si="8"/>
        <v>0</v>
      </c>
      <c r="O7" s="27">
        <f t="shared" si="9"/>
        <v>0</v>
      </c>
    </row>
    <row r="8" spans="1:15" x14ac:dyDescent="0.3">
      <c r="A8" s="29" t="str">
        <f>IF(VFS_bas!D5=1,"",VFS_bas!A5)</f>
        <v>BIC</v>
      </c>
      <c r="B8" s="28">
        <f>IF(A8=0,"",IFERROR(VLOOKUP(A8,VFS_bas!$A:$B,2,0),""))</f>
        <v>100</v>
      </c>
      <c r="C8" s="28">
        <f>IFERROR(VLOOKUP($A8,updated_plusgrid!$1:$1048576,MATCH("After allocate to FUEDCMID today",updated_plusgrid!$1:$1,0),0),0)</f>
        <v>4500</v>
      </c>
      <c r="D8" s="28">
        <f>IFERROR(VLOOKUP($A8,updated_plusgrid!$1:$1048576,MATCH("After allocate to FUEDCMID tmr",updated_plusgrid!$1:$1,0),0),0)</f>
        <v>0</v>
      </c>
      <c r="E8" s="28">
        <f>IFERROR(VLOOKUP($A8,updated_plusgrid!$1:$1048576,MATCH("After allocate to FUEDCMID after tmr",updated_plusgrid!$1:$1,0),0),0)</f>
        <v>0</v>
      </c>
      <c r="F8" s="30">
        <f t="shared" si="0"/>
        <v>45</v>
      </c>
      <c r="G8" s="28">
        <f t="shared" si="1"/>
        <v>45</v>
      </c>
      <c r="H8" s="28">
        <f t="shared" si="2"/>
        <v>0</v>
      </c>
      <c r="I8" s="28">
        <f t="shared" si="3"/>
        <v>0</v>
      </c>
      <c r="J8" s="28">
        <f t="shared" si="4"/>
        <v>0</v>
      </c>
      <c r="K8" s="28">
        <f t="shared" si="5"/>
        <v>0</v>
      </c>
      <c r="L8" s="27">
        <f t="shared" si="6"/>
        <v>45</v>
      </c>
      <c r="M8" s="27">
        <f t="shared" si="7"/>
        <v>4500</v>
      </c>
      <c r="N8" s="27">
        <f t="shared" si="8"/>
        <v>0</v>
      </c>
      <c r="O8" s="27">
        <f t="shared" si="9"/>
        <v>0</v>
      </c>
    </row>
    <row r="9" spans="1:15" x14ac:dyDescent="0.3">
      <c r="A9" s="29" t="str">
        <f>IF(VFS_bas!D29=1,"",VFS_bas!A29)</f>
        <v>TVS</v>
      </c>
      <c r="B9" s="28">
        <f>IF(A9=0,"",IFERROR(VLOOKUP(A9,VFS_bas!$A:$B,2,0),""))</f>
        <v>100</v>
      </c>
      <c r="C9" s="28">
        <f>IFERROR(VLOOKUP($A9,updated_plusgrid!$1:$1048576,MATCH("After allocate to FUEDCMID today",updated_plusgrid!$1:$1,0),0),0)</f>
        <v>4600</v>
      </c>
      <c r="D9" s="28">
        <f>IFERROR(VLOOKUP($A9,updated_plusgrid!$1:$1048576,MATCH("After allocate to FUEDCMID tmr",updated_plusgrid!$1:$1,0),0),0)</f>
        <v>0</v>
      </c>
      <c r="E9" s="28">
        <f>IFERROR(VLOOKUP($A9,updated_plusgrid!$1:$1048576,MATCH("After allocate to FUEDCMID after tmr",updated_plusgrid!$1:$1,0),0),0)</f>
        <v>0</v>
      </c>
      <c r="F9" s="30">
        <f t="shared" si="0"/>
        <v>46</v>
      </c>
      <c r="G9" s="28">
        <f t="shared" si="1"/>
        <v>46</v>
      </c>
      <c r="H9" s="28">
        <f t="shared" si="2"/>
        <v>0</v>
      </c>
      <c r="I9" s="28">
        <f t="shared" si="3"/>
        <v>0</v>
      </c>
      <c r="J9" s="28">
        <f t="shared" si="4"/>
        <v>0</v>
      </c>
      <c r="K9" s="28">
        <f t="shared" si="5"/>
        <v>0</v>
      </c>
      <c r="L9" s="27">
        <f t="shared" si="6"/>
        <v>46</v>
      </c>
      <c r="M9" s="27">
        <f t="shared" si="7"/>
        <v>4600</v>
      </c>
      <c r="N9" s="27">
        <f t="shared" si="8"/>
        <v>0</v>
      </c>
      <c r="O9" s="27">
        <f t="shared" si="9"/>
        <v>0</v>
      </c>
    </row>
    <row r="10" spans="1:15" x14ac:dyDescent="0.3">
      <c r="A10" s="29" t="str">
        <f>IF(VFS_bas!D22=1,"",VFS_bas!A22)</f>
        <v>ORS</v>
      </c>
      <c r="B10" s="28">
        <f>IF(A10=0,"",IFERROR(VLOOKUP(A10,VFS_bas!$A:$B,2,0),""))</f>
        <v>400</v>
      </c>
      <c r="C10" s="28">
        <f>IFERROR(VLOOKUP($A10,updated_plusgrid!$1:$1048576,MATCH("After allocate to FUEDCMID today",updated_plusgrid!$1:$1,0),0),0)</f>
        <v>16816</v>
      </c>
      <c r="D10" s="28">
        <f>IFERROR(VLOOKUP($A10,updated_plusgrid!$1:$1048576,MATCH("After allocate to FUEDCMID tmr",updated_plusgrid!$1:$1,0),0),0)</f>
        <v>0</v>
      </c>
      <c r="E10" s="28">
        <f>IFERROR(VLOOKUP($A10,updated_plusgrid!$1:$1048576,MATCH("After allocate to FUEDCMID after tmr",updated_plusgrid!$1:$1,0),0),0)</f>
        <v>0</v>
      </c>
      <c r="F10" s="30">
        <f t="shared" si="0"/>
        <v>42.04</v>
      </c>
      <c r="G10" s="28">
        <f t="shared" si="1"/>
        <v>42</v>
      </c>
      <c r="H10" s="28">
        <f t="shared" si="2"/>
        <v>0</v>
      </c>
      <c r="I10" s="28">
        <f t="shared" si="3"/>
        <v>0</v>
      </c>
      <c r="J10" s="28">
        <f t="shared" si="4"/>
        <v>0</v>
      </c>
      <c r="K10" s="28">
        <f t="shared" si="5"/>
        <v>0</v>
      </c>
      <c r="L10" s="27">
        <f t="shared" si="6"/>
        <v>42</v>
      </c>
      <c r="M10" s="27">
        <f t="shared" si="7"/>
        <v>16816</v>
      </c>
      <c r="N10" s="27">
        <f t="shared" si="8"/>
        <v>0</v>
      </c>
      <c r="O10" s="27">
        <f t="shared" si="9"/>
        <v>0</v>
      </c>
    </row>
    <row r="11" spans="1:15" x14ac:dyDescent="0.3">
      <c r="A11" s="29" t="str">
        <f>IF(VFS_bas!D14=1,"",VFS_bas!A14)</f>
        <v>FTS</v>
      </c>
      <c r="B11" s="28">
        <f>IF(A11=0,"",IFERROR(VLOOKUP(A11,VFS_bas!$A:$B,2,0),""))</f>
        <v>200</v>
      </c>
      <c r="C11" s="28">
        <f>IFERROR(VLOOKUP($A11,updated_plusgrid!$1:$1048576,MATCH("After allocate to FUEDCMID today",updated_plusgrid!$1:$1,0),0),0)</f>
        <v>1800</v>
      </c>
      <c r="D11" s="28">
        <f>IFERROR(VLOOKUP($A11,updated_plusgrid!$1:$1048576,MATCH("After allocate to FUEDCMID tmr",updated_plusgrid!$1:$1,0),0),0)</f>
        <v>0</v>
      </c>
      <c r="E11" s="28">
        <f>IFERROR(VLOOKUP($A11,updated_plusgrid!$1:$1048576,MATCH("After allocate to FUEDCMID after tmr",updated_plusgrid!$1:$1,0),0),0)</f>
        <v>0</v>
      </c>
      <c r="F11" s="30">
        <f t="shared" si="0"/>
        <v>9</v>
      </c>
      <c r="G11" s="28">
        <f t="shared" si="1"/>
        <v>9</v>
      </c>
      <c r="H11" s="28">
        <f t="shared" si="2"/>
        <v>0</v>
      </c>
      <c r="I11" s="28">
        <f t="shared" si="3"/>
        <v>0</v>
      </c>
      <c r="J11" s="28">
        <f t="shared" si="4"/>
        <v>0</v>
      </c>
      <c r="K11" s="28">
        <f t="shared" si="5"/>
        <v>0</v>
      </c>
      <c r="L11" s="27">
        <f t="shared" si="6"/>
        <v>9</v>
      </c>
      <c r="M11" s="27">
        <f t="shared" si="7"/>
        <v>1800</v>
      </c>
      <c r="N11" s="27">
        <f t="shared" si="8"/>
        <v>0</v>
      </c>
      <c r="O11" s="27">
        <f t="shared" si="9"/>
        <v>0</v>
      </c>
    </row>
    <row r="12" spans="1:15" x14ac:dyDescent="0.3">
      <c r="A12" s="29" t="str">
        <f>IF(VFS_bas!D23=1,"",VFS_bas!A23)</f>
        <v>SHB</v>
      </c>
      <c r="B12" s="28">
        <f>IF(A12=0,"",IFERROR(VLOOKUP(A12,VFS_bas!$A:$B,2,0),""))</f>
        <v>4000</v>
      </c>
      <c r="C12" s="28">
        <f>IFERROR(VLOOKUP($A12,updated_plusgrid!$1:$1048576,MATCH("After allocate to FUEDCMID today",updated_plusgrid!$1:$1,0),0),0)</f>
        <v>39400</v>
      </c>
      <c r="D12" s="28">
        <f>IFERROR(VLOOKUP($A12,updated_plusgrid!$1:$1048576,MATCH("After allocate to FUEDCMID tmr",updated_plusgrid!$1:$1,0),0),0)</f>
        <v>5400</v>
      </c>
      <c r="E12" s="28">
        <f>IFERROR(VLOOKUP($A12,updated_plusgrid!$1:$1048576,MATCH("After allocate to FUEDCMID after tmr",updated_plusgrid!$1:$1,0),0),0)</f>
        <v>5400</v>
      </c>
      <c r="F12" s="30">
        <f t="shared" si="0"/>
        <v>9.85</v>
      </c>
      <c r="G12" s="28">
        <f t="shared" si="1"/>
        <v>9</v>
      </c>
      <c r="H12" s="28">
        <f t="shared" si="2"/>
        <v>1.35</v>
      </c>
      <c r="I12" s="28">
        <f t="shared" si="3"/>
        <v>1</v>
      </c>
      <c r="J12" s="28">
        <f t="shared" si="4"/>
        <v>1.35</v>
      </c>
      <c r="K12" s="28">
        <f t="shared" si="5"/>
        <v>1</v>
      </c>
      <c r="L12" s="27">
        <f t="shared" si="6"/>
        <v>11</v>
      </c>
      <c r="M12" s="27">
        <f t="shared" si="7"/>
        <v>39400</v>
      </c>
      <c r="N12" s="27">
        <f t="shared" si="8"/>
        <v>5400</v>
      </c>
      <c r="O12" s="27">
        <f t="shared" si="9"/>
        <v>5400</v>
      </c>
    </row>
    <row r="13" spans="1:15" x14ac:dyDescent="0.3">
      <c r="A13" s="29" t="str">
        <f>IF(VFS_bas!D13=1,"",VFS_bas!A13)</f>
        <v>EVF</v>
      </c>
      <c r="B13" s="28">
        <f>IF(A13=0,"",IFERROR(VLOOKUP(A13,VFS_bas!$A:$B,2,0),""))</f>
        <v>600</v>
      </c>
      <c r="C13" s="28">
        <f>IFERROR(VLOOKUP($A13,updated_plusgrid!$1:$1048576,MATCH("After allocate to FUEDCMID today",updated_plusgrid!$1:$1,0),0),0)</f>
        <v>24600</v>
      </c>
      <c r="D13" s="28">
        <f>IFERROR(VLOOKUP($A13,updated_plusgrid!$1:$1048576,MATCH("After allocate to FUEDCMID tmr",updated_plusgrid!$1:$1,0),0),0)</f>
        <v>0</v>
      </c>
      <c r="E13" s="28">
        <f>IFERROR(VLOOKUP($A13,updated_plusgrid!$1:$1048576,MATCH("After allocate to FUEDCMID after tmr",updated_plusgrid!$1:$1,0),0),0)</f>
        <v>0</v>
      </c>
      <c r="F13" s="30">
        <f t="shared" si="0"/>
        <v>41</v>
      </c>
      <c r="G13" s="28">
        <f t="shared" si="1"/>
        <v>41</v>
      </c>
      <c r="H13" s="28">
        <f t="shared" si="2"/>
        <v>0</v>
      </c>
      <c r="I13" s="28">
        <f t="shared" si="3"/>
        <v>0</v>
      </c>
      <c r="J13" s="28">
        <f t="shared" si="4"/>
        <v>0</v>
      </c>
      <c r="K13" s="28">
        <f t="shared" si="5"/>
        <v>0</v>
      </c>
      <c r="L13" s="27">
        <f t="shared" si="6"/>
        <v>41</v>
      </c>
      <c r="M13" s="27">
        <f t="shared" si="7"/>
        <v>24600</v>
      </c>
      <c r="N13" s="27">
        <f t="shared" si="8"/>
        <v>0</v>
      </c>
      <c r="O13" s="27">
        <f t="shared" si="9"/>
        <v>0</v>
      </c>
    </row>
    <row r="14" spans="1:15" x14ac:dyDescent="0.3">
      <c r="A14" s="29" t="str">
        <f>IF(VFS_bas!D17=1,"",VFS_bas!A17)</f>
        <v>LPB</v>
      </c>
      <c r="B14" s="28">
        <f>IF(A14=0,"",IFERROR(VLOOKUP(A14,VFS_bas!$A:$B,2,0),""))</f>
        <v>3000</v>
      </c>
      <c r="C14" s="28">
        <f>IFERROR(VLOOKUP($A14,updated_plusgrid!$1:$1048576,MATCH("After allocate to FUEDCMID today",updated_plusgrid!$1:$1,0),0),0)</f>
        <v>110800</v>
      </c>
      <c r="D14" s="28">
        <f>IFERROR(VLOOKUP($A14,updated_plusgrid!$1:$1048576,MATCH("After allocate to FUEDCMID tmr",updated_plusgrid!$1:$1,0),0),0)</f>
        <v>0</v>
      </c>
      <c r="E14" s="28">
        <f>IFERROR(VLOOKUP($A14,updated_plusgrid!$1:$1048576,MATCH("After allocate to FUEDCMID after tmr",updated_plusgrid!$1:$1,0),0),0)</f>
        <v>0</v>
      </c>
      <c r="F14" s="30">
        <f t="shared" si="0"/>
        <v>36.93333333333333</v>
      </c>
      <c r="G14" s="28">
        <f t="shared" si="1"/>
        <v>36</v>
      </c>
      <c r="H14" s="28">
        <f t="shared" si="2"/>
        <v>0</v>
      </c>
      <c r="I14" s="28">
        <f t="shared" si="3"/>
        <v>0</v>
      </c>
      <c r="J14" s="28">
        <f t="shared" si="4"/>
        <v>0</v>
      </c>
      <c r="K14" s="28">
        <f t="shared" si="5"/>
        <v>0</v>
      </c>
      <c r="L14" s="27">
        <f t="shared" si="6"/>
        <v>36</v>
      </c>
      <c r="M14" s="27">
        <f>C14-MIN($G:$G)*B14</f>
        <v>110800</v>
      </c>
      <c r="N14" s="27">
        <f t="shared" si="8"/>
        <v>0</v>
      </c>
      <c r="O14" s="27">
        <f t="shared" si="9"/>
        <v>0</v>
      </c>
    </row>
    <row r="15" spans="1:15" x14ac:dyDescent="0.3">
      <c r="A15" s="29" t="str">
        <f>IF(VFS_bas!D15=1,"",VFS_bas!A15)</f>
        <v>HCM</v>
      </c>
      <c r="B15" s="28">
        <f>IF(A15=0,"",IFERROR(VLOOKUP(A15,VFS_bas!$A:$B,2,0),""))</f>
        <v>500</v>
      </c>
      <c r="C15" s="28">
        <f>IFERROR(VLOOKUP($A15,updated_plusgrid!$1:$1048576,MATCH("After allocate to FUEDCMID today",updated_plusgrid!$1:$1,0),0),0)</f>
        <v>23230</v>
      </c>
      <c r="D15" s="28">
        <f>IFERROR(VLOOKUP($A15,updated_plusgrid!$1:$1048576,MATCH("After allocate to FUEDCMID tmr",updated_plusgrid!$1:$1,0),0),0)</f>
        <v>0</v>
      </c>
      <c r="E15" s="28">
        <f>IFERROR(VLOOKUP($A15,updated_plusgrid!$1:$1048576,MATCH("After allocate to FUEDCMID after tmr",updated_plusgrid!$1:$1,0),0),0)</f>
        <v>0</v>
      </c>
      <c r="F15" s="30">
        <f t="shared" si="0"/>
        <v>46.46</v>
      </c>
      <c r="G15" s="28">
        <f t="shared" si="1"/>
        <v>46</v>
      </c>
      <c r="H15" s="28">
        <f t="shared" si="2"/>
        <v>0</v>
      </c>
      <c r="I15" s="28">
        <f t="shared" si="3"/>
        <v>0</v>
      </c>
      <c r="J15" s="28">
        <f t="shared" si="4"/>
        <v>0</v>
      </c>
      <c r="K15" s="28">
        <f t="shared" si="5"/>
        <v>0</v>
      </c>
      <c r="L15" s="27">
        <f t="shared" si="6"/>
        <v>46</v>
      </c>
      <c r="M15" s="27">
        <f t="shared" ref="M15:M46" si="10">C15-MIN($G$2:$G$31)*B15</f>
        <v>23230</v>
      </c>
      <c r="N15" s="27">
        <f t="shared" si="8"/>
        <v>0</v>
      </c>
      <c r="O15" s="27">
        <f t="shared" si="9"/>
        <v>0</v>
      </c>
    </row>
    <row r="16" spans="1:15" x14ac:dyDescent="0.3">
      <c r="A16" s="29" t="str">
        <f>IF(VFS_bas!D36=1,"",VFS_bas!A36)</f>
        <v>VPB</v>
      </c>
      <c r="B16" s="28">
        <f>IF(A16=0,"",IFERROR(VLOOKUP(A16,VFS_bas!$A:$B,2,0),""))</f>
        <v>6200</v>
      </c>
      <c r="C16" s="28">
        <f>IFERROR(VLOOKUP($A16,updated_plusgrid!$1:$1048576,MATCH("After allocate to FUEDCMID today",updated_plusgrid!$1:$1,0),0),0)</f>
        <v>53683</v>
      </c>
      <c r="D16" s="28">
        <f>IFERROR(VLOOKUP($A16,updated_plusgrid!$1:$1048576,MATCH("After allocate to FUEDCMID tmr",updated_plusgrid!$1:$1,0),0),0)</f>
        <v>0</v>
      </c>
      <c r="E16" s="28">
        <f>IFERROR(VLOOKUP($A16,updated_plusgrid!$1:$1048576,MATCH("After allocate to FUEDCMID after tmr",updated_plusgrid!$1:$1,0),0),0)</f>
        <v>8200</v>
      </c>
      <c r="F16" s="30">
        <f t="shared" si="0"/>
        <v>8.6585483870967739</v>
      </c>
      <c r="G16" s="28">
        <f t="shared" si="1"/>
        <v>8</v>
      </c>
      <c r="H16" s="28">
        <f t="shared" si="2"/>
        <v>0</v>
      </c>
      <c r="I16" s="28">
        <f t="shared" si="3"/>
        <v>0</v>
      </c>
      <c r="J16" s="28">
        <f t="shared" si="4"/>
        <v>1.3225806451612903</v>
      </c>
      <c r="K16" s="28">
        <f t="shared" si="5"/>
        <v>1</v>
      </c>
      <c r="L16" s="27">
        <f t="shared" si="6"/>
        <v>9</v>
      </c>
      <c r="M16" s="27">
        <f t="shared" si="10"/>
        <v>53683</v>
      </c>
      <c r="N16" s="27">
        <f t="shared" si="8"/>
        <v>0</v>
      </c>
      <c r="O16" s="27">
        <f t="shared" si="9"/>
        <v>8200</v>
      </c>
    </row>
    <row r="17" spans="1:15" x14ac:dyDescent="0.3">
      <c r="A17" s="29" t="str">
        <f>IF(VFS_bas!D34=1,"",VFS_bas!A34)</f>
        <v>VIX</v>
      </c>
      <c r="B17" s="28">
        <f>IF(A17=0,"",IFERROR(VLOOKUP(A17,VFS_bas!$A:$B,2,0),""))</f>
        <v>1700</v>
      </c>
      <c r="C17" s="28">
        <f>IFERROR(VLOOKUP($A17,updated_plusgrid!$1:$1048576,MATCH("After allocate to FUEDCMID today",updated_plusgrid!$1:$1,0),0),0)</f>
        <v>6200</v>
      </c>
      <c r="D17" s="28">
        <f>IFERROR(VLOOKUP($A17,updated_plusgrid!$1:$1048576,MATCH("After allocate to FUEDCMID tmr",updated_plusgrid!$1:$1,0),0),0)</f>
        <v>0</v>
      </c>
      <c r="E17" s="28">
        <f>IFERROR(VLOOKUP($A17,updated_plusgrid!$1:$1048576,MATCH("After allocate to FUEDCMID after tmr",updated_plusgrid!$1:$1,0),0),0)</f>
        <v>0</v>
      </c>
      <c r="F17" s="30">
        <f t="shared" si="0"/>
        <v>3.6470588235294117</v>
      </c>
      <c r="G17" s="28">
        <f t="shared" si="1"/>
        <v>3</v>
      </c>
      <c r="H17" s="28">
        <f t="shared" si="2"/>
        <v>0</v>
      </c>
      <c r="I17" s="28">
        <f t="shared" si="3"/>
        <v>0</v>
      </c>
      <c r="J17" s="28">
        <f t="shared" si="4"/>
        <v>0</v>
      </c>
      <c r="K17" s="28">
        <f t="shared" si="5"/>
        <v>0</v>
      </c>
      <c r="L17" s="27">
        <f t="shared" si="6"/>
        <v>3</v>
      </c>
      <c r="M17" s="27">
        <f t="shared" si="10"/>
        <v>6200</v>
      </c>
      <c r="N17" s="27">
        <f t="shared" si="8"/>
        <v>0</v>
      </c>
      <c r="O17" s="27">
        <f t="shared" si="9"/>
        <v>0</v>
      </c>
    </row>
    <row r="18" spans="1:15" x14ac:dyDescent="0.3">
      <c r="A18" s="29" t="str">
        <f>IF(VFS_bas!D30=1,"",VFS_bas!A30)</f>
        <v>VCB</v>
      </c>
      <c r="B18" s="28">
        <f>IF(A18=0,"",IFERROR(VLOOKUP(A18,VFS_bas!$A:$B,2,0),""))</f>
        <v>800</v>
      </c>
      <c r="C18" s="28">
        <f>IFERROR(VLOOKUP($A18,updated_plusgrid!$1:$1048576,MATCH("After allocate to FUEDCMID today",updated_plusgrid!$1:$1,0),0),0)</f>
        <v>488</v>
      </c>
      <c r="D18" s="28">
        <f>IFERROR(VLOOKUP($A18,updated_plusgrid!$1:$1048576,MATCH("After allocate to FUEDCMID tmr",updated_plusgrid!$1:$1,0),0),0)</f>
        <v>0</v>
      </c>
      <c r="E18" s="28">
        <f>IFERROR(VLOOKUP($A18,updated_plusgrid!$1:$1048576,MATCH("After allocate to FUEDCMID after tmr",updated_plusgrid!$1:$1,0),0),0)</f>
        <v>1100</v>
      </c>
      <c r="F18" s="30">
        <f t="shared" si="0"/>
        <v>0.61</v>
      </c>
      <c r="G18" s="28">
        <f t="shared" si="1"/>
        <v>0</v>
      </c>
      <c r="H18" s="28">
        <f t="shared" si="2"/>
        <v>0</v>
      </c>
      <c r="I18" s="28">
        <f t="shared" si="3"/>
        <v>0</v>
      </c>
      <c r="J18" s="28">
        <f t="shared" si="4"/>
        <v>1.375</v>
      </c>
      <c r="K18" s="28">
        <f t="shared" si="5"/>
        <v>1</v>
      </c>
      <c r="L18" s="27">
        <f t="shared" si="6"/>
        <v>1</v>
      </c>
      <c r="M18" s="27">
        <f t="shared" si="10"/>
        <v>488</v>
      </c>
      <c r="N18" s="27">
        <f t="shared" si="8"/>
        <v>0</v>
      </c>
      <c r="O18" s="27">
        <f t="shared" si="9"/>
        <v>1100</v>
      </c>
    </row>
    <row r="19" spans="1:15" x14ac:dyDescent="0.3">
      <c r="A19" s="29" t="str">
        <f>IF(VFS_bas!D16=1,"",VFS_bas!A16)</f>
        <v>HDB</v>
      </c>
      <c r="B19" s="28">
        <f>IF(A19=0,"",IFERROR(VLOOKUP(A19,VFS_bas!$A:$B,2,0),""))</f>
        <v>2700</v>
      </c>
      <c r="C19" s="28">
        <f>IFERROR(VLOOKUP($A19,updated_plusgrid!$1:$1048576,MATCH("After allocate to FUEDCMID today",updated_plusgrid!$1:$1,0),0),0)</f>
        <v>33000</v>
      </c>
      <c r="D19" s="28">
        <f>IFERROR(VLOOKUP($A19,updated_plusgrid!$1:$1048576,MATCH("After allocate to FUEDCMID tmr",updated_plusgrid!$1:$1,0),0),0)</f>
        <v>3700</v>
      </c>
      <c r="E19" s="28">
        <f>IFERROR(VLOOKUP($A19,updated_plusgrid!$1:$1048576,MATCH("After allocate to FUEDCMID after tmr",updated_plusgrid!$1:$1,0),0),0)</f>
        <v>3700</v>
      </c>
      <c r="F19" s="30">
        <f t="shared" si="0"/>
        <v>12.222222222222221</v>
      </c>
      <c r="G19" s="28">
        <f t="shared" si="1"/>
        <v>12</v>
      </c>
      <c r="H19" s="28">
        <f t="shared" si="2"/>
        <v>1.3703703703703705</v>
      </c>
      <c r="I19" s="28">
        <f t="shared" si="3"/>
        <v>1</v>
      </c>
      <c r="J19" s="28">
        <f t="shared" si="4"/>
        <v>1.3703703703703705</v>
      </c>
      <c r="K19" s="28">
        <f t="shared" si="5"/>
        <v>1</v>
      </c>
      <c r="L19" s="27">
        <f t="shared" si="6"/>
        <v>14</v>
      </c>
      <c r="M19" s="27">
        <f t="shared" si="10"/>
        <v>33000</v>
      </c>
      <c r="N19" s="27">
        <f t="shared" si="8"/>
        <v>3700</v>
      </c>
      <c r="O19" s="27">
        <f t="shared" si="9"/>
        <v>3700</v>
      </c>
    </row>
    <row r="20" spans="1:15" x14ac:dyDescent="0.3">
      <c r="A20" s="29" t="str">
        <f>IF(VFS_bas!D12=1,"",VFS_bas!A12)</f>
        <v>EIB</v>
      </c>
      <c r="B20" s="28">
        <f>IF(A20=0,"",IFERROR(VLOOKUP(A20,VFS_bas!$A:$B,2,0),""))</f>
        <v>2000</v>
      </c>
      <c r="C20" s="28">
        <f>IFERROR(VLOOKUP($A20,updated_plusgrid!$1:$1048576,MATCH("After allocate to FUEDCMID today",updated_plusgrid!$1:$1,0),0),0)</f>
        <v>142427</v>
      </c>
      <c r="D20" s="28">
        <f>IFERROR(VLOOKUP($A20,updated_plusgrid!$1:$1048576,MATCH("After allocate to FUEDCMID tmr",updated_plusgrid!$1:$1,0),0),0)</f>
        <v>0</v>
      </c>
      <c r="E20" s="28">
        <f>IFERROR(VLOOKUP($A20,updated_plusgrid!$1:$1048576,MATCH("After allocate to FUEDCMID after tmr",updated_plusgrid!$1:$1,0),0),0)</f>
        <v>0</v>
      </c>
      <c r="F20" s="30">
        <f t="shared" si="0"/>
        <v>71.213499999999996</v>
      </c>
      <c r="G20" s="28">
        <f t="shared" si="1"/>
        <v>71</v>
      </c>
      <c r="H20" s="28">
        <f t="shared" si="2"/>
        <v>0</v>
      </c>
      <c r="I20" s="28">
        <f t="shared" si="3"/>
        <v>0</v>
      </c>
      <c r="J20" s="28">
        <f t="shared" si="4"/>
        <v>0</v>
      </c>
      <c r="K20" s="28">
        <f t="shared" si="5"/>
        <v>0</v>
      </c>
      <c r="L20" s="27">
        <f t="shared" si="6"/>
        <v>71</v>
      </c>
      <c r="M20" s="27">
        <f t="shared" si="10"/>
        <v>142427</v>
      </c>
      <c r="N20" s="27">
        <f t="shared" si="8"/>
        <v>0</v>
      </c>
      <c r="O20" s="27">
        <f t="shared" si="9"/>
        <v>0</v>
      </c>
    </row>
    <row r="21" spans="1:15" x14ac:dyDescent="0.3">
      <c r="A21" s="29" t="str">
        <f>IF(VFS_bas!D10=1,"",VFS_bas!A10)</f>
        <v>CTG</v>
      </c>
      <c r="B21" s="28">
        <f>IF(A21=0,"",IFERROR(VLOOKUP(A21,VFS_bas!$A:$B,2,0),""))</f>
        <v>1000</v>
      </c>
      <c r="C21" s="28">
        <f>IFERROR(VLOOKUP($A21,updated_plusgrid!$1:$1048576,MATCH("After allocate to FUEDCMID today",updated_plusgrid!$1:$1,0),0),0)</f>
        <v>14306</v>
      </c>
      <c r="D21" s="28">
        <f>IFERROR(VLOOKUP($A21,updated_plusgrid!$1:$1048576,MATCH("After allocate to FUEDCMID tmr",updated_plusgrid!$1:$1,0),0),0)</f>
        <v>1400</v>
      </c>
      <c r="E21" s="28">
        <f>IFERROR(VLOOKUP($A21,updated_plusgrid!$1:$1048576,MATCH("After allocate to FUEDCMID after tmr",updated_plusgrid!$1:$1,0),0),0)</f>
        <v>1400</v>
      </c>
      <c r="F21" s="30">
        <f t="shared" si="0"/>
        <v>14.305999999999999</v>
      </c>
      <c r="G21" s="28">
        <f t="shared" si="1"/>
        <v>14</v>
      </c>
      <c r="H21" s="28">
        <f t="shared" si="2"/>
        <v>1.4</v>
      </c>
      <c r="I21" s="28">
        <f t="shared" si="3"/>
        <v>1</v>
      </c>
      <c r="J21" s="28">
        <f t="shared" si="4"/>
        <v>1.4</v>
      </c>
      <c r="K21" s="28">
        <f t="shared" si="5"/>
        <v>1</v>
      </c>
      <c r="L21" s="27">
        <f t="shared" si="6"/>
        <v>16</v>
      </c>
      <c r="M21" s="27">
        <f t="shared" si="10"/>
        <v>14306</v>
      </c>
      <c r="N21" s="27">
        <f t="shared" si="8"/>
        <v>1400</v>
      </c>
      <c r="O21" s="27">
        <f t="shared" si="9"/>
        <v>1400</v>
      </c>
    </row>
    <row r="22" spans="1:15" x14ac:dyDescent="0.3">
      <c r="A22" s="29" t="str">
        <f>IF(VFS_bas!D26=1,"",VFS_bas!A26)</f>
        <v>STB</v>
      </c>
      <c r="B22" s="28">
        <f>IF(A22=0,"",IFERROR(VLOOKUP(A22,VFS_bas!$A:$B,2,0),""))</f>
        <v>2400</v>
      </c>
      <c r="C22" s="28">
        <f>IFERROR(VLOOKUP($A22,updated_plusgrid!$1:$1048576,MATCH("After allocate to FUEDCMID today",updated_plusgrid!$1:$1,0),0),0)</f>
        <v>159850</v>
      </c>
      <c r="D22" s="28">
        <f>IFERROR(VLOOKUP($A22,updated_plusgrid!$1:$1048576,MATCH("After allocate to FUEDCMID tmr",updated_plusgrid!$1:$1,0),0),0)</f>
        <v>3200</v>
      </c>
      <c r="E22" s="28">
        <f>IFERROR(VLOOKUP($A22,updated_plusgrid!$1:$1048576,MATCH("After allocate to FUEDCMID after tmr",updated_plusgrid!$1:$1,0),0),0)</f>
        <v>3200</v>
      </c>
      <c r="F22" s="30">
        <f t="shared" si="0"/>
        <v>66.604166666666671</v>
      </c>
      <c r="G22" s="28">
        <f t="shared" si="1"/>
        <v>66</v>
      </c>
      <c r="H22" s="28">
        <f t="shared" si="2"/>
        <v>1.3333333333333333</v>
      </c>
      <c r="I22" s="28">
        <f t="shared" si="3"/>
        <v>1</v>
      </c>
      <c r="J22" s="28">
        <f t="shared" si="4"/>
        <v>1.3333333333333333</v>
      </c>
      <c r="K22" s="28">
        <f t="shared" si="5"/>
        <v>1</v>
      </c>
      <c r="L22" s="27">
        <f t="shared" si="6"/>
        <v>68</v>
      </c>
      <c r="M22" s="27">
        <f t="shared" si="10"/>
        <v>159850</v>
      </c>
      <c r="N22" s="27">
        <f t="shared" si="8"/>
        <v>3200</v>
      </c>
      <c r="O22" s="27">
        <f t="shared" si="9"/>
        <v>3200</v>
      </c>
    </row>
    <row r="23" spans="1:15" x14ac:dyDescent="0.3">
      <c r="A23" s="29" t="str">
        <f>IF(VFS_bas!D6=1,"",VFS_bas!A6)</f>
        <v>BID</v>
      </c>
      <c r="B23" s="28">
        <f>IF(A23=0,"",IFERROR(VLOOKUP(A23,VFS_bas!$A:$B,2,0),""))</f>
        <v>300</v>
      </c>
      <c r="C23" s="28">
        <f>IFERROR(VLOOKUP($A23,updated_plusgrid!$1:$1048576,MATCH("After allocate to FUEDCMID today",updated_plusgrid!$1:$1,0),0),0)</f>
        <v>1805</v>
      </c>
      <c r="D23" s="28">
        <f>IFERROR(VLOOKUP($A23,updated_plusgrid!$1:$1048576,MATCH("After allocate to FUEDCMID tmr",updated_plusgrid!$1:$1,0),0),0)</f>
        <v>400</v>
      </c>
      <c r="E23" s="28">
        <f>IFERROR(VLOOKUP($A23,updated_plusgrid!$1:$1048576,MATCH("After allocate to FUEDCMID after tmr",updated_plusgrid!$1:$1,0),0),0)</f>
        <v>400</v>
      </c>
      <c r="F23" s="30">
        <f t="shared" si="0"/>
        <v>6.0166666666666666</v>
      </c>
      <c r="G23" s="28">
        <f t="shared" si="1"/>
        <v>6</v>
      </c>
      <c r="H23" s="28">
        <f t="shared" si="2"/>
        <v>1.3333333333333333</v>
      </c>
      <c r="I23" s="28">
        <f t="shared" si="3"/>
        <v>1</v>
      </c>
      <c r="J23" s="28">
        <f t="shared" si="4"/>
        <v>1.3333333333333333</v>
      </c>
      <c r="K23" s="28">
        <f t="shared" si="5"/>
        <v>1</v>
      </c>
      <c r="L23" s="27">
        <f t="shared" si="6"/>
        <v>8</v>
      </c>
      <c r="M23" s="27">
        <f t="shared" si="10"/>
        <v>1805</v>
      </c>
      <c r="N23" s="27">
        <f t="shared" si="8"/>
        <v>400</v>
      </c>
      <c r="O23" s="27">
        <f t="shared" si="9"/>
        <v>400</v>
      </c>
    </row>
    <row r="24" spans="1:15" x14ac:dyDescent="0.3">
      <c r="A24" s="29" t="str">
        <f>IF(VFS_bas!D31=1,"",VFS_bas!A31)</f>
        <v>VCI</v>
      </c>
      <c r="B24" s="28">
        <f>IF(A24=0,"",IFERROR(VLOOKUP(A24,VFS_bas!$A:$B,2,0),""))</f>
        <v>400</v>
      </c>
      <c r="C24" s="28">
        <f>IFERROR(VLOOKUP($A24,updated_plusgrid!$1:$1048576,MATCH("After allocate to FUEDCMID today",updated_plusgrid!$1:$1,0),0),0)</f>
        <v>21400</v>
      </c>
      <c r="D24" s="28">
        <f>IFERROR(VLOOKUP($A24,updated_plusgrid!$1:$1048576,MATCH("After allocate to FUEDCMID tmr",updated_plusgrid!$1:$1,0),0),0)</f>
        <v>0</v>
      </c>
      <c r="E24" s="28">
        <f>IFERROR(VLOOKUP($A24,updated_plusgrid!$1:$1048576,MATCH("After allocate to FUEDCMID after tmr",updated_plusgrid!$1:$1,0),0),0)</f>
        <v>0</v>
      </c>
      <c r="F24" s="30">
        <f t="shared" si="0"/>
        <v>53.5</v>
      </c>
      <c r="G24" s="28">
        <f t="shared" si="1"/>
        <v>53</v>
      </c>
      <c r="H24" s="28">
        <f t="shared" si="2"/>
        <v>0</v>
      </c>
      <c r="I24" s="28">
        <f t="shared" si="3"/>
        <v>0</v>
      </c>
      <c r="J24" s="28">
        <f t="shared" si="4"/>
        <v>0</v>
      </c>
      <c r="K24" s="28">
        <f t="shared" si="5"/>
        <v>0</v>
      </c>
      <c r="L24" s="27">
        <f t="shared" si="6"/>
        <v>53</v>
      </c>
      <c r="M24" s="27">
        <f t="shared" si="10"/>
        <v>21400</v>
      </c>
      <c r="N24" s="27">
        <f t="shared" si="8"/>
        <v>0</v>
      </c>
      <c r="O24" s="27">
        <f t="shared" si="9"/>
        <v>0</v>
      </c>
    </row>
    <row r="25" spans="1:15" x14ac:dyDescent="0.3">
      <c r="A25" s="29" t="str">
        <f>IF(VFS_bas!D24=1,"",VFS_bas!A24)</f>
        <v>SSB</v>
      </c>
      <c r="B25" s="28">
        <f>IF(A25=0,"",IFERROR(VLOOKUP(A25,VFS_bas!$A:$B,2,0),""))</f>
        <v>2100</v>
      </c>
      <c r="C25" s="28">
        <f>IFERROR(VLOOKUP($A25,updated_plusgrid!$1:$1048576,MATCH("After allocate to FUEDCMID today",updated_plusgrid!$1:$1,0),0),0)</f>
        <v>46800</v>
      </c>
      <c r="D25" s="28">
        <f>IFERROR(VLOOKUP($A25,updated_plusgrid!$1:$1048576,MATCH("After allocate to FUEDCMID tmr",updated_plusgrid!$1:$1,0),0),0)</f>
        <v>0</v>
      </c>
      <c r="E25" s="28">
        <f>IFERROR(VLOOKUP($A25,updated_plusgrid!$1:$1048576,MATCH("After allocate to FUEDCMID after tmr",updated_plusgrid!$1:$1,0),0),0)</f>
        <v>3000</v>
      </c>
      <c r="F25" s="30">
        <f t="shared" si="0"/>
        <v>22.285714285714285</v>
      </c>
      <c r="G25" s="28">
        <f t="shared" si="1"/>
        <v>22</v>
      </c>
      <c r="H25" s="28">
        <f t="shared" si="2"/>
        <v>0</v>
      </c>
      <c r="I25" s="28">
        <f t="shared" si="3"/>
        <v>0</v>
      </c>
      <c r="J25" s="28">
        <f t="shared" si="4"/>
        <v>1.4285714285714286</v>
      </c>
      <c r="K25" s="28">
        <f t="shared" si="5"/>
        <v>1</v>
      </c>
      <c r="L25" s="27">
        <f t="shared" si="6"/>
        <v>23</v>
      </c>
      <c r="M25" s="27">
        <f t="shared" si="10"/>
        <v>46800</v>
      </c>
      <c r="N25" s="27">
        <f t="shared" si="8"/>
        <v>0</v>
      </c>
      <c r="O25" s="27">
        <f t="shared" si="9"/>
        <v>3000</v>
      </c>
    </row>
    <row r="26" spans="1:15" x14ac:dyDescent="0.3">
      <c r="A26" s="29" t="str">
        <f>IF(VFS_bas!D9=1,"",VFS_bas!A9)</f>
        <v>BVH</v>
      </c>
      <c r="B26" s="28">
        <f>IF(A26=0,"",IFERROR(VLOOKUP(A26,VFS_bas!$A:$B,2,0),""))</f>
        <v>100</v>
      </c>
      <c r="C26" s="28">
        <f>IFERROR(VLOOKUP($A26,updated_plusgrid!$1:$1048576,MATCH("After allocate to FUEDCMID today",updated_plusgrid!$1:$1,0),0),0)</f>
        <v>4000</v>
      </c>
      <c r="D26" s="28">
        <f>IFERROR(VLOOKUP($A26,updated_plusgrid!$1:$1048576,MATCH("After allocate to FUEDCMID tmr",updated_plusgrid!$1:$1,0),0),0)</f>
        <v>100</v>
      </c>
      <c r="E26" s="28">
        <f>IFERROR(VLOOKUP($A26,updated_plusgrid!$1:$1048576,MATCH("After allocate to FUEDCMID after tmr",updated_plusgrid!$1:$1,0),0),0)</f>
        <v>100</v>
      </c>
      <c r="F26" s="30">
        <f t="shared" si="0"/>
        <v>40</v>
      </c>
      <c r="G26" s="28">
        <f t="shared" si="1"/>
        <v>40</v>
      </c>
      <c r="H26" s="28">
        <f t="shared" si="2"/>
        <v>1</v>
      </c>
      <c r="I26" s="28">
        <f t="shared" si="3"/>
        <v>1</v>
      </c>
      <c r="J26" s="28">
        <f t="shared" si="4"/>
        <v>1</v>
      </c>
      <c r="K26" s="28">
        <f t="shared" si="5"/>
        <v>1</v>
      </c>
      <c r="L26" s="27">
        <f t="shared" si="6"/>
        <v>42</v>
      </c>
      <c r="M26" s="27">
        <f t="shared" si="10"/>
        <v>4000</v>
      </c>
      <c r="N26" s="27">
        <f t="shared" si="8"/>
        <v>100</v>
      </c>
      <c r="O26" s="27">
        <f t="shared" si="9"/>
        <v>100</v>
      </c>
    </row>
    <row r="27" spans="1:15" x14ac:dyDescent="0.3">
      <c r="A27" s="29" t="str">
        <f>IF(VFS_bas!D25=1,"",VFS_bas!A25)</f>
        <v>SSI</v>
      </c>
      <c r="B27" s="28">
        <f>IF(A27=0,"",IFERROR(VLOOKUP(A27,VFS_bas!$A:$B,2,0),""))</f>
        <v>1400</v>
      </c>
      <c r="C27" s="28">
        <f>IFERROR(VLOOKUP($A27,updated_plusgrid!$1:$1048576,MATCH("After allocate to FUEDCMID today",updated_plusgrid!$1:$1,0),0),0)</f>
        <v>46370</v>
      </c>
      <c r="D27" s="28">
        <f>IFERROR(VLOOKUP($A27,updated_plusgrid!$1:$1048576,MATCH("After allocate to FUEDCMID tmr",updated_plusgrid!$1:$1,0),0),0)</f>
        <v>1800</v>
      </c>
      <c r="E27" s="28">
        <f>IFERROR(VLOOKUP($A27,updated_plusgrid!$1:$1048576,MATCH("After allocate to FUEDCMID after tmr",updated_plusgrid!$1:$1,0),0),0)</f>
        <v>1800</v>
      </c>
      <c r="F27" s="30">
        <f t="shared" si="0"/>
        <v>33.121428571428574</v>
      </c>
      <c r="G27" s="28">
        <f t="shared" si="1"/>
        <v>33</v>
      </c>
      <c r="H27" s="28">
        <f t="shared" si="2"/>
        <v>1.2857142857142858</v>
      </c>
      <c r="I27" s="28">
        <f t="shared" si="3"/>
        <v>1</v>
      </c>
      <c r="J27" s="28">
        <f t="shared" si="4"/>
        <v>1.2857142857142858</v>
      </c>
      <c r="K27" s="28">
        <f t="shared" si="5"/>
        <v>1</v>
      </c>
      <c r="L27" s="27">
        <f t="shared" si="6"/>
        <v>35</v>
      </c>
      <c r="M27" s="27">
        <f t="shared" si="10"/>
        <v>46370</v>
      </c>
      <c r="N27" s="27">
        <f t="shared" si="8"/>
        <v>1800</v>
      </c>
      <c r="O27" s="27">
        <f t="shared" si="9"/>
        <v>1800</v>
      </c>
    </row>
    <row r="28" spans="1:15" x14ac:dyDescent="0.3">
      <c r="A28" s="29" t="str">
        <f>IF(VFS_bas!D28=1,"",VFS_bas!A28)</f>
        <v>TPB</v>
      </c>
      <c r="B28" s="28">
        <f>IF(A28=0,"",IFERROR(VLOOKUP(A28,VFS_bas!$A:$B,2,0),""))</f>
        <v>1400</v>
      </c>
      <c r="C28" s="28">
        <f>IFERROR(VLOOKUP($A28,updated_plusgrid!$1:$1048576,MATCH("After allocate to FUEDCMID today",updated_plusgrid!$1:$1,0),0),0)</f>
        <v>12716</v>
      </c>
      <c r="D28" s="28">
        <f>IFERROR(VLOOKUP($A28,updated_plusgrid!$1:$1048576,MATCH("After allocate to FUEDCMID tmr",updated_plusgrid!$1:$1,0),0),0)</f>
        <v>1900</v>
      </c>
      <c r="E28" s="28">
        <f>IFERROR(VLOOKUP($A28,updated_plusgrid!$1:$1048576,MATCH("After allocate to FUEDCMID after tmr",updated_plusgrid!$1:$1,0),0),0)</f>
        <v>1900</v>
      </c>
      <c r="F28" s="30">
        <f t="shared" si="0"/>
        <v>9.0828571428571436</v>
      </c>
      <c r="G28" s="28">
        <f t="shared" si="1"/>
        <v>9</v>
      </c>
      <c r="H28" s="28">
        <f t="shared" si="2"/>
        <v>1.3571428571428572</v>
      </c>
      <c r="I28" s="28">
        <f t="shared" si="3"/>
        <v>1</v>
      </c>
      <c r="J28" s="28">
        <f t="shared" si="4"/>
        <v>1.3571428571428572</v>
      </c>
      <c r="K28" s="28">
        <f t="shared" si="5"/>
        <v>1</v>
      </c>
      <c r="L28" s="27">
        <f t="shared" si="6"/>
        <v>11</v>
      </c>
      <c r="M28" s="27">
        <f t="shared" si="10"/>
        <v>12716</v>
      </c>
      <c r="N28" s="27">
        <f t="shared" si="8"/>
        <v>1900</v>
      </c>
      <c r="O28" s="27">
        <f t="shared" si="9"/>
        <v>1900</v>
      </c>
    </row>
    <row r="29" spans="1:15" x14ac:dyDescent="0.3">
      <c r="A29" s="29" t="str">
        <f>IF(VFS_bas!D35=1,"",VFS_bas!A35)</f>
        <v>VND</v>
      </c>
      <c r="B29" s="28">
        <f>IF(A29=0,"",IFERROR(VLOOKUP(A29,VFS_bas!$A:$B,2,0),""))</f>
        <v>1400</v>
      </c>
      <c r="C29" s="28">
        <f>IFERROR(VLOOKUP($A29,updated_plusgrid!$1:$1048576,MATCH("After allocate to FUEDCMID today",updated_plusgrid!$1:$1,0),0),0)</f>
        <v>74900</v>
      </c>
      <c r="D29" s="28">
        <f>IFERROR(VLOOKUP($A29,updated_plusgrid!$1:$1048576,MATCH("After allocate to FUEDCMID tmr",updated_plusgrid!$1:$1,0),0),0)</f>
        <v>0</v>
      </c>
      <c r="E29" s="28">
        <f>IFERROR(VLOOKUP($A29,updated_plusgrid!$1:$1048576,MATCH("After allocate to FUEDCMID after tmr",updated_plusgrid!$1:$1,0),0),0)</f>
        <v>0</v>
      </c>
      <c r="F29" s="30">
        <f t="shared" si="0"/>
        <v>53.5</v>
      </c>
      <c r="G29" s="28">
        <f t="shared" si="1"/>
        <v>53</v>
      </c>
      <c r="H29" s="28">
        <f t="shared" si="2"/>
        <v>0</v>
      </c>
      <c r="I29" s="28">
        <f t="shared" si="3"/>
        <v>0</v>
      </c>
      <c r="J29" s="28">
        <f t="shared" si="4"/>
        <v>0</v>
      </c>
      <c r="K29" s="28">
        <f t="shared" si="5"/>
        <v>0</v>
      </c>
      <c r="L29" s="27">
        <f t="shared" si="6"/>
        <v>53</v>
      </c>
      <c r="M29" s="27">
        <f t="shared" si="10"/>
        <v>74900</v>
      </c>
      <c r="N29" s="27">
        <f t="shared" si="8"/>
        <v>0</v>
      </c>
      <c r="O29" s="27">
        <f t="shared" si="9"/>
        <v>0</v>
      </c>
    </row>
    <row r="30" spans="1:15" x14ac:dyDescent="0.3">
      <c r="A30" s="29" t="str">
        <f>IF(VFS_bas!D21=1,"",VFS_bas!A21)</f>
        <v>OCB</v>
      </c>
      <c r="B30" s="28">
        <f>IF(A30=0,"",IFERROR(VLOOKUP(A30,VFS_bas!$A:$B,2,0),""))</f>
        <v>1500</v>
      </c>
      <c r="C30" s="28">
        <f>IFERROR(VLOOKUP($A30,updated_plusgrid!$1:$1048576,MATCH("After allocate to FUEDCMID today",updated_plusgrid!$1:$1,0),0),0)</f>
        <v>45803</v>
      </c>
      <c r="D30" s="28">
        <f>IFERROR(VLOOKUP($A30,updated_plusgrid!$1:$1048576,MATCH("After allocate to FUEDCMID tmr",updated_plusgrid!$1:$1,0),0),0)</f>
        <v>0</v>
      </c>
      <c r="E30" s="28">
        <f>IFERROR(VLOOKUP($A30,updated_plusgrid!$1:$1048576,MATCH("After allocate to FUEDCMID after tmr",updated_plusgrid!$1:$1,0),0),0)</f>
        <v>0</v>
      </c>
      <c r="F30" s="30">
        <f t="shared" si="0"/>
        <v>30.535333333333334</v>
      </c>
      <c r="G30" s="28">
        <f t="shared" si="1"/>
        <v>30</v>
      </c>
      <c r="H30" s="28">
        <f t="shared" si="2"/>
        <v>0</v>
      </c>
      <c r="I30" s="28">
        <f t="shared" si="3"/>
        <v>0</v>
      </c>
      <c r="J30" s="28">
        <f t="shared" si="4"/>
        <v>0</v>
      </c>
      <c r="K30" s="28">
        <f t="shared" si="5"/>
        <v>0</v>
      </c>
      <c r="L30" s="27">
        <f t="shared" si="6"/>
        <v>30</v>
      </c>
      <c r="M30" s="27">
        <f t="shared" si="10"/>
        <v>45803</v>
      </c>
      <c r="N30" s="27">
        <f t="shared" si="8"/>
        <v>0</v>
      </c>
      <c r="O30" s="27">
        <f t="shared" si="9"/>
        <v>0</v>
      </c>
    </row>
    <row r="31" spans="1:15" x14ac:dyDescent="0.3">
      <c r="A31" s="29" t="str">
        <f>IF(VFS_bas!D18=1,"",VFS_bas!A18)</f>
        <v/>
      </c>
      <c r="B31" s="28" t="str">
        <f>IF(A31=0,"",IFERROR(VLOOKUP(A31,VFS_bas!$A:$B,2,0),""))</f>
        <v/>
      </c>
      <c r="C31" s="28">
        <f>IFERROR(VLOOKUP($A31,updated_plusgrid!$1:$1048576,MATCH("After allocate to FUEDCMID today",updated_plusgrid!$1:$1,0),0),0)</f>
        <v>0</v>
      </c>
      <c r="D31" s="28">
        <f>IFERROR(VLOOKUP($A31,updated_plusgrid!$1:$1048576,MATCH("After allocate to FUEDCMID tmr",updated_plusgrid!$1:$1,0),0),0)</f>
        <v>0</v>
      </c>
      <c r="E31" s="28">
        <f>IFERROR(VLOOKUP($A31,updated_plusgrid!$1:$1048576,MATCH("After allocate to FUEDCMID after tmr",updated_plusgrid!$1:$1,0),0),0)</f>
        <v>0</v>
      </c>
      <c r="F31" s="30" t="str">
        <f t="shared" si="0"/>
        <v/>
      </c>
      <c r="G31" s="28" t="str">
        <f t="shared" si="1"/>
        <v/>
      </c>
      <c r="H31" s="28" t="str">
        <f t="shared" si="2"/>
        <v/>
      </c>
      <c r="I31" s="28" t="str">
        <f t="shared" si="3"/>
        <v/>
      </c>
      <c r="J31" s="28" t="str">
        <f t="shared" si="4"/>
        <v/>
      </c>
      <c r="K31" s="28" t="str">
        <f t="shared" si="5"/>
        <v/>
      </c>
      <c r="L31" s="27" t="str">
        <f t="shared" si="6"/>
        <v/>
      </c>
      <c r="M31" s="27" t="e">
        <f t="shared" si="10"/>
        <v>#VALUE!</v>
      </c>
      <c r="N31" s="27" t="e">
        <f t="shared" si="8"/>
        <v>#VALUE!</v>
      </c>
      <c r="O31" s="27" t="e">
        <f t="shared" si="9"/>
        <v>#VALUE!</v>
      </c>
    </row>
    <row r="32" spans="1:15" x14ac:dyDescent="0.3">
      <c r="A32" s="29" t="str">
        <f>IF(VFS_bas!D27=1,"",VFS_bas!A27)</f>
        <v>TCB</v>
      </c>
      <c r="B32" s="28">
        <f>IF(A32=0,"",IFERROR(VLOOKUP(A32,VFS_bas!$A:$B,2,0),""))</f>
        <v>6000</v>
      </c>
      <c r="C32" s="28">
        <f>IFERROR(VLOOKUP($A32,updated_plusgrid!$1:$1048576,MATCH("After allocate to FUEDCMID today",updated_plusgrid!$1:$1,0),0),0)</f>
        <v>301886</v>
      </c>
      <c r="D32" s="28">
        <f>IFERROR(VLOOKUP($A32,updated_plusgrid!$1:$1048576,MATCH("After allocate to FUEDCMID tmr",updated_plusgrid!$1:$1,0),0),0)</f>
        <v>7900</v>
      </c>
      <c r="E32" s="28">
        <f>IFERROR(VLOOKUP($A32,updated_plusgrid!$1:$1048576,MATCH("After allocate to FUEDCMID after tmr",updated_plusgrid!$1:$1,0),0),0)</f>
        <v>7900</v>
      </c>
      <c r="F32" s="30">
        <f t="shared" si="0"/>
        <v>50.31433333333333</v>
      </c>
      <c r="G32" s="28">
        <f t="shared" si="1"/>
        <v>50</v>
      </c>
      <c r="H32" s="28">
        <f t="shared" si="2"/>
        <v>1.3166666666666667</v>
      </c>
      <c r="I32" s="28">
        <f t="shared" si="3"/>
        <v>1</v>
      </c>
      <c r="J32" s="28">
        <f t="shared" si="4"/>
        <v>1.3166666666666667</v>
      </c>
      <c r="K32" s="28">
        <f t="shared" si="5"/>
        <v>1</v>
      </c>
      <c r="L32" s="27">
        <f t="shared" si="6"/>
        <v>52</v>
      </c>
      <c r="M32" s="27">
        <f t="shared" si="10"/>
        <v>301886</v>
      </c>
      <c r="N32" s="27">
        <f t="shared" si="8"/>
        <v>7900</v>
      </c>
      <c r="O32" s="27">
        <f t="shared" si="9"/>
        <v>7900</v>
      </c>
    </row>
    <row r="33" spans="1:15" x14ac:dyDescent="0.3">
      <c r="A33" s="29" t="str">
        <f>IF(VFS_bas!D33=1,"",VFS_bas!A33)</f>
        <v/>
      </c>
      <c r="B33" s="28" t="str">
        <f>IF(A33=0,"",IFERROR(VLOOKUP(A33,VFS_bas!$A:$B,2,0),""))</f>
        <v/>
      </c>
      <c r="C33" s="28">
        <f>IFERROR(VLOOKUP($A33,updated_plusgrid!$1:$1048576,MATCH("After allocate to FUEDCMID today",updated_plusgrid!$1:$1,0),0),0)</f>
        <v>0</v>
      </c>
      <c r="D33" s="28">
        <f>IFERROR(VLOOKUP($A33,updated_plusgrid!$1:$1048576,MATCH("After allocate to FUEDCMID tmr",updated_plusgrid!$1:$1,0),0),0)</f>
        <v>0</v>
      </c>
      <c r="E33" s="28">
        <f>IFERROR(VLOOKUP($A33,updated_plusgrid!$1:$1048576,MATCH("After allocate to FUEDCMID after tmr",updated_plusgrid!$1:$1,0),0),0)</f>
        <v>0</v>
      </c>
      <c r="F33" s="30" t="str">
        <f t="shared" si="0"/>
        <v/>
      </c>
      <c r="G33" s="28" t="str">
        <f t="shared" si="1"/>
        <v/>
      </c>
      <c r="H33" s="28" t="str">
        <f t="shared" si="2"/>
        <v/>
      </c>
      <c r="I33" s="28" t="str">
        <f t="shared" si="3"/>
        <v/>
      </c>
      <c r="J33" s="28" t="str">
        <f t="shared" si="4"/>
        <v/>
      </c>
      <c r="K33" s="28" t="str">
        <f t="shared" si="5"/>
        <v/>
      </c>
      <c r="L33" s="27" t="str">
        <f t="shared" si="6"/>
        <v/>
      </c>
      <c r="M33" s="27" t="e">
        <f t="shared" si="10"/>
        <v>#VALUE!</v>
      </c>
      <c r="N33" s="27" t="e">
        <f t="shared" si="8"/>
        <v>#VALUE!</v>
      </c>
      <c r="O33" s="27" t="e">
        <f t="shared" si="9"/>
        <v>#VALUE!</v>
      </c>
    </row>
    <row r="34" spans="1:15" x14ac:dyDescent="0.3">
      <c r="A34" s="29" t="str">
        <f>IF(VFS_bas!D20=1,"",VFS_bas!A20)</f>
        <v>MSB</v>
      </c>
      <c r="B34" s="28">
        <f>IF(A34=0,"",IFERROR(VLOOKUP(A34,VFS_bas!$A:$B,2,0),""))</f>
        <v>2300</v>
      </c>
      <c r="C34" s="28">
        <f>IFERROR(VLOOKUP($A34,updated_plusgrid!$1:$1048576,MATCH("After allocate to FUEDCMID today",updated_plusgrid!$1:$1,0),0),0)</f>
        <v>27754</v>
      </c>
      <c r="D34" s="28">
        <f>IFERROR(VLOOKUP($A34,updated_plusgrid!$1:$1048576,MATCH("After allocate to FUEDCMID tmr",updated_plusgrid!$1:$1,0),0),0)</f>
        <v>0</v>
      </c>
      <c r="E34" s="28">
        <f>IFERROR(VLOOKUP($A34,updated_plusgrid!$1:$1048576,MATCH("After allocate to FUEDCMID after tmr",updated_plusgrid!$1:$1,0),0),0)</f>
        <v>0</v>
      </c>
      <c r="F34" s="30">
        <f t="shared" ref="F34:F65" si="11">IF(LEN($A34)=3,IFERROR(C34/$B34,0),"")</f>
        <v>12.066956521739131</v>
      </c>
      <c r="G34" s="28">
        <f t="shared" ref="G34:G65" si="12">IFERROR(ROUNDDOWN(F34,-0.1),"")</f>
        <v>12</v>
      </c>
      <c r="H34" s="28">
        <f t="shared" ref="H34:H65" si="13">IFERROR(D34/B34,"")</f>
        <v>0</v>
      </c>
      <c r="I34" s="28">
        <f t="shared" ref="I34:I65" si="14">IFERROR(ROUNDDOWN(H34,-0.1),"")</f>
        <v>0</v>
      </c>
      <c r="J34" s="28">
        <f t="shared" ref="J34:J65" si="15">IFERROR(E34/B34,"")</f>
        <v>0</v>
      </c>
      <c r="K34" s="28">
        <f t="shared" ref="K34:K65" si="16">IFERROR(ROUNDDOWN(J34,-0.1),"")</f>
        <v>0</v>
      </c>
      <c r="L34" s="27">
        <f t="shared" ref="L34:L65" si="17">IFERROR(G34+I34+K34,"")</f>
        <v>12</v>
      </c>
      <c r="M34" s="27">
        <f t="shared" si="10"/>
        <v>27754</v>
      </c>
      <c r="N34" s="27">
        <f t="shared" ref="N34:N65" si="18">D34-MIN($I:$I)*B34</f>
        <v>0</v>
      </c>
      <c r="O34" s="27">
        <f t="shared" ref="O34:O65" si="19">E34-MIN($K:$K)*B34</f>
        <v>0</v>
      </c>
    </row>
    <row r="35" spans="1:15" x14ac:dyDescent="0.3">
      <c r="A35" s="29" t="str">
        <f>IF(VFS_bas!D3=1,"",VFS_bas!A3)</f>
        <v/>
      </c>
      <c r="B35" s="28" t="str">
        <f>IF(A35=0,"",IFERROR(VLOOKUP(A35,VFS_bas!$A:$B,2,0),""))</f>
        <v/>
      </c>
      <c r="C35" s="28">
        <f>IFERROR(VLOOKUP($A35,updated_plusgrid!$1:$1048576,MATCH("After allocate to FUEDCMID today",updated_plusgrid!$1:$1,0),0),0)</f>
        <v>0</v>
      </c>
      <c r="D35" s="28">
        <f>IFERROR(VLOOKUP($A35,updated_plusgrid!$1:$1048576,MATCH("After allocate to FUEDCMID tmr",updated_plusgrid!$1:$1,0),0),0)</f>
        <v>0</v>
      </c>
      <c r="E35" s="28">
        <f>IFERROR(VLOOKUP($A35,updated_plusgrid!$1:$1048576,MATCH("After allocate to FUEDCMID after tmr",updated_plusgrid!$1:$1,0),0),0)</f>
        <v>0</v>
      </c>
      <c r="F35" s="30" t="str">
        <f t="shared" si="11"/>
        <v/>
      </c>
      <c r="G35" s="28" t="str">
        <f t="shared" si="12"/>
        <v/>
      </c>
      <c r="H35" s="28" t="str">
        <f t="shared" si="13"/>
        <v/>
      </c>
      <c r="I35" s="28" t="str">
        <f t="shared" si="14"/>
        <v/>
      </c>
      <c r="J35" s="28" t="str">
        <f t="shared" si="15"/>
        <v/>
      </c>
      <c r="K35" s="28" t="str">
        <f t="shared" si="16"/>
        <v/>
      </c>
      <c r="L35" s="27" t="str">
        <f t="shared" si="17"/>
        <v/>
      </c>
      <c r="M35" s="27" t="e">
        <f t="shared" si="10"/>
        <v>#VALUE!</v>
      </c>
      <c r="N35" s="27" t="e">
        <f t="shared" si="18"/>
        <v>#VALUE!</v>
      </c>
      <c r="O35" s="27" t="e">
        <f t="shared" si="19"/>
        <v>#VALUE!</v>
      </c>
    </row>
    <row r="36" spans="1:15" x14ac:dyDescent="0.3">
      <c r="A36" s="29">
        <f>IF(VFS_bas!D37=1,"",VFS_bas!A37)</f>
        <v>0</v>
      </c>
      <c r="B36" s="28" t="str">
        <f>IF(A36=0,"",IFERROR(VLOOKUP(A36,VFS_bas!$A:$B,2,0),""))</f>
        <v/>
      </c>
      <c r="C36" s="28">
        <f>IFERROR(VLOOKUP($A36,updated_plusgrid!$1:$1048576,MATCH("After allocate to FUEDCMID today",updated_plusgrid!$1:$1,0),0),0)</f>
        <v>0</v>
      </c>
      <c r="D36" s="28">
        <f>IFERROR(VLOOKUP($A36,updated_plusgrid!$1:$1048576,MATCH("After allocate to FUEDCMID tmr",updated_plusgrid!$1:$1,0),0),0)</f>
        <v>0</v>
      </c>
      <c r="E36" s="28">
        <f>IFERROR(VLOOKUP($A36,updated_plusgrid!$1:$1048576,MATCH("After allocate to FUEDCMID after tmr",updated_plusgrid!$1:$1,0),0),0)</f>
        <v>0</v>
      </c>
      <c r="F36" s="30" t="str">
        <f t="shared" si="11"/>
        <v/>
      </c>
      <c r="G36" s="28" t="str">
        <f t="shared" si="12"/>
        <v/>
      </c>
      <c r="H36" s="28" t="str">
        <f t="shared" si="13"/>
        <v/>
      </c>
      <c r="I36" s="28" t="str">
        <f t="shared" si="14"/>
        <v/>
      </c>
      <c r="J36" s="28" t="str">
        <f t="shared" si="15"/>
        <v/>
      </c>
      <c r="K36" s="28" t="str">
        <f t="shared" si="16"/>
        <v/>
      </c>
      <c r="L36" s="27" t="str">
        <f t="shared" si="17"/>
        <v/>
      </c>
      <c r="M36" s="27" t="e">
        <f t="shared" si="10"/>
        <v>#VALUE!</v>
      </c>
      <c r="N36" s="27" t="e">
        <f t="shared" si="18"/>
        <v>#VALUE!</v>
      </c>
      <c r="O36" s="27" t="e">
        <f t="shared" si="19"/>
        <v>#VALUE!</v>
      </c>
    </row>
    <row r="37" spans="1:15" x14ac:dyDescent="0.3">
      <c r="A37" s="29">
        <f>IF(VFS_bas!D38=1,"",VFS_bas!A38)</f>
        <v>0</v>
      </c>
      <c r="B37" s="28" t="str">
        <f>IF(A37=0,"",IFERROR(VLOOKUP(A37,VFS_bas!$A:$B,2,0),""))</f>
        <v/>
      </c>
      <c r="C37" s="28">
        <f>IFERROR(VLOOKUP($A37,updated_plusgrid!$1:$1048576,MATCH("After allocate to FUEDCMID today",updated_plusgrid!$1:$1,0),0),0)</f>
        <v>0</v>
      </c>
      <c r="D37" s="28">
        <f>IFERROR(VLOOKUP($A37,updated_plusgrid!$1:$1048576,MATCH("After allocate to FUEDCMID tmr",updated_plusgrid!$1:$1,0),0),0)</f>
        <v>0</v>
      </c>
      <c r="E37" s="28">
        <f>IFERROR(VLOOKUP($A37,updated_plusgrid!$1:$1048576,MATCH("After allocate to FUEDCMID after tmr",updated_plusgrid!$1:$1,0),0),0)</f>
        <v>0</v>
      </c>
      <c r="F37" s="30" t="str">
        <f t="shared" si="11"/>
        <v/>
      </c>
      <c r="G37" s="28" t="str">
        <f t="shared" si="12"/>
        <v/>
      </c>
      <c r="H37" s="28" t="str">
        <f t="shared" si="13"/>
        <v/>
      </c>
      <c r="I37" s="28" t="str">
        <f t="shared" si="14"/>
        <v/>
      </c>
      <c r="J37" s="28" t="str">
        <f t="shared" si="15"/>
        <v/>
      </c>
      <c r="K37" s="28" t="str">
        <f t="shared" si="16"/>
        <v/>
      </c>
      <c r="L37" s="27" t="str">
        <f t="shared" si="17"/>
        <v/>
      </c>
      <c r="M37" s="27" t="e">
        <f t="shared" si="10"/>
        <v>#VALUE!</v>
      </c>
      <c r="N37" s="27" t="e">
        <f t="shared" si="18"/>
        <v>#VALUE!</v>
      </c>
      <c r="O37" s="27" t="e">
        <f t="shared" si="19"/>
        <v>#VALUE!</v>
      </c>
    </row>
    <row r="38" spans="1:15" x14ac:dyDescent="0.3">
      <c r="A38" s="29">
        <f>IF(VFS_bas!D39=1,"",VFS_bas!A39)</f>
        <v>0</v>
      </c>
      <c r="B38" s="28" t="str">
        <f>IF(A38=0,"",IFERROR(VLOOKUP(A38,VFS_bas!$A:$B,2,0),""))</f>
        <v/>
      </c>
      <c r="C38" s="28">
        <f>IFERROR(VLOOKUP($A38,updated_plusgrid!$1:$1048576,MATCH("After allocate to FUEDCMID today",updated_plusgrid!$1:$1,0),0),0)</f>
        <v>0</v>
      </c>
      <c r="D38" s="28">
        <f>IFERROR(VLOOKUP($A38,updated_plusgrid!$1:$1048576,MATCH("After allocate to FUEDCMID tmr",updated_plusgrid!$1:$1,0),0),0)</f>
        <v>0</v>
      </c>
      <c r="E38" s="28">
        <f>IFERROR(VLOOKUP($A38,updated_plusgrid!$1:$1048576,MATCH("After allocate to FUEDCMID after tmr",updated_plusgrid!$1:$1,0),0),0)</f>
        <v>0</v>
      </c>
      <c r="F38" s="30" t="str">
        <f t="shared" si="11"/>
        <v/>
      </c>
      <c r="G38" s="28" t="str">
        <f t="shared" si="12"/>
        <v/>
      </c>
      <c r="H38" s="28" t="str">
        <f t="shared" si="13"/>
        <v/>
      </c>
      <c r="I38" s="28" t="str">
        <f t="shared" si="14"/>
        <v/>
      </c>
      <c r="J38" s="28" t="str">
        <f t="shared" si="15"/>
        <v/>
      </c>
      <c r="K38" s="28" t="str">
        <f t="shared" si="16"/>
        <v/>
      </c>
      <c r="L38" s="27" t="str">
        <f t="shared" si="17"/>
        <v/>
      </c>
      <c r="M38" s="27" t="e">
        <f t="shared" si="10"/>
        <v>#VALUE!</v>
      </c>
      <c r="N38" s="27" t="e">
        <f t="shared" si="18"/>
        <v>#VALUE!</v>
      </c>
      <c r="O38" s="27" t="e">
        <f t="shared" si="19"/>
        <v>#VALUE!</v>
      </c>
    </row>
    <row r="39" spans="1:15" x14ac:dyDescent="0.3">
      <c r="A39" s="29">
        <f>IF(VFS_bas!D40=1,"",VFS_bas!A40)</f>
        <v>0</v>
      </c>
      <c r="B39" s="28" t="str">
        <f>IF(A39=0,"",IFERROR(VLOOKUP(A39,VFS_bas!$A:$B,2,0),""))</f>
        <v/>
      </c>
      <c r="C39" s="28">
        <f>IFERROR(VLOOKUP($A39,updated_plusgrid!$1:$1048576,MATCH("After allocate to FUEDCMID today",updated_plusgrid!$1:$1,0),0),0)</f>
        <v>0</v>
      </c>
      <c r="D39" s="28">
        <f>IFERROR(VLOOKUP($A39,updated_plusgrid!$1:$1048576,MATCH("After allocate to FUEDCMID tmr",updated_plusgrid!$1:$1,0),0),0)</f>
        <v>0</v>
      </c>
      <c r="E39" s="28">
        <f>IFERROR(VLOOKUP($A39,updated_plusgrid!$1:$1048576,MATCH("After allocate to FUEDCMID after tmr",updated_plusgrid!$1:$1,0),0),0)</f>
        <v>0</v>
      </c>
      <c r="F39" s="30" t="str">
        <f t="shared" si="11"/>
        <v/>
      </c>
      <c r="G39" s="28" t="str">
        <f t="shared" si="12"/>
        <v/>
      </c>
      <c r="H39" s="28" t="str">
        <f t="shared" si="13"/>
        <v/>
      </c>
      <c r="I39" s="28" t="str">
        <f t="shared" si="14"/>
        <v/>
      </c>
      <c r="J39" s="28" t="str">
        <f t="shared" si="15"/>
        <v/>
      </c>
      <c r="K39" s="28" t="str">
        <f t="shared" si="16"/>
        <v/>
      </c>
      <c r="L39" s="27" t="str">
        <f t="shared" si="17"/>
        <v/>
      </c>
      <c r="M39" s="27" t="e">
        <f t="shared" si="10"/>
        <v>#VALUE!</v>
      </c>
      <c r="N39" s="27" t="e">
        <f t="shared" si="18"/>
        <v>#VALUE!</v>
      </c>
      <c r="O39" s="27" t="e">
        <f t="shared" si="19"/>
        <v>#VALUE!</v>
      </c>
    </row>
    <row r="40" spans="1:15" x14ac:dyDescent="0.3">
      <c r="A40" s="29">
        <f>IF(VFS_bas!D41=1,"",VFS_bas!A41)</f>
        <v>0</v>
      </c>
      <c r="B40" s="28" t="str">
        <f>IF(A40=0,"",IFERROR(VLOOKUP(A40,VFS_bas!$A:$B,2,0),""))</f>
        <v/>
      </c>
      <c r="C40" s="28">
        <f>IFERROR(VLOOKUP($A40,updated_plusgrid!$1:$1048576,MATCH("After allocate to FUEDCMID today",updated_plusgrid!$1:$1,0),0),0)</f>
        <v>0</v>
      </c>
      <c r="D40" s="28">
        <f>IFERROR(VLOOKUP($A40,updated_plusgrid!$1:$1048576,MATCH("After allocate to FUEDCMID tmr",updated_plusgrid!$1:$1,0),0),0)</f>
        <v>0</v>
      </c>
      <c r="E40" s="28">
        <f>IFERROR(VLOOKUP($A40,updated_plusgrid!$1:$1048576,MATCH("After allocate to FUEDCMID after tmr",updated_plusgrid!$1:$1,0),0),0)</f>
        <v>0</v>
      </c>
      <c r="F40" s="30" t="str">
        <f t="shared" si="11"/>
        <v/>
      </c>
      <c r="G40" s="28" t="str">
        <f t="shared" si="12"/>
        <v/>
      </c>
      <c r="H40" s="28" t="str">
        <f t="shared" si="13"/>
        <v/>
      </c>
      <c r="I40" s="28" t="str">
        <f t="shared" si="14"/>
        <v/>
      </c>
      <c r="J40" s="28" t="str">
        <f t="shared" si="15"/>
        <v/>
      </c>
      <c r="K40" s="28" t="str">
        <f t="shared" si="16"/>
        <v/>
      </c>
      <c r="L40" s="27" t="str">
        <f t="shared" si="17"/>
        <v/>
      </c>
      <c r="M40" s="27" t="e">
        <f t="shared" si="10"/>
        <v>#VALUE!</v>
      </c>
      <c r="N40" s="27" t="e">
        <f t="shared" si="18"/>
        <v>#VALUE!</v>
      </c>
      <c r="O40" s="27" t="e">
        <f t="shared" si="19"/>
        <v>#VALUE!</v>
      </c>
    </row>
    <row r="41" spans="1:15" x14ac:dyDescent="0.3">
      <c r="A41" s="29">
        <f>IF(VFS_bas!D42=1,"",VFS_bas!A42)</f>
        <v>0</v>
      </c>
      <c r="B41" s="28" t="str">
        <f>IF(A41=0,"",IFERROR(VLOOKUP(A41,VFS_bas!$A:$B,2,0),""))</f>
        <v/>
      </c>
      <c r="C41" s="28">
        <f>IFERROR(VLOOKUP($A41,updated_plusgrid!$1:$1048576,MATCH("After allocate to FUEDCMID today",updated_plusgrid!$1:$1,0),0),0)</f>
        <v>0</v>
      </c>
      <c r="D41" s="28">
        <f>IFERROR(VLOOKUP($A41,updated_plusgrid!$1:$1048576,MATCH("After allocate to FUEDCMID tmr",updated_plusgrid!$1:$1,0),0),0)</f>
        <v>0</v>
      </c>
      <c r="E41" s="28">
        <f>IFERROR(VLOOKUP($A41,updated_plusgrid!$1:$1048576,MATCH("After allocate to FUEDCMID after tmr",updated_plusgrid!$1:$1,0),0),0)</f>
        <v>0</v>
      </c>
      <c r="F41" s="30" t="str">
        <f t="shared" si="11"/>
        <v/>
      </c>
      <c r="G41" s="28" t="str">
        <f t="shared" si="12"/>
        <v/>
      </c>
      <c r="H41" s="28" t="str">
        <f t="shared" si="13"/>
        <v/>
      </c>
      <c r="I41" s="28" t="str">
        <f t="shared" si="14"/>
        <v/>
      </c>
      <c r="J41" s="28" t="str">
        <f t="shared" si="15"/>
        <v/>
      </c>
      <c r="K41" s="28" t="str">
        <f t="shared" si="16"/>
        <v/>
      </c>
      <c r="L41" s="27" t="str">
        <f t="shared" si="17"/>
        <v/>
      </c>
      <c r="M41" s="27" t="e">
        <f t="shared" si="10"/>
        <v>#VALUE!</v>
      </c>
      <c r="N41" s="27" t="e">
        <f t="shared" si="18"/>
        <v>#VALUE!</v>
      </c>
      <c r="O41" s="27" t="e">
        <f t="shared" si="19"/>
        <v>#VALUE!</v>
      </c>
    </row>
    <row r="42" spans="1:15" x14ac:dyDescent="0.3">
      <c r="A42" s="29">
        <f>IF(VFS_bas!D43=1,"",VFS_bas!A43)</f>
        <v>0</v>
      </c>
      <c r="B42" s="28" t="str">
        <f>IF(A42=0,"",IFERROR(VLOOKUP(A42,VFS_bas!$A:$B,2,0),""))</f>
        <v/>
      </c>
      <c r="C42" s="28">
        <f>IFERROR(VLOOKUP($A42,updated_plusgrid!$1:$1048576,MATCH("After allocate to FUEDCMID today",updated_plusgrid!$1:$1,0),0),0)</f>
        <v>0</v>
      </c>
      <c r="D42" s="28">
        <f>IFERROR(VLOOKUP($A42,updated_plusgrid!$1:$1048576,MATCH("After allocate to FUEDCMID tmr",updated_plusgrid!$1:$1,0),0),0)</f>
        <v>0</v>
      </c>
      <c r="E42" s="28">
        <f>IFERROR(VLOOKUP($A42,updated_plusgrid!$1:$1048576,MATCH("After allocate to FUEDCMID after tmr",updated_plusgrid!$1:$1,0),0),0)</f>
        <v>0</v>
      </c>
      <c r="F42" s="30" t="str">
        <f t="shared" si="11"/>
        <v/>
      </c>
      <c r="G42" s="28" t="str">
        <f t="shared" si="12"/>
        <v/>
      </c>
      <c r="H42" s="28" t="str">
        <f t="shared" si="13"/>
        <v/>
      </c>
      <c r="I42" s="28" t="str">
        <f t="shared" si="14"/>
        <v/>
      </c>
      <c r="J42" s="28" t="str">
        <f t="shared" si="15"/>
        <v/>
      </c>
      <c r="K42" s="28" t="str">
        <f t="shared" si="16"/>
        <v/>
      </c>
      <c r="L42" s="27" t="str">
        <f t="shared" si="17"/>
        <v/>
      </c>
      <c r="M42" s="27" t="e">
        <f t="shared" si="10"/>
        <v>#VALUE!</v>
      </c>
      <c r="N42" s="27" t="e">
        <f t="shared" si="18"/>
        <v>#VALUE!</v>
      </c>
      <c r="O42" s="27" t="e">
        <f t="shared" si="19"/>
        <v>#VALUE!</v>
      </c>
    </row>
    <row r="43" spans="1:15" x14ac:dyDescent="0.3">
      <c r="A43" s="29">
        <f>IF(VFS_bas!D44=1,"",VFS_bas!A44)</f>
        <v>0</v>
      </c>
      <c r="B43" s="28" t="str">
        <f>IF(A43=0,"",IFERROR(VLOOKUP(A43,VFS_bas!$A:$B,2,0),""))</f>
        <v/>
      </c>
      <c r="C43" s="28">
        <f>IFERROR(VLOOKUP($A43,updated_plusgrid!$1:$1048576,MATCH("After allocate to FUEDCMID today",updated_plusgrid!$1:$1,0),0),0)</f>
        <v>0</v>
      </c>
      <c r="D43" s="28">
        <f>IFERROR(VLOOKUP($A43,updated_plusgrid!$1:$1048576,MATCH("After allocate to FUEDCMID tmr",updated_plusgrid!$1:$1,0),0),0)</f>
        <v>0</v>
      </c>
      <c r="E43" s="28">
        <f>IFERROR(VLOOKUP($A43,updated_plusgrid!$1:$1048576,MATCH("After allocate to FUEDCMID after tmr",updated_plusgrid!$1:$1,0),0),0)</f>
        <v>0</v>
      </c>
      <c r="F43" s="30" t="str">
        <f t="shared" si="11"/>
        <v/>
      </c>
      <c r="G43" s="28" t="str">
        <f t="shared" si="12"/>
        <v/>
      </c>
      <c r="H43" s="28" t="str">
        <f t="shared" si="13"/>
        <v/>
      </c>
      <c r="I43" s="28" t="str">
        <f t="shared" si="14"/>
        <v/>
      </c>
      <c r="J43" s="28" t="str">
        <f t="shared" si="15"/>
        <v/>
      </c>
      <c r="K43" s="28" t="str">
        <f t="shared" si="16"/>
        <v/>
      </c>
      <c r="L43" s="27" t="str">
        <f t="shared" si="17"/>
        <v/>
      </c>
      <c r="M43" s="27" t="e">
        <f t="shared" si="10"/>
        <v>#VALUE!</v>
      </c>
      <c r="N43" s="27" t="e">
        <f t="shared" si="18"/>
        <v>#VALUE!</v>
      </c>
      <c r="O43" s="27" t="e">
        <f t="shared" si="19"/>
        <v>#VALUE!</v>
      </c>
    </row>
    <row r="44" spans="1:15" x14ac:dyDescent="0.3">
      <c r="A44" s="29">
        <f>IF(VFS_bas!D45=1,"",VFS_bas!A45)</f>
        <v>0</v>
      </c>
      <c r="B44" s="28" t="str">
        <f>IF(A44=0,"",IFERROR(VLOOKUP(A44,VFS_bas!$A:$B,2,0),""))</f>
        <v/>
      </c>
      <c r="C44" s="28">
        <f>IFERROR(VLOOKUP($A44,updated_plusgrid!$1:$1048576,MATCH("After allocate to FUEDCMID today",updated_plusgrid!$1:$1,0),0),0)</f>
        <v>0</v>
      </c>
      <c r="D44" s="28">
        <f>IFERROR(VLOOKUP($A44,updated_plusgrid!$1:$1048576,MATCH("After allocate to FUEDCMID tmr",updated_plusgrid!$1:$1,0),0),0)</f>
        <v>0</v>
      </c>
      <c r="E44" s="28">
        <f>IFERROR(VLOOKUP($A44,updated_plusgrid!$1:$1048576,MATCH("After allocate to FUEDCMID after tmr",updated_plusgrid!$1:$1,0),0),0)</f>
        <v>0</v>
      </c>
      <c r="F44" s="30" t="str">
        <f t="shared" si="11"/>
        <v/>
      </c>
      <c r="G44" s="28" t="str">
        <f t="shared" si="12"/>
        <v/>
      </c>
      <c r="H44" s="28" t="str">
        <f t="shared" si="13"/>
        <v/>
      </c>
      <c r="I44" s="28" t="str">
        <f t="shared" si="14"/>
        <v/>
      </c>
      <c r="J44" s="28" t="str">
        <f t="shared" si="15"/>
        <v/>
      </c>
      <c r="K44" s="28" t="str">
        <f t="shared" si="16"/>
        <v/>
      </c>
      <c r="L44" s="27" t="str">
        <f t="shared" si="17"/>
        <v/>
      </c>
      <c r="M44" s="27" t="e">
        <f t="shared" si="10"/>
        <v>#VALUE!</v>
      </c>
      <c r="N44" s="27" t="e">
        <f t="shared" si="18"/>
        <v>#VALUE!</v>
      </c>
      <c r="O44" s="27" t="e">
        <f t="shared" si="19"/>
        <v>#VALUE!</v>
      </c>
    </row>
    <row r="45" spans="1:15" x14ac:dyDescent="0.3">
      <c r="A45" s="29">
        <f>IF(VFS_bas!D46=1,"",VFS_bas!A46)</f>
        <v>0</v>
      </c>
      <c r="B45" s="28" t="str">
        <f>IF(A45=0,"",IFERROR(VLOOKUP(A45,VFS_bas!$A:$B,2,0),""))</f>
        <v/>
      </c>
      <c r="C45" s="28">
        <f>IFERROR(VLOOKUP($A45,updated_plusgrid!$1:$1048576,MATCH("After allocate to FUEDCMID today",updated_plusgrid!$1:$1,0),0),0)</f>
        <v>0</v>
      </c>
      <c r="D45" s="28">
        <f>IFERROR(VLOOKUP($A45,updated_plusgrid!$1:$1048576,MATCH("After allocate to FUEDCMID tmr",updated_plusgrid!$1:$1,0),0),0)</f>
        <v>0</v>
      </c>
      <c r="E45" s="28">
        <f>IFERROR(VLOOKUP($A45,updated_plusgrid!$1:$1048576,MATCH("After allocate to FUEDCMID after tmr",updated_plusgrid!$1:$1,0),0),0)</f>
        <v>0</v>
      </c>
      <c r="F45" s="30" t="str">
        <f t="shared" si="11"/>
        <v/>
      </c>
      <c r="G45" s="28" t="str">
        <f t="shared" si="12"/>
        <v/>
      </c>
      <c r="H45" s="28" t="str">
        <f t="shared" si="13"/>
        <v/>
      </c>
      <c r="I45" s="28" t="str">
        <f t="shared" si="14"/>
        <v/>
      </c>
      <c r="J45" s="28" t="str">
        <f t="shared" si="15"/>
        <v/>
      </c>
      <c r="K45" s="28" t="str">
        <f t="shared" si="16"/>
        <v/>
      </c>
      <c r="L45" s="27" t="str">
        <f t="shared" si="17"/>
        <v/>
      </c>
      <c r="M45" s="27" t="e">
        <f t="shared" si="10"/>
        <v>#VALUE!</v>
      </c>
      <c r="N45" s="27" t="e">
        <f t="shared" si="18"/>
        <v>#VALUE!</v>
      </c>
      <c r="O45" s="27" t="e">
        <f t="shared" si="19"/>
        <v>#VALUE!</v>
      </c>
    </row>
    <row r="46" spans="1:15" x14ac:dyDescent="0.3">
      <c r="A46" s="29">
        <f>IF(VFS_bas!D47=1,"",VFS_bas!A47)</f>
        <v>0</v>
      </c>
      <c r="B46" s="28" t="str">
        <f>IF(A46=0,"",IFERROR(VLOOKUP(A46,VFS_bas!$A:$B,2,0),""))</f>
        <v/>
      </c>
      <c r="C46" s="28">
        <f>IFERROR(VLOOKUP($A46,updated_plusgrid!$1:$1048576,MATCH("After allocate to FUEDCMID today",updated_plusgrid!$1:$1,0),0),0)</f>
        <v>0</v>
      </c>
      <c r="D46" s="28">
        <f>IFERROR(VLOOKUP($A46,updated_plusgrid!$1:$1048576,MATCH("After allocate to FUEDCMID tmr",updated_plusgrid!$1:$1,0),0),0)</f>
        <v>0</v>
      </c>
      <c r="E46" s="28">
        <f>IFERROR(VLOOKUP($A46,updated_plusgrid!$1:$1048576,MATCH("After allocate to FUEDCMID after tmr",updated_plusgrid!$1:$1,0),0),0)</f>
        <v>0</v>
      </c>
      <c r="F46" s="30" t="str">
        <f t="shared" si="11"/>
        <v/>
      </c>
      <c r="G46" s="28" t="str">
        <f t="shared" si="12"/>
        <v/>
      </c>
      <c r="H46" s="28" t="str">
        <f t="shared" si="13"/>
        <v/>
      </c>
      <c r="I46" s="28" t="str">
        <f t="shared" si="14"/>
        <v/>
      </c>
      <c r="J46" s="28" t="str">
        <f t="shared" si="15"/>
        <v/>
      </c>
      <c r="K46" s="28" t="str">
        <f t="shared" si="16"/>
        <v/>
      </c>
      <c r="L46" s="27" t="str">
        <f t="shared" si="17"/>
        <v/>
      </c>
      <c r="M46" s="27" t="e">
        <f t="shared" si="10"/>
        <v>#VALUE!</v>
      </c>
      <c r="N46" s="27" t="e">
        <f t="shared" si="18"/>
        <v>#VALUE!</v>
      </c>
      <c r="O46" s="27" t="e">
        <f t="shared" si="19"/>
        <v>#VALUE!</v>
      </c>
    </row>
    <row r="47" spans="1:15" x14ac:dyDescent="0.3">
      <c r="A47" s="29">
        <f>IF(VFS_bas!D48=1,"",VFS_bas!A48)</f>
        <v>0</v>
      </c>
      <c r="B47" s="28" t="str">
        <f>IF(A47=0,"",IFERROR(VLOOKUP(A47,VFS_bas!$A:$B,2,0),""))</f>
        <v/>
      </c>
      <c r="C47" s="28">
        <f>IFERROR(VLOOKUP($A47,updated_plusgrid!$1:$1048576,MATCH("After allocate to FUEDCMID today",updated_plusgrid!$1:$1,0),0),0)</f>
        <v>0</v>
      </c>
      <c r="D47" s="28">
        <f>IFERROR(VLOOKUP($A47,updated_plusgrid!$1:$1048576,MATCH("After allocate to FUEDCMID tmr",updated_plusgrid!$1:$1,0),0),0)</f>
        <v>0</v>
      </c>
      <c r="E47" s="28">
        <f>IFERROR(VLOOKUP($A47,updated_plusgrid!$1:$1048576,MATCH("After allocate to FUEDCMID after tmr",updated_plusgrid!$1:$1,0),0),0)</f>
        <v>0</v>
      </c>
      <c r="F47" s="30" t="str">
        <f t="shared" si="11"/>
        <v/>
      </c>
      <c r="G47" s="28" t="str">
        <f t="shared" si="12"/>
        <v/>
      </c>
      <c r="H47" s="28" t="str">
        <f t="shared" si="13"/>
        <v/>
      </c>
      <c r="I47" s="28" t="str">
        <f t="shared" si="14"/>
        <v/>
      </c>
      <c r="J47" s="28" t="str">
        <f t="shared" si="15"/>
        <v/>
      </c>
      <c r="K47" s="28" t="str">
        <f t="shared" si="16"/>
        <v/>
      </c>
      <c r="L47" s="27" t="str">
        <f t="shared" si="17"/>
        <v/>
      </c>
      <c r="M47" s="27" t="e">
        <f t="shared" ref="M47:M78" si="20">C47-MIN($G$2:$G$31)*B47</f>
        <v>#VALUE!</v>
      </c>
      <c r="N47" s="27" t="e">
        <f t="shared" si="18"/>
        <v>#VALUE!</v>
      </c>
      <c r="O47" s="27" t="e">
        <f t="shared" si="19"/>
        <v>#VALUE!</v>
      </c>
    </row>
    <row r="48" spans="1:15" x14ac:dyDescent="0.3">
      <c r="A48" s="29">
        <f>IF(VFS_bas!D49=1,"",VFS_bas!A49)</f>
        <v>0</v>
      </c>
      <c r="B48" s="28" t="str">
        <f>IF(A48=0,"",IFERROR(VLOOKUP(A48,VFS_bas!$A:$B,2,0),""))</f>
        <v/>
      </c>
      <c r="C48" s="28">
        <f>IFERROR(VLOOKUP($A48,updated_plusgrid!$1:$1048576,MATCH("After allocate to FUEDCMID today",updated_plusgrid!$1:$1,0),0),0)</f>
        <v>0</v>
      </c>
      <c r="D48" s="28">
        <f>IFERROR(VLOOKUP($A48,updated_plusgrid!$1:$1048576,MATCH("After allocate to FUEDCMID tmr",updated_plusgrid!$1:$1,0),0),0)</f>
        <v>0</v>
      </c>
      <c r="E48" s="28">
        <f>IFERROR(VLOOKUP($A48,updated_plusgrid!$1:$1048576,MATCH("After allocate to FUEDCMID after tmr",updated_plusgrid!$1:$1,0),0),0)</f>
        <v>0</v>
      </c>
      <c r="F48" s="30" t="str">
        <f t="shared" si="11"/>
        <v/>
      </c>
      <c r="G48" s="28" t="str">
        <f t="shared" si="12"/>
        <v/>
      </c>
      <c r="H48" s="28" t="str">
        <f t="shared" si="13"/>
        <v/>
      </c>
      <c r="I48" s="28" t="str">
        <f t="shared" si="14"/>
        <v/>
      </c>
      <c r="J48" s="28" t="str">
        <f t="shared" si="15"/>
        <v/>
      </c>
      <c r="K48" s="28" t="str">
        <f t="shared" si="16"/>
        <v/>
      </c>
      <c r="L48" s="27" t="str">
        <f t="shared" si="17"/>
        <v/>
      </c>
      <c r="M48" s="27" t="e">
        <f t="shared" si="20"/>
        <v>#VALUE!</v>
      </c>
      <c r="N48" s="27" t="e">
        <f t="shared" si="18"/>
        <v>#VALUE!</v>
      </c>
      <c r="O48" s="27" t="e">
        <f t="shared" si="19"/>
        <v>#VALUE!</v>
      </c>
    </row>
    <row r="49" spans="1:15" x14ac:dyDescent="0.3">
      <c r="A49" s="29">
        <f>IF(VFS_bas!D50=1,"",VFS_bas!A50)</f>
        <v>0</v>
      </c>
      <c r="B49" s="28" t="str">
        <f>IF(A49=0,"",IFERROR(VLOOKUP(A49,VFS_bas!$A:$B,2,0),""))</f>
        <v/>
      </c>
      <c r="C49" s="28">
        <f>IFERROR(VLOOKUP($A49,updated_plusgrid!$1:$1048576,MATCH("After allocate to FUEDCMID today",updated_plusgrid!$1:$1,0),0),0)</f>
        <v>0</v>
      </c>
      <c r="D49" s="28">
        <f>IFERROR(VLOOKUP($A49,updated_plusgrid!$1:$1048576,MATCH("After allocate to FUEDCMID tmr",updated_plusgrid!$1:$1,0),0),0)</f>
        <v>0</v>
      </c>
      <c r="E49" s="28">
        <f>IFERROR(VLOOKUP($A49,updated_plusgrid!$1:$1048576,MATCH("After allocate to FUEDCMID after tmr",updated_plusgrid!$1:$1,0),0),0)</f>
        <v>0</v>
      </c>
      <c r="F49" s="30" t="str">
        <f t="shared" si="11"/>
        <v/>
      </c>
      <c r="G49" s="28" t="str">
        <f t="shared" si="12"/>
        <v/>
      </c>
      <c r="H49" s="28" t="str">
        <f t="shared" si="13"/>
        <v/>
      </c>
      <c r="I49" s="28" t="str">
        <f t="shared" si="14"/>
        <v/>
      </c>
      <c r="J49" s="28" t="str">
        <f t="shared" si="15"/>
        <v/>
      </c>
      <c r="K49" s="28" t="str">
        <f t="shared" si="16"/>
        <v/>
      </c>
      <c r="L49" s="27" t="str">
        <f t="shared" si="17"/>
        <v/>
      </c>
      <c r="M49" s="27" t="e">
        <f t="shared" si="20"/>
        <v>#VALUE!</v>
      </c>
      <c r="N49" s="27" t="e">
        <f t="shared" si="18"/>
        <v>#VALUE!</v>
      </c>
      <c r="O49" s="27" t="e">
        <f t="shared" si="19"/>
        <v>#VALUE!</v>
      </c>
    </row>
    <row r="50" spans="1:15" x14ac:dyDescent="0.3">
      <c r="A50" s="29">
        <f>IF(VFS_bas!D51=1,"",VFS_bas!A51)</f>
        <v>0</v>
      </c>
      <c r="B50" s="28" t="str">
        <f>IF(A50=0,"",IFERROR(VLOOKUP(A50,VFS_bas!$A:$B,2,0),""))</f>
        <v/>
      </c>
      <c r="C50" s="28">
        <f>IFERROR(VLOOKUP($A50,updated_plusgrid!$1:$1048576,MATCH("After allocate to FUEDCMID today",updated_plusgrid!$1:$1,0),0),0)</f>
        <v>0</v>
      </c>
      <c r="D50" s="28">
        <f>IFERROR(VLOOKUP($A50,updated_plusgrid!$1:$1048576,MATCH("After allocate to FUEDCMID tmr",updated_plusgrid!$1:$1,0),0),0)</f>
        <v>0</v>
      </c>
      <c r="E50" s="28">
        <f>IFERROR(VLOOKUP($A50,updated_plusgrid!$1:$1048576,MATCH("After allocate to FUEDCMID after tmr",updated_plusgrid!$1:$1,0),0),0)</f>
        <v>0</v>
      </c>
      <c r="F50" s="30" t="str">
        <f t="shared" si="11"/>
        <v/>
      </c>
      <c r="G50" s="28" t="str">
        <f t="shared" si="12"/>
        <v/>
      </c>
      <c r="H50" s="28" t="str">
        <f t="shared" si="13"/>
        <v/>
      </c>
      <c r="I50" s="28" t="str">
        <f t="shared" si="14"/>
        <v/>
      </c>
      <c r="J50" s="28" t="str">
        <f t="shared" si="15"/>
        <v/>
      </c>
      <c r="K50" s="28" t="str">
        <f t="shared" si="16"/>
        <v/>
      </c>
      <c r="L50" s="27" t="str">
        <f t="shared" si="17"/>
        <v/>
      </c>
      <c r="M50" s="27" t="e">
        <f t="shared" si="20"/>
        <v>#VALUE!</v>
      </c>
      <c r="N50" s="27" t="e">
        <f t="shared" si="18"/>
        <v>#VALUE!</v>
      </c>
      <c r="O50" s="27" t="e">
        <f t="shared" si="19"/>
        <v>#VALUE!</v>
      </c>
    </row>
    <row r="51" spans="1:15" x14ac:dyDescent="0.3">
      <c r="A51" s="29">
        <f>IF(VFS_bas!D52=1,"",VFS_bas!A52)</f>
        <v>0</v>
      </c>
      <c r="B51" s="28" t="str">
        <f>IF(A51=0,"",IFERROR(VLOOKUP(A51,VFS_bas!$A:$B,2,0),""))</f>
        <v/>
      </c>
      <c r="C51" s="28">
        <f>IFERROR(VLOOKUP($A51,updated_plusgrid!$1:$1048576,MATCH("After allocate to FUEDCMID today",updated_plusgrid!$1:$1,0),0),0)</f>
        <v>0</v>
      </c>
      <c r="D51" s="28">
        <f>IFERROR(VLOOKUP($A51,updated_plusgrid!$1:$1048576,MATCH("After allocate to FUEDCMID tmr",updated_plusgrid!$1:$1,0),0),0)</f>
        <v>0</v>
      </c>
      <c r="E51" s="28">
        <f>IFERROR(VLOOKUP($A51,updated_plusgrid!$1:$1048576,MATCH("After allocate to FUEDCMID after tmr",updated_plusgrid!$1:$1,0),0),0)</f>
        <v>0</v>
      </c>
      <c r="F51" s="30" t="str">
        <f t="shared" si="11"/>
        <v/>
      </c>
      <c r="G51" s="28" t="str">
        <f t="shared" si="12"/>
        <v/>
      </c>
      <c r="H51" s="28" t="str">
        <f t="shared" si="13"/>
        <v/>
      </c>
      <c r="I51" s="28" t="str">
        <f t="shared" si="14"/>
        <v/>
      </c>
      <c r="J51" s="28" t="str">
        <f t="shared" si="15"/>
        <v/>
      </c>
      <c r="K51" s="28" t="str">
        <f t="shared" si="16"/>
        <v/>
      </c>
      <c r="L51" s="27" t="str">
        <f t="shared" si="17"/>
        <v/>
      </c>
      <c r="M51" s="27" t="e">
        <f t="shared" si="20"/>
        <v>#VALUE!</v>
      </c>
      <c r="N51" s="27" t="e">
        <f t="shared" si="18"/>
        <v>#VALUE!</v>
      </c>
      <c r="O51" s="27" t="e">
        <f t="shared" si="19"/>
        <v>#VALUE!</v>
      </c>
    </row>
    <row r="52" spans="1:15" x14ac:dyDescent="0.3">
      <c r="A52" s="29">
        <f>IF(VFS_bas!D53=1,"",VFS_bas!A53)</f>
        <v>0</v>
      </c>
      <c r="B52" s="28" t="str">
        <f>IF(A52=0,"",IFERROR(VLOOKUP(A52,VFS_bas!$A:$B,2,0),""))</f>
        <v/>
      </c>
      <c r="C52" s="28">
        <f>IFERROR(VLOOKUP($A52,updated_plusgrid!$1:$1048576,MATCH("After allocate to FUEDCMID today",updated_plusgrid!$1:$1,0),0),0)</f>
        <v>0</v>
      </c>
      <c r="D52" s="28">
        <f>IFERROR(VLOOKUP($A52,updated_plusgrid!$1:$1048576,MATCH("After allocate to FUEDCMID tmr",updated_plusgrid!$1:$1,0),0),0)</f>
        <v>0</v>
      </c>
      <c r="E52" s="28">
        <f>IFERROR(VLOOKUP($A52,updated_plusgrid!$1:$1048576,MATCH("After allocate to FUEDCMID after tmr",updated_plusgrid!$1:$1,0),0),0)</f>
        <v>0</v>
      </c>
      <c r="F52" s="30" t="str">
        <f t="shared" si="11"/>
        <v/>
      </c>
      <c r="G52" s="28" t="str">
        <f t="shared" si="12"/>
        <v/>
      </c>
      <c r="H52" s="28" t="str">
        <f t="shared" si="13"/>
        <v/>
      </c>
      <c r="I52" s="28" t="str">
        <f t="shared" si="14"/>
        <v/>
      </c>
      <c r="J52" s="28" t="str">
        <f t="shared" si="15"/>
        <v/>
      </c>
      <c r="K52" s="28" t="str">
        <f t="shared" si="16"/>
        <v/>
      </c>
      <c r="L52" s="27" t="str">
        <f t="shared" si="17"/>
        <v/>
      </c>
      <c r="M52" s="27" t="e">
        <f t="shared" si="20"/>
        <v>#VALUE!</v>
      </c>
      <c r="N52" s="27" t="e">
        <f t="shared" si="18"/>
        <v>#VALUE!</v>
      </c>
      <c r="O52" s="27" t="e">
        <f t="shared" si="19"/>
        <v>#VALUE!</v>
      </c>
    </row>
    <row r="53" spans="1:15" x14ac:dyDescent="0.3">
      <c r="A53" s="29">
        <f>IF(VFS_bas!D54=1,"",VFS_bas!A54)</f>
        <v>0</v>
      </c>
      <c r="B53" s="28" t="str">
        <f>IF(A53=0,"",IFERROR(VLOOKUP(A53,VFS_bas!$A:$B,2,0),""))</f>
        <v/>
      </c>
      <c r="C53" s="28">
        <f>IFERROR(VLOOKUP($A53,updated_plusgrid!$1:$1048576,MATCH("After allocate to FUEDCMID today",updated_plusgrid!$1:$1,0),0),0)</f>
        <v>0</v>
      </c>
      <c r="D53" s="28">
        <f>IFERROR(VLOOKUP($A53,updated_plusgrid!$1:$1048576,MATCH("After allocate to FUEDCMID tmr",updated_plusgrid!$1:$1,0),0),0)</f>
        <v>0</v>
      </c>
      <c r="E53" s="28">
        <f>IFERROR(VLOOKUP($A53,updated_plusgrid!$1:$1048576,MATCH("After allocate to FUEDCMID after tmr",updated_plusgrid!$1:$1,0),0),0)</f>
        <v>0</v>
      </c>
      <c r="F53" s="30" t="str">
        <f t="shared" si="11"/>
        <v/>
      </c>
      <c r="G53" s="28" t="str">
        <f t="shared" si="12"/>
        <v/>
      </c>
      <c r="H53" s="28" t="str">
        <f t="shared" si="13"/>
        <v/>
      </c>
      <c r="I53" s="28" t="str">
        <f t="shared" si="14"/>
        <v/>
      </c>
      <c r="J53" s="28" t="str">
        <f t="shared" si="15"/>
        <v/>
      </c>
      <c r="K53" s="28" t="str">
        <f t="shared" si="16"/>
        <v/>
      </c>
      <c r="L53" s="27" t="str">
        <f t="shared" si="17"/>
        <v/>
      </c>
      <c r="M53" s="27" t="e">
        <f t="shared" si="20"/>
        <v>#VALUE!</v>
      </c>
      <c r="N53" s="27" t="e">
        <f t="shared" si="18"/>
        <v>#VALUE!</v>
      </c>
      <c r="O53" s="27" t="e">
        <f t="shared" si="19"/>
        <v>#VALUE!</v>
      </c>
    </row>
    <row r="54" spans="1:15" x14ac:dyDescent="0.3">
      <c r="A54" s="29">
        <f>IF(VFS_bas!D55=1,"",VFS_bas!A55)</f>
        <v>0</v>
      </c>
      <c r="B54" s="28" t="str">
        <f>IF(A54=0,"",IFERROR(VLOOKUP(A54,VFS_bas!$A:$B,2,0),""))</f>
        <v/>
      </c>
      <c r="C54" s="28">
        <f>IFERROR(VLOOKUP($A54,updated_plusgrid!$1:$1048576,MATCH("After allocate to FUEDCMID today",updated_plusgrid!$1:$1,0),0),0)</f>
        <v>0</v>
      </c>
      <c r="D54" s="28">
        <f>IFERROR(VLOOKUP($A54,updated_plusgrid!$1:$1048576,MATCH("After allocate to FUEDCMID tmr",updated_plusgrid!$1:$1,0),0),0)</f>
        <v>0</v>
      </c>
      <c r="E54" s="28">
        <f>IFERROR(VLOOKUP($A54,updated_plusgrid!$1:$1048576,MATCH("After allocate to FUEDCMID after tmr",updated_plusgrid!$1:$1,0),0),0)</f>
        <v>0</v>
      </c>
      <c r="F54" s="30" t="str">
        <f t="shared" si="11"/>
        <v/>
      </c>
      <c r="G54" s="28" t="str">
        <f t="shared" si="12"/>
        <v/>
      </c>
      <c r="H54" s="28" t="str">
        <f t="shared" si="13"/>
        <v/>
      </c>
      <c r="I54" s="28" t="str">
        <f t="shared" si="14"/>
        <v/>
      </c>
      <c r="J54" s="28" t="str">
        <f t="shared" si="15"/>
        <v/>
      </c>
      <c r="K54" s="28" t="str">
        <f t="shared" si="16"/>
        <v/>
      </c>
      <c r="L54" s="27" t="str">
        <f t="shared" si="17"/>
        <v/>
      </c>
      <c r="M54" s="27" t="e">
        <f t="shared" si="20"/>
        <v>#VALUE!</v>
      </c>
      <c r="N54" s="27" t="e">
        <f t="shared" si="18"/>
        <v>#VALUE!</v>
      </c>
      <c r="O54" s="27" t="e">
        <f t="shared" si="19"/>
        <v>#VALUE!</v>
      </c>
    </row>
    <row r="55" spans="1:15" x14ac:dyDescent="0.3">
      <c r="A55" s="29">
        <f>IF(VFS_bas!D56=1,"",VFS_bas!A56)</f>
        <v>0</v>
      </c>
      <c r="B55" s="28" t="str">
        <f>IF(A55=0,"",IFERROR(VLOOKUP(A55,VFS_bas!$A:$B,2,0),""))</f>
        <v/>
      </c>
      <c r="C55" s="28">
        <f>IFERROR(VLOOKUP($A55,updated_plusgrid!$1:$1048576,MATCH("After allocate to FUEDCMID today",updated_plusgrid!$1:$1,0),0),0)</f>
        <v>0</v>
      </c>
      <c r="D55" s="28">
        <f>IFERROR(VLOOKUP($A55,updated_plusgrid!$1:$1048576,MATCH("After allocate to FUEDCMID tmr",updated_plusgrid!$1:$1,0),0),0)</f>
        <v>0</v>
      </c>
      <c r="E55" s="28">
        <f>IFERROR(VLOOKUP($A55,updated_plusgrid!$1:$1048576,MATCH("After allocate to FUEDCMID after tmr",updated_plusgrid!$1:$1,0),0),0)</f>
        <v>0</v>
      </c>
      <c r="F55" s="30" t="str">
        <f t="shared" si="11"/>
        <v/>
      </c>
      <c r="G55" s="28" t="str">
        <f t="shared" si="12"/>
        <v/>
      </c>
      <c r="H55" s="28" t="str">
        <f t="shared" si="13"/>
        <v/>
      </c>
      <c r="I55" s="28" t="str">
        <f t="shared" si="14"/>
        <v/>
      </c>
      <c r="J55" s="28" t="str">
        <f t="shared" si="15"/>
        <v/>
      </c>
      <c r="K55" s="28" t="str">
        <f t="shared" si="16"/>
        <v/>
      </c>
      <c r="L55" s="27" t="str">
        <f t="shared" si="17"/>
        <v/>
      </c>
      <c r="M55" s="27" t="e">
        <f t="shared" si="20"/>
        <v>#VALUE!</v>
      </c>
      <c r="N55" s="27" t="e">
        <f t="shared" si="18"/>
        <v>#VALUE!</v>
      </c>
      <c r="O55" s="27" t="e">
        <f t="shared" si="19"/>
        <v>#VALUE!</v>
      </c>
    </row>
    <row r="56" spans="1:15" x14ac:dyDescent="0.3">
      <c r="A56" s="29">
        <f>IF(VFS_bas!D57=1,"",VFS_bas!A57)</f>
        <v>0</v>
      </c>
      <c r="B56" s="28" t="str">
        <f>IF(A56=0,"",IFERROR(VLOOKUP(A56,VFS_bas!$A:$B,2,0),""))</f>
        <v/>
      </c>
      <c r="C56" s="28">
        <f>IFERROR(VLOOKUP($A56,updated_plusgrid!$1:$1048576,MATCH("After allocate to FUEDCMID today",updated_plusgrid!$1:$1,0),0),0)</f>
        <v>0</v>
      </c>
      <c r="D56" s="28">
        <f>IFERROR(VLOOKUP($A56,updated_plusgrid!$1:$1048576,MATCH("After allocate to FUEDCMID tmr",updated_plusgrid!$1:$1,0),0),0)</f>
        <v>0</v>
      </c>
      <c r="E56" s="28">
        <f>IFERROR(VLOOKUP($A56,updated_plusgrid!$1:$1048576,MATCH("After allocate to FUEDCMID after tmr",updated_plusgrid!$1:$1,0),0),0)</f>
        <v>0</v>
      </c>
      <c r="F56" s="30" t="str">
        <f t="shared" si="11"/>
        <v/>
      </c>
      <c r="G56" s="28" t="str">
        <f t="shared" si="12"/>
        <v/>
      </c>
      <c r="H56" s="28" t="str">
        <f t="shared" si="13"/>
        <v/>
      </c>
      <c r="I56" s="28" t="str">
        <f t="shared" si="14"/>
        <v/>
      </c>
      <c r="J56" s="28" t="str">
        <f t="shared" si="15"/>
        <v/>
      </c>
      <c r="K56" s="28" t="str">
        <f t="shared" si="16"/>
        <v/>
      </c>
      <c r="L56" s="27" t="str">
        <f t="shared" si="17"/>
        <v/>
      </c>
      <c r="M56" s="27" t="e">
        <f t="shared" si="20"/>
        <v>#VALUE!</v>
      </c>
      <c r="N56" s="27" t="e">
        <f t="shared" si="18"/>
        <v>#VALUE!</v>
      </c>
      <c r="O56" s="27" t="e">
        <f t="shared" si="19"/>
        <v>#VALUE!</v>
      </c>
    </row>
    <row r="57" spans="1:15" x14ac:dyDescent="0.3">
      <c r="A57" s="29">
        <f>IF(VFS_bas!D58=1,"",VFS_bas!A58)</f>
        <v>0</v>
      </c>
      <c r="B57" s="28" t="str">
        <f>IF(A57=0,"",IFERROR(VLOOKUP(A57,VFS_bas!$A:$B,2,0),""))</f>
        <v/>
      </c>
      <c r="C57" s="28">
        <f>IFERROR(VLOOKUP($A57,updated_plusgrid!$1:$1048576,MATCH("After allocate to FUEDCMID today",updated_plusgrid!$1:$1,0),0),0)</f>
        <v>0</v>
      </c>
      <c r="D57" s="28">
        <f>IFERROR(VLOOKUP($A57,updated_plusgrid!$1:$1048576,MATCH("After allocate to FUEDCMID tmr",updated_plusgrid!$1:$1,0),0),0)</f>
        <v>0</v>
      </c>
      <c r="E57" s="28">
        <f>IFERROR(VLOOKUP($A57,updated_plusgrid!$1:$1048576,MATCH("After allocate to FUEDCMID after tmr",updated_plusgrid!$1:$1,0),0),0)</f>
        <v>0</v>
      </c>
      <c r="F57" s="30" t="str">
        <f t="shared" si="11"/>
        <v/>
      </c>
      <c r="G57" s="28" t="str">
        <f t="shared" si="12"/>
        <v/>
      </c>
      <c r="H57" s="28" t="str">
        <f t="shared" si="13"/>
        <v/>
      </c>
      <c r="I57" s="28" t="str">
        <f t="shared" si="14"/>
        <v/>
      </c>
      <c r="J57" s="28" t="str">
        <f t="shared" si="15"/>
        <v/>
      </c>
      <c r="K57" s="28" t="str">
        <f t="shared" si="16"/>
        <v/>
      </c>
      <c r="L57" s="27" t="str">
        <f t="shared" si="17"/>
        <v/>
      </c>
      <c r="M57" s="27" t="e">
        <f t="shared" si="20"/>
        <v>#VALUE!</v>
      </c>
      <c r="N57" s="27" t="e">
        <f t="shared" si="18"/>
        <v>#VALUE!</v>
      </c>
      <c r="O57" s="27" t="e">
        <f t="shared" si="19"/>
        <v>#VALUE!</v>
      </c>
    </row>
    <row r="58" spans="1:15" x14ac:dyDescent="0.3">
      <c r="A58" s="29">
        <f>IF(VFS_bas!D59=1,"",VFS_bas!A59)</f>
        <v>0</v>
      </c>
      <c r="B58" s="28" t="str">
        <f>IF(A58=0,"",IFERROR(VLOOKUP(A58,VFS_bas!$A:$B,2,0),""))</f>
        <v/>
      </c>
      <c r="C58" s="28">
        <f>IFERROR(VLOOKUP($A58,updated_plusgrid!$1:$1048576,MATCH("After allocate to FUEDCMID today",updated_plusgrid!$1:$1,0),0),0)</f>
        <v>0</v>
      </c>
      <c r="D58" s="28">
        <f>IFERROR(VLOOKUP($A58,updated_plusgrid!$1:$1048576,MATCH("After allocate to FUEDCMID tmr",updated_plusgrid!$1:$1,0),0),0)</f>
        <v>0</v>
      </c>
      <c r="E58" s="28">
        <f>IFERROR(VLOOKUP($A58,updated_plusgrid!$1:$1048576,MATCH("After allocate to FUEDCMID after tmr",updated_plusgrid!$1:$1,0),0),0)</f>
        <v>0</v>
      </c>
      <c r="F58" s="30" t="str">
        <f t="shared" si="11"/>
        <v/>
      </c>
      <c r="G58" s="28" t="str">
        <f t="shared" si="12"/>
        <v/>
      </c>
      <c r="H58" s="28" t="str">
        <f t="shared" si="13"/>
        <v/>
      </c>
      <c r="I58" s="28" t="str">
        <f t="shared" si="14"/>
        <v/>
      </c>
      <c r="J58" s="28" t="str">
        <f t="shared" si="15"/>
        <v/>
      </c>
      <c r="K58" s="28" t="str">
        <f t="shared" si="16"/>
        <v/>
      </c>
      <c r="L58" s="27" t="str">
        <f t="shared" si="17"/>
        <v/>
      </c>
      <c r="M58" s="27" t="e">
        <f t="shared" si="20"/>
        <v>#VALUE!</v>
      </c>
      <c r="N58" s="27" t="e">
        <f t="shared" si="18"/>
        <v>#VALUE!</v>
      </c>
      <c r="O58" s="27" t="e">
        <f t="shared" si="19"/>
        <v>#VALUE!</v>
      </c>
    </row>
    <row r="59" spans="1:15" x14ac:dyDescent="0.3">
      <c r="A59" s="29">
        <f>IF(VFS_bas!D60=1,"",VFS_bas!A60)</f>
        <v>0</v>
      </c>
      <c r="B59" s="28" t="str">
        <f>IF(A59=0,"",IFERROR(VLOOKUP(A59,VFS_bas!$A:$B,2,0),""))</f>
        <v/>
      </c>
      <c r="C59" s="28">
        <f>IFERROR(VLOOKUP($A59,updated_plusgrid!$1:$1048576,MATCH("After allocate to FUEDCMID today",updated_plusgrid!$1:$1,0),0),0)</f>
        <v>0</v>
      </c>
      <c r="D59" s="28">
        <f>IFERROR(VLOOKUP($A59,updated_plusgrid!$1:$1048576,MATCH("After allocate to FUEDCMID tmr",updated_plusgrid!$1:$1,0),0),0)</f>
        <v>0</v>
      </c>
      <c r="E59" s="28">
        <f>IFERROR(VLOOKUP($A59,updated_plusgrid!$1:$1048576,MATCH("After allocate to FUEDCMID after tmr",updated_plusgrid!$1:$1,0),0),0)</f>
        <v>0</v>
      </c>
      <c r="F59" s="30" t="str">
        <f t="shared" si="11"/>
        <v/>
      </c>
      <c r="G59" s="28" t="str">
        <f t="shared" si="12"/>
        <v/>
      </c>
      <c r="H59" s="28" t="str">
        <f t="shared" si="13"/>
        <v/>
      </c>
      <c r="I59" s="28" t="str">
        <f t="shared" si="14"/>
        <v/>
      </c>
      <c r="J59" s="28" t="str">
        <f t="shared" si="15"/>
        <v/>
      </c>
      <c r="K59" s="28" t="str">
        <f t="shared" si="16"/>
        <v/>
      </c>
      <c r="L59" s="27" t="str">
        <f t="shared" si="17"/>
        <v/>
      </c>
      <c r="M59" s="27" t="e">
        <f t="shared" si="20"/>
        <v>#VALUE!</v>
      </c>
      <c r="N59" s="27" t="e">
        <f t="shared" si="18"/>
        <v>#VALUE!</v>
      </c>
      <c r="O59" s="27" t="e">
        <f t="shared" si="19"/>
        <v>#VALUE!</v>
      </c>
    </row>
    <row r="60" spans="1:15" x14ac:dyDescent="0.3">
      <c r="A60" s="29">
        <f>IF(VFS_bas!D61=1,"",VFS_bas!A61)</f>
        <v>0</v>
      </c>
      <c r="B60" s="28" t="str">
        <f>IF(A60=0,"",IFERROR(VLOOKUP(A60,VFS_bas!$A:$B,2,0),""))</f>
        <v/>
      </c>
      <c r="C60" s="28">
        <f>IFERROR(VLOOKUP($A60,updated_plusgrid!$1:$1048576,MATCH("After allocate to FUEDCMID today",updated_plusgrid!$1:$1,0),0),0)</f>
        <v>0</v>
      </c>
      <c r="D60" s="28">
        <f>IFERROR(VLOOKUP($A60,updated_plusgrid!$1:$1048576,MATCH("After allocate to FUEDCMID tmr",updated_plusgrid!$1:$1,0),0),0)</f>
        <v>0</v>
      </c>
      <c r="E60" s="28">
        <f>IFERROR(VLOOKUP($A60,updated_plusgrid!$1:$1048576,MATCH("After allocate to FUEDCMID after tmr",updated_plusgrid!$1:$1,0),0),0)</f>
        <v>0</v>
      </c>
      <c r="F60" s="30" t="str">
        <f t="shared" si="11"/>
        <v/>
      </c>
      <c r="G60" s="28" t="str">
        <f t="shared" si="12"/>
        <v/>
      </c>
      <c r="H60" s="28" t="str">
        <f t="shared" si="13"/>
        <v/>
      </c>
      <c r="I60" s="28" t="str">
        <f t="shared" si="14"/>
        <v/>
      </c>
      <c r="J60" s="28" t="str">
        <f t="shared" si="15"/>
        <v/>
      </c>
      <c r="K60" s="28" t="str">
        <f t="shared" si="16"/>
        <v/>
      </c>
      <c r="L60" s="27" t="str">
        <f t="shared" si="17"/>
        <v/>
      </c>
      <c r="M60" s="27" t="e">
        <f t="shared" si="20"/>
        <v>#VALUE!</v>
      </c>
      <c r="N60" s="27" t="e">
        <f t="shared" si="18"/>
        <v>#VALUE!</v>
      </c>
      <c r="O60" s="27" t="e">
        <f t="shared" si="19"/>
        <v>#VALUE!</v>
      </c>
    </row>
    <row r="61" spans="1:15" x14ac:dyDescent="0.3">
      <c r="A61" s="29">
        <f>IF(VFS_bas!D62=1,"",VFS_bas!A62)</f>
        <v>0</v>
      </c>
      <c r="B61" s="28" t="str">
        <f>IF(A61=0,"",IFERROR(VLOOKUP(A61,VFS_bas!$A:$B,2,0),""))</f>
        <v/>
      </c>
      <c r="C61" s="28">
        <f>IFERROR(VLOOKUP($A61,updated_plusgrid!$1:$1048576,MATCH("After allocate to FUEDCMID today",updated_plusgrid!$1:$1,0),0),0)</f>
        <v>0</v>
      </c>
      <c r="D61" s="28">
        <f>IFERROR(VLOOKUP($A61,updated_plusgrid!$1:$1048576,MATCH("After allocate to FUEDCMID tmr",updated_plusgrid!$1:$1,0),0),0)</f>
        <v>0</v>
      </c>
      <c r="E61" s="28">
        <f>IFERROR(VLOOKUP($A61,updated_plusgrid!$1:$1048576,MATCH("After allocate to FUEDCMID after tmr",updated_plusgrid!$1:$1,0),0),0)</f>
        <v>0</v>
      </c>
      <c r="F61" s="30" t="str">
        <f t="shared" si="11"/>
        <v/>
      </c>
      <c r="G61" s="28" t="str">
        <f t="shared" si="12"/>
        <v/>
      </c>
      <c r="H61" s="28" t="str">
        <f t="shared" si="13"/>
        <v/>
      </c>
      <c r="I61" s="28" t="str">
        <f t="shared" si="14"/>
        <v/>
      </c>
      <c r="J61" s="28" t="str">
        <f t="shared" si="15"/>
        <v/>
      </c>
      <c r="K61" s="28" t="str">
        <f t="shared" si="16"/>
        <v/>
      </c>
      <c r="L61" s="27" t="str">
        <f t="shared" si="17"/>
        <v/>
      </c>
      <c r="M61" s="27" t="e">
        <f t="shared" si="20"/>
        <v>#VALUE!</v>
      </c>
      <c r="N61" s="27" t="e">
        <f t="shared" si="18"/>
        <v>#VALUE!</v>
      </c>
      <c r="O61" s="27" t="e">
        <f t="shared" si="19"/>
        <v>#VALUE!</v>
      </c>
    </row>
    <row r="62" spans="1:15" x14ac:dyDescent="0.3">
      <c r="A62" s="29"/>
      <c r="B62" s="28"/>
      <c r="C62" s="28"/>
      <c r="D62" s="28"/>
      <c r="E62" s="28"/>
      <c r="F62" s="30" t="str">
        <f t="shared" si="11"/>
        <v/>
      </c>
      <c r="G62" s="28" t="str">
        <f t="shared" si="12"/>
        <v/>
      </c>
      <c r="H62" s="28" t="str">
        <f t="shared" si="13"/>
        <v/>
      </c>
      <c r="I62" s="28" t="str">
        <f t="shared" si="14"/>
        <v/>
      </c>
      <c r="J62" s="28" t="str">
        <f t="shared" si="15"/>
        <v/>
      </c>
      <c r="K62" s="28" t="str">
        <f t="shared" si="16"/>
        <v/>
      </c>
      <c r="L62" s="27" t="str">
        <f t="shared" si="17"/>
        <v/>
      </c>
      <c r="M62" s="27">
        <f t="shared" si="20"/>
        <v>0</v>
      </c>
      <c r="N62" s="27">
        <f t="shared" si="18"/>
        <v>0</v>
      </c>
      <c r="O62" s="27">
        <f t="shared" si="19"/>
        <v>0</v>
      </c>
    </row>
    <row r="63" spans="1:15" x14ac:dyDescent="0.3">
      <c r="A63" s="29"/>
      <c r="B63" s="28"/>
      <c r="C63" s="28"/>
      <c r="D63" s="28"/>
      <c r="E63" s="28"/>
      <c r="F63" s="30" t="str">
        <f t="shared" si="11"/>
        <v/>
      </c>
      <c r="G63" s="28" t="str">
        <f t="shared" si="12"/>
        <v/>
      </c>
      <c r="H63" s="28" t="str">
        <f t="shared" si="13"/>
        <v/>
      </c>
      <c r="I63" s="28" t="str">
        <f t="shared" si="14"/>
        <v/>
      </c>
      <c r="J63" s="28" t="str">
        <f t="shared" si="15"/>
        <v/>
      </c>
      <c r="K63" s="28" t="str">
        <f t="shared" si="16"/>
        <v/>
      </c>
      <c r="L63" s="27" t="str">
        <f t="shared" si="17"/>
        <v/>
      </c>
      <c r="M63" s="27">
        <f t="shared" si="20"/>
        <v>0</v>
      </c>
      <c r="N63" s="27">
        <f t="shared" si="18"/>
        <v>0</v>
      </c>
      <c r="O63" s="27">
        <f t="shared" si="19"/>
        <v>0</v>
      </c>
    </row>
    <row r="64" spans="1:15" x14ac:dyDescent="0.3">
      <c r="A64" s="29"/>
      <c r="B64" s="28"/>
      <c r="C64" s="28"/>
      <c r="D64" s="28"/>
      <c r="E64" s="28"/>
      <c r="F64" s="30" t="str">
        <f t="shared" si="11"/>
        <v/>
      </c>
      <c r="G64" s="28" t="str">
        <f t="shared" si="12"/>
        <v/>
      </c>
      <c r="H64" s="28" t="str">
        <f t="shared" si="13"/>
        <v/>
      </c>
      <c r="I64" s="28" t="str">
        <f t="shared" si="14"/>
        <v/>
      </c>
      <c r="J64" s="28" t="str">
        <f t="shared" si="15"/>
        <v/>
      </c>
      <c r="K64" s="28" t="str">
        <f t="shared" si="16"/>
        <v/>
      </c>
      <c r="L64" s="27" t="str">
        <f t="shared" si="17"/>
        <v/>
      </c>
      <c r="M64" s="27">
        <f t="shared" si="20"/>
        <v>0</v>
      </c>
      <c r="N64" s="27">
        <f t="shared" si="18"/>
        <v>0</v>
      </c>
      <c r="O64" s="27">
        <f t="shared" si="19"/>
        <v>0</v>
      </c>
    </row>
    <row r="65" spans="1:15" x14ac:dyDescent="0.3">
      <c r="A65" s="29"/>
      <c r="B65" s="28"/>
      <c r="C65" s="28"/>
      <c r="D65" s="28"/>
      <c r="E65" s="28"/>
      <c r="F65" s="30" t="str">
        <f t="shared" si="11"/>
        <v/>
      </c>
      <c r="G65" s="28" t="str">
        <f t="shared" si="12"/>
        <v/>
      </c>
      <c r="H65" s="28" t="str">
        <f t="shared" si="13"/>
        <v/>
      </c>
      <c r="I65" s="28" t="str">
        <f t="shared" si="14"/>
        <v/>
      </c>
      <c r="J65" s="28" t="str">
        <f t="shared" si="15"/>
        <v/>
      </c>
      <c r="K65" s="28" t="str">
        <f t="shared" si="16"/>
        <v/>
      </c>
      <c r="L65" s="27" t="str">
        <f t="shared" si="17"/>
        <v/>
      </c>
      <c r="M65" s="27">
        <f t="shared" si="20"/>
        <v>0</v>
      </c>
      <c r="N65" s="27">
        <f t="shared" si="18"/>
        <v>0</v>
      </c>
      <c r="O65" s="27">
        <f t="shared" si="19"/>
        <v>0</v>
      </c>
    </row>
    <row r="66" spans="1:15" x14ac:dyDescent="0.3">
      <c r="A66" s="29"/>
      <c r="B66" s="28"/>
      <c r="C66" s="28"/>
      <c r="D66" s="28"/>
      <c r="E66" s="28"/>
      <c r="F66" s="30" t="str">
        <f t="shared" ref="F66:F98" si="21">IF(LEN($A66)=3,IFERROR(C66/$B66,0),"")</f>
        <v/>
      </c>
      <c r="G66" s="28" t="str">
        <f t="shared" ref="G66:G97" si="22">IFERROR(ROUNDDOWN(F66,-0.1),"")</f>
        <v/>
      </c>
      <c r="H66" s="28" t="str">
        <f t="shared" ref="H66:H98" si="23">IFERROR(D66/B66,"")</f>
        <v/>
      </c>
      <c r="I66" s="28" t="str">
        <f t="shared" ref="I66:I97" si="24">IFERROR(ROUNDDOWN(H66,-0.1),"")</f>
        <v/>
      </c>
      <c r="J66" s="28" t="str">
        <f t="shared" ref="J66:J98" si="25">IFERROR(E66/B66,"")</f>
        <v/>
      </c>
      <c r="K66" s="28" t="str">
        <f t="shared" ref="K66:K97" si="26">IFERROR(ROUNDDOWN(J66,-0.1),"")</f>
        <v/>
      </c>
      <c r="L66" s="27" t="str">
        <f t="shared" ref="L66:L97" si="27">IFERROR(G66+I66+K66,"")</f>
        <v/>
      </c>
      <c r="M66" s="27">
        <f t="shared" si="20"/>
        <v>0</v>
      </c>
      <c r="N66" s="27">
        <f t="shared" ref="N66:N98" si="28">D66-MIN($I:$I)*B66</f>
        <v>0</v>
      </c>
      <c r="O66" s="27">
        <f t="shared" ref="O66:O98" si="29">E66-MIN($K:$K)*B66</f>
        <v>0</v>
      </c>
    </row>
    <row r="67" spans="1:15" x14ac:dyDescent="0.3">
      <c r="A67" s="29"/>
      <c r="B67" s="28"/>
      <c r="C67" s="28"/>
      <c r="D67" s="28"/>
      <c r="E67" s="28"/>
      <c r="F67" s="30" t="str">
        <f t="shared" si="21"/>
        <v/>
      </c>
      <c r="G67" s="28" t="str">
        <f t="shared" si="22"/>
        <v/>
      </c>
      <c r="H67" s="28" t="str">
        <f t="shared" si="23"/>
        <v/>
      </c>
      <c r="I67" s="28" t="str">
        <f t="shared" si="24"/>
        <v/>
      </c>
      <c r="J67" s="28" t="str">
        <f t="shared" si="25"/>
        <v/>
      </c>
      <c r="K67" s="28" t="str">
        <f t="shared" si="26"/>
        <v/>
      </c>
      <c r="L67" s="27" t="str">
        <f t="shared" si="27"/>
        <v/>
      </c>
      <c r="M67" s="27">
        <f t="shared" si="20"/>
        <v>0</v>
      </c>
      <c r="N67" s="27">
        <f t="shared" si="28"/>
        <v>0</v>
      </c>
      <c r="O67" s="27">
        <f t="shared" si="29"/>
        <v>0</v>
      </c>
    </row>
    <row r="68" spans="1:15" x14ac:dyDescent="0.3">
      <c r="A68" s="29"/>
      <c r="B68" s="28"/>
      <c r="C68" s="28"/>
      <c r="D68" s="28"/>
      <c r="E68" s="28"/>
      <c r="F68" s="30" t="str">
        <f t="shared" si="21"/>
        <v/>
      </c>
      <c r="G68" s="28" t="str">
        <f t="shared" si="22"/>
        <v/>
      </c>
      <c r="H68" s="28" t="str">
        <f t="shared" si="23"/>
        <v/>
      </c>
      <c r="I68" s="28" t="str">
        <f t="shared" si="24"/>
        <v/>
      </c>
      <c r="J68" s="28" t="str">
        <f t="shared" si="25"/>
        <v/>
      </c>
      <c r="K68" s="28" t="str">
        <f t="shared" si="26"/>
        <v/>
      </c>
      <c r="L68" s="27" t="str">
        <f t="shared" si="27"/>
        <v/>
      </c>
      <c r="M68" s="27">
        <f t="shared" si="20"/>
        <v>0</v>
      </c>
      <c r="N68" s="27">
        <f t="shared" si="28"/>
        <v>0</v>
      </c>
      <c r="O68" s="27">
        <f t="shared" si="29"/>
        <v>0</v>
      </c>
    </row>
    <row r="69" spans="1:15" x14ac:dyDescent="0.3">
      <c r="A69" s="29"/>
      <c r="B69" s="28"/>
      <c r="C69" s="28"/>
      <c r="D69" s="28"/>
      <c r="E69" s="28"/>
      <c r="F69" s="30" t="str">
        <f t="shared" si="21"/>
        <v/>
      </c>
      <c r="G69" s="28" t="str">
        <f t="shared" si="22"/>
        <v/>
      </c>
      <c r="H69" s="28" t="str">
        <f t="shared" si="23"/>
        <v/>
      </c>
      <c r="I69" s="28" t="str">
        <f t="shared" si="24"/>
        <v/>
      </c>
      <c r="J69" s="28" t="str">
        <f t="shared" si="25"/>
        <v/>
      </c>
      <c r="K69" s="28" t="str">
        <f t="shared" si="26"/>
        <v/>
      </c>
      <c r="L69" s="27" t="str">
        <f t="shared" si="27"/>
        <v/>
      </c>
      <c r="M69" s="27">
        <f t="shared" si="20"/>
        <v>0</v>
      </c>
      <c r="N69" s="27">
        <f t="shared" si="28"/>
        <v>0</v>
      </c>
      <c r="O69" s="27">
        <f t="shared" si="29"/>
        <v>0</v>
      </c>
    </row>
    <row r="70" spans="1:15" x14ac:dyDescent="0.3">
      <c r="A70" s="29"/>
      <c r="B70" s="28"/>
      <c r="C70" s="28"/>
      <c r="D70" s="28"/>
      <c r="E70" s="28"/>
      <c r="F70" s="30" t="str">
        <f t="shared" si="21"/>
        <v/>
      </c>
      <c r="G70" s="28" t="str">
        <f t="shared" si="22"/>
        <v/>
      </c>
      <c r="H70" s="28" t="str">
        <f t="shared" si="23"/>
        <v/>
      </c>
      <c r="I70" s="28" t="str">
        <f t="shared" si="24"/>
        <v/>
      </c>
      <c r="J70" s="28" t="str">
        <f t="shared" si="25"/>
        <v/>
      </c>
      <c r="K70" s="28" t="str">
        <f t="shared" si="26"/>
        <v/>
      </c>
      <c r="L70" s="27" t="str">
        <f t="shared" si="27"/>
        <v/>
      </c>
      <c r="M70" s="27">
        <f t="shared" si="20"/>
        <v>0</v>
      </c>
      <c r="N70" s="27">
        <f t="shared" si="28"/>
        <v>0</v>
      </c>
      <c r="O70" s="27">
        <f t="shared" si="29"/>
        <v>0</v>
      </c>
    </row>
    <row r="71" spans="1:15" x14ac:dyDescent="0.3">
      <c r="A71" s="29"/>
      <c r="B71" s="28"/>
      <c r="C71" s="28"/>
      <c r="D71" s="28"/>
      <c r="E71" s="28"/>
      <c r="F71" s="30" t="str">
        <f t="shared" si="21"/>
        <v/>
      </c>
      <c r="G71" s="28" t="str">
        <f t="shared" si="22"/>
        <v/>
      </c>
      <c r="H71" s="28" t="str">
        <f t="shared" si="23"/>
        <v/>
      </c>
      <c r="I71" s="28" t="str">
        <f t="shared" si="24"/>
        <v/>
      </c>
      <c r="J71" s="28" t="str">
        <f t="shared" si="25"/>
        <v/>
      </c>
      <c r="K71" s="28" t="str">
        <f t="shared" si="26"/>
        <v/>
      </c>
      <c r="L71" s="27" t="str">
        <f t="shared" si="27"/>
        <v/>
      </c>
      <c r="M71" s="27">
        <f t="shared" si="20"/>
        <v>0</v>
      </c>
      <c r="N71" s="27">
        <f t="shared" si="28"/>
        <v>0</v>
      </c>
      <c r="O71" s="27">
        <f t="shared" si="29"/>
        <v>0</v>
      </c>
    </row>
    <row r="72" spans="1:15" x14ac:dyDescent="0.3">
      <c r="A72" s="29"/>
      <c r="B72" s="28"/>
      <c r="C72" s="28"/>
      <c r="D72" s="28"/>
      <c r="E72" s="28"/>
      <c r="F72" s="30" t="str">
        <f t="shared" si="21"/>
        <v/>
      </c>
      <c r="G72" s="28" t="str">
        <f t="shared" si="22"/>
        <v/>
      </c>
      <c r="H72" s="28" t="str">
        <f t="shared" si="23"/>
        <v/>
      </c>
      <c r="I72" s="28" t="str">
        <f t="shared" si="24"/>
        <v/>
      </c>
      <c r="J72" s="28" t="str">
        <f t="shared" si="25"/>
        <v/>
      </c>
      <c r="K72" s="28" t="str">
        <f t="shared" si="26"/>
        <v/>
      </c>
      <c r="L72" s="27" t="str">
        <f t="shared" si="27"/>
        <v/>
      </c>
      <c r="M72" s="27">
        <f t="shared" si="20"/>
        <v>0</v>
      </c>
      <c r="N72" s="27">
        <f t="shared" si="28"/>
        <v>0</v>
      </c>
      <c r="O72" s="27">
        <f t="shared" si="29"/>
        <v>0</v>
      </c>
    </row>
    <row r="73" spans="1:15" x14ac:dyDescent="0.3">
      <c r="A73" s="29"/>
      <c r="B73" s="28"/>
      <c r="C73" s="28"/>
      <c r="D73" s="28"/>
      <c r="E73" s="28"/>
      <c r="F73" s="30" t="str">
        <f t="shared" si="21"/>
        <v/>
      </c>
      <c r="G73" s="28" t="str">
        <f t="shared" si="22"/>
        <v/>
      </c>
      <c r="H73" s="28" t="str">
        <f t="shared" si="23"/>
        <v/>
      </c>
      <c r="I73" s="28" t="str">
        <f t="shared" si="24"/>
        <v/>
      </c>
      <c r="J73" s="28" t="str">
        <f t="shared" si="25"/>
        <v/>
      </c>
      <c r="K73" s="28" t="str">
        <f t="shared" si="26"/>
        <v/>
      </c>
      <c r="L73" s="27" t="str">
        <f t="shared" si="27"/>
        <v/>
      </c>
      <c r="M73" s="27">
        <f t="shared" si="20"/>
        <v>0</v>
      </c>
      <c r="N73" s="27">
        <f t="shared" si="28"/>
        <v>0</v>
      </c>
      <c r="O73" s="27">
        <f t="shared" si="29"/>
        <v>0</v>
      </c>
    </row>
    <row r="74" spans="1:15" x14ac:dyDescent="0.3">
      <c r="A74" s="29"/>
      <c r="B74" s="28"/>
      <c r="C74" s="28"/>
      <c r="D74" s="28"/>
      <c r="E74" s="28"/>
      <c r="F74" s="30" t="str">
        <f t="shared" si="21"/>
        <v/>
      </c>
      <c r="G74" s="28" t="str">
        <f t="shared" si="22"/>
        <v/>
      </c>
      <c r="H74" s="28" t="str">
        <f t="shared" si="23"/>
        <v/>
      </c>
      <c r="I74" s="28" t="str">
        <f t="shared" si="24"/>
        <v/>
      </c>
      <c r="J74" s="28" t="str">
        <f t="shared" si="25"/>
        <v/>
      </c>
      <c r="K74" s="28" t="str">
        <f t="shared" si="26"/>
        <v/>
      </c>
      <c r="L74" s="27" t="str">
        <f t="shared" si="27"/>
        <v/>
      </c>
      <c r="M74" s="27">
        <f t="shared" si="20"/>
        <v>0</v>
      </c>
      <c r="N74" s="27">
        <f t="shared" si="28"/>
        <v>0</v>
      </c>
      <c r="O74" s="27">
        <f t="shared" si="29"/>
        <v>0</v>
      </c>
    </row>
    <row r="75" spans="1:15" x14ac:dyDescent="0.3">
      <c r="A75" s="29"/>
      <c r="B75" s="28"/>
      <c r="C75" s="28"/>
      <c r="D75" s="28"/>
      <c r="E75" s="28"/>
      <c r="F75" s="30" t="str">
        <f t="shared" si="21"/>
        <v/>
      </c>
      <c r="G75" s="28" t="str">
        <f t="shared" si="22"/>
        <v/>
      </c>
      <c r="H75" s="28" t="str">
        <f t="shared" si="23"/>
        <v/>
      </c>
      <c r="I75" s="28" t="str">
        <f t="shared" si="24"/>
        <v/>
      </c>
      <c r="J75" s="28" t="str">
        <f t="shared" si="25"/>
        <v/>
      </c>
      <c r="K75" s="28" t="str">
        <f t="shared" si="26"/>
        <v/>
      </c>
      <c r="L75" s="27" t="str">
        <f t="shared" si="27"/>
        <v/>
      </c>
      <c r="M75" s="27">
        <f t="shared" si="20"/>
        <v>0</v>
      </c>
      <c r="N75" s="27">
        <f t="shared" si="28"/>
        <v>0</v>
      </c>
      <c r="O75" s="27">
        <f t="shared" si="29"/>
        <v>0</v>
      </c>
    </row>
    <row r="76" spans="1:15" x14ac:dyDescent="0.3">
      <c r="A76" s="29"/>
      <c r="B76" s="28"/>
      <c r="C76" s="28"/>
      <c r="D76" s="28"/>
      <c r="E76" s="28"/>
      <c r="F76" s="30" t="str">
        <f t="shared" si="21"/>
        <v/>
      </c>
      <c r="G76" s="28" t="str">
        <f t="shared" si="22"/>
        <v/>
      </c>
      <c r="H76" s="28" t="str">
        <f t="shared" si="23"/>
        <v/>
      </c>
      <c r="I76" s="28" t="str">
        <f t="shared" si="24"/>
        <v/>
      </c>
      <c r="J76" s="28" t="str">
        <f t="shared" si="25"/>
        <v/>
      </c>
      <c r="K76" s="28" t="str">
        <f t="shared" si="26"/>
        <v/>
      </c>
      <c r="L76" s="27" t="str">
        <f t="shared" si="27"/>
        <v/>
      </c>
      <c r="M76" s="27">
        <f t="shared" si="20"/>
        <v>0</v>
      </c>
      <c r="N76" s="27">
        <f t="shared" si="28"/>
        <v>0</v>
      </c>
      <c r="O76" s="27">
        <f t="shared" si="29"/>
        <v>0</v>
      </c>
    </row>
    <row r="77" spans="1:15" x14ac:dyDescent="0.3">
      <c r="A77" s="29"/>
      <c r="B77" s="28"/>
      <c r="C77" s="28"/>
      <c r="D77" s="28"/>
      <c r="E77" s="28"/>
      <c r="F77" s="30" t="str">
        <f t="shared" si="21"/>
        <v/>
      </c>
      <c r="G77" s="28" t="str">
        <f t="shared" si="22"/>
        <v/>
      </c>
      <c r="H77" s="28" t="str">
        <f t="shared" si="23"/>
        <v/>
      </c>
      <c r="I77" s="28" t="str">
        <f t="shared" si="24"/>
        <v/>
      </c>
      <c r="J77" s="28" t="str">
        <f t="shared" si="25"/>
        <v/>
      </c>
      <c r="K77" s="28" t="str">
        <f t="shared" si="26"/>
        <v/>
      </c>
      <c r="L77" s="27" t="str">
        <f t="shared" si="27"/>
        <v/>
      </c>
      <c r="M77" s="27">
        <f t="shared" si="20"/>
        <v>0</v>
      </c>
      <c r="N77" s="27">
        <f t="shared" si="28"/>
        <v>0</v>
      </c>
      <c r="O77" s="27">
        <f t="shared" si="29"/>
        <v>0</v>
      </c>
    </row>
    <row r="78" spans="1:15" x14ac:dyDescent="0.3">
      <c r="A78" s="29"/>
      <c r="B78" s="28"/>
      <c r="C78" s="28"/>
      <c r="D78" s="28"/>
      <c r="E78" s="28"/>
      <c r="F78" s="30" t="str">
        <f t="shared" si="21"/>
        <v/>
      </c>
      <c r="G78" s="28" t="str">
        <f t="shared" si="22"/>
        <v/>
      </c>
      <c r="H78" s="28" t="str">
        <f t="shared" si="23"/>
        <v/>
      </c>
      <c r="I78" s="28" t="str">
        <f t="shared" si="24"/>
        <v/>
      </c>
      <c r="J78" s="28" t="str">
        <f t="shared" si="25"/>
        <v/>
      </c>
      <c r="K78" s="28" t="str">
        <f t="shared" si="26"/>
        <v/>
      </c>
      <c r="L78" s="27" t="str">
        <f t="shared" si="27"/>
        <v/>
      </c>
      <c r="M78" s="27">
        <f t="shared" si="20"/>
        <v>0</v>
      </c>
      <c r="N78" s="27">
        <f t="shared" si="28"/>
        <v>0</v>
      </c>
      <c r="O78" s="27">
        <f t="shared" si="29"/>
        <v>0</v>
      </c>
    </row>
    <row r="79" spans="1:15" x14ac:dyDescent="0.3">
      <c r="A79" s="29"/>
      <c r="B79" s="28"/>
      <c r="C79" s="28"/>
      <c r="D79" s="28"/>
      <c r="E79" s="28"/>
      <c r="F79" s="30" t="str">
        <f t="shared" si="21"/>
        <v/>
      </c>
      <c r="G79" s="28" t="str">
        <f t="shared" si="22"/>
        <v/>
      </c>
      <c r="H79" s="28" t="str">
        <f t="shared" si="23"/>
        <v/>
      </c>
      <c r="I79" s="28" t="str">
        <f t="shared" si="24"/>
        <v/>
      </c>
      <c r="J79" s="28" t="str">
        <f t="shared" si="25"/>
        <v/>
      </c>
      <c r="K79" s="28" t="str">
        <f t="shared" si="26"/>
        <v/>
      </c>
      <c r="L79" s="27" t="str">
        <f t="shared" si="27"/>
        <v/>
      </c>
      <c r="M79" s="27">
        <f t="shared" ref="M79:M98" si="30">C79-MIN($G$2:$G$31)*B79</f>
        <v>0</v>
      </c>
      <c r="N79" s="27">
        <f t="shared" si="28"/>
        <v>0</v>
      </c>
      <c r="O79" s="27">
        <f t="shared" si="29"/>
        <v>0</v>
      </c>
    </row>
    <row r="80" spans="1:15" x14ac:dyDescent="0.3">
      <c r="A80" s="29"/>
      <c r="B80" s="28"/>
      <c r="C80" s="28"/>
      <c r="D80" s="28"/>
      <c r="E80" s="28"/>
      <c r="F80" s="30" t="str">
        <f t="shared" si="21"/>
        <v/>
      </c>
      <c r="G80" s="28" t="str">
        <f t="shared" si="22"/>
        <v/>
      </c>
      <c r="H80" s="28" t="str">
        <f t="shared" si="23"/>
        <v/>
      </c>
      <c r="I80" s="28" t="str">
        <f t="shared" si="24"/>
        <v/>
      </c>
      <c r="J80" s="28" t="str">
        <f t="shared" si="25"/>
        <v/>
      </c>
      <c r="K80" s="28" t="str">
        <f t="shared" si="26"/>
        <v/>
      </c>
      <c r="L80" s="27" t="str">
        <f t="shared" si="27"/>
        <v/>
      </c>
      <c r="M80" s="27">
        <f t="shared" si="30"/>
        <v>0</v>
      </c>
      <c r="N80" s="27">
        <f t="shared" si="28"/>
        <v>0</v>
      </c>
      <c r="O80" s="27">
        <f t="shared" si="29"/>
        <v>0</v>
      </c>
    </row>
    <row r="81" spans="1:15" x14ac:dyDescent="0.3">
      <c r="A81" s="29"/>
      <c r="B81" s="28"/>
      <c r="C81" s="28"/>
      <c r="D81" s="28"/>
      <c r="E81" s="28"/>
      <c r="F81" s="30" t="str">
        <f t="shared" si="21"/>
        <v/>
      </c>
      <c r="G81" s="28" t="str">
        <f t="shared" si="22"/>
        <v/>
      </c>
      <c r="H81" s="28" t="str">
        <f t="shared" si="23"/>
        <v/>
      </c>
      <c r="I81" s="28" t="str">
        <f t="shared" si="24"/>
        <v/>
      </c>
      <c r="J81" s="28" t="str">
        <f t="shared" si="25"/>
        <v/>
      </c>
      <c r="K81" s="28" t="str">
        <f t="shared" si="26"/>
        <v/>
      </c>
      <c r="L81" s="27" t="str">
        <f t="shared" si="27"/>
        <v/>
      </c>
      <c r="M81" s="27">
        <f t="shared" si="30"/>
        <v>0</v>
      </c>
      <c r="N81" s="27">
        <f t="shared" si="28"/>
        <v>0</v>
      </c>
      <c r="O81" s="27">
        <f t="shared" si="29"/>
        <v>0</v>
      </c>
    </row>
    <row r="82" spans="1:15" x14ac:dyDescent="0.3">
      <c r="A82" s="29"/>
      <c r="B82" s="28"/>
      <c r="C82" s="28"/>
      <c r="D82" s="28"/>
      <c r="E82" s="28"/>
      <c r="F82" s="30" t="str">
        <f t="shared" si="21"/>
        <v/>
      </c>
      <c r="G82" s="28" t="str">
        <f t="shared" si="22"/>
        <v/>
      </c>
      <c r="H82" s="28" t="str">
        <f t="shared" si="23"/>
        <v/>
      </c>
      <c r="I82" s="28" t="str">
        <f t="shared" si="24"/>
        <v/>
      </c>
      <c r="J82" s="28" t="str">
        <f t="shared" si="25"/>
        <v/>
      </c>
      <c r="K82" s="28" t="str">
        <f t="shared" si="26"/>
        <v/>
      </c>
      <c r="L82" s="27" t="str">
        <f t="shared" si="27"/>
        <v/>
      </c>
      <c r="M82" s="27">
        <f t="shared" si="30"/>
        <v>0</v>
      </c>
      <c r="N82" s="27">
        <f t="shared" si="28"/>
        <v>0</v>
      </c>
      <c r="O82" s="27">
        <f t="shared" si="29"/>
        <v>0</v>
      </c>
    </row>
    <row r="83" spans="1:15" x14ac:dyDescent="0.3">
      <c r="A83" s="29"/>
      <c r="B83" s="28"/>
      <c r="C83" s="28"/>
      <c r="D83" s="28"/>
      <c r="E83" s="28"/>
      <c r="F83" s="30" t="str">
        <f t="shared" si="21"/>
        <v/>
      </c>
      <c r="G83" s="28" t="str">
        <f t="shared" si="22"/>
        <v/>
      </c>
      <c r="H83" s="28" t="str">
        <f t="shared" si="23"/>
        <v/>
      </c>
      <c r="I83" s="28" t="str">
        <f t="shared" si="24"/>
        <v/>
      </c>
      <c r="J83" s="28" t="str">
        <f t="shared" si="25"/>
        <v/>
      </c>
      <c r="K83" s="28" t="str">
        <f t="shared" si="26"/>
        <v/>
      </c>
      <c r="L83" s="27" t="str">
        <f t="shared" si="27"/>
        <v/>
      </c>
      <c r="M83" s="27">
        <f t="shared" si="30"/>
        <v>0</v>
      </c>
      <c r="N83" s="27">
        <f t="shared" si="28"/>
        <v>0</v>
      </c>
      <c r="O83" s="27">
        <f t="shared" si="29"/>
        <v>0</v>
      </c>
    </row>
    <row r="84" spans="1:15" x14ac:dyDescent="0.3">
      <c r="A84" s="29"/>
      <c r="B84" s="28"/>
      <c r="C84" s="28"/>
      <c r="D84" s="28"/>
      <c r="E84" s="28"/>
      <c r="F84" s="30" t="str">
        <f t="shared" si="21"/>
        <v/>
      </c>
      <c r="G84" s="28" t="str">
        <f t="shared" si="22"/>
        <v/>
      </c>
      <c r="H84" s="28" t="str">
        <f t="shared" si="23"/>
        <v/>
      </c>
      <c r="I84" s="28" t="str">
        <f t="shared" si="24"/>
        <v/>
      </c>
      <c r="J84" s="28" t="str">
        <f t="shared" si="25"/>
        <v/>
      </c>
      <c r="K84" s="28" t="str">
        <f t="shared" si="26"/>
        <v/>
      </c>
      <c r="L84" s="27" t="str">
        <f t="shared" si="27"/>
        <v/>
      </c>
      <c r="M84" s="27">
        <f t="shared" si="30"/>
        <v>0</v>
      </c>
      <c r="N84" s="27">
        <f t="shared" si="28"/>
        <v>0</v>
      </c>
      <c r="O84" s="27">
        <f t="shared" si="29"/>
        <v>0</v>
      </c>
    </row>
    <row r="85" spans="1:15" x14ac:dyDescent="0.3">
      <c r="A85" s="29"/>
      <c r="B85" s="28"/>
      <c r="C85" s="28"/>
      <c r="D85" s="28"/>
      <c r="E85" s="28"/>
      <c r="F85" s="30" t="str">
        <f t="shared" si="21"/>
        <v/>
      </c>
      <c r="G85" s="28" t="str">
        <f t="shared" si="22"/>
        <v/>
      </c>
      <c r="H85" s="28" t="str">
        <f t="shared" si="23"/>
        <v/>
      </c>
      <c r="I85" s="28" t="str">
        <f t="shared" si="24"/>
        <v/>
      </c>
      <c r="J85" s="28" t="str">
        <f t="shared" si="25"/>
        <v/>
      </c>
      <c r="K85" s="28" t="str">
        <f t="shared" si="26"/>
        <v/>
      </c>
      <c r="L85" s="27" t="str">
        <f t="shared" si="27"/>
        <v/>
      </c>
      <c r="M85" s="27">
        <f t="shared" si="30"/>
        <v>0</v>
      </c>
      <c r="N85" s="27">
        <f t="shared" si="28"/>
        <v>0</v>
      </c>
      <c r="O85" s="27">
        <f t="shared" si="29"/>
        <v>0</v>
      </c>
    </row>
    <row r="86" spans="1:15" x14ac:dyDescent="0.3">
      <c r="A86" s="29"/>
      <c r="B86" s="28"/>
      <c r="C86" s="28"/>
      <c r="D86" s="28"/>
      <c r="E86" s="28"/>
      <c r="F86" s="30" t="str">
        <f t="shared" si="21"/>
        <v/>
      </c>
      <c r="G86" s="28" t="str">
        <f t="shared" si="22"/>
        <v/>
      </c>
      <c r="H86" s="28" t="str">
        <f t="shared" si="23"/>
        <v/>
      </c>
      <c r="I86" s="28" t="str">
        <f t="shared" si="24"/>
        <v/>
      </c>
      <c r="J86" s="28" t="str">
        <f t="shared" si="25"/>
        <v/>
      </c>
      <c r="K86" s="28" t="str">
        <f t="shared" si="26"/>
        <v/>
      </c>
      <c r="L86" s="27" t="str">
        <f t="shared" si="27"/>
        <v/>
      </c>
      <c r="M86" s="27">
        <f t="shared" si="30"/>
        <v>0</v>
      </c>
      <c r="N86" s="27">
        <f t="shared" si="28"/>
        <v>0</v>
      </c>
      <c r="O86" s="27">
        <f t="shared" si="29"/>
        <v>0</v>
      </c>
    </row>
    <row r="87" spans="1:15" x14ac:dyDescent="0.3">
      <c r="A87" s="29"/>
      <c r="B87" s="28"/>
      <c r="C87" s="28"/>
      <c r="D87" s="28"/>
      <c r="E87" s="28"/>
      <c r="F87" s="30" t="str">
        <f t="shared" si="21"/>
        <v/>
      </c>
      <c r="G87" s="28" t="str">
        <f t="shared" si="22"/>
        <v/>
      </c>
      <c r="H87" s="28" t="str">
        <f t="shared" si="23"/>
        <v/>
      </c>
      <c r="I87" s="28" t="str">
        <f t="shared" si="24"/>
        <v/>
      </c>
      <c r="J87" s="28" t="str">
        <f t="shared" si="25"/>
        <v/>
      </c>
      <c r="K87" s="28" t="str">
        <f t="shared" si="26"/>
        <v/>
      </c>
      <c r="L87" s="27" t="str">
        <f t="shared" si="27"/>
        <v/>
      </c>
      <c r="M87" s="27">
        <f t="shared" si="30"/>
        <v>0</v>
      </c>
      <c r="N87" s="27">
        <f t="shared" si="28"/>
        <v>0</v>
      </c>
      <c r="O87" s="27">
        <f t="shared" si="29"/>
        <v>0</v>
      </c>
    </row>
    <row r="88" spans="1:15" x14ac:dyDescent="0.3">
      <c r="A88" s="29"/>
      <c r="B88" s="28"/>
      <c r="C88" s="28"/>
      <c r="D88" s="28"/>
      <c r="E88" s="28"/>
      <c r="F88" s="30" t="str">
        <f t="shared" si="21"/>
        <v/>
      </c>
      <c r="G88" s="28" t="str">
        <f t="shared" si="22"/>
        <v/>
      </c>
      <c r="H88" s="28" t="str">
        <f t="shared" si="23"/>
        <v/>
      </c>
      <c r="I88" s="28" t="str">
        <f t="shared" si="24"/>
        <v/>
      </c>
      <c r="J88" s="28" t="str">
        <f t="shared" si="25"/>
        <v/>
      </c>
      <c r="K88" s="28" t="str">
        <f t="shared" si="26"/>
        <v/>
      </c>
      <c r="L88" s="27" t="str">
        <f t="shared" si="27"/>
        <v/>
      </c>
      <c r="M88" s="27">
        <f t="shared" si="30"/>
        <v>0</v>
      </c>
      <c r="N88" s="27">
        <f t="shared" si="28"/>
        <v>0</v>
      </c>
      <c r="O88" s="27">
        <f t="shared" si="29"/>
        <v>0</v>
      </c>
    </row>
    <row r="89" spans="1:15" x14ac:dyDescent="0.3">
      <c r="A89" s="29"/>
      <c r="B89" s="28"/>
      <c r="C89" s="28"/>
      <c r="D89" s="28"/>
      <c r="E89" s="28"/>
      <c r="F89" s="30" t="str">
        <f t="shared" si="21"/>
        <v/>
      </c>
      <c r="G89" s="28" t="str">
        <f t="shared" si="22"/>
        <v/>
      </c>
      <c r="H89" s="28" t="str">
        <f t="shared" si="23"/>
        <v/>
      </c>
      <c r="I89" s="28" t="str">
        <f t="shared" si="24"/>
        <v/>
      </c>
      <c r="J89" s="28" t="str">
        <f t="shared" si="25"/>
        <v/>
      </c>
      <c r="K89" s="28" t="str">
        <f t="shared" si="26"/>
        <v/>
      </c>
      <c r="L89" s="27" t="str">
        <f t="shared" si="27"/>
        <v/>
      </c>
      <c r="M89" s="27">
        <f t="shared" si="30"/>
        <v>0</v>
      </c>
      <c r="N89" s="27">
        <f t="shared" si="28"/>
        <v>0</v>
      </c>
      <c r="O89" s="27">
        <f t="shared" si="29"/>
        <v>0</v>
      </c>
    </row>
    <row r="90" spans="1:15" x14ac:dyDescent="0.3">
      <c r="A90" s="29"/>
      <c r="B90" s="28"/>
      <c r="C90" s="28"/>
      <c r="D90" s="28"/>
      <c r="E90" s="28"/>
      <c r="F90" s="30" t="str">
        <f t="shared" si="21"/>
        <v/>
      </c>
      <c r="G90" s="28" t="str">
        <f t="shared" si="22"/>
        <v/>
      </c>
      <c r="H90" s="28" t="str">
        <f t="shared" si="23"/>
        <v/>
      </c>
      <c r="I90" s="28" t="str">
        <f t="shared" si="24"/>
        <v/>
      </c>
      <c r="J90" s="28" t="str">
        <f t="shared" si="25"/>
        <v/>
      </c>
      <c r="K90" s="28" t="str">
        <f t="shared" si="26"/>
        <v/>
      </c>
      <c r="L90" s="27" t="str">
        <f t="shared" si="27"/>
        <v/>
      </c>
      <c r="M90" s="27">
        <f t="shared" si="30"/>
        <v>0</v>
      </c>
      <c r="N90" s="27">
        <f t="shared" si="28"/>
        <v>0</v>
      </c>
      <c r="O90" s="27">
        <f t="shared" si="29"/>
        <v>0</v>
      </c>
    </row>
    <row r="91" spans="1:15" x14ac:dyDescent="0.3">
      <c r="A91" s="29"/>
      <c r="B91" s="28"/>
      <c r="C91" s="28"/>
      <c r="D91" s="28"/>
      <c r="E91" s="28"/>
      <c r="F91" s="30" t="str">
        <f t="shared" si="21"/>
        <v/>
      </c>
      <c r="G91" s="28" t="str">
        <f t="shared" si="22"/>
        <v/>
      </c>
      <c r="H91" s="28" t="str">
        <f t="shared" si="23"/>
        <v/>
      </c>
      <c r="I91" s="28" t="str">
        <f t="shared" si="24"/>
        <v/>
      </c>
      <c r="J91" s="28" t="str">
        <f t="shared" si="25"/>
        <v/>
      </c>
      <c r="K91" s="28" t="str">
        <f t="shared" si="26"/>
        <v/>
      </c>
      <c r="L91" s="27" t="str">
        <f t="shared" si="27"/>
        <v/>
      </c>
      <c r="M91" s="27">
        <f t="shared" si="30"/>
        <v>0</v>
      </c>
      <c r="N91" s="27">
        <f t="shared" si="28"/>
        <v>0</v>
      </c>
      <c r="O91" s="27">
        <f t="shared" si="29"/>
        <v>0</v>
      </c>
    </row>
    <row r="92" spans="1:15" x14ac:dyDescent="0.3">
      <c r="A92" s="29"/>
      <c r="B92" s="28"/>
      <c r="C92" s="28"/>
      <c r="D92" s="28"/>
      <c r="E92" s="28"/>
      <c r="F92" s="30" t="str">
        <f t="shared" si="21"/>
        <v/>
      </c>
      <c r="G92" s="28" t="str">
        <f t="shared" si="22"/>
        <v/>
      </c>
      <c r="H92" s="28" t="str">
        <f t="shared" si="23"/>
        <v/>
      </c>
      <c r="I92" s="28" t="str">
        <f t="shared" si="24"/>
        <v/>
      </c>
      <c r="J92" s="28" t="str">
        <f t="shared" si="25"/>
        <v/>
      </c>
      <c r="K92" s="28" t="str">
        <f t="shared" si="26"/>
        <v/>
      </c>
      <c r="L92" s="27" t="str">
        <f t="shared" si="27"/>
        <v/>
      </c>
      <c r="M92" s="27">
        <f t="shared" si="30"/>
        <v>0</v>
      </c>
      <c r="N92" s="27">
        <f t="shared" si="28"/>
        <v>0</v>
      </c>
      <c r="O92" s="27">
        <f t="shared" si="29"/>
        <v>0</v>
      </c>
    </row>
    <row r="93" spans="1:15" x14ac:dyDescent="0.3">
      <c r="A93" s="29"/>
      <c r="B93" s="28"/>
      <c r="C93" s="28"/>
      <c r="D93" s="28"/>
      <c r="E93" s="28"/>
      <c r="F93" s="30" t="str">
        <f t="shared" si="21"/>
        <v/>
      </c>
      <c r="G93" s="28" t="str">
        <f t="shared" si="22"/>
        <v/>
      </c>
      <c r="H93" s="28" t="str">
        <f t="shared" si="23"/>
        <v/>
      </c>
      <c r="I93" s="28" t="str">
        <f t="shared" si="24"/>
        <v/>
      </c>
      <c r="J93" s="28" t="str">
        <f t="shared" si="25"/>
        <v/>
      </c>
      <c r="K93" s="28" t="str">
        <f t="shared" si="26"/>
        <v/>
      </c>
      <c r="L93" s="27" t="str">
        <f t="shared" si="27"/>
        <v/>
      </c>
      <c r="M93" s="27">
        <f t="shared" si="30"/>
        <v>0</v>
      </c>
      <c r="N93" s="27">
        <f t="shared" si="28"/>
        <v>0</v>
      </c>
      <c r="O93" s="27">
        <f t="shared" si="29"/>
        <v>0</v>
      </c>
    </row>
    <row r="94" spans="1:15" x14ac:dyDescent="0.3">
      <c r="A94" s="29"/>
      <c r="B94" s="28"/>
      <c r="C94" s="28"/>
      <c r="D94" s="28"/>
      <c r="E94" s="28"/>
      <c r="F94" s="30" t="str">
        <f t="shared" si="21"/>
        <v/>
      </c>
      <c r="G94" s="28" t="str">
        <f t="shared" si="22"/>
        <v/>
      </c>
      <c r="H94" s="28" t="str">
        <f t="shared" si="23"/>
        <v/>
      </c>
      <c r="I94" s="28" t="str">
        <f t="shared" si="24"/>
        <v/>
      </c>
      <c r="J94" s="28" t="str">
        <f t="shared" si="25"/>
        <v/>
      </c>
      <c r="K94" s="28" t="str">
        <f t="shared" si="26"/>
        <v/>
      </c>
      <c r="L94" s="27" t="str">
        <f t="shared" si="27"/>
        <v/>
      </c>
      <c r="M94" s="27">
        <f t="shared" si="30"/>
        <v>0</v>
      </c>
      <c r="N94" s="27">
        <f t="shared" si="28"/>
        <v>0</v>
      </c>
      <c r="O94" s="27">
        <f t="shared" si="29"/>
        <v>0</v>
      </c>
    </row>
    <row r="95" spans="1:15" x14ac:dyDescent="0.3">
      <c r="A95" s="29"/>
      <c r="B95" s="28"/>
      <c r="C95" s="28"/>
      <c r="D95" s="28"/>
      <c r="E95" s="28"/>
      <c r="F95" s="30" t="str">
        <f t="shared" si="21"/>
        <v/>
      </c>
      <c r="G95" s="28" t="str">
        <f t="shared" si="22"/>
        <v/>
      </c>
      <c r="H95" s="28" t="str">
        <f t="shared" si="23"/>
        <v/>
      </c>
      <c r="I95" s="28" t="str">
        <f t="shared" si="24"/>
        <v/>
      </c>
      <c r="J95" s="28" t="str">
        <f t="shared" si="25"/>
        <v/>
      </c>
      <c r="K95" s="28" t="str">
        <f t="shared" si="26"/>
        <v/>
      </c>
      <c r="L95" s="27" t="str">
        <f t="shared" si="27"/>
        <v/>
      </c>
      <c r="M95" s="27">
        <f t="shared" si="30"/>
        <v>0</v>
      </c>
      <c r="N95" s="27">
        <f t="shared" si="28"/>
        <v>0</v>
      </c>
      <c r="O95" s="27">
        <f t="shared" si="29"/>
        <v>0</v>
      </c>
    </row>
    <row r="96" spans="1:15" x14ac:dyDescent="0.3">
      <c r="A96" s="29"/>
      <c r="B96" s="28"/>
      <c r="C96" s="28"/>
      <c r="D96" s="28"/>
      <c r="E96" s="28"/>
      <c r="F96" s="30" t="str">
        <f t="shared" si="21"/>
        <v/>
      </c>
      <c r="G96" s="28" t="str">
        <f t="shared" si="22"/>
        <v/>
      </c>
      <c r="H96" s="28" t="str">
        <f t="shared" si="23"/>
        <v/>
      </c>
      <c r="I96" s="28" t="str">
        <f t="shared" si="24"/>
        <v/>
      </c>
      <c r="J96" s="28" t="str">
        <f t="shared" si="25"/>
        <v/>
      </c>
      <c r="K96" s="28" t="str">
        <f t="shared" si="26"/>
        <v/>
      </c>
      <c r="L96" s="27" t="str">
        <f t="shared" si="27"/>
        <v/>
      </c>
      <c r="M96" s="27">
        <f t="shared" si="30"/>
        <v>0</v>
      </c>
      <c r="N96" s="27">
        <f t="shared" si="28"/>
        <v>0</v>
      </c>
      <c r="O96" s="27">
        <f t="shared" si="29"/>
        <v>0</v>
      </c>
    </row>
    <row r="97" spans="1:15" x14ac:dyDescent="0.3">
      <c r="A97" s="29"/>
      <c r="B97" s="28"/>
      <c r="C97" s="28"/>
      <c r="D97" s="28"/>
      <c r="E97" s="28"/>
      <c r="F97" s="30" t="str">
        <f t="shared" si="21"/>
        <v/>
      </c>
      <c r="G97" s="28" t="str">
        <f t="shared" si="22"/>
        <v/>
      </c>
      <c r="H97" s="28" t="str">
        <f t="shared" si="23"/>
        <v/>
      </c>
      <c r="I97" s="28" t="str">
        <f t="shared" si="24"/>
        <v/>
      </c>
      <c r="J97" s="28" t="str">
        <f t="shared" si="25"/>
        <v/>
      </c>
      <c r="K97" s="28" t="str">
        <f t="shared" si="26"/>
        <v/>
      </c>
      <c r="L97" s="27" t="str">
        <f t="shared" si="27"/>
        <v/>
      </c>
      <c r="M97" s="27">
        <f t="shared" si="30"/>
        <v>0</v>
      </c>
      <c r="N97" s="27">
        <f t="shared" si="28"/>
        <v>0</v>
      </c>
      <c r="O97" s="27">
        <f t="shared" si="29"/>
        <v>0</v>
      </c>
    </row>
    <row r="98" spans="1:15" x14ac:dyDescent="0.3">
      <c r="A98" s="29"/>
      <c r="B98" s="28"/>
      <c r="C98" s="28"/>
      <c r="D98" s="28"/>
      <c r="E98" s="28"/>
      <c r="F98" s="30" t="str">
        <f t="shared" si="21"/>
        <v/>
      </c>
      <c r="G98" s="28" t="str">
        <f t="shared" ref="G98" si="31">IFERROR(ROUNDDOWN(F98,-0.1),"")</f>
        <v/>
      </c>
      <c r="H98" s="28" t="str">
        <f t="shared" si="23"/>
        <v/>
      </c>
      <c r="I98" s="28" t="str">
        <f t="shared" ref="I98" si="32">IFERROR(ROUNDDOWN(H98,-0.1),"")</f>
        <v/>
      </c>
      <c r="J98" s="28" t="str">
        <f t="shared" si="25"/>
        <v/>
      </c>
      <c r="K98" s="28" t="str">
        <f t="shared" ref="K98" si="33">IFERROR(ROUNDDOWN(J98,-0.1),"")</f>
        <v/>
      </c>
      <c r="L98" s="27" t="str">
        <f t="shared" ref="L98" si="34">IFERROR(G98+I98+K98,"")</f>
        <v/>
      </c>
      <c r="M98" s="27">
        <f t="shared" si="30"/>
        <v>0</v>
      </c>
      <c r="N98" s="27">
        <f t="shared" si="28"/>
        <v>0</v>
      </c>
      <c r="O98" s="27">
        <f t="shared" si="29"/>
        <v>0</v>
      </c>
    </row>
  </sheetData>
  <sortState xmlns:xlrd2="http://schemas.microsoft.com/office/spreadsheetml/2017/richdata2" ref="A2:O98">
    <sortCondition ref="L1:L98"/>
  </sortState>
  <conditionalFormatting sqref="G2:G98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46"/>
  <sheetViews>
    <sheetView workbookViewId="0">
      <selection activeCell="A2" sqref="A2:D2"/>
    </sheetView>
  </sheetViews>
  <sheetFormatPr defaultRowHeight="14.4" x14ac:dyDescent="0.3"/>
  <sheetData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t="str">
        <f>[8]FUEKIVFS!C2</f>
        <v>ACB</v>
      </c>
      <c r="B3">
        <f>[8]FUEKIVFS!E2</f>
        <v>5200</v>
      </c>
      <c r="C3" t="str">
        <f>[8]FUEKIVFS!G2</f>
        <v>KIS, MAS</v>
      </c>
      <c r="D3" s="1">
        <f>IF(C3="KIS, MAS",1,0)</f>
        <v>1</v>
      </c>
    </row>
    <row r="4" spans="1:4" x14ac:dyDescent="0.3">
      <c r="A4" t="str">
        <f>[8]FUEKIVFS!C3</f>
        <v>AGR</v>
      </c>
      <c r="B4">
        <f>[8]FUEKIVFS!E3</f>
        <v>100</v>
      </c>
      <c r="C4">
        <f>[8]FUEKIVFS!G3</f>
        <v>0</v>
      </c>
      <c r="D4" s="1">
        <f t="shared" ref="D4:D46" si="0">IF(C4="KIS, MAS",1,0)</f>
        <v>0</v>
      </c>
    </row>
    <row r="5" spans="1:4" x14ac:dyDescent="0.3">
      <c r="A5" t="str">
        <f>[8]FUEKIVFS!C4</f>
        <v>BIC</v>
      </c>
      <c r="B5">
        <f>[8]FUEKIVFS!E4</f>
        <v>100</v>
      </c>
      <c r="C5" t="str">
        <f>[8]FUEKIVFS!G4</f>
        <v>BSC</v>
      </c>
      <c r="D5" s="1">
        <f t="shared" si="0"/>
        <v>0</v>
      </c>
    </row>
    <row r="6" spans="1:4" x14ac:dyDescent="0.3">
      <c r="A6" t="str">
        <f>[8]FUEKIVFS!C5</f>
        <v>BID</v>
      </c>
      <c r="B6">
        <f>[8]FUEKIVFS!E5</f>
        <v>300</v>
      </c>
      <c r="C6" t="str">
        <f>[8]FUEKIVFS!G5</f>
        <v>BSC</v>
      </c>
      <c r="D6" s="1">
        <f t="shared" si="0"/>
        <v>0</v>
      </c>
    </row>
    <row r="7" spans="1:4" x14ac:dyDescent="0.3">
      <c r="A7" t="str">
        <f>[8]FUEKIVFS!C6</f>
        <v>BMI</v>
      </c>
      <c r="B7">
        <f>[8]FUEKIVFS!E6</f>
        <v>100</v>
      </c>
      <c r="C7">
        <f>[8]FUEKIVFS!G6</f>
        <v>0</v>
      </c>
      <c r="D7" s="1">
        <f t="shared" si="0"/>
        <v>0</v>
      </c>
    </row>
    <row r="8" spans="1:4" x14ac:dyDescent="0.3">
      <c r="A8" t="str">
        <f>[8]FUEKIVFS!C7</f>
        <v>BSI</v>
      </c>
      <c r="B8">
        <f>[8]FUEKIVFS!E7</f>
        <v>100</v>
      </c>
      <c r="C8" t="str">
        <f>[8]FUEKIVFS!G7</f>
        <v>BSC</v>
      </c>
      <c r="D8" s="1">
        <f t="shared" si="0"/>
        <v>0</v>
      </c>
    </row>
    <row r="9" spans="1:4" x14ac:dyDescent="0.3">
      <c r="A9" t="str">
        <f>[8]FUEKIVFS!C8</f>
        <v>BVH</v>
      </c>
      <c r="B9">
        <f>[8]FUEKIVFS!E8</f>
        <v>100</v>
      </c>
      <c r="C9" t="str">
        <f>[8]FUEKIVFS!G8</f>
        <v>BVSC</v>
      </c>
      <c r="D9" s="1">
        <f t="shared" si="0"/>
        <v>0</v>
      </c>
    </row>
    <row r="10" spans="1:4" x14ac:dyDescent="0.3">
      <c r="A10" t="str">
        <f>[8]FUEKIVFS!C9</f>
        <v>CTG</v>
      </c>
      <c r="B10">
        <f>[8]FUEKIVFS!E9</f>
        <v>1000</v>
      </c>
      <c r="C10">
        <f>[8]FUEKIVFS!G9</f>
        <v>0</v>
      </c>
      <c r="D10" s="1">
        <f t="shared" si="0"/>
        <v>0</v>
      </c>
    </row>
    <row r="11" spans="1:4" x14ac:dyDescent="0.3">
      <c r="A11" t="str">
        <f>[8]FUEKIVFS!C10</f>
        <v>CTS</v>
      </c>
      <c r="B11">
        <f>[8]FUEKIVFS!E10</f>
        <v>100</v>
      </c>
      <c r="C11">
        <f>[8]FUEKIVFS!G10</f>
        <v>0</v>
      </c>
      <c r="D11" s="1">
        <f t="shared" si="0"/>
        <v>0</v>
      </c>
    </row>
    <row r="12" spans="1:4" x14ac:dyDescent="0.3">
      <c r="A12" t="str">
        <f>[8]FUEKIVFS!C11</f>
        <v>EIB</v>
      </c>
      <c r="B12">
        <f>[8]FUEKIVFS!E11</f>
        <v>2000</v>
      </c>
      <c r="C12">
        <f>[8]FUEKIVFS!G11</f>
        <v>0</v>
      </c>
      <c r="D12" s="1">
        <f t="shared" si="0"/>
        <v>0</v>
      </c>
    </row>
    <row r="13" spans="1:4" x14ac:dyDescent="0.3">
      <c r="A13" t="str">
        <f>[8]FUEKIVFS!C12</f>
        <v>EVF</v>
      </c>
      <c r="B13">
        <f>[8]FUEKIVFS!E12</f>
        <v>600</v>
      </c>
      <c r="C13">
        <f>[8]FUEKIVFS!G12</f>
        <v>0</v>
      </c>
      <c r="D13" s="1">
        <f t="shared" si="0"/>
        <v>0</v>
      </c>
    </row>
    <row r="14" spans="1:4" x14ac:dyDescent="0.3">
      <c r="A14" t="str">
        <f>[8]FUEKIVFS!C13</f>
        <v>FTS</v>
      </c>
      <c r="B14">
        <f>[8]FUEKIVFS!E13</f>
        <v>200</v>
      </c>
      <c r="C14">
        <f>[8]FUEKIVFS!G13</f>
        <v>0</v>
      </c>
      <c r="D14" s="1">
        <f t="shared" si="0"/>
        <v>0</v>
      </c>
    </row>
    <row r="15" spans="1:4" x14ac:dyDescent="0.3">
      <c r="A15" t="str">
        <f>[8]FUEKIVFS!C14</f>
        <v>HCM</v>
      </c>
      <c r="B15">
        <f>[8]FUEKIVFS!E14</f>
        <v>500</v>
      </c>
      <c r="C15">
        <f>[8]FUEKIVFS!G14</f>
        <v>0</v>
      </c>
      <c r="D15" s="1">
        <f t="shared" si="0"/>
        <v>0</v>
      </c>
    </row>
    <row r="16" spans="1:4" x14ac:dyDescent="0.3">
      <c r="A16" t="str">
        <f>[8]FUEKIVFS!C15</f>
        <v>HDB</v>
      </c>
      <c r="B16">
        <f>[8]FUEKIVFS!E15</f>
        <v>2700</v>
      </c>
      <c r="C16">
        <f>[8]FUEKIVFS!G15</f>
        <v>0</v>
      </c>
      <c r="D16" s="1">
        <f t="shared" si="0"/>
        <v>0</v>
      </c>
    </row>
    <row r="17" spans="1:4" x14ac:dyDescent="0.3">
      <c r="A17" t="str">
        <f>[8]FUEKIVFS!C16</f>
        <v>LPB</v>
      </c>
      <c r="B17">
        <f>[8]FUEKIVFS!E16</f>
        <v>3000</v>
      </c>
      <c r="C17">
        <f>[8]FUEKIVFS!G16</f>
        <v>0</v>
      </c>
      <c r="D17" s="1">
        <f t="shared" si="0"/>
        <v>0</v>
      </c>
    </row>
    <row r="18" spans="1:4" x14ac:dyDescent="0.3">
      <c r="A18" t="str">
        <f>[8]FUEKIVFS!C17</f>
        <v>MBB</v>
      </c>
      <c r="B18">
        <f>[8]FUEKIVFS!E17</f>
        <v>3800</v>
      </c>
      <c r="C18" t="str">
        <f>[8]FUEKIVFS!G17</f>
        <v>KIS, MAS</v>
      </c>
      <c r="D18" s="1">
        <f t="shared" si="0"/>
        <v>1</v>
      </c>
    </row>
    <row r="19" spans="1:4" x14ac:dyDescent="0.3">
      <c r="A19" t="str">
        <f>[8]FUEKIVFS!C18</f>
        <v>MIG</v>
      </c>
      <c r="B19">
        <f>[8]FUEKIVFS!E18</f>
        <v>100</v>
      </c>
      <c r="C19">
        <f>[8]FUEKIVFS!G18</f>
        <v>0</v>
      </c>
      <c r="D19" s="1">
        <f t="shared" si="0"/>
        <v>0</v>
      </c>
    </row>
    <row r="20" spans="1:4" x14ac:dyDescent="0.3">
      <c r="A20" t="str">
        <f>[8]FUEKIVFS!C19</f>
        <v>MSB</v>
      </c>
      <c r="B20">
        <f>[8]FUEKIVFS!E19</f>
        <v>2300</v>
      </c>
      <c r="C20">
        <f>[8]FUEKIVFS!G19</f>
        <v>0</v>
      </c>
      <c r="D20" s="1">
        <f t="shared" si="0"/>
        <v>0</v>
      </c>
    </row>
    <row r="21" spans="1:4" x14ac:dyDescent="0.3">
      <c r="A21" t="str">
        <f>[8]FUEKIVFS!C20</f>
        <v>OCB</v>
      </c>
      <c r="B21">
        <f>[8]FUEKIVFS!E20</f>
        <v>1500</v>
      </c>
      <c r="C21">
        <f>[8]FUEKIVFS!G20</f>
        <v>0</v>
      </c>
      <c r="D21" s="1">
        <f t="shared" si="0"/>
        <v>0</v>
      </c>
    </row>
    <row r="22" spans="1:4" x14ac:dyDescent="0.3">
      <c r="A22" t="str">
        <f>[8]FUEKIVFS!C21</f>
        <v>ORS</v>
      </c>
      <c r="B22">
        <f>[8]FUEKIVFS!E21</f>
        <v>400</v>
      </c>
      <c r="C22">
        <f>[8]FUEKIVFS!G21</f>
        <v>0</v>
      </c>
      <c r="D22" s="1">
        <f t="shared" si="0"/>
        <v>0</v>
      </c>
    </row>
    <row r="23" spans="1:4" x14ac:dyDescent="0.3">
      <c r="A23" t="str">
        <f>[8]FUEKIVFS!C22</f>
        <v>SHB</v>
      </c>
      <c r="B23">
        <f>[8]FUEKIVFS!E22</f>
        <v>4000</v>
      </c>
      <c r="C23">
        <f>[8]FUEKIVFS!G22</f>
        <v>0</v>
      </c>
      <c r="D23" s="1">
        <f t="shared" si="0"/>
        <v>0</v>
      </c>
    </row>
    <row r="24" spans="1:4" x14ac:dyDescent="0.3">
      <c r="A24" t="str">
        <f>[8]FUEKIVFS!C23</f>
        <v>SSB</v>
      </c>
      <c r="B24">
        <f>[8]FUEKIVFS!E23</f>
        <v>2100</v>
      </c>
      <c r="C24">
        <f>[8]FUEKIVFS!G23</f>
        <v>0</v>
      </c>
      <c r="D24" s="1">
        <f t="shared" si="0"/>
        <v>0</v>
      </c>
    </row>
    <row r="25" spans="1:4" x14ac:dyDescent="0.3">
      <c r="A25" t="str">
        <f>[8]FUEKIVFS!C24</f>
        <v>SSI</v>
      </c>
      <c r="B25">
        <f>[8]FUEKIVFS!E24</f>
        <v>1400</v>
      </c>
      <c r="C25">
        <f>[8]FUEKIVFS!G24</f>
        <v>0</v>
      </c>
      <c r="D25" s="1">
        <f t="shared" si="0"/>
        <v>0</v>
      </c>
    </row>
    <row r="26" spans="1:4" x14ac:dyDescent="0.3">
      <c r="A26" t="str">
        <f>[8]FUEKIVFS!C25</f>
        <v>STB</v>
      </c>
      <c r="B26">
        <f>[8]FUEKIVFS!E25</f>
        <v>2400</v>
      </c>
      <c r="C26">
        <f>[8]FUEKIVFS!G25</f>
        <v>0</v>
      </c>
      <c r="D26" s="1">
        <f t="shared" si="0"/>
        <v>0</v>
      </c>
    </row>
    <row r="27" spans="1:4" x14ac:dyDescent="0.3">
      <c r="A27" t="str">
        <f>[8]FUEKIVFS!C26</f>
        <v>TCB</v>
      </c>
      <c r="B27">
        <f>[8]FUEKIVFS!E26</f>
        <v>6000</v>
      </c>
      <c r="C27">
        <f>[8]FUEKIVFS!G26</f>
        <v>0</v>
      </c>
      <c r="D27" s="1">
        <f t="shared" si="0"/>
        <v>0</v>
      </c>
    </row>
    <row r="28" spans="1:4" x14ac:dyDescent="0.3">
      <c r="A28" t="str">
        <f>[8]FUEKIVFS!C27</f>
        <v>TPB</v>
      </c>
      <c r="B28">
        <f>[8]FUEKIVFS!E27</f>
        <v>1400</v>
      </c>
      <c r="C28">
        <f>[8]FUEKIVFS!G27</f>
        <v>0</v>
      </c>
      <c r="D28" s="1">
        <f t="shared" si="0"/>
        <v>0</v>
      </c>
    </row>
    <row r="29" spans="1:4" x14ac:dyDescent="0.3">
      <c r="A29" t="str">
        <f>[8]FUEKIVFS!C28</f>
        <v>TVS</v>
      </c>
      <c r="B29">
        <f>[8]FUEKIVFS!E28</f>
        <v>100</v>
      </c>
      <c r="C29">
        <f>[8]FUEKIVFS!G28</f>
        <v>0</v>
      </c>
      <c r="D29" s="1">
        <f t="shared" si="0"/>
        <v>0</v>
      </c>
    </row>
    <row r="30" spans="1:4" x14ac:dyDescent="0.3">
      <c r="A30" t="str">
        <f>[8]FUEKIVFS!C29</f>
        <v>VCB</v>
      </c>
      <c r="B30">
        <f>[8]FUEKIVFS!E29</f>
        <v>800</v>
      </c>
      <c r="C30" t="str">
        <f>[8]FUEKIVFS!G29</f>
        <v>VCBS</v>
      </c>
      <c r="D30" s="1">
        <f t="shared" si="0"/>
        <v>0</v>
      </c>
    </row>
    <row r="31" spans="1:4" x14ac:dyDescent="0.3">
      <c r="A31" t="str">
        <f>[8]FUEKIVFS!C30</f>
        <v>VCI</v>
      </c>
      <c r="B31">
        <f>[8]FUEKIVFS!E30</f>
        <v>400</v>
      </c>
      <c r="C31" t="str">
        <f>[8]FUEKIVFS!G30</f>
        <v>VCSC</v>
      </c>
      <c r="D31" s="1">
        <f t="shared" si="0"/>
        <v>0</v>
      </c>
    </row>
    <row r="32" spans="1:4" x14ac:dyDescent="0.3">
      <c r="A32" t="str">
        <f>[8]FUEKIVFS!C31</f>
        <v>VDS</v>
      </c>
      <c r="B32">
        <f>[8]FUEKIVFS!E31</f>
        <v>100</v>
      </c>
      <c r="C32">
        <f>[8]FUEKIVFS!G31</f>
        <v>0</v>
      </c>
      <c r="D32" s="1">
        <f t="shared" si="0"/>
        <v>0</v>
      </c>
    </row>
    <row r="33" spans="1:4" x14ac:dyDescent="0.3">
      <c r="A33" t="str">
        <f>[8]FUEKIVFS!C32</f>
        <v>VIB</v>
      </c>
      <c r="B33">
        <f>[8]FUEKIVFS!E32</f>
        <v>1700</v>
      </c>
      <c r="C33" t="str">
        <f>[8]FUEKIVFS!G32</f>
        <v>KIS, MAS</v>
      </c>
      <c r="D33" s="1">
        <f t="shared" si="0"/>
        <v>1</v>
      </c>
    </row>
    <row r="34" spans="1:4" x14ac:dyDescent="0.3">
      <c r="A34" t="str">
        <f>[8]FUEKIVFS!C33</f>
        <v>VIX</v>
      </c>
      <c r="B34">
        <f>[8]FUEKIVFS!E33</f>
        <v>1700</v>
      </c>
      <c r="C34">
        <f>[8]FUEKIVFS!G33</f>
        <v>0</v>
      </c>
      <c r="D34" s="1">
        <f t="shared" si="0"/>
        <v>0</v>
      </c>
    </row>
    <row r="35" spans="1:4" x14ac:dyDescent="0.3">
      <c r="A35" t="str">
        <f>[8]FUEKIVFS!C34</f>
        <v>VND</v>
      </c>
      <c r="B35">
        <f>[8]FUEKIVFS!E34</f>
        <v>1400</v>
      </c>
      <c r="C35">
        <f>[8]FUEKIVFS!G34</f>
        <v>0</v>
      </c>
      <c r="D35" s="1">
        <f t="shared" si="0"/>
        <v>0</v>
      </c>
    </row>
    <row r="36" spans="1:4" x14ac:dyDescent="0.3">
      <c r="A36" t="str">
        <f>[8]FUEKIVFS!C35</f>
        <v>VPB</v>
      </c>
      <c r="B36">
        <f>[8]FUEKIVFS!E35</f>
        <v>6200</v>
      </c>
      <c r="C36">
        <f>[8]FUEKIVFS!G35</f>
        <v>0</v>
      </c>
      <c r="D36" s="1">
        <f t="shared" si="0"/>
        <v>0</v>
      </c>
    </row>
    <row r="37" spans="1:4" x14ac:dyDescent="0.3">
      <c r="A37">
        <f>[8]FUEKIVFS!C36</f>
        <v>0</v>
      </c>
      <c r="B37">
        <f>[8]FUEKIVFS!E36</f>
        <v>0</v>
      </c>
      <c r="C37">
        <f>[8]FUEKIVFS!G36</f>
        <v>0</v>
      </c>
      <c r="D37" s="1">
        <f t="shared" si="0"/>
        <v>0</v>
      </c>
    </row>
    <row r="38" spans="1:4" x14ac:dyDescent="0.3">
      <c r="A38">
        <f>[8]FUEKIVFS!C37</f>
        <v>0</v>
      </c>
      <c r="B38">
        <f>[8]FUEKIVFS!E37</f>
        <v>0</v>
      </c>
      <c r="C38">
        <f>[8]FUEKIVFS!G37</f>
        <v>1238135000</v>
      </c>
      <c r="D38" s="1">
        <f t="shared" si="0"/>
        <v>0</v>
      </c>
    </row>
    <row r="39" spans="1:4" x14ac:dyDescent="0.3">
      <c r="A39">
        <f>[8]FUEKIVFS!C38</f>
        <v>0</v>
      </c>
      <c r="B39">
        <f>[8]FUEKIVFS!E38</f>
        <v>0</v>
      </c>
      <c r="C39">
        <f>[8]FUEKIVFS!G38</f>
        <v>1244739651</v>
      </c>
      <c r="D39" s="1">
        <f t="shared" si="0"/>
        <v>0</v>
      </c>
    </row>
    <row r="40" spans="1:4" x14ac:dyDescent="0.3">
      <c r="A40">
        <f>[8]FUEKIVFS!C39</f>
        <v>0</v>
      </c>
      <c r="B40">
        <f>[8]FUEKIVFS!E39</f>
        <v>0</v>
      </c>
      <c r="C40">
        <f>[8]FUEKIVFS!G39</f>
        <v>6604651</v>
      </c>
      <c r="D40" s="1">
        <f t="shared" si="0"/>
        <v>0</v>
      </c>
    </row>
    <row r="41" spans="1:4" x14ac:dyDescent="0.3">
      <c r="A41">
        <f>[8]FUEKIVFS!C40</f>
        <v>0</v>
      </c>
      <c r="B41">
        <f>[8]FUEKIVFS!E40</f>
        <v>0</v>
      </c>
      <c r="C41">
        <f>[8]FUEKIVFS!G40</f>
        <v>0</v>
      </c>
      <c r="D41" s="1">
        <f t="shared" si="0"/>
        <v>0</v>
      </c>
    </row>
    <row r="42" spans="1:4" x14ac:dyDescent="0.3">
      <c r="A42">
        <f>[8]FUEKIVFS!C41</f>
        <v>0</v>
      </c>
      <c r="B42">
        <f>[8]FUEKIVFS!E41</f>
        <v>0</v>
      </c>
      <c r="C42">
        <f>[8]FUEKIVFS!G41</f>
        <v>0</v>
      </c>
      <c r="D42" s="1">
        <f t="shared" si="0"/>
        <v>0</v>
      </c>
    </row>
    <row r="43" spans="1:4" x14ac:dyDescent="0.3">
      <c r="A43">
        <f>[8]FUEKIVFS!C42</f>
        <v>0</v>
      </c>
      <c r="B43">
        <f>[8]FUEKIVFS!E42</f>
        <v>0</v>
      </c>
      <c r="C43">
        <f>[8]FUEKIVFS!G42</f>
        <v>0</v>
      </c>
      <c r="D43" s="1">
        <f t="shared" si="0"/>
        <v>0</v>
      </c>
    </row>
    <row r="44" spans="1:4" x14ac:dyDescent="0.3">
      <c r="A44">
        <f>[8]FUEKIVFS!C43</f>
        <v>0</v>
      </c>
      <c r="B44">
        <f>[8]FUEKIVFS!E43</f>
        <v>0</v>
      </c>
      <c r="C44">
        <f>[8]FUEKIVFS!G43</f>
        <v>0</v>
      </c>
      <c r="D44" s="1">
        <f t="shared" si="0"/>
        <v>0</v>
      </c>
    </row>
    <row r="45" spans="1:4" x14ac:dyDescent="0.3">
      <c r="A45">
        <f>[8]FUEKIVFS!C44</f>
        <v>0</v>
      </c>
      <c r="B45">
        <f>[8]FUEKIVFS!E44</f>
        <v>0</v>
      </c>
      <c r="C45">
        <f>[8]FUEKIVFS!G44</f>
        <v>0</v>
      </c>
      <c r="D45" s="1">
        <f t="shared" si="0"/>
        <v>0</v>
      </c>
    </row>
    <row r="46" spans="1:4" x14ac:dyDescent="0.3">
      <c r="A46">
        <f>[8]FUEKIVFS!C45</f>
        <v>0</v>
      </c>
      <c r="B46">
        <f>[8]FUEKIVFS!E45</f>
        <v>0</v>
      </c>
      <c r="C46">
        <f>[8]FUEKIVFS!G45</f>
        <v>0</v>
      </c>
      <c r="D46" s="1">
        <f t="shared" si="0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CABC-EB9B-45AF-9397-271953D532BC}">
  <dimension ref="A1:O98"/>
  <sheetViews>
    <sheetView workbookViewId="0">
      <selection activeCell="F2" sqref="F2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554687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 cm="1">
        <f t="array" ref="A2:A13">_xlfn._xlws.FILTER(FUEMAVND_bas!$A$1:$A$200,(FUEMAVND_bas!$D$1:$D$200=0)*(FUEMAVND_bas!$D$1:$D$200&lt;&gt;""),"")</f>
        <v>BMP</v>
      </c>
      <c r="B2" s="28">
        <f>IF(A2=0,"",IFERROR(VLOOKUP(A2,FUEMAVND_bas!$A:$B,2,0),""))</f>
        <v>100</v>
      </c>
      <c r="C2" s="28">
        <f>IFERROR(VLOOKUP($A2,updated_plusgrid!$1:$1048576,MATCH("After allocate to FUEKIVFS today",updated_plusgrid!$1:$1,0),0),0)</f>
        <v>0</v>
      </c>
      <c r="D2" s="28">
        <f>IFERROR(VLOOKUP($A2,updated_plusgrid!$1:$1048576,MATCH("After allocate to FUEKIVFS tmr",updated_plusgrid!$1:$1,0),0),0)</f>
        <v>0</v>
      </c>
      <c r="E2" s="28">
        <f>IFERROR(VLOOKUP($A2,updated_plusgrid!$1:$1048576,MATCH("After allocate to FUEKIVFS after tmr",updated_plusgrid!$1:$1,0),0),0)</f>
        <v>100</v>
      </c>
      <c r="F2" s="30">
        <f>IF(LEN($A2)=3,IFERROR(C2/$B2,0),"")</f>
        <v>0</v>
      </c>
      <c r="G2" s="28">
        <f>IFERROR(ROUNDDOWN(F2,-0.1),"")</f>
        <v>0</v>
      </c>
      <c r="H2" s="28">
        <f>IFERROR(D2/B2,"")</f>
        <v>0</v>
      </c>
      <c r="I2" s="28">
        <f>IFERROR(ROUNDDOWN(H2,-0.1),"")</f>
        <v>0</v>
      </c>
      <c r="J2" s="28">
        <f>IFERROR(E2/B2,"")</f>
        <v>1</v>
      </c>
      <c r="K2" s="28">
        <f>IFERROR(ROUNDDOWN(J2,-0.1),"")</f>
        <v>1</v>
      </c>
      <c r="L2" s="27">
        <f>IFERROR(G2+I2+K2,"")</f>
        <v>1</v>
      </c>
      <c r="M2" s="27">
        <f>C2-MIN($G$2:$G$31)*B2</f>
        <v>0</v>
      </c>
      <c r="N2" s="27">
        <f>D2-MIN($I:$I)*B2</f>
        <v>0</v>
      </c>
      <c r="O2" s="27">
        <f>E2-MIN($K:$K)*B2</f>
        <v>100</v>
      </c>
    </row>
    <row r="3" spans="1:15" x14ac:dyDescent="0.3">
      <c r="A3" s="29" t="str">
        <v>CTG</v>
      </c>
      <c r="B3" s="28">
        <f>IF(A3=0,"",IFERROR(VLOOKUP(A3,FUEMAVND_bas!$A:$B,2,0),""))</f>
        <v>700</v>
      </c>
      <c r="C3" s="28">
        <f>IFERROR(VLOOKUP($A3,updated_plusgrid!$1:$1048576,MATCH("After allocate to FUEKIVFS today",updated_plusgrid!$1:$1,0),0),0)</f>
        <v>14306</v>
      </c>
      <c r="D3" s="28">
        <f>IFERROR(VLOOKUP($A3,updated_plusgrid!$1:$1048576,MATCH("After allocate to FUEKIVFS tmr",updated_plusgrid!$1:$1,0),0),0)</f>
        <v>1400</v>
      </c>
      <c r="E3" s="28">
        <f>IFERROR(VLOOKUP($A3,updated_plusgrid!$1:$1048576,MATCH("After allocate to FUEKIVFS after tmr",updated_plusgrid!$1:$1,0),0),0)</f>
        <v>1400</v>
      </c>
      <c r="F3" s="30">
        <f t="shared" ref="F3:F66" si="0">IF(LEN($A3)=3,IFERROR(C3/$B3,0),"")</f>
        <v>20.437142857142856</v>
      </c>
      <c r="G3" s="28">
        <f t="shared" ref="G3:G66" si="1">IFERROR(ROUNDDOWN(F3,-0.1),"")</f>
        <v>20</v>
      </c>
      <c r="H3" s="28">
        <f t="shared" ref="H3:H66" si="2">IFERROR(D3/B3,"")</f>
        <v>2</v>
      </c>
      <c r="I3" s="28">
        <f t="shared" ref="I3:I66" si="3">IFERROR(ROUNDDOWN(H3,-0.1),"")</f>
        <v>2</v>
      </c>
      <c r="J3" s="28">
        <f t="shared" ref="J3:J66" si="4">IFERROR(E3/B3,"")</f>
        <v>2</v>
      </c>
      <c r="K3" s="28">
        <f t="shared" ref="K3:K66" si="5">IFERROR(ROUNDDOWN(J3,-0.1),"")</f>
        <v>2</v>
      </c>
      <c r="L3" s="27">
        <f t="shared" ref="L3:L66" si="6">IFERROR(G3+I3+K3,"")</f>
        <v>24</v>
      </c>
      <c r="M3" s="27">
        <f t="shared" ref="M3:M66" si="7">C3-MIN($G$2:$G$31)*B3</f>
        <v>14306</v>
      </c>
      <c r="N3" s="27">
        <f t="shared" ref="N3:N66" si="8">D3-MIN($I:$I)*B3</f>
        <v>1400</v>
      </c>
      <c r="O3" s="27">
        <f t="shared" ref="O3:O66" si="9">E3-MIN($K:$K)*B3</f>
        <v>1400</v>
      </c>
    </row>
    <row r="4" spans="1:15" x14ac:dyDescent="0.3">
      <c r="A4" s="29" t="str">
        <v>FPT</v>
      </c>
      <c r="B4" s="28">
        <f>IF(A4=0,"",IFERROR(VLOOKUP(A4,FUEMAVND_bas!$A:$B,2,0),""))</f>
        <v>1600</v>
      </c>
      <c r="C4" s="28">
        <f>IFERROR(VLOOKUP($A4,updated_plusgrid!$1:$1048576,MATCH("After allocate to FUEKIVFS today",updated_plusgrid!$1:$1,0),0),0)</f>
        <v>59436</v>
      </c>
      <c r="D4" s="28">
        <f>IFERROR(VLOOKUP($A4,updated_plusgrid!$1:$1048576,MATCH("After allocate to FUEKIVFS tmr",updated_plusgrid!$1:$1,0),0),0)</f>
        <v>1700</v>
      </c>
      <c r="E4" s="28">
        <f>IFERROR(VLOOKUP($A4,updated_plusgrid!$1:$1048576,MATCH("After allocate to FUEKIVFS after tmr",updated_plusgrid!$1:$1,0),0),0)</f>
        <v>1700</v>
      </c>
      <c r="F4" s="30">
        <f t="shared" si="0"/>
        <v>37.147500000000001</v>
      </c>
      <c r="G4" s="28">
        <f t="shared" si="1"/>
        <v>37</v>
      </c>
      <c r="H4" s="28">
        <f t="shared" si="2"/>
        <v>1.0625</v>
      </c>
      <c r="I4" s="28">
        <f t="shared" si="3"/>
        <v>1</v>
      </c>
      <c r="J4" s="28">
        <f t="shared" si="4"/>
        <v>1.0625</v>
      </c>
      <c r="K4" s="28">
        <f t="shared" si="5"/>
        <v>1</v>
      </c>
      <c r="L4" s="27">
        <f t="shared" si="6"/>
        <v>39</v>
      </c>
      <c r="M4" s="27">
        <f t="shared" si="7"/>
        <v>59436</v>
      </c>
      <c r="N4" s="27">
        <f t="shared" si="8"/>
        <v>1700</v>
      </c>
      <c r="O4" s="27">
        <f t="shared" si="9"/>
        <v>1700</v>
      </c>
    </row>
    <row r="5" spans="1:15" x14ac:dyDescent="0.3">
      <c r="A5" s="29" t="str">
        <v>GMD</v>
      </c>
      <c r="B5" s="28">
        <f>IF(A5=0,"",IFERROR(VLOOKUP(A5,FUEMAVND_bas!$A:$B,2,0),""))</f>
        <v>2100</v>
      </c>
      <c r="C5" s="28">
        <f>IFERROR(VLOOKUP($A5,updated_plusgrid!$1:$1048576,MATCH("After allocate to FUEKIVFS today",updated_plusgrid!$1:$1,0),0),0)</f>
        <v>76177</v>
      </c>
      <c r="D5" s="28">
        <f>IFERROR(VLOOKUP($A5,updated_plusgrid!$1:$1048576,MATCH("After allocate to FUEKIVFS tmr",updated_plusgrid!$1:$1,0),0),0)</f>
        <v>0</v>
      </c>
      <c r="E5" s="28">
        <f>IFERROR(VLOOKUP($A5,updated_plusgrid!$1:$1048576,MATCH("After allocate to FUEKIVFS after tmr",updated_plusgrid!$1:$1,0),0),0)</f>
        <v>0</v>
      </c>
      <c r="F5" s="30">
        <f t="shared" si="0"/>
        <v>36.274761904761903</v>
      </c>
      <c r="G5" s="28">
        <f t="shared" si="1"/>
        <v>36</v>
      </c>
      <c r="H5" s="28">
        <f t="shared" si="2"/>
        <v>0</v>
      </c>
      <c r="I5" s="28">
        <f t="shared" si="3"/>
        <v>0</v>
      </c>
      <c r="J5" s="28">
        <f t="shared" si="4"/>
        <v>0</v>
      </c>
      <c r="K5" s="28">
        <f t="shared" si="5"/>
        <v>0</v>
      </c>
      <c r="L5" s="27">
        <f t="shared" si="6"/>
        <v>36</v>
      </c>
      <c r="M5" s="27">
        <f t="shared" si="7"/>
        <v>76177</v>
      </c>
      <c r="N5" s="27">
        <f t="shared" si="8"/>
        <v>0</v>
      </c>
      <c r="O5" s="27">
        <f t="shared" si="9"/>
        <v>0</v>
      </c>
    </row>
    <row r="6" spans="1:15" x14ac:dyDescent="0.3">
      <c r="A6" s="29" t="str">
        <v>HDB</v>
      </c>
      <c r="B6" s="28">
        <f>IF(A6=0,"",IFERROR(VLOOKUP(A6,FUEMAVND_bas!$A:$B,2,0),""))</f>
        <v>2500</v>
      </c>
      <c r="C6" s="28">
        <f>IFERROR(VLOOKUP($A6,updated_plusgrid!$1:$1048576,MATCH("After allocate to FUEKIVFS today",updated_plusgrid!$1:$1,0),0),0)</f>
        <v>33000</v>
      </c>
      <c r="D6" s="28">
        <f>IFERROR(VLOOKUP($A6,updated_plusgrid!$1:$1048576,MATCH("After allocate to FUEKIVFS tmr",updated_plusgrid!$1:$1,0),0),0)</f>
        <v>3700</v>
      </c>
      <c r="E6" s="28">
        <f>IFERROR(VLOOKUP($A6,updated_plusgrid!$1:$1048576,MATCH("After allocate to FUEKIVFS after tmr",updated_plusgrid!$1:$1,0),0),0)</f>
        <v>3700</v>
      </c>
      <c r="F6" s="30">
        <f t="shared" si="0"/>
        <v>13.2</v>
      </c>
      <c r="G6" s="28">
        <f t="shared" si="1"/>
        <v>13</v>
      </c>
      <c r="H6" s="28">
        <f t="shared" si="2"/>
        <v>1.48</v>
      </c>
      <c r="I6" s="28">
        <f t="shared" si="3"/>
        <v>1</v>
      </c>
      <c r="J6" s="28">
        <f t="shared" si="4"/>
        <v>1.48</v>
      </c>
      <c r="K6" s="28">
        <f t="shared" si="5"/>
        <v>1</v>
      </c>
      <c r="L6" s="27">
        <f t="shared" si="6"/>
        <v>15</v>
      </c>
      <c r="M6" s="27">
        <f t="shared" si="7"/>
        <v>33000</v>
      </c>
      <c r="N6" s="27">
        <f t="shared" si="8"/>
        <v>3700</v>
      </c>
      <c r="O6" s="27">
        <f t="shared" si="9"/>
        <v>3700</v>
      </c>
    </row>
    <row r="7" spans="1:15" x14ac:dyDescent="0.3">
      <c r="A7" s="29" t="str">
        <v>KDH</v>
      </c>
      <c r="B7" s="28">
        <f>IF(A7=0,"",IFERROR(VLOOKUP(A7,FUEMAVND_bas!$A:$B,2,0),""))</f>
        <v>1100</v>
      </c>
      <c r="C7" s="28">
        <f>IFERROR(VLOOKUP($A7,updated_plusgrid!$1:$1048576,MATCH("After allocate to FUEKIVFS today",updated_plusgrid!$1:$1,0),0),0)</f>
        <v>14568</v>
      </c>
      <c r="D7" s="28">
        <f>IFERROR(VLOOKUP($A7,updated_plusgrid!$1:$1048576,MATCH("After allocate to FUEKIVFS tmr",updated_plusgrid!$1:$1,0),0),0)</f>
        <v>0</v>
      </c>
      <c r="E7" s="28">
        <f>IFERROR(VLOOKUP($A7,updated_plusgrid!$1:$1048576,MATCH("After allocate to FUEKIVFS after tmr",updated_plusgrid!$1:$1,0),0),0)</f>
        <v>0</v>
      </c>
      <c r="F7" s="30">
        <f t="shared" si="0"/>
        <v>13.243636363636364</v>
      </c>
      <c r="G7" s="28">
        <f t="shared" si="1"/>
        <v>13</v>
      </c>
      <c r="H7" s="28">
        <f t="shared" si="2"/>
        <v>0</v>
      </c>
      <c r="I7" s="28">
        <f t="shared" si="3"/>
        <v>0</v>
      </c>
      <c r="J7" s="28">
        <f t="shared" si="4"/>
        <v>0</v>
      </c>
      <c r="K7" s="28">
        <f t="shared" si="5"/>
        <v>0</v>
      </c>
      <c r="L7" s="27">
        <f t="shared" si="6"/>
        <v>13</v>
      </c>
      <c r="M7" s="27">
        <f t="shared" si="7"/>
        <v>14568</v>
      </c>
      <c r="N7" s="27">
        <f t="shared" si="8"/>
        <v>0</v>
      </c>
      <c r="O7" s="27">
        <f t="shared" si="9"/>
        <v>0</v>
      </c>
    </row>
    <row r="8" spans="1:15" x14ac:dyDescent="0.3">
      <c r="A8" s="29" t="str">
        <v>MSB</v>
      </c>
      <c r="B8" s="28">
        <f>IF(A8=0,"",IFERROR(VLOOKUP(A8,FUEMAVND_bas!$A:$B,2,0),""))</f>
        <v>2100</v>
      </c>
      <c r="C8" s="28">
        <f>IFERROR(VLOOKUP($A8,updated_plusgrid!$1:$1048576,MATCH("After allocate to FUEKIVFS today",updated_plusgrid!$1:$1,0),0),0)</f>
        <v>27754</v>
      </c>
      <c r="D8" s="28">
        <f>IFERROR(VLOOKUP($A8,updated_plusgrid!$1:$1048576,MATCH("After allocate to FUEKIVFS tmr",updated_plusgrid!$1:$1,0),0),0)</f>
        <v>0</v>
      </c>
      <c r="E8" s="28">
        <f>IFERROR(VLOOKUP($A8,updated_plusgrid!$1:$1048576,MATCH("After allocate to FUEKIVFS after tmr",updated_plusgrid!$1:$1,0),0),0)</f>
        <v>0</v>
      </c>
      <c r="F8" s="30">
        <f t="shared" si="0"/>
        <v>13.216190476190476</v>
      </c>
      <c r="G8" s="28">
        <f t="shared" si="1"/>
        <v>13</v>
      </c>
      <c r="H8" s="28">
        <f t="shared" si="2"/>
        <v>0</v>
      </c>
      <c r="I8" s="28">
        <f t="shared" si="3"/>
        <v>0</v>
      </c>
      <c r="J8" s="28">
        <f t="shared" si="4"/>
        <v>0</v>
      </c>
      <c r="K8" s="28">
        <f t="shared" si="5"/>
        <v>0</v>
      </c>
      <c r="L8" s="27">
        <f t="shared" si="6"/>
        <v>13</v>
      </c>
      <c r="M8" s="27">
        <f t="shared" si="7"/>
        <v>27754</v>
      </c>
      <c r="N8" s="27">
        <f t="shared" si="8"/>
        <v>0</v>
      </c>
      <c r="O8" s="27">
        <f t="shared" si="9"/>
        <v>0</v>
      </c>
    </row>
    <row r="9" spans="1:15" x14ac:dyDescent="0.3">
      <c r="A9" s="29" t="str">
        <v>NLG</v>
      </c>
      <c r="B9" s="28">
        <f>IF(A9=0,"",IFERROR(VLOOKUP(A9,FUEMAVND_bas!$A:$B,2,0),""))</f>
        <v>1100</v>
      </c>
      <c r="C9" s="28">
        <f>IFERROR(VLOOKUP($A9,updated_plusgrid!$1:$1048576,MATCH("After allocate to FUEKIVFS today",updated_plusgrid!$1:$1,0),0),0)</f>
        <v>32400</v>
      </c>
      <c r="D9" s="28">
        <f>IFERROR(VLOOKUP($A9,updated_plusgrid!$1:$1048576,MATCH("After allocate to FUEKIVFS tmr",updated_plusgrid!$1:$1,0),0),0)</f>
        <v>0</v>
      </c>
      <c r="E9" s="28">
        <f>IFERROR(VLOOKUP($A9,updated_plusgrid!$1:$1048576,MATCH("After allocate to FUEKIVFS after tmr",updated_plusgrid!$1:$1,0),0),0)</f>
        <v>0</v>
      </c>
      <c r="F9" s="30">
        <f t="shared" si="0"/>
        <v>29.454545454545453</v>
      </c>
      <c r="G9" s="28">
        <f t="shared" si="1"/>
        <v>29</v>
      </c>
      <c r="H9" s="28">
        <f t="shared" si="2"/>
        <v>0</v>
      </c>
      <c r="I9" s="28">
        <f t="shared" si="3"/>
        <v>0</v>
      </c>
      <c r="J9" s="28">
        <f t="shared" si="4"/>
        <v>0</v>
      </c>
      <c r="K9" s="28">
        <f t="shared" si="5"/>
        <v>0</v>
      </c>
      <c r="L9" s="27">
        <f t="shared" si="6"/>
        <v>29</v>
      </c>
      <c r="M9" s="27">
        <f t="shared" si="7"/>
        <v>32400</v>
      </c>
      <c r="N9" s="27">
        <f t="shared" si="8"/>
        <v>0</v>
      </c>
      <c r="O9" s="27">
        <f t="shared" si="9"/>
        <v>0</v>
      </c>
    </row>
    <row r="10" spans="1:15" x14ac:dyDescent="0.3">
      <c r="A10" s="29" t="str">
        <v>OCB</v>
      </c>
      <c r="B10" s="28">
        <f>IF(A10=0,"",IFERROR(VLOOKUP(A10,FUEMAVND_bas!$A:$B,2,0),""))</f>
        <v>1300</v>
      </c>
      <c r="C10" s="28">
        <f>IFERROR(VLOOKUP($A10,updated_plusgrid!$1:$1048576,MATCH("After allocate to FUEKIVFS today",updated_plusgrid!$1:$1,0),0),0)</f>
        <v>45803</v>
      </c>
      <c r="D10" s="28">
        <f>IFERROR(VLOOKUP($A10,updated_plusgrid!$1:$1048576,MATCH("After allocate to FUEKIVFS tmr",updated_plusgrid!$1:$1,0),0),0)</f>
        <v>0</v>
      </c>
      <c r="E10" s="28">
        <f>IFERROR(VLOOKUP($A10,updated_plusgrid!$1:$1048576,MATCH("After allocate to FUEKIVFS after tmr",updated_plusgrid!$1:$1,0),0),0)</f>
        <v>0</v>
      </c>
      <c r="F10" s="30">
        <f t="shared" si="0"/>
        <v>35.233076923076922</v>
      </c>
      <c r="G10" s="28">
        <f t="shared" si="1"/>
        <v>35</v>
      </c>
      <c r="H10" s="28">
        <f t="shared" si="2"/>
        <v>0</v>
      </c>
      <c r="I10" s="28">
        <f t="shared" si="3"/>
        <v>0</v>
      </c>
      <c r="J10" s="28">
        <f t="shared" si="4"/>
        <v>0</v>
      </c>
      <c r="K10" s="28">
        <f t="shared" si="5"/>
        <v>0</v>
      </c>
      <c r="L10" s="27">
        <f t="shared" si="6"/>
        <v>35</v>
      </c>
      <c r="M10" s="27">
        <f t="shared" si="7"/>
        <v>45803</v>
      </c>
      <c r="N10" s="27">
        <f t="shared" si="8"/>
        <v>0</v>
      </c>
      <c r="O10" s="27">
        <f t="shared" si="9"/>
        <v>0</v>
      </c>
    </row>
    <row r="11" spans="1:15" x14ac:dyDescent="0.3">
      <c r="A11" s="29" t="str">
        <v>TCB</v>
      </c>
      <c r="B11" s="28">
        <f>IF(A11=0,"",IFERROR(VLOOKUP(A11,FUEMAVND_bas!$A:$B,2,0),""))</f>
        <v>5300</v>
      </c>
      <c r="C11" s="28">
        <f>IFERROR(VLOOKUP($A11,updated_plusgrid!$1:$1048576,MATCH("After allocate to FUEKIVFS today",updated_plusgrid!$1:$1,0),0),0)</f>
        <v>301886</v>
      </c>
      <c r="D11" s="28">
        <f>IFERROR(VLOOKUP($A11,updated_plusgrid!$1:$1048576,MATCH("After allocate to FUEKIVFS tmr",updated_plusgrid!$1:$1,0),0),0)</f>
        <v>7900</v>
      </c>
      <c r="E11" s="28">
        <f>IFERROR(VLOOKUP($A11,updated_plusgrid!$1:$1048576,MATCH("After allocate to FUEKIVFS after tmr",updated_plusgrid!$1:$1,0),0),0)</f>
        <v>7900</v>
      </c>
      <c r="F11" s="30">
        <f t="shared" si="0"/>
        <v>56.959622641509434</v>
      </c>
      <c r="G11" s="28">
        <f t="shared" si="1"/>
        <v>56</v>
      </c>
      <c r="H11" s="28">
        <f t="shared" si="2"/>
        <v>1.4905660377358489</v>
      </c>
      <c r="I11" s="28">
        <f t="shared" si="3"/>
        <v>1</v>
      </c>
      <c r="J11" s="28">
        <f t="shared" si="4"/>
        <v>1.4905660377358489</v>
      </c>
      <c r="K11" s="28">
        <f t="shared" si="5"/>
        <v>1</v>
      </c>
      <c r="L11" s="27">
        <f t="shared" si="6"/>
        <v>58</v>
      </c>
      <c r="M11" s="27">
        <f t="shared" si="7"/>
        <v>301886</v>
      </c>
      <c r="N11" s="27">
        <f t="shared" si="8"/>
        <v>7900</v>
      </c>
      <c r="O11" s="27">
        <f t="shared" si="9"/>
        <v>7900</v>
      </c>
    </row>
    <row r="12" spans="1:15" x14ac:dyDescent="0.3">
      <c r="A12" s="29" t="str">
        <v>TPB</v>
      </c>
      <c r="B12" s="28">
        <f>IF(A12=0,"",IFERROR(VLOOKUP(A12,FUEMAVND_bas!$A:$B,2,0),""))</f>
        <v>1300</v>
      </c>
      <c r="C12" s="28">
        <f>IFERROR(VLOOKUP($A12,updated_plusgrid!$1:$1048576,MATCH("After allocate to FUEKIVFS today",updated_plusgrid!$1:$1,0),0),0)</f>
        <v>12716</v>
      </c>
      <c r="D12" s="28">
        <f>IFERROR(VLOOKUP($A12,updated_plusgrid!$1:$1048576,MATCH("After allocate to FUEKIVFS tmr",updated_plusgrid!$1:$1,0),0),0)</f>
        <v>1900</v>
      </c>
      <c r="E12" s="28">
        <f>IFERROR(VLOOKUP($A12,updated_plusgrid!$1:$1048576,MATCH("After allocate to FUEKIVFS after tmr",updated_plusgrid!$1:$1,0),0),0)</f>
        <v>1900</v>
      </c>
      <c r="F12" s="30">
        <f t="shared" si="0"/>
        <v>9.781538461538462</v>
      </c>
      <c r="G12" s="28">
        <f t="shared" si="1"/>
        <v>9</v>
      </c>
      <c r="H12" s="28">
        <f t="shared" si="2"/>
        <v>1.4615384615384615</v>
      </c>
      <c r="I12" s="28">
        <f t="shared" si="3"/>
        <v>1</v>
      </c>
      <c r="J12" s="28">
        <f t="shared" si="4"/>
        <v>1.4615384615384615</v>
      </c>
      <c r="K12" s="28">
        <f t="shared" si="5"/>
        <v>1</v>
      </c>
      <c r="L12" s="27">
        <f t="shared" si="6"/>
        <v>11</v>
      </c>
      <c r="M12" s="27">
        <f t="shared" si="7"/>
        <v>12716</v>
      </c>
      <c r="N12" s="27">
        <f t="shared" si="8"/>
        <v>1900</v>
      </c>
      <c r="O12" s="27">
        <f t="shared" si="9"/>
        <v>1900</v>
      </c>
    </row>
    <row r="13" spans="1:15" x14ac:dyDescent="0.3">
      <c r="A13" s="29" t="str">
        <v>VPB</v>
      </c>
      <c r="B13" s="28">
        <f>IF(A13=0,"",IFERROR(VLOOKUP(A13,FUEMAVND_bas!$A:$B,2,0),""))</f>
        <v>2700</v>
      </c>
      <c r="C13" s="28">
        <f>IFERROR(VLOOKUP($A13,updated_plusgrid!$1:$1048576,MATCH("After allocate to FUEKIVFS today",updated_plusgrid!$1:$1,0),0),0)</f>
        <v>53683</v>
      </c>
      <c r="D13" s="28">
        <f>IFERROR(VLOOKUP($A13,updated_plusgrid!$1:$1048576,MATCH("After allocate to FUEKIVFS tmr",updated_plusgrid!$1:$1,0),0),0)</f>
        <v>0</v>
      </c>
      <c r="E13" s="28">
        <f>IFERROR(VLOOKUP($A13,updated_plusgrid!$1:$1048576,MATCH("After allocate to FUEKIVFS after tmr",updated_plusgrid!$1:$1,0),0),0)</f>
        <v>8200</v>
      </c>
      <c r="F13" s="30">
        <f t="shared" si="0"/>
        <v>19.882592592592591</v>
      </c>
      <c r="G13" s="28">
        <f t="shared" si="1"/>
        <v>19</v>
      </c>
      <c r="H13" s="28">
        <f t="shared" si="2"/>
        <v>0</v>
      </c>
      <c r="I13" s="28">
        <f t="shared" si="3"/>
        <v>0</v>
      </c>
      <c r="J13" s="28">
        <f t="shared" si="4"/>
        <v>3.0370370370370372</v>
      </c>
      <c r="K13" s="28">
        <f t="shared" si="5"/>
        <v>3</v>
      </c>
      <c r="L13" s="27">
        <f t="shared" si="6"/>
        <v>22</v>
      </c>
      <c r="M13" s="27">
        <f t="shared" si="7"/>
        <v>53683</v>
      </c>
      <c r="N13" s="27">
        <f t="shared" si="8"/>
        <v>0</v>
      </c>
      <c r="O13" s="27">
        <f t="shared" si="9"/>
        <v>8200</v>
      </c>
    </row>
    <row r="14" spans="1:15" x14ac:dyDescent="0.3">
      <c r="A14" s="29"/>
      <c r="B14" s="28" t="str">
        <f>IF(A14=0,"",IFERROR(VLOOKUP(A14,FUEMAVND_bas!$A:$B,2,0),""))</f>
        <v/>
      </c>
      <c r="C14" s="28">
        <f>IFERROR(VLOOKUP($A14,updated_plusgrid!$1:$1048576,MATCH("After allocate to FUEKIVFS today",updated_plusgrid!$1:$1,0),0),0)</f>
        <v>0</v>
      </c>
      <c r="D14" s="28">
        <f>IFERROR(VLOOKUP($A14,updated_plusgrid!$1:$1048576,MATCH("After allocate to FUEKIVFS tmr",updated_plusgrid!$1:$1,0),0),0)</f>
        <v>0</v>
      </c>
      <c r="E14" s="28">
        <f>IFERROR(VLOOKUP($A14,updated_plusgrid!$1:$1048576,MATCH("After allocate to FUEKIVFS after tmr",updated_plusgrid!$1:$1,0),0),0)</f>
        <v>0</v>
      </c>
      <c r="F14" s="30" t="str">
        <f t="shared" si="0"/>
        <v/>
      </c>
      <c r="G14" s="28" t="str">
        <f t="shared" si="1"/>
        <v/>
      </c>
      <c r="H14" s="28" t="str">
        <f t="shared" si="2"/>
        <v/>
      </c>
      <c r="I14" s="28" t="str">
        <f t="shared" si="3"/>
        <v/>
      </c>
      <c r="J14" s="28" t="str">
        <f t="shared" si="4"/>
        <v/>
      </c>
      <c r="K14" s="28" t="str">
        <f t="shared" si="5"/>
        <v/>
      </c>
      <c r="L14" s="27" t="str">
        <f t="shared" si="6"/>
        <v/>
      </c>
      <c r="M14" s="27" t="e">
        <f t="shared" si="7"/>
        <v>#VALUE!</v>
      </c>
      <c r="N14" s="27" t="e">
        <f t="shared" si="8"/>
        <v>#VALUE!</v>
      </c>
      <c r="O14" s="27" t="e">
        <f t="shared" si="9"/>
        <v>#VALUE!</v>
      </c>
    </row>
    <row r="15" spans="1:15" x14ac:dyDescent="0.3">
      <c r="A15" s="29"/>
      <c r="B15" s="28" t="str">
        <f>IF(A15=0,"",IFERROR(VLOOKUP(A15,FUEMAVND_bas!$A:$B,2,0),""))</f>
        <v/>
      </c>
      <c r="C15" s="28">
        <f>IFERROR(VLOOKUP($A15,updated_plusgrid!$1:$1048576,MATCH("After allocate to FUEKIVFS today",updated_plusgrid!$1:$1,0),0),0)</f>
        <v>0</v>
      </c>
      <c r="D15" s="28">
        <f>IFERROR(VLOOKUP($A15,updated_plusgrid!$1:$1048576,MATCH("After allocate to FUEKIVFS tmr",updated_plusgrid!$1:$1,0),0),0)</f>
        <v>0</v>
      </c>
      <c r="E15" s="28">
        <f>IFERROR(VLOOKUP($A15,updated_plusgrid!$1:$1048576,MATCH("After allocate to FUEKIVFS after tmr",updated_plusgrid!$1:$1,0),0),0)</f>
        <v>0</v>
      </c>
      <c r="F15" s="30" t="str">
        <f t="shared" si="0"/>
        <v/>
      </c>
      <c r="G15" s="28" t="str">
        <f t="shared" si="1"/>
        <v/>
      </c>
      <c r="H15" s="28" t="str">
        <f t="shared" si="2"/>
        <v/>
      </c>
      <c r="I15" s="28" t="str">
        <f t="shared" si="3"/>
        <v/>
      </c>
      <c r="J15" s="28" t="str">
        <f t="shared" si="4"/>
        <v/>
      </c>
      <c r="K15" s="28" t="str">
        <f t="shared" si="5"/>
        <v/>
      </c>
      <c r="L15" s="27" t="str">
        <f t="shared" si="6"/>
        <v/>
      </c>
      <c r="M15" s="27" t="e">
        <f t="shared" si="7"/>
        <v>#VALUE!</v>
      </c>
      <c r="N15" s="27" t="e">
        <f t="shared" si="8"/>
        <v>#VALUE!</v>
      </c>
      <c r="O15" s="27" t="e">
        <f t="shared" si="9"/>
        <v>#VALUE!</v>
      </c>
    </row>
    <row r="16" spans="1:15" x14ac:dyDescent="0.3">
      <c r="A16" s="29"/>
      <c r="B16" s="28" t="str">
        <f>IF(A16=0,"",IFERROR(VLOOKUP(A16,FUEMAVND_bas!$A:$B,2,0),""))</f>
        <v/>
      </c>
      <c r="C16" s="28">
        <f>IFERROR(VLOOKUP($A16,updated_plusgrid!$1:$1048576,MATCH("After allocate to FUEKIVFS today",updated_plusgrid!$1:$1,0),0),0)</f>
        <v>0</v>
      </c>
      <c r="D16" s="28">
        <f>IFERROR(VLOOKUP($A16,updated_plusgrid!$1:$1048576,MATCH("After allocate to FUEKIVFS tmr",updated_plusgrid!$1:$1,0),0),0)</f>
        <v>0</v>
      </c>
      <c r="E16" s="28">
        <f>IFERROR(VLOOKUP($A16,updated_plusgrid!$1:$1048576,MATCH("After allocate to FUEKIVFS after tmr",updated_plusgrid!$1:$1,0),0),0)</f>
        <v>0</v>
      </c>
      <c r="F16" s="30" t="str">
        <f t="shared" si="0"/>
        <v/>
      </c>
      <c r="G16" s="28" t="str">
        <f t="shared" si="1"/>
        <v/>
      </c>
      <c r="H16" s="28" t="str">
        <f t="shared" si="2"/>
        <v/>
      </c>
      <c r="I16" s="28" t="str">
        <f t="shared" si="3"/>
        <v/>
      </c>
      <c r="J16" s="28" t="str">
        <f t="shared" si="4"/>
        <v/>
      </c>
      <c r="K16" s="28" t="str">
        <f t="shared" si="5"/>
        <v/>
      </c>
      <c r="L16" s="27" t="str">
        <f t="shared" si="6"/>
        <v/>
      </c>
      <c r="M16" s="27" t="e">
        <f t="shared" si="7"/>
        <v>#VALUE!</v>
      </c>
      <c r="N16" s="27" t="e">
        <f t="shared" si="8"/>
        <v>#VALUE!</v>
      </c>
      <c r="O16" s="27" t="e">
        <f t="shared" si="9"/>
        <v>#VALUE!</v>
      </c>
    </row>
    <row r="17" spans="1:15" x14ac:dyDescent="0.3">
      <c r="A17" s="29"/>
      <c r="B17" s="28" t="str">
        <f>IF(A17=0,"",IFERROR(VLOOKUP(A17,FUEMAVND_bas!$A:$B,2,0),""))</f>
        <v/>
      </c>
      <c r="C17" s="28">
        <f>IFERROR(VLOOKUP($A17,updated_plusgrid!$1:$1048576,MATCH("After allocate to FUEKIVFS today",updated_plusgrid!$1:$1,0),0),0)</f>
        <v>0</v>
      </c>
      <c r="D17" s="28">
        <f>IFERROR(VLOOKUP($A17,updated_plusgrid!$1:$1048576,MATCH("After allocate to FUEKIVFS tmr",updated_plusgrid!$1:$1,0),0),0)</f>
        <v>0</v>
      </c>
      <c r="E17" s="28">
        <f>IFERROR(VLOOKUP($A17,updated_plusgrid!$1:$1048576,MATCH("After allocate to FUEKIVFS after tmr",updated_plusgrid!$1:$1,0),0),0)</f>
        <v>0</v>
      </c>
      <c r="F17" s="30" t="str">
        <f t="shared" si="0"/>
        <v/>
      </c>
      <c r="G17" s="28" t="str">
        <f t="shared" si="1"/>
        <v/>
      </c>
      <c r="H17" s="28" t="str">
        <f t="shared" si="2"/>
        <v/>
      </c>
      <c r="I17" s="28" t="str">
        <f t="shared" si="3"/>
        <v/>
      </c>
      <c r="J17" s="28" t="str">
        <f t="shared" si="4"/>
        <v/>
      </c>
      <c r="K17" s="28" t="str">
        <f t="shared" si="5"/>
        <v/>
      </c>
      <c r="L17" s="27" t="str">
        <f t="shared" si="6"/>
        <v/>
      </c>
      <c r="M17" s="27" t="e">
        <f t="shared" si="7"/>
        <v>#VALUE!</v>
      </c>
      <c r="N17" s="27" t="e">
        <f t="shared" si="8"/>
        <v>#VALUE!</v>
      </c>
      <c r="O17" s="27" t="e">
        <f t="shared" si="9"/>
        <v>#VALUE!</v>
      </c>
    </row>
    <row r="18" spans="1:15" x14ac:dyDescent="0.3">
      <c r="A18" s="29"/>
      <c r="B18" s="28" t="str">
        <f>IF(A18=0,"",IFERROR(VLOOKUP(A18,FUEMAVND_bas!$A:$B,2,0),""))</f>
        <v/>
      </c>
      <c r="C18" s="28">
        <f>IFERROR(VLOOKUP($A18,updated_plusgrid!$1:$1048576,MATCH("After allocate to FUEKIVFS today",updated_plusgrid!$1:$1,0),0),0)</f>
        <v>0</v>
      </c>
      <c r="D18" s="28">
        <f>IFERROR(VLOOKUP($A18,updated_plusgrid!$1:$1048576,MATCH("After allocate to FUEKIVFS tmr",updated_plusgrid!$1:$1,0),0),0)</f>
        <v>0</v>
      </c>
      <c r="E18" s="28">
        <f>IFERROR(VLOOKUP($A18,updated_plusgrid!$1:$1048576,MATCH("After allocate to FUEKIVFS after tmr",updated_plusgrid!$1:$1,0),0),0)</f>
        <v>0</v>
      </c>
      <c r="F18" s="30" t="str">
        <f t="shared" si="0"/>
        <v/>
      </c>
      <c r="G18" s="28" t="str">
        <f t="shared" si="1"/>
        <v/>
      </c>
      <c r="H18" s="28" t="str">
        <f t="shared" si="2"/>
        <v/>
      </c>
      <c r="I18" s="28" t="str">
        <f t="shared" si="3"/>
        <v/>
      </c>
      <c r="J18" s="28" t="str">
        <f t="shared" si="4"/>
        <v/>
      </c>
      <c r="K18" s="28" t="str">
        <f t="shared" si="5"/>
        <v/>
      </c>
      <c r="L18" s="27" t="str">
        <f t="shared" si="6"/>
        <v/>
      </c>
      <c r="M18" s="27" t="e">
        <f t="shared" si="7"/>
        <v>#VALUE!</v>
      </c>
      <c r="N18" s="27" t="e">
        <f t="shared" si="8"/>
        <v>#VALUE!</v>
      </c>
      <c r="O18" s="27" t="e">
        <f t="shared" si="9"/>
        <v>#VALUE!</v>
      </c>
    </row>
    <row r="19" spans="1:15" x14ac:dyDescent="0.3">
      <c r="A19" s="29"/>
      <c r="B19" s="28" t="str">
        <f>IF(A19=0,"",IFERROR(VLOOKUP(A19,FUEMAVND_bas!$A:$B,2,0),""))</f>
        <v/>
      </c>
      <c r="C19" s="28">
        <f>IFERROR(VLOOKUP($A19,updated_plusgrid!$1:$1048576,MATCH("After allocate to FUEKIVFS today",updated_plusgrid!$1:$1,0),0),0)</f>
        <v>0</v>
      </c>
      <c r="D19" s="28">
        <f>IFERROR(VLOOKUP($A19,updated_plusgrid!$1:$1048576,MATCH("After allocate to FUEKIVFS tmr",updated_plusgrid!$1:$1,0),0),0)</f>
        <v>0</v>
      </c>
      <c r="E19" s="28">
        <f>IFERROR(VLOOKUP($A19,updated_plusgrid!$1:$1048576,MATCH("After allocate to FUEKIVFS after tmr",updated_plusgrid!$1:$1,0),0),0)</f>
        <v>0</v>
      </c>
      <c r="F19" s="30" t="str">
        <f t="shared" si="0"/>
        <v/>
      </c>
      <c r="G19" s="28" t="str">
        <f t="shared" si="1"/>
        <v/>
      </c>
      <c r="H19" s="28" t="str">
        <f t="shared" si="2"/>
        <v/>
      </c>
      <c r="I19" s="28" t="str">
        <f t="shared" si="3"/>
        <v/>
      </c>
      <c r="J19" s="28" t="str">
        <f t="shared" si="4"/>
        <v/>
      </c>
      <c r="K19" s="28" t="str">
        <f t="shared" si="5"/>
        <v/>
      </c>
      <c r="L19" s="27" t="str">
        <f t="shared" si="6"/>
        <v/>
      </c>
      <c r="M19" s="27" t="e">
        <f t="shared" si="7"/>
        <v>#VALUE!</v>
      </c>
      <c r="N19" s="27" t="e">
        <f t="shared" si="8"/>
        <v>#VALUE!</v>
      </c>
      <c r="O19" s="27" t="e">
        <f t="shared" si="9"/>
        <v>#VALUE!</v>
      </c>
    </row>
    <row r="20" spans="1:15" x14ac:dyDescent="0.3">
      <c r="A20" s="29"/>
      <c r="B20" s="28" t="str">
        <f>IF(A20=0,"",IFERROR(VLOOKUP(A20,FUEMAVND_bas!$A:$B,2,0),""))</f>
        <v/>
      </c>
      <c r="C20" s="28">
        <f>IFERROR(VLOOKUP($A20,updated_plusgrid!$1:$1048576,MATCH("After allocate to FUEKIVFS today",updated_plusgrid!$1:$1,0),0),0)</f>
        <v>0</v>
      </c>
      <c r="D20" s="28">
        <f>IFERROR(VLOOKUP($A20,updated_plusgrid!$1:$1048576,MATCH("After allocate to FUEKIVFS tmr",updated_plusgrid!$1:$1,0),0),0)</f>
        <v>0</v>
      </c>
      <c r="E20" s="28">
        <f>IFERROR(VLOOKUP($A20,updated_plusgrid!$1:$1048576,MATCH("After allocate to FUEKIVFS after tmr",updated_plusgrid!$1:$1,0),0),0)</f>
        <v>0</v>
      </c>
      <c r="F20" s="30" t="str">
        <f t="shared" si="0"/>
        <v/>
      </c>
      <c r="G20" s="28" t="str">
        <f t="shared" si="1"/>
        <v/>
      </c>
      <c r="H20" s="28" t="str">
        <f t="shared" si="2"/>
        <v/>
      </c>
      <c r="I20" s="28" t="str">
        <f t="shared" si="3"/>
        <v/>
      </c>
      <c r="J20" s="28" t="str">
        <f t="shared" si="4"/>
        <v/>
      </c>
      <c r="K20" s="28" t="str">
        <f t="shared" si="5"/>
        <v/>
      </c>
      <c r="L20" s="27" t="str">
        <f t="shared" si="6"/>
        <v/>
      </c>
      <c r="M20" s="27" t="e">
        <f t="shared" si="7"/>
        <v>#VALUE!</v>
      </c>
      <c r="N20" s="27" t="e">
        <f t="shared" si="8"/>
        <v>#VALUE!</v>
      </c>
      <c r="O20" s="27" t="e">
        <f t="shared" si="9"/>
        <v>#VALUE!</v>
      </c>
    </row>
    <row r="21" spans="1:15" x14ac:dyDescent="0.3">
      <c r="A21" s="29"/>
      <c r="B21" s="28" t="str">
        <f>IF(A21=0,"",IFERROR(VLOOKUP(A21,FUEMAVND_bas!$A:$B,2,0),""))</f>
        <v/>
      </c>
      <c r="C21" s="28">
        <f>IFERROR(VLOOKUP($A21,updated_plusgrid!$1:$1048576,MATCH("After allocate to FUEKIVFS today",updated_plusgrid!$1:$1,0),0),0)</f>
        <v>0</v>
      </c>
      <c r="D21" s="28">
        <f>IFERROR(VLOOKUP($A21,updated_plusgrid!$1:$1048576,MATCH("After allocate to FUEKIVFS tmr",updated_plusgrid!$1:$1,0),0),0)</f>
        <v>0</v>
      </c>
      <c r="E21" s="28">
        <f>IFERROR(VLOOKUP($A21,updated_plusgrid!$1:$1048576,MATCH("After allocate to FUEKIVFS after tmr",updated_plusgrid!$1:$1,0),0),0)</f>
        <v>0</v>
      </c>
      <c r="F21" s="30" t="str">
        <f t="shared" si="0"/>
        <v/>
      </c>
      <c r="G21" s="28" t="str">
        <f t="shared" si="1"/>
        <v/>
      </c>
      <c r="H21" s="28" t="str">
        <f t="shared" si="2"/>
        <v/>
      </c>
      <c r="I21" s="28" t="str">
        <f t="shared" si="3"/>
        <v/>
      </c>
      <c r="J21" s="28" t="str">
        <f t="shared" si="4"/>
        <v/>
      </c>
      <c r="K21" s="28" t="str">
        <f t="shared" si="5"/>
        <v/>
      </c>
      <c r="L21" s="27" t="str">
        <f t="shared" si="6"/>
        <v/>
      </c>
      <c r="M21" s="27" t="e">
        <f t="shared" si="7"/>
        <v>#VALUE!</v>
      </c>
      <c r="N21" s="27" t="e">
        <f t="shared" si="8"/>
        <v>#VALUE!</v>
      </c>
      <c r="O21" s="27" t="e">
        <f t="shared" si="9"/>
        <v>#VALUE!</v>
      </c>
    </row>
    <row r="22" spans="1:15" x14ac:dyDescent="0.3">
      <c r="A22" s="29"/>
      <c r="B22" s="28" t="str">
        <f>IF(A22=0,"",IFERROR(VLOOKUP(A22,FUEMAVND_bas!$A:$B,2,0),""))</f>
        <v/>
      </c>
      <c r="C22" s="28">
        <f>IFERROR(VLOOKUP($A22,updated_plusgrid!$1:$1048576,MATCH("After allocate to FUEKIVFS today",updated_plusgrid!$1:$1,0),0),0)</f>
        <v>0</v>
      </c>
      <c r="D22" s="28">
        <f>IFERROR(VLOOKUP($A22,updated_plusgrid!$1:$1048576,MATCH("After allocate to FUEKIVFS tmr",updated_plusgrid!$1:$1,0),0),0)</f>
        <v>0</v>
      </c>
      <c r="E22" s="28">
        <f>IFERROR(VLOOKUP($A22,updated_plusgrid!$1:$1048576,MATCH("After allocate to FUEKIVFS after tmr",updated_plusgrid!$1:$1,0),0),0)</f>
        <v>0</v>
      </c>
      <c r="F22" s="30" t="str">
        <f t="shared" si="0"/>
        <v/>
      </c>
      <c r="G22" s="28" t="str">
        <f t="shared" si="1"/>
        <v/>
      </c>
      <c r="H22" s="28" t="str">
        <f t="shared" si="2"/>
        <v/>
      </c>
      <c r="I22" s="28" t="str">
        <f t="shared" si="3"/>
        <v/>
      </c>
      <c r="J22" s="28" t="str">
        <f t="shared" si="4"/>
        <v/>
      </c>
      <c r="K22" s="28" t="str">
        <f t="shared" si="5"/>
        <v/>
      </c>
      <c r="L22" s="27" t="str">
        <f t="shared" si="6"/>
        <v/>
      </c>
      <c r="M22" s="27" t="e">
        <f t="shared" si="7"/>
        <v>#VALUE!</v>
      </c>
      <c r="N22" s="27" t="e">
        <f t="shared" si="8"/>
        <v>#VALUE!</v>
      </c>
      <c r="O22" s="27" t="e">
        <f t="shared" si="9"/>
        <v>#VALUE!</v>
      </c>
    </row>
    <row r="23" spans="1:15" x14ac:dyDescent="0.3">
      <c r="A23" s="29"/>
      <c r="B23" s="28" t="str">
        <f>IF(A23=0,"",IFERROR(VLOOKUP(A23,FUEMAVND_bas!$A:$B,2,0),""))</f>
        <v/>
      </c>
      <c r="C23" s="28">
        <f>IFERROR(VLOOKUP($A23,updated_plusgrid!$1:$1048576,MATCH("After allocate to FUEKIVFS today",updated_plusgrid!$1:$1,0),0),0)</f>
        <v>0</v>
      </c>
      <c r="D23" s="28">
        <f>IFERROR(VLOOKUP($A23,updated_plusgrid!$1:$1048576,MATCH("After allocate to FUEKIVFS tmr",updated_plusgrid!$1:$1,0),0),0)</f>
        <v>0</v>
      </c>
      <c r="E23" s="28">
        <f>IFERROR(VLOOKUP($A23,updated_plusgrid!$1:$1048576,MATCH("After allocate to FUEKIVFS after tmr",updated_plusgrid!$1:$1,0),0),0)</f>
        <v>0</v>
      </c>
      <c r="F23" s="30" t="str">
        <f t="shared" si="0"/>
        <v/>
      </c>
      <c r="G23" s="28" t="str">
        <f t="shared" si="1"/>
        <v/>
      </c>
      <c r="H23" s="28" t="str">
        <f t="shared" si="2"/>
        <v/>
      </c>
      <c r="I23" s="28" t="str">
        <f t="shared" si="3"/>
        <v/>
      </c>
      <c r="J23" s="28" t="str">
        <f t="shared" si="4"/>
        <v/>
      </c>
      <c r="K23" s="28" t="str">
        <f t="shared" si="5"/>
        <v/>
      </c>
      <c r="L23" s="27" t="str">
        <f t="shared" si="6"/>
        <v/>
      </c>
      <c r="M23" s="27" t="e">
        <f t="shared" si="7"/>
        <v>#VALUE!</v>
      </c>
      <c r="N23" s="27" t="e">
        <f t="shared" si="8"/>
        <v>#VALUE!</v>
      </c>
      <c r="O23" s="27" t="e">
        <f t="shared" si="9"/>
        <v>#VALUE!</v>
      </c>
    </row>
    <row r="24" spans="1:15" x14ac:dyDescent="0.3">
      <c r="A24" s="29"/>
      <c r="B24" s="28" t="str">
        <f>IF(A24=0,"",IFERROR(VLOOKUP(A24,FUEMAVND_bas!$A:$B,2,0),""))</f>
        <v/>
      </c>
      <c r="C24" s="28">
        <f>IFERROR(VLOOKUP($A24,updated_plusgrid!$1:$1048576,MATCH("After allocate to FUEKIVFS today",updated_plusgrid!$1:$1,0),0),0)</f>
        <v>0</v>
      </c>
      <c r="D24" s="28">
        <f>IFERROR(VLOOKUP($A24,updated_plusgrid!$1:$1048576,MATCH("After allocate to FUEKIVFS tmr",updated_plusgrid!$1:$1,0),0),0)</f>
        <v>0</v>
      </c>
      <c r="E24" s="28">
        <f>IFERROR(VLOOKUP($A24,updated_plusgrid!$1:$1048576,MATCH("After allocate to FUEKIVFS after tmr",updated_plusgrid!$1:$1,0),0),0)</f>
        <v>0</v>
      </c>
      <c r="F24" s="30" t="str">
        <f t="shared" si="0"/>
        <v/>
      </c>
      <c r="G24" s="28" t="str">
        <f t="shared" si="1"/>
        <v/>
      </c>
      <c r="H24" s="28" t="str">
        <f t="shared" si="2"/>
        <v/>
      </c>
      <c r="I24" s="28" t="str">
        <f t="shared" si="3"/>
        <v/>
      </c>
      <c r="J24" s="28" t="str">
        <f t="shared" si="4"/>
        <v/>
      </c>
      <c r="K24" s="28" t="str">
        <f t="shared" si="5"/>
        <v/>
      </c>
      <c r="L24" s="27" t="str">
        <f t="shared" si="6"/>
        <v/>
      </c>
      <c r="M24" s="27" t="e">
        <f t="shared" si="7"/>
        <v>#VALUE!</v>
      </c>
      <c r="N24" s="27" t="e">
        <f t="shared" si="8"/>
        <v>#VALUE!</v>
      </c>
      <c r="O24" s="27" t="e">
        <f t="shared" si="9"/>
        <v>#VALUE!</v>
      </c>
    </row>
    <row r="25" spans="1:15" x14ac:dyDescent="0.3">
      <c r="A25" s="29"/>
      <c r="B25" s="28" t="str">
        <f>IF(A25=0,"",IFERROR(VLOOKUP(A25,FUEMAVND_bas!$A:$B,2,0),""))</f>
        <v/>
      </c>
      <c r="C25" s="28">
        <f>IFERROR(VLOOKUP($A25,updated_plusgrid!$1:$1048576,MATCH("After allocate to FUEKIVFS today",updated_plusgrid!$1:$1,0),0),0)</f>
        <v>0</v>
      </c>
      <c r="D25" s="28">
        <f>IFERROR(VLOOKUP($A25,updated_plusgrid!$1:$1048576,MATCH("After allocate to FUEKIVFS tmr",updated_plusgrid!$1:$1,0),0),0)</f>
        <v>0</v>
      </c>
      <c r="E25" s="28">
        <f>IFERROR(VLOOKUP($A25,updated_plusgrid!$1:$1048576,MATCH("After allocate to FUEKIVFS after tmr",updated_plusgrid!$1:$1,0),0),0)</f>
        <v>0</v>
      </c>
      <c r="F25" s="30" t="str">
        <f t="shared" si="0"/>
        <v/>
      </c>
      <c r="G25" s="28" t="str">
        <f t="shared" si="1"/>
        <v/>
      </c>
      <c r="H25" s="28" t="str">
        <f t="shared" si="2"/>
        <v/>
      </c>
      <c r="I25" s="28" t="str">
        <f t="shared" si="3"/>
        <v/>
      </c>
      <c r="J25" s="28" t="str">
        <f t="shared" si="4"/>
        <v/>
      </c>
      <c r="K25" s="28" t="str">
        <f t="shared" si="5"/>
        <v/>
      </c>
      <c r="L25" s="27" t="str">
        <f t="shared" si="6"/>
        <v/>
      </c>
      <c r="M25" s="27" t="e">
        <f t="shared" si="7"/>
        <v>#VALUE!</v>
      </c>
      <c r="N25" s="27" t="e">
        <f t="shared" si="8"/>
        <v>#VALUE!</v>
      </c>
      <c r="O25" s="27" t="e">
        <f t="shared" si="9"/>
        <v>#VALUE!</v>
      </c>
    </row>
    <row r="26" spans="1:15" x14ac:dyDescent="0.3">
      <c r="A26" s="29"/>
      <c r="B26" s="28" t="str">
        <f>IF(A26=0,"",IFERROR(VLOOKUP(A26,FUEMAVND_bas!$A:$B,2,0),""))</f>
        <v/>
      </c>
      <c r="C26" s="28">
        <f>IFERROR(VLOOKUP($A26,updated_plusgrid!$1:$1048576,MATCH("After allocate to FUEKIVFS today",updated_plusgrid!$1:$1,0),0),0)</f>
        <v>0</v>
      </c>
      <c r="D26" s="28">
        <f>IFERROR(VLOOKUP($A26,updated_plusgrid!$1:$1048576,MATCH("After allocate to FUEKIVFS tmr",updated_plusgrid!$1:$1,0),0),0)</f>
        <v>0</v>
      </c>
      <c r="E26" s="28">
        <f>IFERROR(VLOOKUP($A26,updated_plusgrid!$1:$1048576,MATCH("After allocate to FUEKIVFS after tmr",updated_plusgrid!$1:$1,0),0),0)</f>
        <v>0</v>
      </c>
      <c r="F26" s="30" t="str">
        <f t="shared" si="0"/>
        <v/>
      </c>
      <c r="G26" s="28" t="str">
        <f t="shared" si="1"/>
        <v/>
      </c>
      <c r="H26" s="28" t="str">
        <f t="shared" si="2"/>
        <v/>
      </c>
      <c r="I26" s="28" t="str">
        <f t="shared" si="3"/>
        <v/>
      </c>
      <c r="J26" s="28" t="str">
        <f t="shared" si="4"/>
        <v/>
      </c>
      <c r="K26" s="28" t="str">
        <f t="shared" si="5"/>
        <v/>
      </c>
      <c r="L26" s="27" t="str">
        <f t="shared" si="6"/>
        <v/>
      </c>
      <c r="M26" s="27" t="e">
        <f t="shared" si="7"/>
        <v>#VALUE!</v>
      </c>
      <c r="N26" s="27" t="e">
        <f t="shared" si="8"/>
        <v>#VALUE!</v>
      </c>
      <c r="O26" s="27" t="e">
        <f t="shared" si="9"/>
        <v>#VALUE!</v>
      </c>
    </row>
    <row r="27" spans="1:15" x14ac:dyDescent="0.3">
      <c r="A27" s="29"/>
      <c r="B27" s="28" t="str">
        <f>IF(A27=0,"",IFERROR(VLOOKUP(A27,FUEMAVND_bas!$A:$B,2,0),""))</f>
        <v/>
      </c>
      <c r="C27" s="28">
        <f>IFERROR(VLOOKUP($A27,updated_plusgrid!$1:$1048576,MATCH("After allocate to FUEKIVFS today",updated_plusgrid!$1:$1,0),0),0)</f>
        <v>0</v>
      </c>
      <c r="D27" s="28">
        <f>IFERROR(VLOOKUP($A27,updated_plusgrid!$1:$1048576,MATCH("After allocate to FUEKIVFS tmr",updated_plusgrid!$1:$1,0),0),0)</f>
        <v>0</v>
      </c>
      <c r="E27" s="28">
        <f>IFERROR(VLOOKUP($A27,updated_plusgrid!$1:$1048576,MATCH("After allocate to FUEKIVFS after tmr",updated_plusgrid!$1:$1,0),0),0)</f>
        <v>0</v>
      </c>
      <c r="F27" s="30" t="str">
        <f t="shared" si="0"/>
        <v/>
      </c>
      <c r="G27" s="28" t="str">
        <f t="shared" si="1"/>
        <v/>
      </c>
      <c r="H27" s="28" t="str">
        <f t="shared" si="2"/>
        <v/>
      </c>
      <c r="I27" s="28" t="str">
        <f t="shared" si="3"/>
        <v/>
      </c>
      <c r="J27" s="28" t="str">
        <f t="shared" si="4"/>
        <v/>
      </c>
      <c r="K27" s="28" t="str">
        <f t="shared" si="5"/>
        <v/>
      </c>
      <c r="L27" s="27" t="str">
        <f t="shared" si="6"/>
        <v/>
      </c>
      <c r="M27" s="27" t="e">
        <f t="shared" si="7"/>
        <v>#VALUE!</v>
      </c>
      <c r="N27" s="27" t="e">
        <f t="shared" si="8"/>
        <v>#VALUE!</v>
      </c>
      <c r="O27" s="27" t="e">
        <f t="shared" si="9"/>
        <v>#VALUE!</v>
      </c>
    </row>
    <row r="28" spans="1:15" x14ac:dyDescent="0.3">
      <c r="A28" s="29"/>
      <c r="B28" s="28" t="str">
        <f>IF(A28=0,"",IFERROR(VLOOKUP(A28,FUEMAVND_bas!$A:$B,2,0),""))</f>
        <v/>
      </c>
      <c r="C28" s="28">
        <f>IFERROR(VLOOKUP($A28,updated_plusgrid!$1:$1048576,MATCH("After allocate to FUEKIVFS today",updated_plusgrid!$1:$1,0),0),0)</f>
        <v>0</v>
      </c>
      <c r="D28" s="28">
        <f>IFERROR(VLOOKUP($A28,updated_plusgrid!$1:$1048576,MATCH("After allocate to FUEKIVFS tmr",updated_plusgrid!$1:$1,0),0),0)</f>
        <v>0</v>
      </c>
      <c r="E28" s="28">
        <f>IFERROR(VLOOKUP($A28,updated_plusgrid!$1:$1048576,MATCH("After allocate to FUEKIVFS after tmr",updated_plusgrid!$1:$1,0),0),0)</f>
        <v>0</v>
      </c>
      <c r="F28" s="30" t="str">
        <f t="shared" si="0"/>
        <v/>
      </c>
      <c r="G28" s="28" t="str">
        <f t="shared" si="1"/>
        <v/>
      </c>
      <c r="H28" s="28" t="str">
        <f t="shared" si="2"/>
        <v/>
      </c>
      <c r="I28" s="28" t="str">
        <f t="shared" si="3"/>
        <v/>
      </c>
      <c r="J28" s="28" t="str">
        <f t="shared" si="4"/>
        <v/>
      </c>
      <c r="K28" s="28" t="str">
        <f t="shared" si="5"/>
        <v/>
      </c>
      <c r="L28" s="27" t="str">
        <f t="shared" si="6"/>
        <v/>
      </c>
      <c r="M28" s="27" t="e">
        <f t="shared" si="7"/>
        <v>#VALUE!</v>
      </c>
      <c r="N28" s="27" t="e">
        <f t="shared" si="8"/>
        <v>#VALUE!</v>
      </c>
      <c r="O28" s="27" t="e">
        <f t="shared" si="9"/>
        <v>#VALUE!</v>
      </c>
    </row>
    <row r="29" spans="1:15" x14ac:dyDescent="0.3">
      <c r="A29" s="29"/>
      <c r="B29" s="28" t="str">
        <f>IF(A29=0,"",IFERROR(VLOOKUP(A29,FUEMAVND_bas!$A:$B,2,0),""))</f>
        <v/>
      </c>
      <c r="C29" s="28">
        <f>IFERROR(VLOOKUP($A29,updated_plusgrid!$1:$1048576,MATCH("After allocate to FUEKIVFS today",updated_plusgrid!$1:$1,0),0),0)</f>
        <v>0</v>
      </c>
      <c r="D29" s="28">
        <f>IFERROR(VLOOKUP($A29,updated_plusgrid!$1:$1048576,MATCH("After allocate to FUEKIVFS tmr",updated_plusgrid!$1:$1,0),0),0)</f>
        <v>0</v>
      </c>
      <c r="E29" s="28">
        <f>IFERROR(VLOOKUP($A29,updated_plusgrid!$1:$1048576,MATCH("After allocate to FUEKIVFS after tmr",updated_plusgrid!$1:$1,0),0),0)</f>
        <v>0</v>
      </c>
      <c r="F29" s="30" t="str">
        <f t="shared" si="0"/>
        <v/>
      </c>
      <c r="G29" s="28" t="str">
        <f t="shared" si="1"/>
        <v/>
      </c>
      <c r="H29" s="28" t="str">
        <f t="shared" si="2"/>
        <v/>
      </c>
      <c r="I29" s="28" t="str">
        <f t="shared" si="3"/>
        <v/>
      </c>
      <c r="J29" s="28" t="str">
        <f t="shared" si="4"/>
        <v/>
      </c>
      <c r="K29" s="28" t="str">
        <f t="shared" si="5"/>
        <v/>
      </c>
      <c r="L29" s="27" t="str">
        <f t="shared" si="6"/>
        <v/>
      </c>
      <c r="M29" s="27" t="e">
        <f t="shared" si="7"/>
        <v>#VALUE!</v>
      </c>
      <c r="N29" s="27" t="e">
        <f t="shared" si="8"/>
        <v>#VALUE!</v>
      </c>
      <c r="O29" s="27" t="e">
        <f t="shared" si="9"/>
        <v>#VALUE!</v>
      </c>
    </row>
    <row r="30" spans="1:15" x14ac:dyDescent="0.3">
      <c r="A30" s="29"/>
      <c r="B30" s="28" t="str">
        <f>IF(A30=0,"",IFERROR(VLOOKUP(A30,FUEMAVND_bas!$A:$B,2,0),""))</f>
        <v/>
      </c>
      <c r="C30" s="28">
        <f>IFERROR(VLOOKUP($A30,updated_plusgrid!$1:$1048576,MATCH("After allocate to FUEKIVFS today",updated_plusgrid!$1:$1,0),0),0)</f>
        <v>0</v>
      </c>
      <c r="D30" s="28">
        <f>IFERROR(VLOOKUP($A30,updated_plusgrid!$1:$1048576,MATCH("After allocate to FUEKIVFS tmr",updated_plusgrid!$1:$1,0),0),0)</f>
        <v>0</v>
      </c>
      <c r="E30" s="28">
        <f>IFERROR(VLOOKUP($A30,updated_plusgrid!$1:$1048576,MATCH("After allocate to FUEKIVFS after tmr",updated_plusgrid!$1:$1,0),0),0)</f>
        <v>0</v>
      </c>
      <c r="F30" s="30" t="str">
        <f t="shared" si="0"/>
        <v/>
      </c>
      <c r="G30" s="28" t="str">
        <f t="shared" si="1"/>
        <v/>
      </c>
      <c r="H30" s="28" t="str">
        <f t="shared" si="2"/>
        <v/>
      </c>
      <c r="I30" s="28" t="str">
        <f t="shared" si="3"/>
        <v/>
      </c>
      <c r="J30" s="28" t="str">
        <f t="shared" si="4"/>
        <v/>
      </c>
      <c r="K30" s="28" t="str">
        <f t="shared" si="5"/>
        <v/>
      </c>
      <c r="L30" s="27" t="str">
        <f t="shared" si="6"/>
        <v/>
      </c>
      <c r="M30" s="27" t="e">
        <f t="shared" si="7"/>
        <v>#VALUE!</v>
      </c>
      <c r="N30" s="27" t="e">
        <f t="shared" si="8"/>
        <v>#VALUE!</v>
      </c>
      <c r="O30" s="27" t="e">
        <f t="shared" si="9"/>
        <v>#VALUE!</v>
      </c>
    </row>
    <row r="31" spans="1:15" x14ac:dyDescent="0.3">
      <c r="A31" s="29"/>
      <c r="B31" s="28" t="str">
        <f>IF(A31=0,"",IFERROR(VLOOKUP(A31,FUEMAVND_bas!$A:$B,2,0),""))</f>
        <v/>
      </c>
      <c r="C31" s="28">
        <f>IFERROR(VLOOKUP($A31,updated_plusgrid!$1:$1048576,MATCH("After allocate to FUEKIVFS today",updated_plusgrid!$1:$1,0),0),0)</f>
        <v>0</v>
      </c>
      <c r="D31" s="28">
        <f>IFERROR(VLOOKUP($A31,updated_plusgrid!$1:$1048576,MATCH("After allocate to FUEKIVFS tmr",updated_plusgrid!$1:$1,0),0),0)</f>
        <v>0</v>
      </c>
      <c r="E31" s="28">
        <f>IFERROR(VLOOKUP($A31,updated_plusgrid!$1:$1048576,MATCH("After allocate to FUEKIVFS after tmr",updated_plusgrid!$1:$1,0),0),0)</f>
        <v>0</v>
      </c>
      <c r="F31" s="30" t="str">
        <f t="shared" si="0"/>
        <v/>
      </c>
      <c r="G31" s="28" t="str">
        <f t="shared" si="1"/>
        <v/>
      </c>
      <c r="H31" s="28" t="str">
        <f t="shared" si="2"/>
        <v/>
      </c>
      <c r="I31" s="28" t="str">
        <f t="shared" si="3"/>
        <v/>
      </c>
      <c r="J31" s="28" t="str">
        <f t="shared" si="4"/>
        <v/>
      </c>
      <c r="K31" s="28" t="str">
        <f t="shared" si="5"/>
        <v/>
      </c>
      <c r="L31" s="27" t="str">
        <f t="shared" si="6"/>
        <v/>
      </c>
      <c r="M31" s="27" t="e">
        <f t="shared" si="7"/>
        <v>#VALUE!</v>
      </c>
      <c r="N31" s="27" t="e">
        <f t="shared" si="8"/>
        <v>#VALUE!</v>
      </c>
      <c r="O31" s="27" t="e">
        <f t="shared" si="9"/>
        <v>#VALUE!</v>
      </c>
    </row>
    <row r="32" spans="1:15" x14ac:dyDescent="0.3">
      <c r="A32" s="29"/>
      <c r="B32" s="28" t="str">
        <f>IF(A32=0,"",IFERROR(VLOOKUP(A32,FUEMAVND_bas!$A:$B,2,0),""))</f>
        <v/>
      </c>
      <c r="C32" s="28">
        <f>IFERROR(VLOOKUP($A32,updated_plusgrid!$1:$1048576,MATCH("After allocate to FUEKIVFS today",updated_plusgrid!$1:$1,0),0),0)</f>
        <v>0</v>
      </c>
      <c r="D32" s="28">
        <f>IFERROR(VLOOKUP($A32,updated_plusgrid!$1:$1048576,MATCH("After allocate to FUEKIVFS tmr",updated_plusgrid!$1:$1,0),0),0)</f>
        <v>0</v>
      </c>
      <c r="E32" s="28">
        <f>IFERROR(VLOOKUP($A32,updated_plusgrid!$1:$1048576,MATCH("After allocate to FUEKIVFS after tmr",updated_plusgrid!$1:$1,0),0),0)</f>
        <v>0</v>
      </c>
      <c r="F32" s="30" t="str">
        <f t="shared" si="0"/>
        <v/>
      </c>
      <c r="G32" s="28" t="str">
        <f t="shared" si="1"/>
        <v/>
      </c>
      <c r="H32" s="28" t="str">
        <f t="shared" si="2"/>
        <v/>
      </c>
      <c r="I32" s="28" t="str">
        <f t="shared" si="3"/>
        <v/>
      </c>
      <c r="J32" s="28" t="str">
        <f t="shared" si="4"/>
        <v/>
      </c>
      <c r="K32" s="28" t="str">
        <f t="shared" si="5"/>
        <v/>
      </c>
      <c r="L32" s="27" t="str">
        <f t="shared" si="6"/>
        <v/>
      </c>
      <c r="M32" s="27" t="e">
        <f t="shared" si="7"/>
        <v>#VALUE!</v>
      </c>
      <c r="N32" s="27" t="e">
        <f t="shared" si="8"/>
        <v>#VALUE!</v>
      </c>
      <c r="O32" s="27" t="e">
        <f t="shared" si="9"/>
        <v>#VALUE!</v>
      </c>
    </row>
    <row r="33" spans="1:15" x14ac:dyDescent="0.3">
      <c r="A33" s="29"/>
      <c r="B33" s="28" t="str">
        <f>IF(A33=0,"",IFERROR(VLOOKUP(A33,FUEMAVND_bas!$A:$B,2,0),""))</f>
        <v/>
      </c>
      <c r="C33" s="28">
        <f>IFERROR(VLOOKUP($A33,updated_plusgrid!$1:$1048576,MATCH("After allocate to FUEKIVFS today",updated_plusgrid!$1:$1,0),0),0)</f>
        <v>0</v>
      </c>
      <c r="D33" s="28">
        <f>IFERROR(VLOOKUP($A33,updated_plusgrid!$1:$1048576,MATCH("After allocate to FUEKIVFS tmr",updated_plusgrid!$1:$1,0),0),0)</f>
        <v>0</v>
      </c>
      <c r="E33" s="28">
        <f>IFERROR(VLOOKUP($A33,updated_plusgrid!$1:$1048576,MATCH("After allocate to FUEKIVFS after tmr",updated_plusgrid!$1:$1,0),0),0)</f>
        <v>0</v>
      </c>
      <c r="F33" s="30" t="str">
        <f t="shared" si="0"/>
        <v/>
      </c>
      <c r="G33" s="28" t="str">
        <f t="shared" si="1"/>
        <v/>
      </c>
      <c r="H33" s="28" t="str">
        <f t="shared" si="2"/>
        <v/>
      </c>
      <c r="I33" s="28" t="str">
        <f t="shared" si="3"/>
        <v/>
      </c>
      <c r="J33" s="28" t="str">
        <f t="shared" si="4"/>
        <v/>
      </c>
      <c r="K33" s="28" t="str">
        <f t="shared" si="5"/>
        <v/>
      </c>
      <c r="L33" s="27" t="str">
        <f t="shared" si="6"/>
        <v/>
      </c>
      <c r="M33" s="27" t="e">
        <f t="shared" si="7"/>
        <v>#VALUE!</v>
      </c>
      <c r="N33" s="27" t="e">
        <f t="shared" si="8"/>
        <v>#VALUE!</v>
      </c>
      <c r="O33" s="27" t="e">
        <f t="shared" si="9"/>
        <v>#VALUE!</v>
      </c>
    </row>
    <row r="34" spans="1:15" x14ac:dyDescent="0.3">
      <c r="A34" s="29"/>
      <c r="B34" s="28" t="str">
        <f>IF(A34=0,"",IFERROR(VLOOKUP(A34,FUEMAVND_bas!$A:$B,2,0),""))</f>
        <v/>
      </c>
      <c r="C34" s="28">
        <f>IFERROR(VLOOKUP($A34,updated_plusgrid!$1:$1048576,MATCH("After allocate to FUEKIVFS today",updated_plusgrid!$1:$1,0),0),0)</f>
        <v>0</v>
      </c>
      <c r="D34" s="28">
        <f>IFERROR(VLOOKUP($A34,updated_plusgrid!$1:$1048576,MATCH("After allocate to FUEKIVFS tmr",updated_plusgrid!$1:$1,0),0),0)</f>
        <v>0</v>
      </c>
      <c r="E34" s="28">
        <f>IFERROR(VLOOKUP($A34,updated_plusgrid!$1:$1048576,MATCH("After allocate to FUEKIVFS after tmr",updated_plusgrid!$1:$1,0),0),0)</f>
        <v>0</v>
      </c>
      <c r="F34" s="30" t="str">
        <f t="shared" si="0"/>
        <v/>
      </c>
      <c r="G34" s="28" t="str">
        <f t="shared" si="1"/>
        <v/>
      </c>
      <c r="H34" s="28" t="str">
        <f t="shared" si="2"/>
        <v/>
      </c>
      <c r="I34" s="28" t="str">
        <f t="shared" si="3"/>
        <v/>
      </c>
      <c r="J34" s="28" t="str">
        <f t="shared" si="4"/>
        <v/>
      </c>
      <c r="K34" s="28" t="str">
        <f t="shared" si="5"/>
        <v/>
      </c>
      <c r="L34" s="27" t="str">
        <f t="shared" si="6"/>
        <v/>
      </c>
      <c r="M34" s="27" t="e">
        <f t="shared" si="7"/>
        <v>#VALUE!</v>
      </c>
      <c r="N34" s="27" t="e">
        <f t="shared" si="8"/>
        <v>#VALUE!</v>
      </c>
      <c r="O34" s="27" t="e">
        <f t="shared" si="9"/>
        <v>#VALUE!</v>
      </c>
    </row>
    <row r="35" spans="1:15" x14ac:dyDescent="0.3">
      <c r="A35" s="29"/>
      <c r="B35" s="28" t="str">
        <f>IF(A35=0,"",IFERROR(VLOOKUP(A35,FUEMAVND_bas!$A:$B,2,0),""))</f>
        <v/>
      </c>
      <c r="C35" s="28">
        <f>IFERROR(VLOOKUP($A35,updated_plusgrid!$1:$1048576,MATCH("After allocate to FUEKIVFS today",updated_plusgrid!$1:$1,0),0),0)</f>
        <v>0</v>
      </c>
      <c r="D35" s="28">
        <f>IFERROR(VLOOKUP($A35,updated_plusgrid!$1:$1048576,MATCH("After allocate to FUEKIVFS tmr",updated_plusgrid!$1:$1,0),0),0)</f>
        <v>0</v>
      </c>
      <c r="E35" s="28">
        <f>IFERROR(VLOOKUP($A35,updated_plusgrid!$1:$1048576,MATCH("After allocate to FUEKIVFS after tmr",updated_plusgrid!$1:$1,0),0),0)</f>
        <v>0</v>
      </c>
      <c r="F35" s="30" t="str">
        <f t="shared" si="0"/>
        <v/>
      </c>
      <c r="G35" s="28" t="str">
        <f t="shared" si="1"/>
        <v/>
      </c>
      <c r="H35" s="28" t="str">
        <f t="shared" si="2"/>
        <v/>
      </c>
      <c r="I35" s="28" t="str">
        <f t="shared" si="3"/>
        <v/>
      </c>
      <c r="J35" s="28" t="str">
        <f t="shared" si="4"/>
        <v/>
      </c>
      <c r="K35" s="28" t="str">
        <f t="shared" si="5"/>
        <v/>
      </c>
      <c r="L35" s="27" t="str">
        <f t="shared" si="6"/>
        <v/>
      </c>
      <c r="M35" s="27" t="e">
        <f t="shared" si="7"/>
        <v>#VALUE!</v>
      </c>
      <c r="N35" s="27" t="e">
        <f t="shared" si="8"/>
        <v>#VALUE!</v>
      </c>
      <c r="O35" s="27" t="e">
        <f t="shared" si="9"/>
        <v>#VALUE!</v>
      </c>
    </row>
    <row r="36" spans="1:15" x14ac:dyDescent="0.3">
      <c r="A36" s="29"/>
      <c r="B36" s="28" t="str">
        <f>IF(A36=0,"",IFERROR(VLOOKUP(A36,FUEMAVND_bas!$A:$B,2,0),""))</f>
        <v/>
      </c>
      <c r="C36" s="28">
        <f>IFERROR(VLOOKUP($A36,updated_plusgrid!$1:$1048576,MATCH("After allocate to FUEKIVFS today",updated_plusgrid!$1:$1,0),0),0)</f>
        <v>0</v>
      </c>
      <c r="D36" s="28">
        <f>IFERROR(VLOOKUP($A36,updated_plusgrid!$1:$1048576,MATCH("After allocate to FUEKIVFS tmr",updated_plusgrid!$1:$1,0),0),0)</f>
        <v>0</v>
      </c>
      <c r="E36" s="28">
        <f>IFERROR(VLOOKUP($A36,updated_plusgrid!$1:$1048576,MATCH("After allocate to FUEKIVFS after tmr",updated_plusgrid!$1:$1,0),0),0)</f>
        <v>0</v>
      </c>
      <c r="F36" s="30" t="str">
        <f t="shared" si="0"/>
        <v/>
      </c>
      <c r="G36" s="28" t="str">
        <f t="shared" si="1"/>
        <v/>
      </c>
      <c r="H36" s="28" t="str">
        <f t="shared" si="2"/>
        <v/>
      </c>
      <c r="I36" s="28" t="str">
        <f t="shared" si="3"/>
        <v/>
      </c>
      <c r="J36" s="28" t="str">
        <f t="shared" si="4"/>
        <v/>
      </c>
      <c r="K36" s="28" t="str">
        <f t="shared" si="5"/>
        <v/>
      </c>
      <c r="L36" s="27" t="str">
        <f t="shared" si="6"/>
        <v/>
      </c>
      <c r="M36" s="27" t="e">
        <f t="shared" si="7"/>
        <v>#VALUE!</v>
      </c>
      <c r="N36" s="27" t="e">
        <f t="shared" si="8"/>
        <v>#VALUE!</v>
      </c>
      <c r="O36" s="27" t="e">
        <f t="shared" si="9"/>
        <v>#VALUE!</v>
      </c>
    </row>
    <row r="37" spans="1:15" x14ac:dyDescent="0.3">
      <c r="A37" s="29"/>
      <c r="B37" s="28" t="str">
        <f>IF(A37=0,"",IFERROR(VLOOKUP(A37,FUEMAVND_bas!$A:$B,2,0),""))</f>
        <v/>
      </c>
      <c r="C37" s="28">
        <f>IFERROR(VLOOKUP($A37,updated_plusgrid!$1:$1048576,MATCH("After allocate to FUEKIVFS today",updated_plusgrid!$1:$1,0),0),0)</f>
        <v>0</v>
      </c>
      <c r="D37" s="28">
        <f>IFERROR(VLOOKUP($A37,updated_plusgrid!$1:$1048576,MATCH("After allocate to FUEKIVFS tmr",updated_plusgrid!$1:$1,0),0),0)</f>
        <v>0</v>
      </c>
      <c r="E37" s="28">
        <f>IFERROR(VLOOKUP($A37,updated_plusgrid!$1:$1048576,MATCH("After allocate to FUEKIVFS after tmr",updated_plusgrid!$1:$1,0),0),0)</f>
        <v>0</v>
      </c>
      <c r="F37" s="30" t="str">
        <f t="shared" si="0"/>
        <v/>
      </c>
      <c r="G37" s="28" t="str">
        <f t="shared" si="1"/>
        <v/>
      </c>
      <c r="H37" s="28" t="str">
        <f t="shared" si="2"/>
        <v/>
      </c>
      <c r="I37" s="28" t="str">
        <f t="shared" si="3"/>
        <v/>
      </c>
      <c r="J37" s="28" t="str">
        <f t="shared" si="4"/>
        <v/>
      </c>
      <c r="K37" s="28" t="str">
        <f t="shared" si="5"/>
        <v/>
      </c>
      <c r="L37" s="27" t="str">
        <f t="shared" si="6"/>
        <v/>
      </c>
      <c r="M37" s="27" t="e">
        <f t="shared" si="7"/>
        <v>#VALUE!</v>
      </c>
      <c r="N37" s="27" t="e">
        <f t="shared" si="8"/>
        <v>#VALUE!</v>
      </c>
      <c r="O37" s="27" t="e">
        <f t="shared" si="9"/>
        <v>#VALUE!</v>
      </c>
    </row>
    <row r="38" spans="1:15" x14ac:dyDescent="0.3">
      <c r="A38" s="29"/>
      <c r="B38" s="28" t="str">
        <f>IF(A38=0,"",IFERROR(VLOOKUP(A38,FUEMAVND_bas!$A:$B,2,0),""))</f>
        <v/>
      </c>
      <c r="C38" s="28">
        <f>IFERROR(VLOOKUP($A38,updated_plusgrid!$1:$1048576,MATCH("After allocate to FUEKIVFS today",updated_plusgrid!$1:$1,0),0),0)</f>
        <v>0</v>
      </c>
      <c r="D38" s="28">
        <f>IFERROR(VLOOKUP($A38,updated_plusgrid!$1:$1048576,MATCH("After allocate to FUEKIVFS tmr",updated_plusgrid!$1:$1,0),0),0)</f>
        <v>0</v>
      </c>
      <c r="E38" s="28">
        <f>IFERROR(VLOOKUP($A38,updated_plusgrid!$1:$1048576,MATCH("After allocate to FUEKIVFS after tmr",updated_plusgrid!$1:$1,0),0),0)</f>
        <v>0</v>
      </c>
      <c r="F38" s="30" t="str">
        <f t="shared" si="0"/>
        <v/>
      </c>
      <c r="G38" s="28" t="str">
        <f t="shared" si="1"/>
        <v/>
      </c>
      <c r="H38" s="28" t="str">
        <f t="shared" si="2"/>
        <v/>
      </c>
      <c r="I38" s="28" t="str">
        <f t="shared" si="3"/>
        <v/>
      </c>
      <c r="J38" s="28" t="str">
        <f t="shared" si="4"/>
        <v/>
      </c>
      <c r="K38" s="28" t="str">
        <f t="shared" si="5"/>
        <v/>
      </c>
      <c r="L38" s="27" t="str">
        <f t="shared" si="6"/>
        <v/>
      </c>
      <c r="M38" s="27" t="e">
        <f t="shared" si="7"/>
        <v>#VALUE!</v>
      </c>
      <c r="N38" s="27" t="e">
        <f t="shared" si="8"/>
        <v>#VALUE!</v>
      </c>
      <c r="O38" s="27" t="e">
        <f t="shared" si="9"/>
        <v>#VALUE!</v>
      </c>
    </row>
    <row r="39" spans="1:15" x14ac:dyDescent="0.3">
      <c r="A39" s="29"/>
      <c r="B39" s="28" t="str">
        <f>IF(A39=0,"",IFERROR(VLOOKUP(A39,FUEMAVND_bas!$A:$B,2,0),""))</f>
        <v/>
      </c>
      <c r="C39" s="28">
        <f>IFERROR(VLOOKUP($A39,updated_plusgrid!$1:$1048576,MATCH("After allocate to FUEKIVFS today",updated_plusgrid!$1:$1,0),0),0)</f>
        <v>0</v>
      </c>
      <c r="D39" s="28">
        <f>IFERROR(VLOOKUP($A39,updated_plusgrid!$1:$1048576,MATCH("After allocate to FUEKIVFS tmr",updated_plusgrid!$1:$1,0),0),0)</f>
        <v>0</v>
      </c>
      <c r="E39" s="28">
        <f>IFERROR(VLOOKUP($A39,updated_plusgrid!$1:$1048576,MATCH("After allocate to FUEKIVFS after tmr",updated_plusgrid!$1:$1,0),0),0)</f>
        <v>0</v>
      </c>
      <c r="F39" s="30" t="str">
        <f t="shared" si="0"/>
        <v/>
      </c>
      <c r="G39" s="28" t="str">
        <f t="shared" si="1"/>
        <v/>
      </c>
      <c r="H39" s="28" t="str">
        <f t="shared" si="2"/>
        <v/>
      </c>
      <c r="I39" s="28" t="str">
        <f t="shared" si="3"/>
        <v/>
      </c>
      <c r="J39" s="28" t="str">
        <f t="shared" si="4"/>
        <v/>
      </c>
      <c r="K39" s="28" t="str">
        <f t="shared" si="5"/>
        <v/>
      </c>
      <c r="L39" s="27" t="str">
        <f t="shared" si="6"/>
        <v/>
      </c>
      <c r="M39" s="27" t="e">
        <f t="shared" si="7"/>
        <v>#VALUE!</v>
      </c>
      <c r="N39" s="27" t="e">
        <f t="shared" si="8"/>
        <v>#VALUE!</v>
      </c>
      <c r="O39" s="27" t="e">
        <f t="shared" si="9"/>
        <v>#VALUE!</v>
      </c>
    </row>
    <row r="40" spans="1:15" x14ac:dyDescent="0.3">
      <c r="A40" s="29"/>
      <c r="B40" s="28" t="str">
        <f>IF(A40=0,"",IFERROR(VLOOKUP(A40,FUEMAVND_bas!$A:$B,2,0),""))</f>
        <v/>
      </c>
      <c r="C40" s="28">
        <f>IFERROR(VLOOKUP($A40,updated_plusgrid!$1:$1048576,MATCH("After allocate to FUEKIVFS today",updated_plusgrid!$1:$1,0),0),0)</f>
        <v>0</v>
      </c>
      <c r="D40" s="28">
        <f>IFERROR(VLOOKUP($A40,updated_plusgrid!$1:$1048576,MATCH("After allocate to FUEKIVFS tmr",updated_plusgrid!$1:$1,0),0),0)</f>
        <v>0</v>
      </c>
      <c r="E40" s="28">
        <f>IFERROR(VLOOKUP($A40,updated_plusgrid!$1:$1048576,MATCH("After allocate to FUEKIVFS after tmr",updated_plusgrid!$1:$1,0),0),0)</f>
        <v>0</v>
      </c>
      <c r="F40" s="30" t="str">
        <f t="shared" si="0"/>
        <v/>
      </c>
      <c r="G40" s="28" t="str">
        <f t="shared" si="1"/>
        <v/>
      </c>
      <c r="H40" s="28" t="str">
        <f t="shared" si="2"/>
        <v/>
      </c>
      <c r="I40" s="28" t="str">
        <f t="shared" si="3"/>
        <v/>
      </c>
      <c r="J40" s="28" t="str">
        <f t="shared" si="4"/>
        <v/>
      </c>
      <c r="K40" s="28" t="str">
        <f t="shared" si="5"/>
        <v/>
      </c>
      <c r="L40" s="27" t="str">
        <f t="shared" si="6"/>
        <v/>
      </c>
      <c r="M40" s="27" t="e">
        <f t="shared" si="7"/>
        <v>#VALUE!</v>
      </c>
      <c r="N40" s="27" t="e">
        <f t="shared" si="8"/>
        <v>#VALUE!</v>
      </c>
      <c r="O40" s="27" t="e">
        <f t="shared" si="9"/>
        <v>#VALUE!</v>
      </c>
    </row>
    <row r="41" spans="1:15" x14ac:dyDescent="0.3">
      <c r="A41" s="29"/>
      <c r="B41" s="28" t="str">
        <f>IF(A41=0,"",IFERROR(VLOOKUP(A41,FUEMAVND_bas!$A:$B,2,0),""))</f>
        <v/>
      </c>
      <c r="C41" s="28">
        <f>IFERROR(VLOOKUP($A41,updated_plusgrid!$1:$1048576,MATCH("After allocate to FUEKIVFS today",updated_plusgrid!$1:$1,0),0),0)</f>
        <v>0</v>
      </c>
      <c r="D41" s="28">
        <f>IFERROR(VLOOKUP($A41,updated_plusgrid!$1:$1048576,MATCH("After allocate to FUEKIVFS tmr",updated_plusgrid!$1:$1,0),0),0)</f>
        <v>0</v>
      </c>
      <c r="E41" s="28">
        <f>IFERROR(VLOOKUP($A41,updated_plusgrid!$1:$1048576,MATCH("After allocate to FUEKIVFS after tmr",updated_plusgrid!$1:$1,0),0),0)</f>
        <v>0</v>
      </c>
      <c r="F41" s="30" t="str">
        <f t="shared" si="0"/>
        <v/>
      </c>
      <c r="G41" s="28" t="str">
        <f t="shared" si="1"/>
        <v/>
      </c>
      <c r="H41" s="28" t="str">
        <f t="shared" si="2"/>
        <v/>
      </c>
      <c r="I41" s="28" t="str">
        <f t="shared" si="3"/>
        <v/>
      </c>
      <c r="J41" s="28" t="str">
        <f t="shared" si="4"/>
        <v/>
      </c>
      <c r="K41" s="28" t="str">
        <f t="shared" si="5"/>
        <v/>
      </c>
      <c r="L41" s="27" t="str">
        <f t="shared" si="6"/>
        <v/>
      </c>
      <c r="M41" s="27" t="e">
        <f t="shared" si="7"/>
        <v>#VALUE!</v>
      </c>
      <c r="N41" s="27" t="e">
        <f t="shared" si="8"/>
        <v>#VALUE!</v>
      </c>
      <c r="O41" s="27" t="e">
        <f t="shared" si="9"/>
        <v>#VALUE!</v>
      </c>
    </row>
    <row r="42" spans="1:15" x14ac:dyDescent="0.3">
      <c r="A42" s="29"/>
      <c r="B42" s="28" t="str">
        <f>IF(A42=0,"",IFERROR(VLOOKUP(A42,FUEMAVND_bas!$A:$B,2,0),""))</f>
        <v/>
      </c>
      <c r="C42" s="28">
        <f>IFERROR(VLOOKUP($A42,updated_plusgrid!$1:$1048576,MATCH("After allocate to FUEKIVFS today",updated_plusgrid!$1:$1,0),0),0)</f>
        <v>0</v>
      </c>
      <c r="D42" s="28">
        <f>IFERROR(VLOOKUP($A42,updated_plusgrid!$1:$1048576,MATCH("After allocate to FUEKIVFS tmr",updated_plusgrid!$1:$1,0),0),0)</f>
        <v>0</v>
      </c>
      <c r="E42" s="28">
        <f>IFERROR(VLOOKUP($A42,updated_plusgrid!$1:$1048576,MATCH("After allocate to FUEKIVFS after tmr",updated_plusgrid!$1:$1,0),0),0)</f>
        <v>0</v>
      </c>
      <c r="F42" s="30" t="str">
        <f t="shared" si="0"/>
        <v/>
      </c>
      <c r="G42" s="28" t="str">
        <f t="shared" si="1"/>
        <v/>
      </c>
      <c r="H42" s="28" t="str">
        <f t="shared" si="2"/>
        <v/>
      </c>
      <c r="I42" s="28" t="str">
        <f t="shared" si="3"/>
        <v/>
      </c>
      <c r="J42" s="28" t="str">
        <f t="shared" si="4"/>
        <v/>
      </c>
      <c r="K42" s="28" t="str">
        <f t="shared" si="5"/>
        <v/>
      </c>
      <c r="L42" s="27" t="str">
        <f t="shared" si="6"/>
        <v/>
      </c>
      <c r="M42" s="27" t="e">
        <f t="shared" si="7"/>
        <v>#VALUE!</v>
      </c>
      <c r="N42" s="27" t="e">
        <f t="shared" si="8"/>
        <v>#VALUE!</v>
      </c>
      <c r="O42" s="27" t="e">
        <f t="shared" si="9"/>
        <v>#VALUE!</v>
      </c>
    </row>
    <row r="43" spans="1:15" x14ac:dyDescent="0.3">
      <c r="A43" s="29"/>
      <c r="B43" s="28" t="str">
        <f>IF(A43=0,"",IFERROR(VLOOKUP(A43,FUEMAVND_bas!$A:$B,2,0),""))</f>
        <v/>
      </c>
      <c r="C43" s="28">
        <f>IFERROR(VLOOKUP($A43,updated_plusgrid!$1:$1048576,MATCH("After allocate to FUEKIVFS today",updated_plusgrid!$1:$1,0),0),0)</f>
        <v>0</v>
      </c>
      <c r="D43" s="28">
        <f>IFERROR(VLOOKUP($A43,updated_plusgrid!$1:$1048576,MATCH("After allocate to FUEKIVFS tmr",updated_plusgrid!$1:$1,0),0),0)</f>
        <v>0</v>
      </c>
      <c r="E43" s="28">
        <f>IFERROR(VLOOKUP($A43,updated_plusgrid!$1:$1048576,MATCH("After allocate to FUEKIVFS after tmr",updated_plusgrid!$1:$1,0),0),0)</f>
        <v>0</v>
      </c>
      <c r="F43" s="30" t="str">
        <f t="shared" si="0"/>
        <v/>
      </c>
      <c r="G43" s="28" t="str">
        <f t="shared" si="1"/>
        <v/>
      </c>
      <c r="H43" s="28" t="str">
        <f t="shared" si="2"/>
        <v/>
      </c>
      <c r="I43" s="28" t="str">
        <f t="shared" si="3"/>
        <v/>
      </c>
      <c r="J43" s="28" t="str">
        <f t="shared" si="4"/>
        <v/>
      </c>
      <c r="K43" s="28" t="str">
        <f t="shared" si="5"/>
        <v/>
      </c>
      <c r="L43" s="27" t="str">
        <f t="shared" si="6"/>
        <v/>
      </c>
      <c r="M43" s="27" t="e">
        <f t="shared" si="7"/>
        <v>#VALUE!</v>
      </c>
      <c r="N43" s="27" t="e">
        <f t="shared" si="8"/>
        <v>#VALUE!</v>
      </c>
      <c r="O43" s="27" t="e">
        <f t="shared" si="9"/>
        <v>#VALUE!</v>
      </c>
    </row>
    <row r="44" spans="1:15" x14ac:dyDescent="0.3">
      <c r="A44" s="29"/>
      <c r="B44" s="28" t="str">
        <f>IF(A44=0,"",IFERROR(VLOOKUP(A44,FUEMAVND_bas!$A:$B,2,0),""))</f>
        <v/>
      </c>
      <c r="C44" s="28">
        <f>IFERROR(VLOOKUP($A44,updated_plusgrid!$1:$1048576,MATCH("After allocate to FUEKIVFS today",updated_plusgrid!$1:$1,0),0),0)</f>
        <v>0</v>
      </c>
      <c r="D44" s="28">
        <f>IFERROR(VLOOKUP($A44,updated_plusgrid!$1:$1048576,MATCH("After allocate to FUEKIVFS tmr",updated_plusgrid!$1:$1,0),0),0)</f>
        <v>0</v>
      </c>
      <c r="E44" s="28">
        <f>IFERROR(VLOOKUP($A44,updated_plusgrid!$1:$1048576,MATCH("After allocate to FUEKIVFS after tmr",updated_plusgrid!$1:$1,0),0),0)</f>
        <v>0</v>
      </c>
      <c r="F44" s="30" t="str">
        <f t="shared" si="0"/>
        <v/>
      </c>
      <c r="G44" s="28" t="str">
        <f t="shared" si="1"/>
        <v/>
      </c>
      <c r="H44" s="28" t="str">
        <f t="shared" si="2"/>
        <v/>
      </c>
      <c r="I44" s="28" t="str">
        <f t="shared" si="3"/>
        <v/>
      </c>
      <c r="J44" s="28" t="str">
        <f t="shared" si="4"/>
        <v/>
      </c>
      <c r="K44" s="28" t="str">
        <f t="shared" si="5"/>
        <v/>
      </c>
      <c r="L44" s="27" t="str">
        <f t="shared" si="6"/>
        <v/>
      </c>
      <c r="M44" s="27" t="e">
        <f t="shared" si="7"/>
        <v>#VALUE!</v>
      </c>
      <c r="N44" s="27" t="e">
        <f t="shared" si="8"/>
        <v>#VALUE!</v>
      </c>
      <c r="O44" s="27" t="e">
        <f t="shared" si="9"/>
        <v>#VALUE!</v>
      </c>
    </row>
    <row r="45" spans="1:15" x14ac:dyDescent="0.3">
      <c r="A45" s="29"/>
      <c r="B45" s="28" t="str">
        <f>IF(A45=0,"",IFERROR(VLOOKUP(A45,FUEMAVND_bas!$A:$B,2,0),""))</f>
        <v/>
      </c>
      <c r="C45" s="28">
        <f>IFERROR(VLOOKUP($A45,updated_plusgrid!$1:$1048576,MATCH("After allocate to FUEKIVFS today",updated_plusgrid!$1:$1,0),0),0)</f>
        <v>0</v>
      </c>
      <c r="D45" s="28">
        <f>IFERROR(VLOOKUP($A45,updated_plusgrid!$1:$1048576,MATCH("After allocate to FUEKIVFS tmr",updated_plusgrid!$1:$1,0),0),0)</f>
        <v>0</v>
      </c>
      <c r="E45" s="28">
        <f>IFERROR(VLOOKUP($A45,updated_plusgrid!$1:$1048576,MATCH("After allocate to FUEKIVFS after tmr",updated_plusgrid!$1:$1,0),0),0)</f>
        <v>0</v>
      </c>
      <c r="F45" s="30" t="str">
        <f t="shared" si="0"/>
        <v/>
      </c>
      <c r="G45" s="28" t="str">
        <f t="shared" si="1"/>
        <v/>
      </c>
      <c r="H45" s="28" t="str">
        <f t="shared" si="2"/>
        <v/>
      </c>
      <c r="I45" s="28" t="str">
        <f t="shared" si="3"/>
        <v/>
      </c>
      <c r="J45" s="28" t="str">
        <f t="shared" si="4"/>
        <v/>
      </c>
      <c r="K45" s="28" t="str">
        <f t="shared" si="5"/>
        <v/>
      </c>
      <c r="L45" s="27" t="str">
        <f t="shared" si="6"/>
        <v/>
      </c>
      <c r="M45" s="27" t="e">
        <f t="shared" si="7"/>
        <v>#VALUE!</v>
      </c>
      <c r="N45" s="27" t="e">
        <f t="shared" si="8"/>
        <v>#VALUE!</v>
      </c>
      <c r="O45" s="27" t="e">
        <f t="shared" si="9"/>
        <v>#VALUE!</v>
      </c>
    </row>
    <row r="46" spans="1:15" x14ac:dyDescent="0.3">
      <c r="A46" s="29"/>
      <c r="B46" s="28" t="str">
        <f>IF(A46=0,"",IFERROR(VLOOKUP(A46,FUEMAVND_bas!$A:$B,2,0),""))</f>
        <v/>
      </c>
      <c r="C46" s="28">
        <f>IFERROR(VLOOKUP($A46,updated_plusgrid!$1:$1048576,MATCH("After allocate to FUEKIVFS today",updated_plusgrid!$1:$1,0),0),0)</f>
        <v>0</v>
      </c>
      <c r="D46" s="28">
        <f>IFERROR(VLOOKUP($A46,updated_plusgrid!$1:$1048576,MATCH("After allocate to FUEKIVFS tmr",updated_plusgrid!$1:$1,0),0),0)</f>
        <v>0</v>
      </c>
      <c r="E46" s="28">
        <f>IFERROR(VLOOKUP($A46,updated_plusgrid!$1:$1048576,MATCH("After allocate to FUEKIVFS after tmr",updated_plusgrid!$1:$1,0),0),0)</f>
        <v>0</v>
      </c>
      <c r="F46" s="30" t="str">
        <f t="shared" si="0"/>
        <v/>
      </c>
      <c r="G46" s="28" t="str">
        <f t="shared" si="1"/>
        <v/>
      </c>
      <c r="H46" s="28" t="str">
        <f t="shared" si="2"/>
        <v/>
      </c>
      <c r="I46" s="28" t="str">
        <f t="shared" si="3"/>
        <v/>
      </c>
      <c r="J46" s="28" t="str">
        <f t="shared" si="4"/>
        <v/>
      </c>
      <c r="K46" s="28" t="str">
        <f t="shared" si="5"/>
        <v/>
      </c>
      <c r="L46" s="27" t="str">
        <f t="shared" si="6"/>
        <v/>
      </c>
      <c r="M46" s="27" t="e">
        <f t="shared" si="7"/>
        <v>#VALUE!</v>
      </c>
      <c r="N46" s="27" t="e">
        <f t="shared" si="8"/>
        <v>#VALUE!</v>
      </c>
      <c r="O46" s="27" t="e">
        <f t="shared" si="9"/>
        <v>#VALUE!</v>
      </c>
    </row>
    <row r="47" spans="1:15" x14ac:dyDescent="0.3">
      <c r="A47" s="29"/>
      <c r="B47" s="28" t="str">
        <f>IF(A47=0,"",IFERROR(VLOOKUP(A47,FUEMAVND_bas!$A:$B,2,0),""))</f>
        <v/>
      </c>
      <c r="C47" s="28">
        <f>IFERROR(VLOOKUP($A47,updated_plusgrid!$1:$1048576,MATCH("After allocate to FUEKIVFS today",updated_plusgrid!$1:$1,0),0),0)</f>
        <v>0</v>
      </c>
      <c r="D47" s="28">
        <f>IFERROR(VLOOKUP($A47,updated_plusgrid!$1:$1048576,MATCH("After allocate to FUEKIVFS tmr",updated_plusgrid!$1:$1,0),0),0)</f>
        <v>0</v>
      </c>
      <c r="E47" s="28">
        <f>IFERROR(VLOOKUP($A47,updated_plusgrid!$1:$1048576,MATCH("After allocate to FUEKIVFS after tmr",updated_plusgrid!$1:$1,0),0),0)</f>
        <v>0</v>
      </c>
      <c r="F47" s="30" t="str">
        <f t="shared" si="0"/>
        <v/>
      </c>
      <c r="G47" s="28" t="str">
        <f t="shared" si="1"/>
        <v/>
      </c>
      <c r="H47" s="28" t="str">
        <f t="shared" si="2"/>
        <v/>
      </c>
      <c r="I47" s="28" t="str">
        <f t="shared" si="3"/>
        <v/>
      </c>
      <c r="J47" s="28" t="str">
        <f t="shared" si="4"/>
        <v/>
      </c>
      <c r="K47" s="28" t="str">
        <f t="shared" si="5"/>
        <v/>
      </c>
      <c r="L47" s="27" t="str">
        <f t="shared" si="6"/>
        <v/>
      </c>
      <c r="M47" s="27" t="e">
        <f t="shared" si="7"/>
        <v>#VALUE!</v>
      </c>
      <c r="N47" s="27" t="e">
        <f t="shared" si="8"/>
        <v>#VALUE!</v>
      </c>
      <c r="O47" s="27" t="e">
        <f t="shared" si="9"/>
        <v>#VALUE!</v>
      </c>
    </row>
    <row r="48" spans="1:15" x14ac:dyDescent="0.3">
      <c r="A48" s="29"/>
      <c r="B48" s="28" t="str">
        <f>IF(A48=0,"",IFERROR(VLOOKUP(A48,FUEMAVND_bas!$A:$B,2,0),""))</f>
        <v/>
      </c>
      <c r="C48" s="28">
        <f>IFERROR(VLOOKUP($A48,updated_plusgrid!$1:$1048576,MATCH("After allocate to FUEKIVFS today",updated_plusgrid!$1:$1,0),0),0)</f>
        <v>0</v>
      </c>
      <c r="D48" s="28">
        <f>IFERROR(VLOOKUP($A48,updated_plusgrid!$1:$1048576,MATCH("After allocate to FUEKIVFS tmr",updated_plusgrid!$1:$1,0),0),0)</f>
        <v>0</v>
      </c>
      <c r="E48" s="28">
        <f>IFERROR(VLOOKUP($A48,updated_plusgrid!$1:$1048576,MATCH("After allocate to FUEKIVFS after tmr",updated_plusgrid!$1:$1,0),0),0)</f>
        <v>0</v>
      </c>
      <c r="F48" s="30" t="str">
        <f t="shared" si="0"/>
        <v/>
      </c>
      <c r="G48" s="28" t="str">
        <f t="shared" si="1"/>
        <v/>
      </c>
      <c r="H48" s="28" t="str">
        <f t="shared" si="2"/>
        <v/>
      </c>
      <c r="I48" s="28" t="str">
        <f t="shared" si="3"/>
        <v/>
      </c>
      <c r="J48" s="28" t="str">
        <f t="shared" si="4"/>
        <v/>
      </c>
      <c r="K48" s="28" t="str">
        <f t="shared" si="5"/>
        <v/>
      </c>
      <c r="L48" s="27" t="str">
        <f t="shared" si="6"/>
        <v/>
      </c>
      <c r="M48" s="27" t="e">
        <f t="shared" si="7"/>
        <v>#VALUE!</v>
      </c>
      <c r="N48" s="27" t="e">
        <f t="shared" si="8"/>
        <v>#VALUE!</v>
      </c>
      <c r="O48" s="27" t="e">
        <f t="shared" si="9"/>
        <v>#VALUE!</v>
      </c>
    </row>
    <row r="49" spans="1:15" x14ac:dyDescent="0.3">
      <c r="A49" s="29"/>
      <c r="B49" s="28" t="str">
        <f>IF(A49=0,"",IFERROR(VLOOKUP(A49,FUEMAVND_bas!$A:$B,2,0),""))</f>
        <v/>
      </c>
      <c r="C49" s="28">
        <f>IFERROR(VLOOKUP($A49,updated_plusgrid!$1:$1048576,MATCH("After allocate to FUEKIVFS today",updated_plusgrid!$1:$1,0),0),0)</f>
        <v>0</v>
      </c>
      <c r="D49" s="28">
        <f>IFERROR(VLOOKUP($A49,updated_plusgrid!$1:$1048576,MATCH("After allocate to FUEKIVFS tmr",updated_plusgrid!$1:$1,0),0),0)</f>
        <v>0</v>
      </c>
      <c r="E49" s="28">
        <f>IFERROR(VLOOKUP($A49,updated_plusgrid!$1:$1048576,MATCH("After allocate to FUEKIVFS after tmr",updated_plusgrid!$1:$1,0),0),0)</f>
        <v>0</v>
      </c>
      <c r="F49" s="30" t="str">
        <f t="shared" si="0"/>
        <v/>
      </c>
      <c r="G49" s="28" t="str">
        <f t="shared" si="1"/>
        <v/>
      </c>
      <c r="H49" s="28" t="str">
        <f t="shared" si="2"/>
        <v/>
      </c>
      <c r="I49" s="28" t="str">
        <f t="shared" si="3"/>
        <v/>
      </c>
      <c r="J49" s="28" t="str">
        <f t="shared" si="4"/>
        <v/>
      </c>
      <c r="K49" s="28" t="str">
        <f t="shared" si="5"/>
        <v/>
      </c>
      <c r="L49" s="27" t="str">
        <f t="shared" si="6"/>
        <v/>
      </c>
      <c r="M49" s="27" t="e">
        <f t="shared" si="7"/>
        <v>#VALUE!</v>
      </c>
      <c r="N49" s="27" t="e">
        <f t="shared" si="8"/>
        <v>#VALUE!</v>
      </c>
      <c r="O49" s="27" t="e">
        <f t="shared" si="9"/>
        <v>#VALUE!</v>
      </c>
    </row>
    <row r="50" spans="1:15" x14ac:dyDescent="0.3">
      <c r="A50" s="29"/>
      <c r="B50" s="28" t="str">
        <f>IF(A50=0,"",IFERROR(VLOOKUP(A50,FUEMAVND_bas!$A:$B,2,0),""))</f>
        <v/>
      </c>
      <c r="C50" s="28">
        <f>IFERROR(VLOOKUP($A50,updated_plusgrid!$1:$1048576,MATCH("After allocate to FUEKIVFS today",updated_plusgrid!$1:$1,0),0),0)</f>
        <v>0</v>
      </c>
      <c r="D50" s="28">
        <f>IFERROR(VLOOKUP($A50,updated_plusgrid!$1:$1048576,MATCH("After allocate to FUEKIVFS tmr",updated_plusgrid!$1:$1,0),0),0)</f>
        <v>0</v>
      </c>
      <c r="E50" s="28">
        <f>IFERROR(VLOOKUP($A50,updated_plusgrid!$1:$1048576,MATCH("After allocate to FUEKIVFS after tmr",updated_plusgrid!$1:$1,0),0),0)</f>
        <v>0</v>
      </c>
      <c r="F50" s="30" t="str">
        <f t="shared" si="0"/>
        <v/>
      </c>
      <c r="G50" s="28" t="str">
        <f t="shared" si="1"/>
        <v/>
      </c>
      <c r="H50" s="28" t="str">
        <f t="shared" si="2"/>
        <v/>
      </c>
      <c r="I50" s="28" t="str">
        <f t="shared" si="3"/>
        <v/>
      </c>
      <c r="J50" s="28" t="str">
        <f t="shared" si="4"/>
        <v/>
      </c>
      <c r="K50" s="28" t="str">
        <f t="shared" si="5"/>
        <v/>
      </c>
      <c r="L50" s="27" t="str">
        <f t="shared" si="6"/>
        <v/>
      </c>
      <c r="M50" s="27" t="e">
        <f t="shared" si="7"/>
        <v>#VALUE!</v>
      </c>
      <c r="N50" s="27" t="e">
        <f t="shared" si="8"/>
        <v>#VALUE!</v>
      </c>
      <c r="O50" s="27" t="e">
        <f t="shared" si="9"/>
        <v>#VALUE!</v>
      </c>
    </row>
    <row r="51" spans="1:15" x14ac:dyDescent="0.3">
      <c r="A51" s="29"/>
      <c r="B51" s="28" t="str">
        <f>IF(A51=0,"",IFERROR(VLOOKUP(A51,FUEMAVND_bas!$A:$B,2,0),""))</f>
        <v/>
      </c>
      <c r="C51" s="28">
        <f>IFERROR(VLOOKUP($A51,updated_plusgrid!$1:$1048576,MATCH("After allocate to FUEKIVFS today",updated_plusgrid!$1:$1,0),0),0)</f>
        <v>0</v>
      </c>
      <c r="D51" s="28">
        <f>IFERROR(VLOOKUP($A51,updated_plusgrid!$1:$1048576,MATCH("After allocate to FUEKIVFS tmr",updated_plusgrid!$1:$1,0),0),0)</f>
        <v>0</v>
      </c>
      <c r="E51" s="28">
        <f>IFERROR(VLOOKUP($A51,updated_plusgrid!$1:$1048576,MATCH("After allocate to FUEKIVFS after tmr",updated_plusgrid!$1:$1,0),0),0)</f>
        <v>0</v>
      </c>
      <c r="F51" s="30" t="str">
        <f t="shared" si="0"/>
        <v/>
      </c>
      <c r="G51" s="28" t="str">
        <f t="shared" si="1"/>
        <v/>
      </c>
      <c r="H51" s="28" t="str">
        <f t="shared" si="2"/>
        <v/>
      </c>
      <c r="I51" s="28" t="str">
        <f t="shared" si="3"/>
        <v/>
      </c>
      <c r="J51" s="28" t="str">
        <f t="shared" si="4"/>
        <v/>
      </c>
      <c r="K51" s="28" t="str">
        <f t="shared" si="5"/>
        <v/>
      </c>
      <c r="L51" s="27" t="str">
        <f t="shared" si="6"/>
        <v/>
      </c>
      <c r="M51" s="27" t="e">
        <f t="shared" si="7"/>
        <v>#VALUE!</v>
      </c>
      <c r="N51" s="27" t="e">
        <f t="shared" si="8"/>
        <v>#VALUE!</v>
      </c>
      <c r="O51" s="27" t="e">
        <f t="shared" si="9"/>
        <v>#VALUE!</v>
      </c>
    </row>
    <row r="52" spans="1:15" x14ac:dyDescent="0.3">
      <c r="A52" s="29"/>
      <c r="B52" s="28" t="str">
        <f>IF(A52=0,"",IFERROR(VLOOKUP(A52,FUEMAVND_bas!$A:$B,2,0),""))</f>
        <v/>
      </c>
      <c r="C52" s="28">
        <f>IFERROR(VLOOKUP($A52,updated_plusgrid!$1:$1048576,MATCH("After allocate to FUEKIVFS today",updated_plusgrid!$1:$1,0),0),0)</f>
        <v>0</v>
      </c>
      <c r="D52" s="28">
        <f>IFERROR(VLOOKUP($A52,updated_plusgrid!$1:$1048576,MATCH("After allocate to FUEKIVFS tmr",updated_plusgrid!$1:$1,0),0),0)</f>
        <v>0</v>
      </c>
      <c r="E52" s="28">
        <f>IFERROR(VLOOKUP($A52,updated_plusgrid!$1:$1048576,MATCH("After allocate to FUEKIVFS after tmr",updated_plusgrid!$1:$1,0),0),0)</f>
        <v>0</v>
      </c>
      <c r="F52" s="30" t="str">
        <f t="shared" si="0"/>
        <v/>
      </c>
      <c r="G52" s="28" t="str">
        <f t="shared" si="1"/>
        <v/>
      </c>
      <c r="H52" s="28" t="str">
        <f t="shared" si="2"/>
        <v/>
      </c>
      <c r="I52" s="28" t="str">
        <f t="shared" si="3"/>
        <v/>
      </c>
      <c r="J52" s="28" t="str">
        <f t="shared" si="4"/>
        <v/>
      </c>
      <c r="K52" s="28" t="str">
        <f t="shared" si="5"/>
        <v/>
      </c>
      <c r="L52" s="27" t="str">
        <f t="shared" si="6"/>
        <v/>
      </c>
      <c r="M52" s="27" t="e">
        <f t="shared" si="7"/>
        <v>#VALUE!</v>
      </c>
      <c r="N52" s="27" t="e">
        <f t="shared" si="8"/>
        <v>#VALUE!</v>
      </c>
      <c r="O52" s="27" t="e">
        <f t="shared" si="9"/>
        <v>#VALUE!</v>
      </c>
    </row>
    <row r="53" spans="1:15" x14ac:dyDescent="0.3">
      <c r="A53" s="29"/>
      <c r="B53" s="28" t="str">
        <f>IF(A53=0,"",IFERROR(VLOOKUP(A53,FUEMAVND_bas!$A:$B,2,0),""))</f>
        <v/>
      </c>
      <c r="C53" s="28">
        <f>IFERROR(VLOOKUP($A53,updated_plusgrid!$1:$1048576,MATCH("After allocate to FUEKIVFS today",updated_plusgrid!$1:$1,0),0),0)</f>
        <v>0</v>
      </c>
      <c r="D53" s="28">
        <f>IFERROR(VLOOKUP($A53,updated_plusgrid!$1:$1048576,MATCH("After allocate to FUEKIVFS tmr",updated_plusgrid!$1:$1,0),0),0)</f>
        <v>0</v>
      </c>
      <c r="E53" s="28">
        <f>IFERROR(VLOOKUP($A53,updated_plusgrid!$1:$1048576,MATCH("After allocate to FUEKIVFS after tmr",updated_plusgrid!$1:$1,0),0),0)</f>
        <v>0</v>
      </c>
      <c r="F53" s="30" t="str">
        <f t="shared" si="0"/>
        <v/>
      </c>
      <c r="G53" s="28" t="str">
        <f t="shared" si="1"/>
        <v/>
      </c>
      <c r="H53" s="28" t="str">
        <f t="shared" si="2"/>
        <v/>
      </c>
      <c r="I53" s="28" t="str">
        <f t="shared" si="3"/>
        <v/>
      </c>
      <c r="J53" s="28" t="str">
        <f t="shared" si="4"/>
        <v/>
      </c>
      <c r="K53" s="28" t="str">
        <f t="shared" si="5"/>
        <v/>
      </c>
      <c r="L53" s="27" t="str">
        <f t="shared" si="6"/>
        <v/>
      </c>
      <c r="M53" s="27" t="e">
        <f t="shared" si="7"/>
        <v>#VALUE!</v>
      </c>
      <c r="N53" s="27" t="e">
        <f t="shared" si="8"/>
        <v>#VALUE!</v>
      </c>
      <c r="O53" s="27" t="e">
        <f t="shared" si="9"/>
        <v>#VALUE!</v>
      </c>
    </row>
    <row r="54" spans="1:15" x14ac:dyDescent="0.3">
      <c r="A54" s="29"/>
      <c r="B54" s="28" t="str">
        <f>IF(A54=0,"",IFERROR(VLOOKUP(A54,FUEMAVND_bas!$A:$B,2,0),""))</f>
        <v/>
      </c>
      <c r="C54" s="28">
        <f>IFERROR(VLOOKUP($A54,updated_plusgrid!$1:$1048576,MATCH("After allocate to FUEKIVFS today",updated_plusgrid!$1:$1,0),0),0)</f>
        <v>0</v>
      </c>
      <c r="D54" s="28">
        <f>IFERROR(VLOOKUP($A54,updated_plusgrid!$1:$1048576,MATCH("After allocate to FUEKIVFS tmr",updated_plusgrid!$1:$1,0),0),0)</f>
        <v>0</v>
      </c>
      <c r="E54" s="28">
        <f>IFERROR(VLOOKUP($A54,updated_plusgrid!$1:$1048576,MATCH("After allocate to FUEKIVFS after tmr",updated_plusgrid!$1:$1,0),0),0)</f>
        <v>0</v>
      </c>
      <c r="F54" s="30" t="str">
        <f t="shared" si="0"/>
        <v/>
      </c>
      <c r="G54" s="28" t="str">
        <f t="shared" si="1"/>
        <v/>
      </c>
      <c r="H54" s="28" t="str">
        <f t="shared" si="2"/>
        <v/>
      </c>
      <c r="I54" s="28" t="str">
        <f t="shared" si="3"/>
        <v/>
      </c>
      <c r="J54" s="28" t="str">
        <f t="shared" si="4"/>
        <v/>
      </c>
      <c r="K54" s="28" t="str">
        <f t="shared" si="5"/>
        <v/>
      </c>
      <c r="L54" s="27" t="str">
        <f t="shared" si="6"/>
        <v/>
      </c>
      <c r="M54" s="27" t="e">
        <f t="shared" si="7"/>
        <v>#VALUE!</v>
      </c>
      <c r="N54" s="27" t="e">
        <f t="shared" si="8"/>
        <v>#VALUE!</v>
      </c>
      <c r="O54" s="27" t="e">
        <f t="shared" si="9"/>
        <v>#VALUE!</v>
      </c>
    </row>
    <row r="55" spans="1:15" x14ac:dyDescent="0.3">
      <c r="A55" s="29"/>
      <c r="B55" s="28" t="str">
        <f>IF(A55=0,"",IFERROR(VLOOKUP(A55,FUEMAVND_bas!$A:$B,2,0),""))</f>
        <v/>
      </c>
      <c r="C55" s="28">
        <f>IFERROR(VLOOKUP($A55,updated_plusgrid!$1:$1048576,MATCH("After allocate to FUEKIVFS today",updated_plusgrid!$1:$1,0),0),0)</f>
        <v>0</v>
      </c>
      <c r="D55" s="28">
        <f>IFERROR(VLOOKUP($A55,updated_plusgrid!$1:$1048576,MATCH("After allocate to FUEKIVFS tmr",updated_plusgrid!$1:$1,0),0),0)</f>
        <v>0</v>
      </c>
      <c r="E55" s="28">
        <f>IFERROR(VLOOKUP($A55,updated_plusgrid!$1:$1048576,MATCH("After allocate to FUEKIVFS after tmr",updated_plusgrid!$1:$1,0),0),0)</f>
        <v>0</v>
      </c>
      <c r="F55" s="30" t="str">
        <f t="shared" si="0"/>
        <v/>
      </c>
      <c r="G55" s="28" t="str">
        <f t="shared" si="1"/>
        <v/>
      </c>
      <c r="H55" s="28" t="str">
        <f t="shared" si="2"/>
        <v/>
      </c>
      <c r="I55" s="28" t="str">
        <f t="shared" si="3"/>
        <v/>
      </c>
      <c r="J55" s="28" t="str">
        <f t="shared" si="4"/>
        <v/>
      </c>
      <c r="K55" s="28" t="str">
        <f t="shared" si="5"/>
        <v/>
      </c>
      <c r="L55" s="27" t="str">
        <f t="shared" si="6"/>
        <v/>
      </c>
      <c r="M55" s="27" t="e">
        <f t="shared" si="7"/>
        <v>#VALUE!</v>
      </c>
      <c r="N55" s="27" t="e">
        <f t="shared" si="8"/>
        <v>#VALUE!</v>
      </c>
      <c r="O55" s="27" t="e">
        <f t="shared" si="9"/>
        <v>#VALUE!</v>
      </c>
    </row>
    <row r="56" spans="1:15" x14ac:dyDescent="0.3">
      <c r="A56" s="29"/>
      <c r="B56" s="28" t="str">
        <f>IF(A56=0,"",IFERROR(VLOOKUP(A56,FUEMAVND_bas!$A:$B,2,0),""))</f>
        <v/>
      </c>
      <c r="C56" s="28">
        <f>IFERROR(VLOOKUP($A56,updated_plusgrid!$1:$1048576,MATCH("After allocate to FUEKIVFS today",updated_plusgrid!$1:$1,0),0),0)</f>
        <v>0</v>
      </c>
      <c r="D56" s="28">
        <f>IFERROR(VLOOKUP($A56,updated_plusgrid!$1:$1048576,MATCH("After allocate to FUEKIVFS tmr",updated_plusgrid!$1:$1,0),0),0)</f>
        <v>0</v>
      </c>
      <c r="E56" s="28">
        <f>IFERROR(VLOOKUP($A56,updated_plusgrid!$1:$1048576,MATCH("After allocate to FUEKIVFS after tmr",updated_plusgrid!$1:$1,0),0),0)</f>
        <v>0</v>
      </c>
      <c r="F56" s="30" t="str">
        <f t="shared" si="0"/>
        <v/>
      </c>
      <c r="G56" s="28" t="str">
        <f t="shared" si="1"/>
        <v/>
      </c>
      <c r="H56" s="28" t="str">
        <f t="shared" si="2"/>
        <v/>
      </c>
      <c r="I56" s="28" t="str">
        <f t="shared" si="3"/>
        <v/>
      </c>
      <c r="J56" s="28" t="str">
        <f t="shared" si="4"/>
        <v/>
      </c>
      <c r="K56" s="28" t="str">
        <f t="shared" si="5"/>
        <v/>
      </c>
      <c r="L56" s="27" t="str">
        <f t="shared" si="6"/>
        <v/>
      </c>
      <c r="M56" s="27" t="e">
        <f t="shared" si="7"/>
        <v>#VALUE!</v>
      </c>
      <c r="N56" s="27" t="e">
        <f t="shared" si="8"/>
        <v>#VALUE!</v>
      </c>
      <c r="O56" s="27" t="e">
        <f t="shared" si="9"/>
        <v>#VALUE!</v>
      </c>
    </row>
    <row r="57" spans="1:15" x14ac:dyDescent="0.3">
      <c r="A57" s="29"/>
      <c r="B57" s="28" t="str">
        <f>IF(A57=0,"",IFERROR(VLOOKUP(A57,FUEMAVND_bas!$A:$B,2,0),""))</f>
        <v/>
      </c>
      <c r="C57" s="28">
        <f>IFERROR(VLOOKUP($A57,updated_plusgrid!$1:$1048576,MATCH("After allocate to FUEKIVFS today",updated_plusgrid!$1:$1,0),0),0)</f>
        <v>0</v>
      </c>
      <c r="D57" s="28">
        <f>IFERROR(VLOOKUP($A57,updated_plusgrid!$1:$1048576,MATCH("After allocate to FUEKIVFS tmr",updated_plusgrid!$1:$1,0),0),0)</f>
        <v>0</v>
      </c>
      <c r="E57" s="28">
        <f>IFERROR(VLOOKUP($A57,updated_plusgrid!$1:$1048576,MATCH("After allocate to FUEKIVFS after tmr",updated_plusgrid!$1:$1,0),0),0)</f>
        <v>0</v>
      </c>
      <c r="F57" s="30" t="str">
        <f t="shared" si="0"/>
        <v/>
      </c>
      <c r="G57" s="28" t="str">
        <f t="shared" si="1"/>
        <v/>
      </c>
      <c r="H57" s="28" t="str">
        <f t="shared" si="2"/>
        <v/>
      </c>
      <c r="I57" s="28" t="str">
        <f t="shared" si="3"/>
        <v/>
      </c>
      <c r="J57" s="28" t="str">
        <f t="shared" si="4"/>
        <v/>
      </c>
      <c r="K57" s="28" t="str">
        <f t="shared" si="5"/>
        <v/>
      </c>
      <c r="L57" s="27" t="str">
        <f t="shared" si="6"/>
        <v/>
      </c>
      <c r="M57" s="27" t="e">
        <f t="shared" si="7"/>
        <v>#VALUE!</v>
      </c>
      <c r="N57" s="27" t="e">
        <f t="shared" si="8"/>
        <v>#VALUE!</v>
      </c>
      <c r="O57" s="27" t="e">
        <f t="shared" si="9"/>
        <v>#VALUE!</v>
      </c>
    </row>
    <row r="58" spans="1:15" x14ac:dyDescent="0.3">
      <c r="A58" s="29"/>
      <c r="B58" s="28" t="str">
        <f>IF(A58=0,"",IFERROR(VLOOKUP(A58,FUEMAVND_bas!$A:$B,2,0),""))</f>
        <v/>
      </c>
      <c r="C58" s="28">
        <f>IFERROR(VLOOKUP($A58,updated_plusgrid!$1:$1048576,MATCH("After allocate to FUEKIVFS today",updated_plusgrid!$1:$1,0),0),0)</f>
        <v>0</v>
      </c>
      <c r="D58" s="28">
        <f>IFERROR(VLOOKUP($A58,updated_plusgrid!$1:$1048576,MATCH("After allocate to FUEKIVFS tmr",updated_plusgrid!$1:$1,0),0),0)</f>
        <v>0</v>
      </c>
      <c r="E58" s="28">
        <f>IFERROR(VLOOKUP($A58,updated_plusgrid!$1:$1048576,MATCH("After allocate to FUEKIVFS after tmr",updated_plusgrid!$1:$1,0),0),0)</f>
        <v>0</v>
      </c>
      <c r="F58" s="30" t="str">
        <f t="shared" si="0"/>
        <v/>
      </c>
      <c r="G58" s="28" t="str">
        <f t="shared" si="1"/>
        <v/>
      </c>
      <c r="H58" s="28" t="str">
        <f t="shared" si="2"/>
        <v/>
      </c>
      <c r="I58" s="28" t="str">
        <f t="shared" si="3"/>
        <v/>
      </c>
      <c r="J58" s="28" t="str">
        <f t="shared" si="4"/>
        <v/>
      </c>
      <c r="K58" s="28" t="str">
        <f t="shared" si="5"/>
        <v/>
      </c>
      <c r="L58" s="27" t="str">
        <f t="shared" si="6"/>
        <v/>
      </c>
      <c r="M58" s="27" t="e">
        <f t="shared" si="7"/>
        <v>#VALUE!</v>
      </c>
      <c r="N58" s="27" t="e">
        <f t="shared" si="8"/>
        <v>#VALUE!</v>
      </c>
      <c r="O58" s="27" t="e">
        <f t="shared" si="9"/>
        <v>#VALUE!</v>
      </c>
    </row>
    <row r="59" spans="1:15" x14ac:dyDescent="0.3">
      <c r="A59" s="29"/>
      <c r="B59" s="28" t="str">
        <f>IF(A59=0,"",IFERROR(VLOOKUP(A59,FUEMAVND_bas!$A:$B,2,0),""))</f>
        <v/>
      </c>
      <c r="C59" s="28">
        <f>IFERROR(VLOOKUP($A59,updated_plusgrid!$1:$1048576,MATCH("After allocate to FUEKIVFS today",updated_plusgrid!$1:$1,0),0),0)</f>
        <v>0</v>
      </c>
      <c r="D59" s="28">
        <f>IFERROR(VLOOKUP($A59,updated_plusgrid!$1:$1048576,MATCH("After allocate to FUEKIVFS tmr",updated_plusgrid!$1:$1,0),0),0)</f>
        <v>0</v>
      </c>
      <c r="E59" s="28">
        <f>IFERROR(VLOOKUP($A59,updated_plusgrid!$1:$1048576,MATCH("After allocate to FUEKIVFS after tmr",updated_plusgrid!$1:$1,0),0),0)</f>
        <v>0</v>
      </c>
      <c r="F59" s="30" t="str">
        <f t="shared" si="0"/>
        <v/>
      </c>
      <c r="G59" s="28" t="str">
        <f t="shared" si="1"/>
        <v/>
      </c>
      <c r="H59" s="28" t="str">
        <f t="shared" si="2"/>
        <v/>
      </c>
      <c r="I59" s="28" t="str">
        <f t="shared" si="3"/>
        <v/>
      </c>
      <c r="J59" s="28" t="str">
        <f t="shared" si="4"/>
        <v/>
      </c>
      <c r="K59" s="28" t="str">
        <f t="shared" si="5"/>
        <v/>
      </c>
      <c r="L59" s="27" t="str">
        <f t="shared" si="6"/>
        <v/>
      </c>
      <c r="M59" s="27" t="e">
        <f t="shared" si="7"/>
        <v>#VALUE!</v>
      </c>
      <c r="N59" s="27" t="e">
        <f t="shared" si="8"/>
        <v>#VALUE!</v>
      </c>
      <c r="O59" s="27" t="e">
        <f t="shared" si="9"/>
        <v>#VALUE!</v>
      </c>
    </row>
    <row r="60" spans="1:15" x14ac:dyDescent="0.3">
      <c r="A60" s="29"/>
      <c r="B60" s="28" t="str">
        <f>IF(A60=0,"",IFERROR(VLOOKUP(A60,FUEMAVND_bas!$A:$B,2,0),""))</f>
        <v/>
      </c>
      <c r="C60" s="28">
        <f>IFERROR(VLOOKUP($A60,updated_plusgrid!$1:$1048576,MATCH("After allocate to FUEKIVFS today",updated_plusgrid!$1:$1,0),0),0)</f>
        <v>0</v>
      </c>
      <c r="D60" s="28">
        <f>IFERROR(VLOOKUP($A60,updated_plusgrid!$1:$1048576,MATCH("After allocate to FUEKIVFS tmr",updated_plusgrid!$1:$1,0),0),0)</f>
        <v>0</v>
      </c>
      <c r="E60" s="28">
        <f>IFERROR(VLOOKUP($A60,updated_plusgrid!$1:$1048576,MATCH("After allocate to FUEKIVFS after tmr",updated_plusgrid!$1:$1,0),0),0)</f>
        <v>0</v>
      </c>
      <c r="F60" s="30" t="str">
        <f t="shared" si="0"/>
        <v/>
      </c>
      <c r="G60" s="28" t="str">
        <f t="shared" si="1"/>
        <v/>
      </c>
      <c r="H60" s="28" t="str">
        <f t="shared" si="2"/>
        <v/>
      </c>
      <c r="I60" s="28" t="str">
        <f t="shared" si="3"/>
        <v/>
      </c>
      <c r="J60" s="28" t="str">
        <f t="shared" si="4"/>
        <v/>
      </c>
      <c r="K60" s="28" t="str">
        <f t="shared" si="5"/>
        <v/>
      </c>
      <c r="L60" s="27" t="str">
        <f t="shared" si="6"/>
        <v/>
      </c>
      <c r="M60" s="27" t="e">
        <f t="shared" si="7"/>
        <v>#VALUE!</v>
      </c>
      <c r="N60" s="27" t="e">
        <f t="shared" si="8"/>
        <v>#VALUE!</v>
      </c>
      <c r="O60" s="27" t="e">
        <f t="shared" si="9"/>
        <v>#VALUE!</v>
      </c>
    </row>
    <row r="61" spans="1:15" x14ac:dyDescent="0.3">
      <c r="A61" s="29"/>
      <c r="B61" s="28" t="str">
        <f>IF(A61=0,"",IFERROR(VLOOKUP(A61,FUEMAVND_bas!$A:$B,2,0),""))</f>
        <v/>
      </c>
      <c r="C61" s="28">
        <f>IFERROR(VLOOKUP($A61,updated_plusgrid!$1:$1048576,MATCH("After allocate to FUEKIVFS today",updated_plusgrid!$1:$1,0),0),0)</f>
        <v>0</v>
      </c>
      <c r="D61" s="28">
        <f>IFERROR(VLOOKUP($A61,updated_plusgrid!$1:$1048576,MATCH("After allocate to FUEKIVFS tmr",updated_plusgrid!$1:$1,0),0),0)</f>
        <v>0</v>
      </c>
      <c r="E61" s="28">
        <f>IFERROR(VLOOKUP($A61,updated_plusgrid!$1:$1048576,MATCH("After allocate to FUEKIVFS after tmr",updated_plusgrid!$1:$1,0),0),0)</f>
        <v>0</v>
      </c>
      <c r="F61" s="30" t="str">
        <f t="shared" si="0"/>
        <v/>
      </c>
      <c r="G61" s="28" t="str">
        <f t="shared" si="1"/>
        <v/>
      </c>
      <c r="H61" s="28" t="str">
        <f t="shared" si="2"/>
        <v/>
      </c>
      <c r="I61" s="28" t="str">
        <f t="shared" si="3"/>
        <v/>
      </c>
      <c r="J61" s="28" t="str">
        <f t="shared" si="4"/>
        <v/>
      </c>
      <c r="K61" s="28" t="str">
        <f t="shared" si="5"/>
        <v/>
      </c>
      <c r="L61" s="27" t="str">
        <f t="shared" si="6"/>
        <v/>
      </c>
      <c r="M61" s="27" t="e">
        <f t="shared" si="7"/>
        <v>#VALUE!</v>
      </c>
      <c r="N61" s="27" t="e">
        <f t="shared" si="8"/>
        <v>#VALUE!</v>
      </c>
      <c r="O61" s="27" t="e">
        <f t="shared" si="9"/>
        <v>#VALUE!</v>
      </c>
    </row>
    <row r="62" spans="1:15" x14ac:dyDescent="0.3">
      <c r="A62" s="29"/>
      <c r="B62" s="28" t="str">
        <f>IF(A62=0,"",IFERROR(VLOOKUP(A62,FUEMAVND_bas!$A:$B,2,0),""))</f>
        <v/>
      </c>
      <c r="C62" s="28">
        <f>IFERROR(VLOOKUP($A62,updated_plusgrid!$1:$1048576,MATCH("After allocate to FUEKIVFS today",updated_plusgrid!$1:$1,0),0),0)</f>
        <v>0</v>
      </c>
      <c r="D62" s="28">
        <f>IFERROR(VLOOKUP($A62,updated_plusgrid!$1:$1048576,MATCH("After allocate to FUEKIVFS tmr",updated_plusgrid!$1:$1,0),0),0)</f>
        <v>0</v>
      </c>
      <c r="E62" s="28">
        <f>IFERROR(VLOOKUP($A62,updated_plusgrid!$1:$1048576,MATCH("After allocate to FUEKIVFS after tmr",updated_plusgrid!$1:$1,0),0),0)</f>
        <v>0</v>
      </c>
      <c r="F62" s="30" t="str">
        <f t="shared" si="0"/>
        <v/>
      </c>
      <c r="G62" s="28" t="str">
        <f t="shared" si="1"/>
        <v/>
      </c>
      <c r="H62" s="28" t="str">
        <f t="shared" si="2"/>
        <v/>
      </c>
      <c r="I62" s="28" t="str">
        <f t="shared" si="3"/>
        <v/>
      </c>
      <c r="J62" s="28" t="str">
        <f t="shared" si="4"/>
        <v/>
      </c>
      <c r="K62" s="28" t="str">
        <f t="shared" si="5"/>
        <v/>
      </c>
      <c r="L62" s="27" t="str">
        <f t="shared" si="6"/>
        <v/>
      </c>
      <c r="M62" s="27" t="e">
        <f t="shared" si="7"/>
        <v>#VALUE!</v>
      </c>
      <c r="N62" s="27" t="e">
        <f t="shared" si="8"/>
        <v>#VALUE!</v>
      </c>
      <c r="O62" s="27" t="e">
        <f t="shared" si="9"/>
        <v>#VALUE!</v>
      </c>
    </row>
    <row r="63" spans="1:15" x14ac:dyDescent="0.3">
      <c r="A63" s="29"/>
      <c r="B63" s="28" t="str">
        <f>IF(A63=0,"",IFERROR(VLOOKUP(A63,FUEMAVND_bas!$A:$B,2,0),""))</f>
        <v/>
      </c>
      <c r="C63" s="28">
        <f>IFERROR(VLOOKUP($A63,updated_plusgrid!$1:$1048576,MATCH("After allocate to FUEKIVFS today",updated_plusgrid!$1:$1,0),0),0)</f>
        <v>0</v>
      </c>
      <c r="D63" s="28">
        <f>IFERROR(VLOOKUP($A63,updated_plusgrid!$1:$1048576,MATCH("After allocate to FUEKIVFS tmr",updated_plusgrid!$1:$1,0),0),0)</f>
        <v>0</v>
      </c>
      <c r="E63" s="28">
        <f>IFERROR(VLOOKUP($A63,updated_plusgrid!$1:$1048576,MATCH("After allocate to FUEKIVFS after tmr",updated_plusgrid!$1:$1,0),0),0)</f>
        <v>0</v>
      </c>
      <c r="F63" s="30" t="str">
        <f t="shared" si="0"/>
        <v/>
      </c>
      <c r="G63" s="28" t="str">
        <f t="shared" si="1"/>
        <v/>
      </c>
      <c r="H63" s="28" t="str">
        <f t="shared" si="2"/>
        <v/>
      </c>
      <c r="I63" s="28" t="str">
        <f t="shared" si="3"/>
        <v/>
      </c>
      <c r="J63" s="28" t="str">
        <f t="shared" si="4"/>
        <v/>
      </c>
      <c r="K63" s="28" t="str">
        <f t="shared" si="5"/>
        <v/>
      </c>
      <c r="L63" s="27" t="str">
        <f t="shared" si="6"/>
        <v/>
      </c>
      <c r="M63" s="27" t="e">
        <f t="shared" si="7"/>
        <v>#VALUE!</v>
      </c>
      <c r="N63" s="27" t="e">
        <f t="shared" si="8"/>
        <v>#VALUE!</v>
      </c>
      <c r="O63" s="27" t="e">
        <f t="shared" si="9"/>
        <v>#VALUE!</v>
      </c>
    </row>
    <row r="64" spans="1:15" x14ac:dyDescent="0.3">
      <c r="A64" s="29"/>
      <c r="B64" s="28" t="str">
        <f>IF(A64=0,"",IFERROR(VLOOKUP(A64,FUEMAVND_bas!$A:$B,2,0),""))</f>
        <v/>
      </c>
      <c r="C64" s="28">
        <f>IFERROR(VLOOKUP($A64,updated_plusgrid!$1:$1048576,MATCH("After allocate to FUEKIVFS today",updated_plusgrid!$1:$1,0),0),0)</f>
        <v>0</v>
      </c>
      <c r="D64" s="28">
        <f>IFERROR(VLOOKUP($A64,updated_plusgrid!$1:$1048576,MATCH("After allocate to FUEKIVFS tmr",updated_plusgrid!$1:$1,0),0),0)</f>
        <v>0</v>
      </c>
      <c r="E64" s="28">
        <f>IFERROR(VLOOKUP($A64,updated_plusgrid!$1:$1048576,MATCH("After allocate to FUEKIVFS after tmr",updated_plusgrid!$1:$1,0),0),0)</f>
        <v>0</v>
      </c>
      <c r="F64" s="30" t="str">
        <f t="shared" si="0"/>
        <v/>
      </c>
      <c r="G64" s="28" t="str">
        <f t="shared" si="1"/>
        <v/>
      </c>
      <c r="H64" s="28" t="str">
        <f t="shared" si="2"/>
        <v/>
      </c>
      <c r="I64" s="28" t="str">
        <f t="shared" si="3"/>
        <v/>
      </c>
      <c r="J64" s="28" t="str">
        <f t="shared" si="4"/>
        <v/>
      </c>
      <c r="K64" s="28" t="str">
        <f t="shared" si="5"/>
        <v/>
      </c>
      <c r="L64" s="27" t="str">
        <f t="shared" si="6"/>
        <v/>
      </c>
      <c r="M64" s="27" t="e">
        <f t="shared" si="7"/>
        <v>#VALUE!</v>
      </c>
      <c r="N64" s="27" t="e">
        <f t="shared" si="8"/>
        <v>#VALUE!</v>
      </c>
      <c r="O64" s="27" t="e">
        <f t="shared" si="9"/>
        <v>#VALUE!</v>
      </c>
    </row>
    <row r="65" spans="1:15" x14ac:dyDescent="0.3">
      <c r="A65" s="29"/>
      <c r="B65" s="28" t="str">
        <f>IF(A65=0,"",IFERROR(VLOOKUP(A65,FUEMAVND_bas!$A:$B,2,0),""))</f>
        <v/>
      </c>
      <c r="C65" s="28">
        <f>IFERROR(VLOOKUP($A65,updated_plusgrid!$1:$1048576,MATCH("After allocate to FUEKIVFS today",updated_plusgrid!$1:$1,0),0),0)</f>
        <v>0</v>
      </c>
      <c r="D65" s="28">
        <f>IFERROR(VLOOKUP($A65,updated_plusgrid!$1:$1048576,MATCH("After allocate to FUEKIVFS tmr",updated_plusgrid!$1:$1,0),0),0)</f>
        <v>0</v>
      </c>
      <c r="E65" s="28">
        <f>IFERROR(VLOOKUP($A65,updated_plusgrid!$1:$1048576,MATCH("After allocate to FUEKIVFS after tmr",updated_plusgrid!$1:$1,0),0),0)</f>
        <v>0</v>
      </c>
      <c r="F65" s="30" t="str">
        <f t="shared" si="0"/>
        <v/>
      </c>
      <c r="G65" s="28" t="str">
        <f t="shared" si="1"/>
        <v/>
      </c>
      <c r="H65" s="28" t="str">
        <f t="shared" si="2"/>
        <v/>
      </c>
      <c r="I65" s="28" t="str">
        <f t="shared" si="3"/>
        <v/>
      </c>
      <c r="J65" s="28" t="str">
        <f t="shared" si="4"/>
        <v/>
      </c>
      <c r="K65" s="28" t="str">
        <f t="shared" si="5"/>
        <v/>
      </c>
      <c r="L65" s="27" t="str">
        <f t="shared" si="6"/>
        <v/>
      </c>
      <c r="M65" s="27" t="e">
        <f t="shared" si="7"/>
        <v>#VALUE!</v>
      </c>
      <c r="N65" s="27" t="e">
        <f t="shared" si="8"/>
        <v>#VALUE!</v>
      </c>
      <c r="O65" s="27" t="e">
        <f t="shared" si="9"/>
        <v>#VALUE!</v>
      </c>
    </row>
    <row r="66" spans="1:15" x14ac:dyDescent="0.3">
      <c r="A66" s="29"/>
      <c r="B66" s="28" t="str">
        <f>IF(A66=0,"",IFERROR(VLOOKUP(A66,FUEMAVND_bas!$A:$B,2,0),""))</f>
        <v/>
      </c>
      <c r="C66" s="28">
        <f>IFERROR(VLOOKUP($A66,updated_plusgrid!$1:$1048576,MATCH("After allocate to FUEKIVFS today",updated_plusgrid!$1:$1,0),0),0)</f>
        <v>0</v>
      </c>
      <c r="D66" s="28">
        <f>IFERROR(VLOOKUP($A66,updated_plusgrid!$1:$1048576,MATCH("After allocate to FUEKIVFS tmr",updated_plusgrid!$1:$1,0),0),0)</f>
        <v>0</v>
      </c>
      <c r="E66" s="28">
        <f>IFERROR(VLOOKUP($A66,updated_plusgrid!$1:$1048576,MATCH("After allocate to FUEKIVFS after tmr",updated_plusgrid!$1:$1,0),0),0)</f>
        <v>0</v>
      </c>
      <c r="F66" s="30" t="str">
        <f t="shared" si="0"/>
        <v/>
      </c>
      <c r="G66" s="28" t="str">
        <f t="shared" si="1"/>
        <v/>
      </c>
      <c r="H66" s="28" t="str">
        <f t="shared" si="2"/>
        <v/>
      </c>
      <c r="I66" s="28" t="str">
        <f t="shared" si="3"/>
        <v/>
      </c>
      <c r="J66" s="28" t="str">
        <f t="shared" si="4"/>
        <v/>
      </c>
      <c r="K66" s="28" t="str">
        <f t="shared" si="5"/>
        <v/>
      </c>
      <c r="L66" s="27" t="str">
        <f t="shared" si="6"/>
        <v/>
      </c>
      <c r="M66" s="27" t="e">
        <f t="shared" si="7"/>
        <v>#VALUE!</v>
      </c>
      <c r="N66" s="27" t="e">
        <f t="shared" si="8"/>
        <v>#VALUE!</v>
      </c>
      <c r="O66" s="27" t="e">
        <f t="shared" si="9"/>
        <v>#VALUE!</v>
      </c>
    </row>
    <row r="67" spans="1:15" x14ac:dyDescent="0.3">
      <c r="A67" s="29"/>
      <c r="B67" s="28" t="str">
        <f>IF(A67=0,"",IFERROR(VLOOKUP(A67,FUEMAVND_bas!$A:$B,2,0),""))</f>
        <v/>
      </c>
      <c r="C67" s="28">
        <f>IFERROR(VLOOKUP($A67,updated_plusgrid!$1:$1048576,MATCH("After allocate to FUEKIVFS today",updated_plusgrid!$1:$1,0),0),0)</f>
        <v>0</v>
      </c>
      <c r="D67" s="28">
        <f>IFERROR(VLOOKUP($A67,updated_plusgrid!$1:$1048576,MATCH("After allocate to FUEKIVFS tmr",updated_plusgrid!$1:$1,0),0),0)</f>
        <v>0</v>
      </c>
      <c r="E67" s="28">
        <f>IFERROR(VLOOKUP($A67,updated_plusgrid!$1:$1048576,MATCH("After allocate to FUEKIVFS after tmr",updated_plusgrid!$1:$1,0),0),0)</f>
        <v>0</v>
      </c>
      <c r="F67" s="30" t="str">
        <f t="shared" ref="F67:F93" si="10">IF(LEN($A67)=3,IFERROR(C67/$B67,0),"")</f>
        <v/>
      </c>
      <c r="G67" s="28" t="str">
        <f t="shared" ref="G67:G93" si="11">IFERROR(ROUNDDOWN(F67,-0.1),"")</f>
        <v/>
      </c>
      <c r="H67" s="28" t="str">
        <f t="shared" ref="H67:H93" si="12">IFERROR(D67/B67,"")</f>
        <v/>
      </c>
      <c r="I67" s="28" t="str">
        <f t="shared" ref="I67:I93" si="13">IFERROR(ROUNDDOWN(H67,-0.1),"")</f>
        <v/>
      </c>
      <c r="J67" s="28" t="str">
        <f t="shared" ref="J67:J93" si="14">IFERROR(E67/B67,"")</f>
        <v/>
      </c>
      <c r="K67" s="28" t="str">
        <f t="shared" ref="K67:K93" si="15">IFERROR(ROUNDDOWN(J67,-0.1),"")</f>
        <v/>
      </c>
      <c r="L67" s="27" t="str">
        <f t="shared" ref="L67:L93" si="16">IFERROR(G67+I67+K67,"")</f>
        <v/>
      </c>
      <c r="M67" s="27" t="e">
        <f t="shared" ref="M67:M93" si="17">C67-MIN($G$2:$G$31)*B67</f>
        <v>#VALUE!</v>
      </c>
      <c r="N67" s="27" t="e">
        <f t="shared" ref="N67:N93" si="18">D67-MIN($I:$I)*B67</f>
        <v>#VALUE!</v>
      </c>
      <c r="O67" s="27" t="e">
        <f t="shared" ref="O67:O93" si="19">E67-MIN($K:$K)*B67</f>
        <v>#VALUE!</v>
      </c>
    </row>
    <row r="68" spans="1:15" x14ac:dyDescent="0.3">
      <c r="A68" s="29"/>
      <c r="B68" s="28" t="str">
        <f>IF(A68=0,"",IFERROR(VLOOKUP(A68,FUEMAVND_bas!$A:$B,2,0),""))</f>
        <v/>
      </c>
      <c r="C68" s="28">
        <f>IFERROR(VLOOKUP($A68,updated_plusgrid!$1:$1048576,MATCH("After allocate to FUEKIVFS today",updated_plusgrid!$1:$1,0),0),0)</f>
        <v>0</v>
      </c>
      <c r="D68" s="28">
        <f>IFERROR(VLOOKUP($A68,updated_plusgrid!$1:$1048576,MATCH("After allocate to FUEKIVFS tmr",updated_plusgrid!$1:$1,0),0),0)</f>
        <v>0</v>
      </c>
      <c r="E68" s="28">
        <f>IFERROR(VLOOKUP($A68,updated_plusgrid!$1:$1048576,MATCH("After allocate to FUEKIVFS after tmr",updated_plusgrid!$1:$1,0),0),0)</f>
        <v>0</v>
      </c>
      <c r="F68" s="30" t="str">
        <f t="shared" si="10"/>
        <v/>
      </c>
      <c r="G68" s="28" t="str">
        <f t="shared" si="11"/>
        <v/>
      </c>
      <c r="H68" s="28" t="str">
        <f t="shared" si="12"/>
        <v/>
      </c>
      <c r="I68" s="28" t="str">
        <f t="shared" si="13"/>
        <v/>
      </c>
      <c r="J68" s="28" t="str">
        <f t="shared" si="14"/>
        <v/>
      </c>
      <c r="K68" s="28" t="str">
        <f t="shared" si="15"/>
        <v/>
      </c>
      <c r="L68" s="27" t="str">
        <f t="shared" si="16"/>
        <v/>
      </c>
      <c r="M68" s="27" t="e">
        <f t="shared" si="17"/>
        <v>#VALUE!</v>
      </c>
      <c r="N68" s="27" t="e">
        <f t="shared" si="18"/>
        <v>#VALUE!</v>
      </c>
      <c r="O68" s="27" t="e">
        <f t="shared" si="19"/>
        <v>#VALUE!</v>
      </c>
    </row>
    <row r="69" spans="1:15" x14ac:dyDescent="0.3">
      <c r="A69" s="29"/>
      <c r="B69" s="28" t="str">
        <f>IF(A69=0,"",IFERROR(VLOOKUP(A69,FUEMAVND_bas!$A:$B,2,0),""))</f>
        <v/>
      </c>
      <c r="C69" s="28">
        <f>IFERROR(VLOOKUP($A69,updated_plusgrid!$1:$1048576,MATCH("After allocate to FUEKIVFS today",updated_plusgrid!$1:$1,0),0),0)</f>
        <v>0</v>
      </c>
      <c r="D69" s="28">
        <f>IFERROR(VLOOKUP($A69,updated_plusgrid!$1:$1048576,MATCH("After allocate to FUEKIVFS tmr",updated_plusgrid!$1:$1,0),0),0)</f>
        <v>0</v>
      </c>
      <c r="E69" s="28">
        <f>IFERROR(VLOOKUP($A69,updated_plusgrid!$1:$1048576,MATCH("After allocate to FUEKIVFS after tmr",updated_plusgrid!$1:$1,0),0),0)</f>
        <v>0</v>
      </c>
      <c r="F69" s="30" t="str">
        <f t="shared" si="10"/>
        <v/>
      </c>
      <c r="G69" s="28" t="str">
        <f t="shared" si="11"/>
        <v/>
      </c>
      <c r="H69" s="28" t="str">
        <f t="shared" si="12"/>
        <v/>
      </c>
      <c r="I69" s="28" t="str">
        <f t="shared" si="13"/>
        <v/>
      </c>
      <c r="J69" s="28" t="str">
        <f t="shared" si="14"/>
        <v/>
      </c>
      <c r="K69" s="28" t="str">
        <f t="shared" si="15"/>
        <v/>
      </c>
      <c r="L69" s="27" t="str">
        <f t="shared" si="16"/>
        <v/>
      </c>
      <c r="M69" s="27" t="e">
        <f t="shared" si="17"/>
        <v>#VALUE!</v>
      </c>
      <c r="N69" s="27" t="e">
        <f t="shared" si="18"/>
        <v>#VALUE!</v>
      </c>
      <c r="O69" s="27" t="e">
        <f t="shared" si="19"/>
        <v>#VALUE!</v>
      </c>
    </row>
    <row r="70" spans="1:15" x14ac:dyDescent="0.3">
      <c r="A70" s="29"/>
      <c r="B70" s="28" t="str">
        <f>IF(A70=0,"",IFERROR(VLOOKUP(A70,FUEMAVND_bas!$A:$B,2,0),""))</f>
        <v/>
      </c>
      <c r="C70" s="28">
        <f>IFERROR(VLOOKUP($A70,updated_plusgrid!$1:$1048576,MATCH("After allocate to FUEKIVFS today",updated_plusgrid!$1:$1,0),0),0)</f>
        <v>0</v>
      </c>
      <c r="D70" s="28">
        <f>IFERROR(VLOOKUP($A70,updated_plusgrid!$1:$1048576,MATCH("After allocate to FUEKIVFS tmr",updated_plusgrid!$1:$1,0),0),0)</f>
        <v>0</v>
      </c>
      <c r="E70" s="28">
        <f>IFERROR(VLOOKUP($A70,updated_plusgrid!$1:$1048576,MATCH("After allocate to FUEKIVFS after tmr",updated_plusgrid!$1:$1,0),0),0)</f>
        <v>0</v>
      </c>
      <c r="F70" s="30" t="str">
        <f t="shared" si="10"/>
        <v/>
      </c>
      <c r="G70" s="28" t="str">
        <f t="shared" si="11"/>
        <v/>
      </c>
      <c r="H70" s="28" t="str">
        <f t="shared" si="12"/>
        <v/>
      </c>
      <c r="I70" s="28" t="str">
        <f t="shared" si="13"/>
        <v/>
      </c>
      <c r="J70" s="28" t="str">
        <f t="shared" si="14"/>
        <v/>
      </c>
      <c r="K70" s="28" t="str">
        <f t="shared" si="15"/>
        <v/>
      </c>
      <c r="L70" s="27" t="str">
        <f t="shared" si="16"/>
        <v/>
      </c>
      <c r="M70" s="27" t="e">
        <f t="shared" si="17"/>
        <v>#VALUE!</v>
      </c>
      <c r="N70" s="27" t="e">
        <f t="shared" si="18"/>
        <v>#VALUE!</v>
      </c>
      <c r="O70" s="27" t="e">
        <f t="shared" si="19"/>
        <v>#VALUE!</v>
      </c>
    </row>
    <row r="71" spans="1:15" x14ac:dyDescent="0.3">
      <c r="A71" s="29"/>
      <c r="B71" s="28" t="str">
        <f>IF(A71=0,"",IFERROR(VLOOKUP(A71,FUEMAVND_bas!$A:$B,2,0),""))</f>
        <v/>
      </c>
      <c r="C71" s="28">
        <f>IFERROR(VLOOKUP($A71,updated_plusgrid!$1:$1048576,MATCH("After allocate to FUEKIVFS today",updated_plusgrid!$1:$1,0),0),0)</f>
        <v>0</v>
      </c>
      <c r="D71" s="28">
        <f>IFERROR(VLOOKUP($A71,updated_plusgrid!$1:$1048576,MATCH("After allocate to FUEKIVFS tmr",updated_plusgrid!$1:$1,0),0),0)</f>
        <v>0</v>
      </c>
      <c r="E71" s="28">
        <f>IFERROR(VLOOKUP($A71,updated_plusgrid!$1:$1048576,MATCH("After allocate to FUEKIVFS after tmr",updated_plusgrid!$1:$1,0),0),0)</f>
        <v>0</v>
      </c>
      <c r="F71" s="30" t="str">
        <f t="shared" si="10"/>
        <v/>
      </c>
      <c r="G71" s="28" t="str">
        <f t="shared" si="11"/>
        <v/>
      </c>
      <c r="H71" s="28" t="str">
        <f t="shared" si="12"/>
        <v/>
      </c>
      <c r="I71" s="28" t="str">
        <f t="shared" si="13"/>
        <v/>
      </c>
      <c r="J71" s="28" t="str">
        <f t="shared" si="14"/>
        <v/>
      </c>
      <c r="K71" s="28" t="str">
        <f t="shared" si="15"/>
        <v/>
      </c>
      <c r="L71" s="27" t="str">
        <f t="shared" si="16"/>
        <v/>
      </c>
      <c r="M71" s="27" t="e">
        <f t="shared" si="17"/>
        <v>#VALUE!</v>
      </c>
      <c r="N71" s="27" t="e">
        <f t="shared" si="18"/>
        <v>#VALUE!</v>
      </c>
      <c r="O71" s="27" t="e">
        <f t="shared" si="19"/>
        <v>#VALUE!</v>
      </c>
    </row>
    <row r="72" spans="1:15" x14ac:dyDescent="0.3">
      <c r="A72" s="29"/>
      <c r="B72" s="28" t="str">
        <f>IF(A72=0,"",IFERROR(VLOOKUP(A72,FUEMAVND_bas!$A:$B,2,0),""))</f>
        <v/>
      </c>
      <c r="C72" s="28">
        <f>IFERROR(VLOOKUP($A72,updated_plusgrid!$1:$1048576,MATCH("After allocate to FUEKIVFS today",updated_plusgrid!$1:$1,0),0),0)</f>
        <v>0</v>
      </c>
      <c r="D72" s="28">
        <f>IFERROR(VLOOKUP($A72,updated_plusgrid!$1:$1048576,MATCH("After allocate to FUEKIVFS tmr",updated_plusgrid!$1:$1,0),0),0)</f>
        <v>0</v>
      </c>
      <c r="E72" s="28">
        <f>IFERROR(VLOOKUP($A72,updated_plusgrid!$1:$1048576,MATCH("After allocate to FUEKIVFS after tmr",updated_plusgrid!$1:$1,0),0),0)</f>
        <v>0</v>
      </c>
      <c r="F72" s="30" t="str">
        <f t="shared" si="10"/>
        <v/>
      </c>
      <c r="G72" s="28" t="str">
        <f t="shared" si="11"/>
        <v/>
      </c>
      <c r="H72" s="28" t="str">
        <f t="shared" si="12"/>
        <v/>
      </c>
      <c r="I72" s="28" t="str">
        <f t="shared" si="13"/>
        <v/>
      </c>
      <c r="J72" s="28" t="str">
        <f t="shared" si="14"/>
        <v/>
      </c>
      <c r="K72" s="28" t="str">
        <f t="shared" si="15"/>
        <v/>
      </c>
      <c r="L72" s="27" t="str">
        <f t="shared" si="16"/>
        <v/>
      </c>
      <c r="M72" s="27" t="e">
        <f t="shared" si="17"/>
        <v>#VALUE!</v>
      </c>
      <c r="N72" s="27" t="e">
        <f t="shared" si="18"/>
        <v>#VALUE!</v>
      </c>
      <c r="O72" s="27" t="e">
        <f t="shared" si="19"/>
        <v>#VALUE!</v>
      </c>
    </row>
    <row r="73" spans="1:15" x14ac:dyDescent="0.3">
      <c r="A73" s="29"/>
      <c r="B73" s="28" t="str">
        <f>IF(A73=0,"",IFERROR(VLOOKUP(A73,FUEMAVND_bas!$A:$B,2,0),""))</f>
        <v/>
      </c>
      <c r="C73" s="28">
        <f>IFERROR(VLOOKUP($A73,updated_plusgrid!$1:$1048576,MATCH("After allocate to FUEKIVFS today",updated_plusgrid!$1:$1,0),0),0)</f>
        <v>0</v>
      </c>
      <c r="D73" s="28">
        <f>IFERROR(VLOOKUP($A73,updated_plusgrid!$1:$1048576,MATCH("After allocate to FUEKIVFS tmr",updated_plusgrid!$1:$1,0),0),0)</f>
        <v>0</v>
      </c>
      <c r="E73" s="28">
        <f>IFERROR(VLOOKUP($A73,updated_plusgrid!$1:$1048576,MATCH("After allocate to FUEKIVFS after tmr",updated_plusgrid!$1:$1,0),0),0)</f>
        <v>0</v>
      </c>
      <c r="F73" s="30" t="str">
        <f t="shared" si="10"/>
        <v/>
      </c>
      <c r="G73" s="28" t="str">
        <f t="shared" si="11"/>
        <v/>
      </c>
      <c r="H73" s="28" t="str">
        <f t="shared" si="12"/>
        <v/>
      </c>
      <c r="I73" s="28" t="str">
        <f t="shared" si="13"/>
        <v/>
      </c>
      <c r="J73" s="28" t="str">
        <f t="shared" si="14"/>
        <v/>
      </c>
      <c r="K73" s="28" t="str">
        <f t="shared" si="15"/>
        <v/>
      </c>
      <c r="L73" s="27" t="str">
        <f t="shared" si="16"/>
        <v/>
      </c>
      <c r="M73" s="27" t="e">
        <f t="shared" si="17"/>
        <v>#VALUE!</v>
      </c>
      <c r="N73" s="27" t="e">
        <f t="shared" si="18"/>
        <v>#VALUE!</v>
      </c>
      <c r="O73" s="27" t="e">
        <f t="shared" si="19"/>
        <v>#VALUE!</v>
      </c>
    </row>
    <row r="74" spans="1:15" x14ac:dyDescent="0.3">
      <c r="A74" s="29"/>
      <c r="B74" s="28" t="str">
        <f>IF(A74=0,"",IFERROR(VLOOKUP(A74,FUEMAVND_bas!$A:$B,2,0),""))</f>
        <v/>
      </c>
      <c r="C74" s="28">
        <f>IFERROR(VLOOKUP($A74,updated_plusgrid!$1:$1048576,MATCH("After allocate to FUEKIVFS today",updated_plusgrid!$1:$1,0),0),0)</f>
        <v>0</v>
      </c>
      <c r="D74" s="28">
        <f>IFERROR(VLOOKUP($A74,updated_plusgrid!$1:$1048576,MATCH("After allocate to FUEKIVFS tmr",updated_plusgrid!$1:$1,0),0),0)</f>
        <v>0</v>
      </c>
      <c r="E74" s="28">
        <f>IFERROR(VLOOKUP($A74,updated_plusgrid!$1:$1048576,MATCH("After allocate to FUEKIVFS after tmr",updated_plusgrid!$1:$1,0),0),0)</f>
        <v>0</v>
      </c>
      <c r="F74" s="30" t="str">
        <f t="shared" si="10"/>
        <v/>
      </c>
      <c r="G74" s="28" t="str">
        <f t="shared" si="11"/>
        <v/>
      </c>
      <c r="H74" s="28" t="str">
        <f t="shared" si="12"/>
        <v/>
      </c>
      <c r="I74" s="28" t="str">
        <f t="shared" si="13"/>
        <v/>
      </c>
      <c r="J74" s="28" t="str">
        <f t="shared" si="14"/>
        <v/>
      </c>
      <c r="K74" s="28" t="str">
        <f t="shared" si="15"/>
        <v/>
      </c>
      <c r="L74" s="27" t="str">
        <f t="shared" si="16"/>
        <v/>
      </c>
      <c r="M74" s="27" t="e">
        <f t="shared" si="17"/>
        <v>#VALUE!</v>
      </c>
      <c r="N74" s="27" t="e">
        <f t="shared" si="18"/>
        <v>#VALUE!</v>
      </c>
      <c r="O74" s="27" t="e">
        <f t="shared" si="19"/>
        <v>#VALUE!</v>
      </c>
    </row>
    <row r="75" spans="1:15" x14ac:dyDescent="0.3">
      <c r="A75" s="29"/>
      <c r="B75" s="28" t="str">
        <f>IF(A75=0,"",IFERROR(VLOOKUP(A75,FUEMAVND_bas!$A:$B,2,0),""))</f>
        <v/>
      </c>
      <c r="C75" s="28">
        <f>IFERROR(VLOOKUP($A75,updated_plusgrid!$1:$1048576,MATCH("After allocate to FUEKIVFS today",updated_plusgrid!$1:$1,0),0),0)</f>
        <v>0</v>
      </c>
      <c r="D75" s="28">
        <f>IFERROR(VLOOKUP($A75,updated_plusgrid!$1:$1048576,MATCH("After allocate to FUEKIVFS tmr",updated_plusgrid!$1:$1,0),0),0)</f>
        <v>0</v>
      </c>
      <c r="E75" s="28">
        <f>IFERROR(VLOOKUP($A75,updated_plusgrid!$1:$1048576,MATCH("After allocate to FUEKIVFS after tmr",updated_plusgrid!$1:$1,0),0),0)</f>
        <v>0</v>
      </c>
      <c r="F75" s="30" t="str"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t="shared" si="13"/>
        <v/>
      </c>
      <c r="J75" s="28" t="str">
        <f t="shared" si="14"/>
        <v/>
      </c>
      <c r="K75" s="28" t="str">
        <f t="shared" si="15"/>
        <v/>
      </c>
      <c r="L75" s="27" t="str">
        <f t="shared" si="16"/>
        <v/>
      </c>
      <c r="M75" s="27" t="e">
        <f t="shared" si="17"/>
        <v>#VALUE!</v>
      </c>
      <c r="N75" s="27" t="e">
        <f t="shared" si="18"/>
        <v>#VALUE!</v>
      </c>
      <c r="O75" s="27" t="e">
        <f t="shared" si="19"/>
        <v>#VALUE!</v>
      </c>
    </row>
    <row r="76" spans="1:15" x14ac:dyDescent="0.3">
      <c r="A76" s="29"/>
      <c r="B76" s="28" t="str">
        <f>IF(A76=0,"",IFERROR(VLOOKUP(A76,FUEMAVND_bas!$A:$B,2,0),""))</f>
        <v/>
      </c>
      <c r="C76" s="28">
        <f>IFERROR(VLOOKUP($A76,updated_plusgrid!$1:$1048576,MATCH("After allocate to FUEKIVFS today",updated_plusgrid!$1:$1,0),0),0)</f>
        <v>0</v>
      </c>
      <c r="D76" s="28">
        <f>IFERROR(VLOOKUP($A76,updated_plusgrid!$1:$1048576,MATCH("After allocate to FUEKIVFS tmr",updated_plusgrid!$1:$1,0),0),0)</f>
        <v>0</v>
      </c>
      <c r="E76" s="28">
        <f>IFERROR(VLOOKUP($A76,updated_plusgrid!$1:$1048576,MATCH("After allocate to FUEKIVFS after tmr",updated_plusgrid!$1:$1,0),0),0)</f>
        <v>0</v>
      </c>
      <c r="F76" s="30" t="str">
        <f t="shared" si="10"/>
        <v/>
      </c>
      <c r="G76" s="28" t="str">
        <f t="shared" si="11"/>
        <v/>
      </c>
      <c r="H76" s="28" t="str">
        <f t="shared" si="12"/>
        <v/>
      </c>
      <c r="I76" s="28" t="str">
        <f t="shared" si="13"/>
        <v/>
      </c>
      <c r="J76" s="28" t="str">
        <f t="shared" si="14"/>
        <v/>
      </c>
      <c r="K76" s="28" t="str">
        <f t="shared" si="15"/>
        <v/>
      </c>
      <c r="L76" s="27" t="str">
        <f t="shared" si="16"/>
        <v/>
      </c>
      <c r="M76" s="27" t="e">
        <f t="shared" si="17"/>
        <v>#VALUE!</v>
      </c>
      <c r="N76" s="27" t="e">
        <f t="shared" si="18"/>
        <v>#VALUE!</v>
      </c>
      <c r="O76" s="27" t="e">
        <f t="shared" si="19"/>
        <v>#VALUE!</v>
      </c>
    </row>
    <row r="77" spans="1:15" x14ac:dyDescent="0.3">
      <c r="A77" s="29"/>
      <c r="B77" s="28" t="str">
        <f>IF(A77=0,"",IFERROR(VLOOKUP(A77,FUEMAVND_bas!$A:$B,2,0),""))</f>
        <v/>
      </c>
      <c r="C77" s="28">
        <f>IFERROR(VLOOKUP($A77,updated_plusgrid!$1:$1048576,MATCH("After allocate to FUEKIVFS today",updated_plusgrid!$1:$1,0),0),0)</f>
        <v>0</v>
      </c>
      <c r="D77" s="28">
        <f>IFERROR(VLOOKUP($A77,updated_plusgrid!$1:$1048576,MATCH("After allocate to FUEKIVFS tmr",updated_plusgrid!$1:$1,0),0),0)</f>
        <v>0</v>
      </c>
      <c r="E77" s="28">
        <f>IFERROR(VLOOKUP($A77,updated_plusgrid!$1:$1048576,MATCH("After allocate to FUEKIVFS after tmr",updated_plusgrid!$1:$1,0),0),0)</f>
        <v>0</v>
      </c>
      <c r="F77" s="30" t="str">
        <f t="shared" si="10"/>
        <v/>
      </c>
      <c r="G77" s="28" t="str">
        <f t="shared" si="11"/>
        <v/>
      </c>
      <c r="H77" s="28" t="str">
        <f t="shared" si="12"/>
        <v/>
      </c>
      <c r="I77" s="28" t="str">
        <f t="shared" si="13"/>
        <v/>
      </c>
      <c r="J77" s="28" t="str">
        <f t="shared" si="14"/>
        <v/>
      </c>
      <c r="K77" s="28" t="str">
        <f t="shared" si="15"/>
        <v/>
      </c>
      <c r="L77" s="27" t="str">
        <f t="shared" si="16"/>
        <v/>
      </c>
      <c r="M77" s="27" t="e">
        <f t="shared" si="17"/>
        <v>#VALUE!</v>
      </c>
      <c r="N77" s="27" t="e">
        <f t="shared" si="18"/>
        <v>#VALUE!</v>
      </c>
      <c r="O77" s="27" t="e">
        <f t="shared" si="19"/>
        <v>#VALUE!</v>
      </c>
    </row>
    <row r="78" spans="1:15" x14ac:dyDescent="0.3">
      <c r="A78" s="29"/>
      <c r="B78" s="28" t="str">
        <f>IF(A78=0,"",IFERROR(VLOOKUP(A78,FUEMAVND_bas!$A:$B,2,0),""))</f>
        <v/>
      </c>
      <c r="C78" s="28">
        <f>IFERROR(VLOOKUP($A78,updated_plusgrid!$1:$1048576,MATCH("After allocate to FUEKIVFS today",updated_plusgrid!$1:$1,0),0),0)</f>
        <v>0</v>
      </c>
      <c r="D78" s="28">
        <f>IFERROR(VLOOKUP($A78,updated_plusgrid!$1:$1048576,MATCH("After allocate to FUEKIVFS tmr",updated_plusgrid!$1:$1,0),0),0)</f>
        <v>0</v>
      </c>
      <c r="E78" s="28">
        <f>IFERROR(VLOOKUP($A78,updated_plusgrid!$1:$1048576,MATCH("After allocate to FUEKIVFS after tmr",updated_plusgrid!$1:$1,0),0),0)</f>
        <v>0</v>
      </c>
      <c r="F78" s="30" t="str">
        <f t="shared" si="10"/>
        <v/>
      </c>
      <c r="G78" s="28" t="str">
        <f t="shared" si="11"/>
        <v/>
      </c>
      <c r="H78" s="28" t="str">
        <f t="shared" si="12"/>
        <v/>
      </c>
      <c r="I78" s="28" t="str">
        <f t="shared" si="13"/>
        <v/>
      </c>
      <c r="J78" s="28" t="str">
        <f t="shared" si="14"/>
        <v/>
      </c>
      <c r="K78" s="28" t="str">
        <f t="shared" si="15"/>
        <v/>
      </c>
      <c r="L78" s="27" t="str">
        <f t="shared" si="16"/>
        <v/>
      </c>
      <c r="M78" s="27" t="e">
        <f t="shared" si="17"/>
        <v>#VALUE!</v>
      </c>
      <c r="N78" s="27" t="e">
        <f t="shared" si="18"/>
        <v>#VALUE!</v>
      </c>
      <c r="O78" s="27" t="e">
        <f t="shared" si="19"/>
        <v>#VALUE!</v>
      </c>
    </row>
    <row r="79" spans="1:15" x14ac:dyDescent="0.3">
      <c r="A79" s="29"/>
      <c r="B79" s="28" t="str">
        <f>IF(A79=0,"",IFERROR(VLOOKUP(A79,FUEMAVND_bas!$A:$B,2,0),""))</f>
        <v/>
      </c>
      <c r="C79" s="28">
        <f>IFERROR(VLOOKUP($A79,updated_plusgrid!$1:$1048576,MATCH("After allocate to FUEKIVFS today",updated_plusgrid!$1:$1,0),0),0)</f>
        <v>0</v>
      </c>
      <c r="D79" s="28">
        <f>IFERROR(VLOOKUP($A79,updated_plusgrid!$1:$1048576,MATCH("After allocate to FUEKIVFS tmr",updated_plusgrid!$1:$1,0),0),0)</f>
        <v>0</v>
      </c>
      <c r="E79" s="28">
        <f>IFERROR(VLOOKUP($A79,updated_plusgrid!$1:$1048576,MATCH("After allocate to FUEKIVFS after tmr",updated_plusgrid!$1:$1,0),0),0)</f>
        <v>0</v>
      </c>
      <c r="F79" s="30" t="str">
        <f t="shared" si="10"/>
        <v/>
      </c>
      <c r="G79" s="28" t="str">
        <f t="shared" si="11"/>
        <v/>
      </c>
      <c r="H79" s="28" t="str">
        <f t="shared" si="12"/>
        <v/>
      </c>
      <c r="I79" s="28" t="str">
        <f t="shared" si="13"/>
        <v/>
      </c>
      <c r="J79" s="28" t="str">
        <f t="shared" si="14"/>
        <v/>
      </c>
      <c r="K79" s="28" t="str">
        <f t="shared" si="15"/>
        <v/>
      </c>
      <c r="L79" s="27" t="str">
        <f t="shared" si="16"/>
        <v/>
      </c>
      <c r="M79" s="27" t="e">
        <f t="shared" si="17"/>
        <v>#VALUE!</v>
      </c>
      <c r="N79" s="27" t="e">
        <f t="shared" si="18"/>
        <v>#VALUE!</v>
      </c>
      <c r="O79" s="27" t="e">
        <f t="shared" si="19"/>
        <v>#VALUE!</v>
      </c>
    </row>
    <row r="80" spans="1:15" x14ac:dyDescent="0.3">
      <c r="A80" s="29"/>
      <c r="B80" s="28" t="str">
        <f>IF(A80=0,"",IFERROR(VLOOKUP(A80,FUEMAVND_bas!$A:$B,2,0),""))</f>
        <v/>
      </c>
      <c r="C80" s="28">
        <f>IFERROR(VLOOKUP($A80,updated_plusgrid!$1:$1048576,MATCH("After allocate to FUEKIVFS today",updated_plusgrid!$1:$1,0),0),0)</f>
        <v>0</v>
      </c>
      <c r="D80" s="28">
        <f>IFERROR(VLOOKUP($A80,updated_plusgrid!$1:$1048576,MATCH("After allocate to FUEKIVFS tmr",updated_plusgrid!$1:$1,0),0),0)</f>
        <v>0</v>
      </c>
      <c r="E80" s="28">
        <f>IFERROR(VLOOKUP($A80,updated_plusgrid!$1:$1048576,MATCH("After allocate to FUEKIVFS after tmr",updated_plusgrid!$1:$1,0),0),0)</f>
        <v>0</v>
      </c>
      <c r="F80" s="30" t="str">
        <f t="shared" si="10"/>
        <v/>
      </c>
      <c r="G80" s="28" t="str">
        <f t="shared" si="11"/>
        <v/>
      </c>
      <c r="H80" s="28" t="str">
        <f t="shared" si="12"/>
        <v/>
      </c>
      <c r="I80" s="28" t="str">
        <f t="shared" si="13"/>
        <v/>
      </c>
      <c r="J80" s="28" t="str">
        <f t="shared" si="14"/>
        <v/>
      </c>
      <c r="K80" s="28" t="str">
        <f t="shared" si="15"/>
        <v/>
      </c>
      <c r="L80" s="27" t="str">
        <f t="shared" si="16"/>
        <v/>
      </c>
      <c r="M80" s="27" t="e">
        <f t="shared" si="17"/>
        <v>#VALUE!</v>
      </c>
      <c r="N80" s="27" t="e">
        <f t="shared" si="18"/>
        <v>#VALUE!</v>
      </c>
      <c r="O80" s="27" t="e">
        <f t="shared" si="19"/>
        <v>#VALUE!</v>
      </c>
    </row>
    <row r="81" spans="1:15" x14ac:dyDescent="0.3">
      <c r="A81" s="29"/>
      <c r="B81" s="28" t="str">
        <f>IF(A81=0,"",IFERROR(VLOOKUP(A81,FUEMAVND_bas!$A:$B,2,0),""))</f>
        <v/>
      </c>
      <c r="C81" s="28">
        <f>IFERROR(VLOOKUP($A81,updated_plusgrid!$1:$1048576,MATCH("After allocate to FUEKIVFS today",updated_plusgrid!$1:$1,0),0),0)</f>
        <v>0</v>
      </c>
      <c r="D81" s="28">
        <f>IFERROR(VLOOKUP($A81,updated_plusgrid!$1:$1048576,MATCH("After allocate to FUEKIVFS tmr",updated_plusgrid!$1:$1,0),0),0)</f>
        <v>0</v>
      </c>
      <c r="E81" s="28">
        <f>IFERROR(VLOOKUP($A81,updated_plusgrid!$1:$1048576,MATCH("After allocate to FUEKIVFS after tmr",updated_plusgrid!$1:$1,0),0),0)</f>
        <v>0</v>
      </c>
      <c r="F81" s="30" t="str">
        <f t="shared" si="10"/>
        <v/>
      </c>
      <c r="G81" s="28" t="str">
        <f t="shared" si="11"/>
        <v/>
      </c>
      <c r="H81" s="28" t="str">
        <f t="shared" si="12"/>
        <v/>
      </c>
      <c r="I81" s="28" t="str">
        <f t="shared" si="13"/>
        <v/>
      </c>
      <c r="J81" s="28" t="str">
        <f t="shared" si="14"/>
        <v/>
      </c>
      <c r="K81" s="28" t="str">
        <f t="shared" si="15"/>
        <v/>
      </c>
      <c r="L81" s="27" t="str">
        <f t="shared" si="16"/>
        <v/>
      </c>
      <c r="M81" s="27" t="e">
        <f t="shared" si="17"/>
        <v>#VALUE!</v>
      </c>
      <c r="N81" s="27" t="e">
        <f t="shared" si="18"/>
        <v>#VALUE!</v>
      </c>
      <c r="O81" s="27" t="e">
        <f t="shared" si="19"/>
        <v>#VALUE!</v>
      </c>
    </row>
    <row r="82" spans="1:15" x14ac:dyDescent="0.3">
      <c r="A82" s="29"/>
      <c r="B82" s="28" t="str">
        <f>IF(A82=0,"",IFERROR(VLOOKUP(A82,FUEMAVND_bas!$A:$B,2,0),""))</f>
        <v/>
      </c>
      <c r="C82" s="28">
        <f>IFERROR(VLOOKUP($A82,updated_plusgrid!$1:$1048576,MATCH("After allocate to FUEKIVFS today",updated_plusgrid!$1:$1,0),0),0)</f>
        <v>0</v>
      </c>
      <c r="D82" s="28">
        <f>IFERROR(VLOOKUP($A82,updated_plusgrid!$1:$1048576,MATCH("After allocate to FUEKIVFS tmr",updated_plusgrid!$1:$1,0),0),0)</f>
        <v>0</v>
      </c>
      <c r="E82" s="28">
        <f>IFERROR(VLOOKUP($A82,updated_plusgrid!$1:$1048576,MATCH("After allocate to FUEKIVFS after tmr",updated_plusgrid!$1:$1,0),0),0)</f>
        <v>0</v>
      </c>
      <c r="F82" s="30" t="str">
        <f t="shared" si="10"/>
        <v/>
      </c>
      <c r="G82" s="28" t="str">
        <f t="shared" si="11"/>
        <v/>
      </c>
      <c r="H82" s="28" t="str">
        <f t="shared" si="12"/>
        <v/>
      </c>
      <c r="I82" s="28" t="str">
        <f t="shared" si="13"/>
        <v/>
      </c>
      <c r="J82" s="28" t="str">
        <f t="shared" si="14"/>
        <v/>
      </c>
      <c r="K82" s="28" t="str">
        <f t="shared" si="15"/>
        <v/>
      </c>
      <c r="L82" s="27" t="str">
        <f t="shared" si="16"/>
        <v/>
      </c>
      <c r="M82" s="27" t="e">
        <f t="shared" si="17"/>
        <v>#VALUE!</v>
      </c>
      <c r="N82" s="27" t="e">
        <f t="shared" si="18"/>
        <v>#VALUE!</v>
      </c>
      <c r="O82" s="27" t="e">
        <f t="shared" si="19"/>
        <v>#VALUE!</v>
      </c>
    </row>
    <row r="83" spans="1:15" x14ac:dyDescent="0.3">
      <c r="A83" s="29"/>
      <c r="B83" s="28" t="str">
        <f>IF(A83=0,"",IFERROR(VLOOKUP(A83,FUEMAVND_bas!$A:$B,2,0),""))</f>
        <v/>
      </c>
      <c r="C83" s="28">
        <f>IFERROR(VLOOKUP($A83,updated_plusgrid!$1:$1048576,MATCH("After allocate to FUEKIVFS today",updated_plusgrid!$1:$1,0),0),0)</f>
        <v>0</v>
      </c>
      <c r="D83" s="28">
        <f>IFERROR(VLOOKUP($A83,updated_plusgrid!$1:$1048576,MATCH("After allocate to FUEKIVFS tmr",updated_plusgrid!$1:$1,0),0),0)</f>
        <v>0</v>
      </c>
      <c r="E83" s="28">
        <f>IFERROR(VLOOKUP($A83,updated_plusgrid!$1:$1048576,MATCH("After allocate to FUEKIVFS after tmr",updated_plusgrid!$1:$1,0),0),0)</f>
        <v>0</v>
      </c>
      <c r="F83" s="30" t="str">
        <f t="shared" si="10"/>
        <v/>
      </c>
      <c r="G83" s="28" t="str">
        <f t="shared" si="11"/>
        <v/>
      </c>
      <c r="H83" s="28" t="str">
        <f t="shared" si="12"/>
        <v/>
      </c>
      <c r="I83" s="28" t="str">
        <f t="shared" si="13"/>
        <v/>
      </c>
      <c r="J83" s="28" t="str">
        <f t="shared" si="14"/>
        <v/>
      </c>
      <c r="K83" s="28" t="str">
        <f t="shared" si="15"/>
        <v/>
      </c>
      <c r="L83" s="27" t="str">
        <f t="shared" si="16"/>
        <v/>
      </c>
      <c r="M83" s="27" t="e">
        <f t="shared" si="17"/>
        <v>#VALUE!</v>
      </c>
      <c r="N83" s="27" t="e">
        <f t="shared" si="18"/>
        <v>#VALUE!</v>
      </c>
      <c r="O83" s="27" t="e">
        <f t="shared" si="19"/>
        <v>#VALUE!</v>
      </c>
    </row>
    <row r="84" spans="1:15" x14ac:dyDescent="0.3">
      <c r="A84" s="29"/>
      <c r="B84" s="28" t="str">
        <f>IF(A84=0,"",IFERROR(VLOOKUP(A84,FUEMAVND_bas!$A:$B,2,0),""))</f>
        <v/>
      </c>
      <c r="C84" s="28">
        <f>IFERROR(VLOOKUP($A84,updated_plusgrid!$1:$1048576,MATCH("After allocate to FUEKIVFS today",updated_plusgrid!$1:$1,0),0),0)</f>
        <v>0</v>
      </c>
      <c r="D84" s="28">
        <f>IFERROR(VLOOKUP($A84,updated_plusgrid!$1:$1048576,MATCH("After allocate to FUEKIVFS tmr",updated_plusgrid!$1:$1,0),0),0)</f>
        <v>0</v>
      </c>
      <c r="E84" s="28">
        <f>IFERROR(VLOOKUP($A84,updated_plusgrid!$1:$1048576,MATCH("After allocate to FUEKIVFS after tmr",updated_plusgrid!$1:$1,0),0),0)</f>
        <v>0</v>
      </c>
      <c r="F84" s="30" t="str">
        <f t="shared" si="10"/>
        <v/>
      </c>
      <c r="G84" s="28" t="str">
        <f t="shared" si="11"/>
        <v/>
      </c>
      <c r="H84" s="28" t="str">
        <f t="shared" si="12"/>
        <v/>
      </c>
      <c r="I84" s="28" t="str">
        <f t="shared" si="13"/>
        <v/>
      </c>
      <c r="J84" s="28" t="str">
        <f t="shared" si="14"/>
        <v/>
      </c>
      <c r="K84" s="28" t="str">
        <f t="shared" si="15"/>
        <v/>
      </c>
      <c r="L84" s="27" t="str">
        <f t="shared" si="16"/>
        <v/>
      </c>
      <c r="M84" s="27" t="e">
        <f t="shared" si="17"/>
        <v>#VALUE!</v>
      </c>
      <c r="N84" s="27" t="e">
        <f t="shared" si="18"/>
        <v>#VALUE!</v>
      </c>
      <c r="O84" s="27" t="e">
        <f t="shared" si="19"/>
        <v>#VALUE!</v>
      </c>
    </row>
    <row r="85" spans="1:15" x14ac:dyDescent="0.3">
      <c r="A85" s="29"/>
      <c r="B85" s="28" t="str">
        <f>IF(A85=0,"",IFERROR(VLOOKUP(A85,FUEMAVND_bas!$A:$B,2,0),""))</f>
        <v/>
      </c>
      <c r="C85" s="28">
        <f>IFERROR(VLOOKUP($A85,updated_plusgrid!$1:$1048576,MATCH("After allocate to FUEKIVFS today",updated_plusgrid!$1:$1,0),0),0)</f>
        <v>0</v>
      </c>
      <c r="D85" s="28">
        <f>IFERROR(VLOOKUP($A85,updated_plusgrid!$1:$1048576,MATCH("After allocate to FUEKIVFS tmr",updated_plusgrid!$1:$1,0),0),0)</f>
        <v>0</v>
      </c>
      <c r="E85" s="28">
        <f>IFERROR(VLOOKUP($A85,updated_plusgrid!$1:$1048576,MATCH("After allocate to FUEKIVFS after tmr",updated_plusgrid!$1:$1,0),0),0)</f>
        <v>0</v>
      </c>
      <c r="F85" s="30" t="str">
        <f t="shared" si="10"/>
        <v/>
      </c>
      <c r="G85" s="28" t="str">
        <f t="shared" si="11"/>
        <v/>
      </c>
      <c r="H85" s="28" t="str">
        <f t="shared" si="12"/>
        <v/>
      </c>
      <c r="I85" s="28" t="str">
        <f t="shared" si="13"/>
        <v/>
      </c>
      <c r="J85" s="28" t="str">
        <f t="shared" si="14"/>
        <v/>
      </c>
      <c r="K85" s="28" t="str">
        <f t="shared" si="15"/>
        <v/>
      </c>
      <c r="L85" s="27" t="str">
        <f t="shared" si="16"/>
        <v/>
      </c>
      <c r="M85" s="27" t="e">
        <f t="shared" si="17"/>
        <v>#VALUE!</v>
      </c>
      <c r="N85" s="27" t="e">
        <f t="shared" si="18"/>
        <v>#VALUE!</v>
      </c>
      <c r="O85" s="27" t="e">
        <f t="shared" si="19"/>
        <v>#VALUE!</v>
      </c>
    </row>
    <row r="86" spans="1:15" x14ac:dyDescent="0.3">
      <c r="A86" s="29"/>
      <c r="B86" s="28" t="str">
        <f>IF(A86=0,"",IFERROR(VLOOKUP(A86,FUEMAVND_bas!$A:$B,2,0),""))</f>
        <v/>
      </c>
      <c r="C86" s="28">
        <f>IFERROR(VLOOKUP($A86,updated_plusgrid!$1:$1048576,MATCH("After allocate to FUEKIVFS today",updated_plusgrid!$1:$1,0),0),0)</f>
        <v>0</v>
      </c>
      <c r="D86" s="28">
        <f>IFERROR(VLOOKUP($A86,updated_plusgrid!$1:$1048576,MATCH("After allocate to FUEKIVFS tmr",updated_plusgrid!$1:$1,0),0),0)</f>
        <v>0</v>
      </c>
      <c r="E86" s="28">
        <f>IFERROR(VLOOKUP($A86,updated_plusgrid!$1:$1048576,MATCH("After allocate to FUEKIVFS after tmr",updated_plusgrid!$1:$1,0),0),0)</f>
        <v>0</v>
      </c>
      <c r="F86" s="30" t="str">
        <f t="shared" si="10"/>
        <v/>
      </c>
      <c r="G86" s="28" t="str">
        <f t="shared" si="11"/>
        <v/>
      </c>
      <c r="H86" s="28" t="str">
        <f t="shared" si="12"/>
        <v/>
      </c>
      <c r="I86" s="28" t="str">
        <f t="shared" si="13"/>
        <v/>
      </c>
      <c r="J86" s="28" t="str">
        <f t="shared" si="14"/>
        <v/>
      </c>
      <c r="K86" s="28" t="str">
        <f t="shared" si="15"/>
        <v/>
      </c>
      <c r="L86" s="27" t="str">
        <f t="shared" si="16"/>
        <v/>
      </c>
      <c r="M86" s="27" t="e">
        <f t="shared" si="17"/>
        <v>#VALUE!</v>
      </c>
      <c r="N86" s="27" t="e">
        <f t="shared" si="18"/>
        <v>#VALUE!</v>
      </c>
      <c r="O86" s="27" t="e">
        <f t="shared" si="19"/>
        <v>#VALUE!</v>
      </c>
    </row>
    <row r="87" spans="1:15" x14ac:dyDescent="0.3">
      <c r="A87" s="29"/>
      <c r="B87" s="28" t="str">
        <f>IF(A87=0,"",IFERROR(VLOOKUP(A87,FUEMAVND_bas!$A:$B,2,0),""))</f>
        <v/>
      </c>
      <c r="C87" s="28">
        <f>IFERROR(VLOOKUP($A87,updated_plusgrid!$1:$1048576,MATCH("After allocate to FUEKIVFS today",updated_plusgrid!$1:$1,0),0),0)</f>
        <v>0</v>
      </c>
      <c r="D87" s="28">
        <f>IFERROR(VLOOKUP($A87,updated_plusgrid!$1:$1048576,MATCH("After allocate to FUEKIVFS tmr",updated_plusgrid!$1:$1,0),0),0)</f>
        <v>0</v>
      </c>
      <c r="E87" s="28">
        <f>IFERROR(VLOOKUP($A87,updated_plusgrid!$1:$1048576,MATCH("After allocate to FUEKIVFS after tmr",updated_plusgrid!$1:$1,0),0),0)</f>
        <v>0</v>
      </c>
      <c r="F87" s="30" t="str">
        <f t="shared" si="10"/>
        <v/>
      </c>
      <c r="G87" s="28" t="str">
        <f t="shared" si="11"/>
        <v/>
      </c>
      <c r="H87" s="28" t="str">
        <f t="shared" si="12"/>
        <v/>
      </c>
      <c r="I87" s="28" t="str">
        <f t="shared" si="13"/>
        <v/>
      </c>
      <c r="J87" s="28" t="str">
        <f t="shared" si="14"/>
        <v/>
      </c>
      <c r="K87" s="28" t="str">
        <f t="shared" si="15"/>
        <v/>
      </c>
      <c r="L87" s="27" t="str">
        <f t="shared" si="16"/>
        <v/>
      </c>
      <c r="M87" s="27" t="e">
        <f t="shared" si="17"/>
        <v>#VALUE!</v>
      </c>
      <c r="N87" s="27" t="e">
        <f t="shared" si="18"/>
        <v>#VALUE!</v>
      </c>
      <c r="O87" s="27" t="e">
        <f t="shared" si="19"/>
        <v>#VALUE!</v>
      </c>
    </row>
    <row r="88" spans="1:15" x14ac:dyDescent="0.3">
      <c r="A88" s="29"/>
      <c r="B88" s="28" t="str">
        <f>IF(A88=0,"",IFERROR(VLOOKUP(A88,FUEMAVND_bas!$A:$B,2,0),""))</f>
        <v/>
      </c>
      <c r="C88" s="28">
        <f>IFERROR(VLOOKUP($A88,updated_plusgrid!$1:$1048576,MATCH("After allocate to FUEKIVFS today",updated_plusgrid!$1:$1,0),0),0)</f>
        <v>0</v>
      </c>
      <c r="D88" s="28">
        <f>IFERROR(VLOOKUP($A88,updated_plusgrid!$1:$1048576,MATCH("After allocate to FUEKIVFS tmr",updated_plusgrid!$1:$1,0),0),0)</f>
        <v>0</v>
      </c>
      <c r="E88" s="28">
        <f>IFERROR(VLOOKUP($A88,updated_plusgrid!$1:$1048576,MATCH("After allocate to FUEKIVFS after tmr",updated_plusgrid!$1:$1,0),0),0)</f>
        <v>0</v>
      </c>
      <c r="F88" s="30" t="str">
        <f t="shared" si="10"/>
        <v/>
      </c>
      <c r="G88" s="28" t="str">
        <f t="shared" si="11"/>
        <v/>
      </c>
      <c r="H88" s="28" t="str">
        <f t="shared" si="12"/>
        <v/>
      </c>
      <c r="I88" s="28" t="str">
        <f t="shared" si="13"/>
        <v/>
      </c>
      <c r="J88" s="28" t="str">
        <f t="shared" si="14"/>
        <v/>
      </c>
      <c r="K88" s="28" t="str">
        <f t="shared" si="15"/>
        <v/>
      </c>
      <c r="L88" s="27" t="str">
        <f t="shared" si="16"/>
        <v/>
      </c>
      <c r="M88" s="27" t="e">
        <f t="shared" si="17"/>
        <v>#VALUE!</v>
      </c>
      <c r="N88" s="27" t="e">
        <f t="shared" si="18"/>
        <v>#VALUE!</v>
      </c>
      <c r="O88" s="27" t="e">
        <f t="shared" si="19"/>
        <v>#VALUE!</v>
      </c>
    </row>
    <row r="89" spans="1:15" x14ac:dyDescent="0.3">
      <c r="A89" s="29"/>
      <c r="B89" s="28" t="str">
        <f>IF(A89=0,"",IFERROR(VLOOKUP(A89,FUEMAVND_bas!$A:$B,2,0),""))</f>
        <v/>
      </c>
      <c r="C89" s="28">
        <f>IFERROR(VLOOKUP($A89,updated_plusgrid!$1:$1048576,MATCH("After allocate to FUEKIVFS today",updated_plusgrid!$1:$1,0),0),0)</f>
        <v>0</v>
      </c>
      <c r="D89" s="28">
        <f>IFERROR(VLOOKUP($A89,updated_plusgrid!$1:$1048576,MATCH("After allocate to FUEKIVFS tmr",updated_plusgrid!$1:$1,0),0),0)</f>
        <v>0</v>
      </c>
      <c r="E89" s="28">
        <f>IFERROR(VLOOKUP($A89,updated_plusgrid!$1:$1048576,MATCH("After allocate to FUEKIVFS after tmr",updated_plusgrid!$1:$1,0),0),0)</f>
        <v>0</v>
      </c>
      <c r="F89" s="30" t="str">
        <f t="shared" si="10"/>
        <v/>
      </c>
      <c r="G89" s="28" t="str">
        <f t="shared" si="11"/>
        <v/>
      </c>
      <c r="H89" s="28" t="str">
        <f t="shared" si="12"/>
        <v/>
      </c>
      <c r="I89" s="28" t="str">
        <f t="shared" si="13"/>
        <v/>
      </c>
      <c r="J89" s="28" t="str">
        <f t="shared" si="14"/>
        <v/>
      </c>
      <c r="K89" s="28" t="str">
        <f t="shared" si="15"/>
        <v/>
      </c>
      <c r="L89" s="27" t="str">
        <f t="shared" si="16"/>
        <v/>
      </c>
      <c r="M89" s="27" t="e">
        <f t="shared" si="17"/>
        <v>#VALUE!</v>
      </c>
      <c r="N89" s="27" t="e">
        <f t="shared" si="18"/>
        <v>#VALUE!</v>
      </c>
      <c r="O89" s="27" t="e">
        <f t="shared" si="19"/>
        <v>#VALUE!</v>
      </c>
    </row>
    <row r="90" spans="1:15" x14ac:dyDescent="0.3">
      <c r="A90" s="29"/>
      <c r="B90" s="28" t="str">
        <f>IF(A90=0,"",IFERROR(VLOOKUP(A90,FUEMAVND_bas!$A:$B,2,0),""))</f>
        <v/>
      </c>
      <c r="C90" s="28">
        <f>IFERROR(VLOOKUP($A90,updated_plusgrid!$1:$1048576,MATCH("After allocate to FUEKIVFS today",updated_plusgrid!$1:$1,0),0),0)</f>
        <v>0</v>
      </c>
      <c r="D90" s="28">
        <f>IFERROR(VLOOKUP($A90,updated_plusgrid!$1:$1048576,MATCH("After allocate to FUEKIVFS tmr",updated_plusgrid!$1:$1,0),0),0)</f>
        <v>0</v>
      </c>
      <c r="E90" s="28">
        <f>IFERROR(VLOOKUP($A90,updated_plusgrid!$1:$1048576,MATCH("After allocate to FUEKIVFS after tmr",updated_plusgrid!$1:$1,0),0),0)</f>
        <v>0</v>
      </c>
      <c r="F90" s="30" t="str">
        <f t="shared" si="10"/>
        <v/>
      </c>
      <c r="G90" s="28" t="str">
        <f t="shared" si="11"/>
        <v/>
      </c>
      <c r="H90" s="28" t="str">
        <f t="shared" si="12"/>
        <v/>
      </c>
      <c r="I90" s="28" t="str">
        <f t="shared" si="13"/>
        <v/>
      </c>
      <c r="J90" s="28" t="str">
        <f t="shared" si="14"/>
        <v/>
      </c>
      <c r="K90" s="28" t="str">
        <f t="shared" si="15"/>
        <v/>
      </c>
      <c r="L90" s="27" t="str">
        <f t="shared" si="16"/>
        <v/>
      </c>
      <c r="M90" s="27" t="e">
        <f t="shared" si="17"/>
        <v>#VALUE!</v>
      </c>
      <c r="N90" s="27" t="e">
        <f t="shared" si="18"/>
        <v>#VALUE!</v>
      </c>
      <c r="O90" s="27" t="e">
        <f t="shared" si="19"/>
        <v>#VALUE!</v>
      </c>
    </row>
    <row r="91" spans="1:15" x14ac:dyDescent="0.3">
      <c r="A91" s="29"/>
      <c r="B91" s="28" t="str">
        <f>IF(A91=0,"",IFERROR(VLOOKUP(A91,FUEMAVND_bas!$A:$B,2,0),""))</f>
        <v/>
      </c>
      <c r="C91" s="28">
        <f>IFERROR(VLOOKUP($A91,updated_plusgrid!$1:$1048576,MATCH("After allocate to FUEKIVFS today",updated_plusgrid!$1:$1,0),0),0)</f>
        <v>0</v>
      </c>
      <c r="D91" s="28">
        <f>IFERROR(VLOOKUP($A91,updated_plusgrid!$1:$1048576,MATCH("After allocate to FUEKIVFS tmr",updated_plusgrid!$1:$1,0),0),0)</f>
        <v>0</v>
      </c>
      <c r="E91" s="28">
        <f>IFERROR(VLOOKUP($A91,updated_plusgrid!$1:$1048576,MATCH("After allocate to FUEKIVFS after tmr",updated_plusgrid!$1:$1,0),0),0)</f>
        <v>0</v>
      </c>
      <c r="F91" s="30" t="str">
        <f t="shared" si="10"/>
        <v/>
      </c>
      <c r="G91" s="28" t="str">
        <f t="shared" si="11"/>
        <v/>
      </c>
      <c r="H91" s="28" t="str">
        <f t="shared" si="12"/>
        <v/>
      </c>
      <c r="I91" s="28" t="str">
        <f t="shared" si="13"/>
        <v/>
      </c>
      <c r="J91" s="28" t="str">
        <f t="shared" si="14"/>
        <v/>
      </c>
      <c r="K91" s="28" t="str">
        <f t="shared" si="15"/>
        <v/>
      </c>
      <c r="L91" s="27" t="str">
        <f t="shared" si="16"/>
        <v/>
      </c>
      <c r="M91" s="27" t="e">
        <f t="shared" si="17"/>
        <v>#VALUE!</v>
      </c>
      <c r="N91" s="27" t="e">
        <f t="shared" si="18"/>
        <v>#VALUE!</v>
      </c>
      <c r="O91" s="27" t="e">
        <f t="shared" si="19"/>
        <v>#VALUE!</v>
      </c>
    </row>
    <row r="92" spans="1:15" x14ac:dyDescent="0.3">
      <c r="A92" s="29"/>
      <c r="B92" s="28" t="str">
        <f>IF(A92=0,"",IFERROR(VLOOKUP(A92,FUEMAVND_bas!$A:$B,2,0),""))</f>
        <v/>
      </c>
      <c r="C92" s="28">
        <f>IFERROR(VLOOKUP($A92,updated_plusgrid!$1:$1048576,MATCH("After allocate to FUEKIVFS today",updated_plusgrid!$1:$1,0),0),0)</f>
        <v>0</v>
      </c>
      <c r="D92" s="28">
        <f>IFERROR(VLOOKUP($A92,updated_plusgrid!$1:$1048576,MATCH("After allocate to FUEKIVFS tmr",updated_plusgrid!$1:$1,0),0),0)</f>
        <v>0</v>
      </c>
      <c r="E92" s="28">
        <f>IFERROR(VLOOKUP($A92,updated_plusgrid!$1:$1048576,MATCH("After allocate to FUEKIVFS after tmr",updated_plusgrid!$1:$1,0),0),0)</f>
        <v>0</v>
      </c>
      <c r="F92" s="30" t="str">
        <f t="shared" si="10"/>
        <v/>
      </c>
      <c r="G92" s="28" t="str">
        <f t="shared" si="11"/>
        <v/>
      </c>
      <c r="H92" s="28" t="str">
        <f t="shared" si="12"/>
        <v/>
      </c>
      <c r="I92" s="28" t="str">
        <f t="shared" si="13"/>
        <v/>
      </c>
      <c r="J92" s="28" t="str">
        <f t="shared" si="14"/>
        <v/>
      </c>
      <c r="K92" s="28" t="str">
        <f t="shared" si="15"/>
        <v/>
      </c>
      <c r="L92" s="27" t="str">
        <f t="shared" si="16"/>
        <v/>
      </c>
      <c r="M92" s="27" t="e">
        <f t="shared" si="17"/>
        <v>#VALUE!</v>
      </c>
      <c r="N92" s="27" t="e">
        <f t="shared" si="18"/>
        <v>#VALUE!</v>
      </c>
      <c r="O92" s="27" t="e">
        <f t="shared" si="19"/>
        <v>#VALUE!</v>
      </c>
    </row>
    <row r="93" spans="1:15" x14ac:dyDescent="0.3">
      <c r="A93" s="29"/>
      <c r="B93" s="28" t="str">
        <f>IF(A93=0,"",IFERROR(VLOOKUP(A93,FUEMAVND_bas!$A:$B,2,0),""))</f>
        <v/>
      </c>
      <c r="C93" s="28">
        <f>IFERROR(VLOOKUP($A93,updated_plusgrid!$1:$1048576,MATCH("After allocate to FUEKIVFS today",updated_plusgrid!$1:$1,0),0),0)</f>
        <v>0</v>
      </c>
      <c r="D93" s="28">
        <f>IFERROR(VLOOKUP($A93,updated_plusgrid!$1:$1048576,MATCH("After allocate to FUEKIVFS tmr",updated_plusgrid!$1:$1,0),0),0)</f>
        <v>0</v>
      </c>
      <c r="E93" s="28">
        <f>IFERROR(VLOOKUP($A93,updated_plusgrid!$1:$1048576,MATCH("After allocate to FUEKIVFS after tmr",updated_plusgrid!$1:$1,0),0),0)</f>
        <v>0</v>
      </c>
      <c r="F93" s="30" t="str">
        <f t="shared" si="10"/>
        <v/>
      </c>
      <c r="G93" s="28" t="str">
        <f t="shared" si="11"/>
        <v/>
      </c>
      <c r="H93" s="28" t="str">
        <f t="shared" si="12"/>
        <v/>
      </c>
      <c r="I93" s="28" t="str">
        <f t="shared" si="13"/>
        <v/>
      </c>
      <c r="J93" s="28" t="str">
        <f t="shared" si="14"/>
        <v/>
      </c>
      <c r="K93" s="28" t="str">
        <f t="shared" si="15"/>
        <v/>
      </c>
      <c r="L93" s="27" t="str">
        <f t="shared" si="16"/>
        <v/>
      </c>
      <c r="M93" s="27" t="e">
        <f t="shared" si="17"/>
        <v>#VALUE!</v>
      </c>
      <c r="N93" s="27" t="e">
        <f t="shared" si="18"/>
        <v>#VALUE!</v>
      </c>
      <c r="O93" s="27" t="e">
        <f t="shared" si="19"/>
        <v>#VALUE!</v>
      </c>
    </row>
    <row r="94" spans="1:15" x14ac:dyDescent="0.3">
      <c r="A94" s="29"/>
      <c r="B94" s="28"/>
      <c r="C94" s="28"/>
      <c r="D94" s="28"/>
      <c r="E94" s="28"/>
      <c r="F94" s="30"/>
      <c r="G94" s="28"/>
      <c r="H94" s="28"/>
      <c r="I94" s="28"/>
      <c r="J94" s="28"/>
      <c r="K94" s="28"/>
    </row>
    <row r="95" spans="1:15" x14ac:dyDescent="0.3">
      <c r="A95" s="29"/>
      <c r="B95" s="28"/>
      <c r="C95" s="28"/>
      <c r="D95" s="28"/>
      <c r="E95" s="28"/>
      <c r="F95" s="30"/>
      <c r="G95" s="28"/>
      <c r="H95" s="28"/>
      <c r="I95" s="28"/>
      <c r="J95" s="28"/>
      <c r="K95" s="28"/>
    </row>
    <row r="96" spans="1:15" x14ac:dyDescent="0.3">
      <c r="A96" s="29"/>
      <c r="B96" s="28"/>
      <c r="C96" s="28"/>
      <c r="D96" s="28"/>
      <c r="E96" s="28"/>
      <c r="F96" s="30"/>
      <c r="G96" s="28"/>
      <c r="H96" s="28"/>
      <c r="I96" s="28"/>
      <c r="J96" s="28"/>
      <c r="K96" s="28"/>
    </row>
    <row r="97" spans="1:11" x14ac:dyDescent="0.3">
      <c r="A97" s="29"/>
      <c r="B97" s="28"/>
      <c r="C97" s="28"/>
      <c r="D97" s="28"/>
      <c r="E97" s="28"/>
      <c r="F97" s="30"/>
      <c r="G97" s="28"/>
      <c r="H97" s="28"/>
      <c r="I97" s="28"/>
      <c r="J97" s="28"/>
      <c r="K97" s="28"/>
    </row>
    <row r="98" spans="1:11" x14ac:dyDescent="0.3">
      <c r="A98" s="29"/>
      <c r="B98" s="28"/>
      <c r="C98" s="28"/>
      <c r="D98" s="28"/>
      <c r="E98" s="28"/>
      <c r="F98" s="30"/>
      <c r="G98" s="28"/>
      <c r="H98" s="28"/>
      <c r="I98" s="28"/>
      <c r="J98" s="28"/>
      <c r="K98" s="28"/>
    </row>
  </sheetData>
  <conditionalFormatting sqref="G2:G98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AC50-3364-44FF-A7F6-79C1157C1C54}">
  <dimension ref="A2:D20"/>
  <sheetViews>
    <sheetView workbookViewId="0">
      <selection activeCell="D3" sqref="D3:D19"/>
    </sheetView>
  </sheetViews>
  <sheetFormatPr defaultRowHeight="14.4" x14ac:dyDescent="0.3"/>
  <sheetData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t="str" cm="1">
        <f t="array" ref="A3:A20">_xlfn._xlws.FILTER([9]FUEMAVND!$C$2:$C$30,[9]FUEMAVND!$C$2:$C$30&lt;&gt;"")</f>
        <v>ACB</v>
      </c>
      <c r="B3" cm="1">
        <f t="array" ref="B3:B20">_xlfn._xlws.FILTER([9]FUEMAVND!$E$2:$E$30,[9]FUEMAVND!$C$2:$C$30&lt;&gt;"")</f>
        <v>4700</v>
      </c>
      <c r="C3" t="str" cm="1">
        <f t="array" ref="C3:C20">_xlfn._xlws.FILTER([9]FUEMAVND!$G$2:$G$30,[9]FUEMAVND!$C$2:$C$30&lt;&gt;"")</f>
        <v>Nhà đầu tư nước ngoài/AP nước ngoài Foreign Investor/Foreign AP</v>
      </c>
      <c r="D3">
        <f>IF(C3="Nhà đầu tư nước ngoài/AP nước ngoài Foreign Investor/Foreign AP",1,0)</f>
        <v>1</v>
      </c>
    </row>
    <row r="4" spans="1:4" x14ac:dyDescent="0.3">
      <c r="A4" t="str">
        <v>BMP</v>
      </c>
      <c r="B4">
        <v>100</v>
      </c>
      <c r="C4">
        <v>0</v>
      </c>
      <c r="D4">
        <f t="shared" ref="D4:D19" si="0">IF(C4="Nhà đầu tư nước ngoài/AP nước ngoài Foreign Investor/Foreign AP",1,0)</f>
        <v>0</v>
      </c>
    </row>
    <row r="5" spans="1:4" x14ac:dyDescent="0.3">
      <c r="A5" t="str">
        <v>CTG</v>
      </c>
      <c r="B5">
        <v>700</v>
      </c>
      <c r="C5">
        <v>0</v>
      </c>
      <c r="D5">
        <f t="shared" si="0"/>
        <v>0</v>
      </c>
    </row>
    <row r="6" spans="1:4" x14ac:dyDescent="0.3">
      <c r="A6" t="str">
        <v>FPT</v>
      </c>
      <c r="B6">
        <v>1600</v>
      </c>
      <c r="C6">
        <v>0</v>
      </c>
      <c r="D6">
        <f t="shared" si="0"/>
        <v>0</v>
      </c>
    </row>
    <row r="7" spans="1:4" x14ac:dyDescent="0.3">
      <c r="A7" t="str">
        <v>GMD</v>
      </c>
      <c r="B7">
        <v>2100</v>
      </c>
      <c r="C7">
        <v>0</v>
      </c>
      <c r="D7">
        <f t="shared" si="0"/>
        <v>0</v>
      </c>
    </row>
    <row r="8" spans="1:4" x14ac:dyDescent="0.3">
      <c r="A8" t="str">
        <v>HDB</v>
      </c>
      <c r="B8">
        <v>2500</v>
      </c>
      <c r="C8">
        <v>0</v>
      </c>
      <c r="D8">
        <f t="shared" si="0"/>
        <v>0</v>
      </c>
    </row>
    <row r="9" spans="1:4" x14ac:dyDescent="0.3">
      <c r="A9" t="str">
        <v>KDH</v>
      </c>
      <c r="B9">
        <v>1100</v>
      </c>
      <c r="C9">
        <v>0</v>
      </c>
      <c r="D9">
        <f t="shared" si="0"/>
        <v>0</v>
      </c>
    </row>
    <row r="10" spans="1:4" x14ac:dyDescent="0.3">
      <c r="A10" t="str">
        <v>MBB</v>
      </c>
      <c r="B10">
        <v>3400</v>
      </c>
      <c r="C10" t="str">
        <v>Nhà đầu tư nước ngoài/AP nước ngoài Foreign Investor/Foreign AP</v>
      </c>
      <c r="D10">
        <f t="shared" si="0"/>
        <v>1</v>
      </c>
    </row>
    <row r="11" spans="1:4" x14ac:dyDescent="0.3">
      <c r="A11" t="str">
        <v>MSB</v>
      </c>
      <c r="B11">
        <v>2100</v>
      </c>
      <c r="C11">
        <v>0</v>
      </c>
      <c r="D11">
        <f t="shared" si="0"/>
        <v>0</v>
      </c>
    </row>
    <row r="12" spans="1:4" x14ac:dyDescent="0.3">
      <c r="A12" t="str">
        <v>NLG</v>
      </c>
      <c r="B12">
        <v>1100</v>
      </c>
      <c r="C12">
        <v>0</v>
      </c>
      <c r="D12">
        <f t="shared" si="0"/>
        <v>0</v>
      </c>
    </row>
    <row r="13" spans="1:4" x14ac:dyDescent="0.3">
      <c r="A13" t="str">
        <v>OCB</v>
      </c>
      <c r="B13">
        <v>1300</v>
      </c>
      <c r="C13">
        <v>0</v>
      </c>
      <c r="D13">
        <f t="shared" si="0"/>
        <v>0</v>
      </c>
    </row>
    <row r="14" spans="1:4" x14ac:dyDescent="0.3">
      <c r="A14" t="str">
        <v>PNJ</v>
      </c>
      <c r="B14">
        <v>2100</v>
      </c>
      <c r="C14" t="str">
        <v>Nhà đầu tư nước ngoài/AP nước ngoài Foreign Investor/Foreign AP</v>
      </c>
      <c r="D14">
        <f t="shared" si="0"/>
        <v>1</v>
      </c>
    </row>
    <row r="15" spans="1:4" x14ac:dyDescent="0.3">
      <c r="A15" t="str">
        <v>REE</v>
      </c>
      <c r="B15">
        <v>1500</v>
      </c>
      <c r="C15" t="str">
        <v>Nhà đầu tư nước ngoài/AP nước ngoài Foreign Investor/Foreign AP</v>
      </c>
      <c r="D15">
        <f t="shared" si="0"/>
        <v>1</v>
      </c>
    </row>
    <row r="16" spans="1:4" x14ac:dyDescent="0.3">
      <c r="A16" t="str">
        <v>TCB</v>
      </c>
      <c r="B16">
        <v>5300</v>
      </c>
      <c r="C16">
        <v>0</v>
      </c>
      <c r="D16">
        <f t="shared" si="0"/>
        <v>0</v>
      </c>
    </row>
    <row r="17" spans="1:4" x14ac:dyDescent="0.3">
      <c r="A17" t="str">
        <v>TPB</v>
      </c>
      <c r="B17">
        <v>1300</v>
      </c>
      <c r="C17">
        <v>0</v>
      </c>
      <c r="D17">
        <f t="shared" si="0"/>
        <v>0</v>
      </c>
    </row>
    <row r="18" spans="1:4" x14ac:dyDescent="0.3">
      <c r="A18" t="str">
        <v>VIB</v>
      </c>
      <c r="B18">
        <v>1500</v>
      </c>
      <c r="C18" t="str">
        <v>Nhà đầu tư nước ngoài/AP nước ngoài Foreign Investor/Foreign AP</v>
      </c>
      <c r="D18">
        <f t="shared" si="0"/>
        <v>1</v>
      </c>
    </row>
    <row r="19" spans="1:4" x14ac:dyDescent="0.3">
      <c r="A19" t="str">
        <v>VPB</v>
      </c>
      <c r="B19">
        <v>2700</v>
      </c>
      <c r="C19">
        <v>0</v>
      </c>
      <c r="D19">
        <f t="shared" si="0"/>
        <v>0</v>
      </c>
    </row>
    <row r="20" spans="1:4" x14ac:dyDescent="0.3">
      <c r="A20" t="str">
        <v>VRE</v>
      </c>
      <c r="B20">
        <v>1800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Kho Morning</vt:lpstr>
      <vt:lpstr>delta_detail</vt:lpstr>
      <vt:lpstr>Kho</vt:lpstr>
      <vt:lpstr>Sheet4</vt:lpstr>
      <vt:lpstr>Sheet5</vt:lpstr>
      <vt:lpstr>updated_plusgrid</vt:lpstr>
      <vt:lpstr>E1 basket NFOL Morning</vt:lpstr>
      <vt:lpstr>E1_bas</vt:lpstr>
      <vt:lpstr>Diamond</vt:lpstr>
      <vt:lpstr>FUEVFVND_bas</vt:lpstr>
      <vt:lpstr>FL</vt:lpstr>
      <vt:lpstr>FL_bas</vt:lpstr>
      <vt:lpstr>VN100</vt:lpstr>
      <vt:lpstr>VN100_bas</vt:lpstr>
      <vt:lpstr>MIDCAP</vt:lpstr>
      <vt:lpstr>MIDCAP_bas</vt:lpstr>
      <vt:lpstr>VFS</vt:lpstr>
      <vt:lpstr>VFS_bas</vt:lpstr>
      <vt:lpstr>FUEMAVND</vt:lpstr>
      <vt:lpstr>FUEMAVND_bas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Kim Dang</dc:creator>
  <cp:lastModifiedBy>Nguyễn Thanh Tường Vi</cp:lastModifiedBy>
  <dcterms:created xsi:type="dcterms:W3CDTF">2020-06-22T08:19:37Z</dcterms:created>
  <dcterms:modified xsi:type="dcterms:W3CDTF">2024-09-01T15:56:23Z</dcterms:modified>
</cp:coreProperties>
</file>