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D:\МГТУ\ИБМ3\БазыДан\Лекции\"/>
    </mc:Choice>
  </mc:AlternateContent>
  <xr:revisionPtr revIDLastSave="0" documentId="8_{1E12D78B-19EA-4CD5-9024-22EA8168AA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Чистовик" sheetId="3" r:id="rId1"/>
    <sheet name="Сводные таблицы" sheetId="2" r:id="rId2"/>
    <sheet name="Данные" sheetId="1" r:id="rId3"/>
  </sheets>
  <definedNames>
    <definedName name="_xlchart.v1.0" hidden="1">'Сводные таблицы'!$H$38:$H$42</definedName>
    <definedName name="_xlchart.v1.1" hidden="1">'Сводные таблицы'!$I$37</definedName>
    <definedName name="_xlchart.v1.2" hidden="1">'Сводные таблицы'!$I$38:$I$42</definedName>
    <definedName name="_xlchart.v1.3" hidden="1">'Сводные таблицы'!$A$118:$A$122</definedName>
    <definedName name="_xlchart.v1.4" hidden="1">'Сводные таблицы'!$B$117</definedName>
    <definedName name="_xlchart.v1.5" hidden="1">'Сводные таблицы'!$B$118:$B$122</definedName>
    <definedName name="Отделы">#REF!</definedName>
    <definedName name="Срез_Месяц">#N/A</definedName>
    <definedName name="Срез_Подразделение">#N/A</definedName>
    <definedName name="Срез_Статья">#N/A</definedName>
  </definedNames>
  <calcPr calcId="191029"/>
  <pivotCaches>
    <pivotCache cacheId="1" r:id="rId4"/>
    <pivotCache cacheId="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1" i="1" l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42" i="2"/>
  <c r="H42" i="2"/>
  <c r="I41" i="2"/>
  <c r="H41" i="2"/>
  <c r="I40" i="2"/>
  <c r="H40" i="2"/>
  <c r="I39" i="2"/>
  <c r="H39" i="2"/>
  <c r="I38" i="2"/>
  <c r="H38" i="2"/>
  <c r="K8" i="2"/>
  <c r="K7" i="2"/>
  <c r="K9" i="2" l="1"/>
  <c r="M9" i="2" l="1"/>
  <c r="M10" i="2" s="1"/>
  <c r="L9" i="2"/>
  <c r="L10" i="2" s="1"/>
</calcChain>
</file>

<file path=xl/sharedStrings.xml><?xml version="1.0" encoding="utf-8"?>
<sst xmlns="http://schemas.openxmlformats.org/spreadsheetml/2006/main" count="444" uniqueCount="41">
  <si>
    <t>Подразделение</t>
  </si>
  <si>
    <t>Статья</t>
  </si>
  <si>
    <t>Месяц</t>
  </si>
  <si>
    <t>План</t>
  </si>
  <si>
    <t>Факт</t>
  </si>
  <si>
    <t>Производственный персонал</t>
  </si>
  <si>
    <t>Оклад</t>
  </si>
  <si>
    <t xml:space="preserve">Премия </t>
  </si>
  <si>
    <t>ГПХ</t>
  </si>
  <si>
    <t>Резерв по отпускам</t>
  </si>
  <si>
    <t>Внебюджетные фонды</t>
  </si>
  <si>
    <t>Коммерческий персонал</t>
  </si>
  <si>
    <t>Логистика и сервис</t>
  </si>
  <si>
    <t>Дирекция</t>
  </si>
  <si>
    <t>01.01.2022</t>
  </si>
  <si>
    <t>01.02.2022</t>
  </si>
  <si>
    <t>01.03.2022</t>
  </si>
  <si>
    <t>01.04.2022</t>
  </si>
  <si>
    <t>01.05.2022</t>
  </si>
  <si>
    <t>01.06.2022</t>
  </si>
  <si>
    <t>Названия строк</t>
  </si>
  <si>
    <t>Общий итог</t>
  </si>
  <si>
    <t>Сумма по полю Факт</t>
  </si>
  <si>
    <t xml:space="preserve">План </t>
  </si>
  <si>
    <t xml:space="preserve">Факт </t>
  </si>
  <si>
    <t>Статья расходов</t>
  </si>
  <si>
    <t xml:space="preserve">Подразделение </t>
  </si>
  <si>
    <t>Исполнение</t>
  </si>
  <si>
    <t>Динамика расходов ФОТ (тыс. руб.)</t>
  </si>
  <si>
    <t>Расходы ФОТ по подразделениям (тыс. руб.)</t>
  </si>
  <si>
    <t>Структура расходов по статьям (тыс. руб.)</t>
  </si>
  <si>
    <t>Анализ расходов фонда оплаты труда за 2022 год</t>
  </si>
  <si>
    <t>НачМесяца</t>
  </si>
  <si>
    <t>янв</t>
  </si>
  <si>
    <t>фев</t>
  </si>
  <si>
    <t>мар</t>
  </si>
  <si>
    <t>апр</t>
  </si>
  <si>
    <t>май</t>
  </si>
  <si>
    <t>июн</t>
  </si>
  <si>
    <t xml:space="preserve">Месяц </t>
  </si>
  <si>
    <t>Подраздел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</si>
</sst>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_ ;[Red]\-#,##0\ "/>
    <numFmt numFmtId="165" formatCode="0.0%"/>
    <numFmt numFmtId="166" formatCode="[$-419]mmmm\ yyyy;@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4"/>
      <color theme="8" tint="-0.249977111117893"/>
      <name val="Calibri"/>
      <family val="2"/>
      <charset val="204"/>
    </font>
    <font>
      <sz val="14"/>
      <color theme="5" tint="-0.499984740745262"/>
      <name val="Calibri"/>
      <family val="2"/>
      <charset val="204"/>
    </font>
    <font>
      <sz val="11"/>
      <color theme="4" tint="-0.499984740745262"/>
      <name val="Calibri"/>
      <family val="2"/>
      <charset val="204"/>
      <scheme val="minor"/>
    </font>
    <font>
      <b/>
      <sz val="24"/>
      <color theme="6" tint="-0.249977111117893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theme="5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164" fontId="1" fillId="4" borderId="2" xfId="0" applyNumberFormat="1" applyFont="1" applyFill="1" applyBorder="1"/>
    <xf numFmtId="0" fontId="2" fillId="0" borderId="0" xfId="0" applyFont="1" applyAlignment="1">
      <alignment horizontal="left" vertical="center" indent="1"/>
    </xf>
    <xf numFmtId="0" fontId="2" fillId="4" borderId="2" xfId="0" applyFont="1" applyFill="1" applyBorder="1" applyAlignment="1">
      <alignment horizontal="left" vertical="center" indent="2"/>
    </xf>
    <xf numFmtId="0" fontId="0" fillId="0" borderId="0" xfId="0" pivotButton="1"/>
    <xf numFmtId="0" fontId="0" fillId="0" borderId="0" xfId="0" applyAlignment="1">
      <alignment horizontal="left"/>
    </xf>
    <xf numFmtId="0" fontId="4" fillId="5" borderId="3" xfId="0" applyFont="1" applyFill="1" applyBorder="1"/>
    <xf numFmtId="165" fontId="0" fillId="0" borderId="0" xfId="0" applyNumberFormat="1"/>
    <xf numFmtId="165" fontId="0" fillId="0" borderId="0" xfId="1" applyNumberFormat="1" applyFont="1"/>
    <xf numFmtId="0" fontId="6" fillId="0" borderId="0" xfId="0" applyFont="1"/>
    <xf numFmtId="166" fontId="2" fillId="4" borderId="2" xfId="0" applyNumberFormat="1" applyFont="1" applyFill="1" applyBorder="1" applyAlignment="1">
      <alignment horizontal="left" vertical="center" indent="2"/>
    </xf>
    <xf numFmtId="1" fontId="0" fillId="0" borderId="0" xfId="0" applyNumberFormat="1"/>
    <xf numFmtId="9" fontId="0" fillId="0" borderId="0" xfId="1" applyFont="1"/>
    <xf numFmtId="9" fontId="11" fillId="0" borderId="0" xfId="1" applyFont="1"/>
    <xf numFmtId="9" fontId="12" fillId="0" borderId="0" xfId="1" applyFont="1"/>
    <xf numFmtId="9" fontId="0" fillId="0" borderId="0" xfId="0" applyNumberFormat="1"/>
    <xf numFmtId="0" fontId="13" fillId="0" borderId="0" xfId="0" applyFont="1"/>
    <xf numFmtId="0" fontId="9" fillId="0" borderId="4" xfId="0" applyFont="1" applyBorder="1"/>
    <xf numFmtId="0" fontId="7" fillId="0" borderId="0" xfId="0" applyFont="1" applyAlignment="1">
      <alignment vertical="center" wrapText="1"/>
    </xf>
    <xf numFmtId="0" fontId="2" fillId="3" borderId="6" xfId="0" applyFont="1" applyFill="1" applyBorder="1" applyAlignment="1">
      <alignment horizontal="left" vertical="center" indent="1"/>
    </xf>
    <xf numFmtId="0" fontId="3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8" fillId="0" borderId="4" xfId="0" applyFont="1" applyBorder="1" applyAlignment="1">
      <alignment horizontal="left" wrapText="1" indent="1"/>
    </xf>
    <xf numFmtId="0" fontId="8" fillId="0" borderId="5" xfId="0" applyFont="1" applyBorder="1" applyAlignment="1">
      <alignment horizontal="left" vertical="center" wrapText="1" indent="1"/>
    </xf>
  </cellXfs>
  <cellStyles count="2">
    <cellStyle name="Обычный" xfId="0" builtinId="0"/>
    <cellStyle name="Процентный" xfId="1" builtinId="5"/>
  </cellStyles>
  <dxfs count="11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#,##0_ ;[Red]\-#,##0\ "/>
      <fill>
        <patternFill patternType="solid">
          <fgColor rgb="FF000000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#,##0_ ;[Red]\-#,##0\ "/>
      <fill>
        <patternFill patternType="solid">
          <fgColor rgb="FF000000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[$-419]mmmm\ yyyy;@"/>
      <fill>
        <patternFill patternType="solid">
          <fgColor rgb="FF000000"/>
          <bgColor rgb="FFFFFFFF"/>
        </patternFill>
      </fill>
      <alignment horizontal="left" vertical="center" textRotation="0" wrapText="0" indent="2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rgb="FF000000"/>
          <bgColor rgb="FFFFFFFF"/>
        </patternFill>
      </fill>
      <alignment horizontal="left" vertical="center" textRotation="0" wrapText="0" indent="2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rgb="FF000000"/>
          <bgColor rgb="FFFDE9D9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rgb="FF000000"/>
          <bgColor theme="4" tint="0.79998168889431442"/>
        </patternFill>
      </fill>
    </dxf>
    <dxf>
      <numFmt numFmtId="165" formatCode="0.0%"/>
    </dxf>
    <dxf>
      <font>
        <b/>
        <i val="0"/>
        <color theme="5" tint="-0.499984740745262"/>
      </font>
      <fill>
        <patternFill patternType="none">
          <bgColor auto="1"/>
        </patternFill>
      </fill>
      <border>
        <bottom style="thin">
          <color theme="7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МойСтильСреза1" pivot="0" table="0" count="10" xr9:uid="{00000000-0011-0000-FFFF-FFFF00000000}">
      <tableStyleElement type="wholeTable" dxfId="10"/>
      <tableStyleElement type="headerRow" dxfId="9"/>
    </tableStyle>
  </tableStyles>
  <colors>
    <mruColors>
      <color rgb="FFFF505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4659260841701"/>
          </font>
          <fill>
            <patternFill patternType="solid">
              <fgColor theme="7" tint="0.79998168889431442"/>
              <bgColor theme="7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5" tint="-0.499984740745262"/>
          </font>
          <fill>
            <patternFill patternType="solid">
              <fgColor theme="7" tint="0.59999389629810485"/>
              <bgColor theme="7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5" tint="0.3999450666829432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МойСтильСреза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[А6_Дашборд расходы ФОТ.xlsx]Сводные таблицы!РасходыМесяцы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1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1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1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3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3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566593229884803E-4"/>
          <c:y val="0.10506929952026084"/>
          <c:w val="0.99685796652467618"/>
          <c:h val="0.74252146830237731"/>
        </c:manualLayout>
      </c:layout>
      <c:lineChart>
        <c:grouping val="standard"/>
        <c:varyColors val="0"/>
        <c:ser>
          <c:idx val="0"/>
          <c:order val="0"/>
          <c:tx>
            <c:strRef>
              <c:f>'Сводные таблицы'!$B$62</c:f>
              <c:strCache>
                <c:ptCount val="1"/>
                <c:pt idx="0">
                  <c:v>План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'Сводные таблицы'!$A$63:$A$69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'Сводные таблицы'!$B$63:$B$69</c:f>
              <c:numCache>
                <c:formatCode>General</c:formatCode>
                <c:ptCount val="6"/>
                <c:pt idx="0">
                  <c:v>1427671.4900000002</c:v>
                </c:pt>
                <c:pt idx="1">
                  <c:v>950972.82000000007</c:v>
                </c:pt>
                <c:pt idx="2">
                  <c:v>1066052.67</c:v>
                </c:pt>
                <c:pt idx="3">
                  <c:v>1766487.0500000005</c:v>
                </c:pt>
                <c:pt idx="4">
                  <c:v>1357492.64</c:v>
                </c:pt>
                <c:pt idx="5">
                  <c:v>1251529.3499999999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BB-4ECC-9644-0CF3FE817E0A}"/>
            </c:ext>
          </c:extLst>
        </c:ser>
        <c:ser>
          <c:idx val="1"/>
          <c:order val="1"/>
          <c:tx>
            <c:strRef>
              <c:f>'Сводные таблицы'!$C$62</c:f>
              <c:strCache>
                <c:ptCount val="1"/>
                <c:pt idx="0">
                  <c:v>Факт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'Сводные таблицы'!$A$63:$A$69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'Сводные таблицы'!$C$63:$C$69</c:f>
              <c:numCache>
                <c:formatCode>General</c:formatCode>
                <c:ptCount val="6"/>
                <c:pt idx="0">
                  <c:v>1797654.8900000004</c:v>
                </c:pt>
                <c:pt idx="1">
                  <c:v>867564.66999999993</c:v>
                </c:pt>
                <c:pt idx="2">
                  <c:v>1166700.1399999999</c:v>
                </c:pt>
                <c:pt idx="3">
                  <c:v>1875256.4822720003</c:v>
                </c:pt>
                <c:pt idx="4">
                  <c:v>1224593.8299999998</c:v>
                </c:pt>
                <c:pt idx="5">
                  <c:v>1229405.0799999998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BB-4ECC-9644-0CF3FE817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946144"/>
        <c:axId val="1043947392"/>
      </c:lineChart>
      <c:catAx>
        <c:axId val="1043946144"/>
        <c:scaling>
          <c:orientation val="minMax"/>
        </c:scaling>
        <c:delete val="0"/>
        <c:axPos val="b"/>
        <c:numFmt formatCode="[$-419]mmmm\ 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3947392"/>
        <c:crosses val="autoZero"/>
        <c:auto val="0"/>
        <c:lblAlgn val="ctr"/>
        <c:lblOffset val="100"/>
        <c:noMultiLvlLbl val="1"/>
      </c:catAx>
      <c:valAx>
        <c:axId val="1043947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394614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15148063438112E-3"/>
          <c:y val="1.6159116816278978E-3"/>
          <c:w val="0.17291373004603933"/>
          <c:h val="9.7916485195553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[А6_Дашборд расходы ФОТ.xlsx]Сводные таблицы!РасходыПодразд</c:name>
    <c:fmtId val="3"/>
  </c:pivotSource>
  <c:chart>
    <c:autoTitleDeleted val="1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>
              <a:lumMod val="60000"/>
              <a:lumOff val="40000"/>
            </a:schemeClr>
          </a:solidFill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1">
                      <a:lumMod val="60000"/>
                      <a:lumOff val="4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>
              <a:lumMod val="75000"/>
            </a:schemeClr>
          </a:solidFill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5">
                      <a:lumMod val="5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</c:pivotFmt>
      <c:pivotFmt>
        <c:idx val="24"/>
        <c:spPr>
          <a:solidFill>
            <a:schemeClr val="accent5">
              <a:lumMod val="60000"/>
              <a:lumOff val="40000"/>
            </a:schemeClr>
          </a:solidFill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1">
                      <a:lumMod val="60000"/>
                      <a:lumOff val="4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5">
              <a:lumMod val="75000"/>
            </a:schemeClr>
          </a:solidFill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5">
                      <a:lumMod val="5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60000"/>
              <a:lumOff val="40000"/>
            </a:schemeClr>
          </a:solidFill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1">
                      <a:lumMod val="60000"/>
                      <a:lumOff val="4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>
              <a:lumMod val="75000"/>
            </a:schemeClr>
          </a:solidFill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5">
                      <a:lumMod val="5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>
              <a:lumMod val="60000"/>
              <a:lumOff val="40000"/>
            </a:schemeClr>
          </a:solidFill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1">
                      <a:lumMod val="60000"/>
                      <a:lumOff val="4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5">
              <a:lumMod val="75000"/>
            </a:schemeClr>
          </a:solidFill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5">
                      <a:lumMod val="5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1">
                      <a:lumMod val="75000"/>
                    </a:schemeClr>
                  </a:solidFill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rgbClr val="002060"/>
                  </a:solidFill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>
              <a:lumMod val="60000"/>
              <a:lumOff val="40000"/>
            </a:schemeClr>
          </a:solidFill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1">
                      <a:lumMod val="75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>
              <a:lumMod val="75000"/>
            </a:schemeClr>
          </a:solidFill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rgbClr val="002060"/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>
              <a:lumMod val="60000"/>
              <a:lumOff val="40000"/>
            </a:schemeClr>
          </a:solidFill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1">
                      <a:lumMod val="75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5">
              <a:lumMod val="75000"/>
            </a:schemeClr>
          </a:solidFill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rgbClr val="002060"/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5">
              <a:lumMod val="60000"/>
              <a:lumOff val="40000"/>
            </a:schemeClr>
          </a:solidFill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1">
                      <a:lumMod val="75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5">
              <a:lumMod val="75000"/>
            </a:schemeClr>
          </a:solidFill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rgbClr val="002060"/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94A088">
              <a:lumMod val="60000"/>
              <a:lumOff val="40000"/>
            </a:srgbClr>
          </a:solidFill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6">
                      <a:lumMod val="75000"/>
                    </a:schemeClr>
                  </a:solidFill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BD582C">
              <a:lumMod val="75000"/>
            </a:srgbClr>
          </a:solidFill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3">
                      <a:lumMod val="5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94A088">
              <a:lumMod val="60000"/>
              <a:lumOff val="40000"/>
            </a:srgbClr>
          </a:solidFill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6">
                      <a:lumMod val="75000"/>
                    </a:schemeClr>
                  </a:solidFill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BD582C">
              <a:lumMod val="75000"/>
            </a:srgbClr>
          </a:solidFill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3">
                      <a:lumMod val="5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94A088">
              <a:lumMod val="60000"/>
              <a:lumOff val="40000"/>
            </a:srgbClr>
          </a:solidFill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6">
                      <a:lumMod val="75000"/>
                    </a:schemeClr>
                  </a:solidFill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BD582C">
              <a:lumMod val="75000"/>
            </a:srgbClr>
          </a:solidFill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3">
                      <a:lumMod val="5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94A088">
              <a:lumMod val="60000"/>
              <a:lumOff val="40000"/>
            </a:srgbClr>
          </a:solidFill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>
                  <a:solidFill>
                    <a:schemeClr val="accent6">
                      <a:lumMod val="7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BD582C">
              <a:lumMod val="75000"/>
            </a:srgbClr>
          </a:solidFill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>
                  <a:solidFill>
                    <a:schemeClr val="accent3">
                      <a:lumMod val="50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.11074233866709123"/>
          <c:w val="0.99818328623334684"/>
          <c:h val="0.723517348243264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'Сводные таблицы'!$Q$12</c:f>
              <c:strCache>
                <c:ptCount val="1"/>
                <c:pt idx="0">
                  <c:v>План </c:v>
                </c:pt>
              </c:strCache>
            </c:strRef>
          </c:tx>
          <c:spPr>
            <a:solidFill>
              <a:srgbClr val="94A088">
                <a:lumMod val="60000"/>
                <a:lumOff val="40000"/>
              </a:srgbClr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accent6">
                        <a:lumMod val="7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'Сводные таблицы'!$P$13:$P$17</c:f>
              <c:strCache>
                <c:ptCount val="4"/>
                <c:pt idx="0">
                  <c:v>Производственный персонал</c:v>
                </c:pt>
                <c:pt idx="1">
                  <c:v>Дирекция</c:v>
                </c:pt>
                <c:pt idx="2">
                  <c:v>Коммерческий персонал</c:v>
                </c:pt>
                <c:pt idx="3">
                  <c:v>Логистика и сервис</c:v>
                </c:pt>
              </c:strCache>
            </c:strRef>
          </c:cat>
          <c:val>
            <c:numRef>
              <c:f>'Сводные таблицы'!$Q$13:$Q$17</c:f>
              <c:numCache>
                <c:formatCode>General</c:formatCode>
                <c:ptCount val="4"/>
                <c:pt idx="0">
                  <c:v>3004957.51</c:v>
                </c:pt>
                <c:pt idx="1">
                  <c:v>2299629.9</c:v>
                </c:pt>
                <c:pt idx="2">
                  <c:v>2174738.06</c:v>
                </c:pt>
                <c:pt idx="3">
                  <c:v>340880.55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6D-42AD-9238-6A4CCEBF31FD}"/>
            </c:ext>
          </c:extLst>
        </c:ser>
        <c:ser>
          <c:idx val="1"/>
          <c:order val="1"/>
          <c:tx>
            <c:strRef>
              <c:f>'Сводные таблицы'!$R$12</c:f>
              <c:strCache>
                <c:ptCount val="1"/>
                <c:pt idx="0">
                  <c:v>Факт </c:v>
                </c:pt>
              </c:strCache>
            </c:strRef>
          </c:tx>
          <c:spPr>
            <a:solidFill>
              <a:srgbClr val="BD582C">
                <a:lumMod val="75000"/>
              </a:srgbClr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accent3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'Сводные таблицы'!$P$13:$P$17</c:f>
              <c:strCache>
                <c:ptCount val="4"/>
                <c:pt idx="0">
                  <c:v>Производственный персонал</c:v>
                </c:pt>
                <c:pt idx="1">
                  <c:v>Дирекция</c:v>
                </c:pt>
                <c:pt idx="2">
                  <c:v>Коммерческий персонал</c:v>
                </c:pt>
                <c:pt idx="3">
                  <c:v>Логистика и сервис</c:v>
                </c:pt>
              </c:strCache>
            </c:strRef>
          </c:cat>
          <c:val>
            <c:numRef>
              <c:f>'Сводные таблицы'!$R$13:$R$17</c:f>
              <c:numCache>
                <c:formatCode>General</c:formatCode>
                <c:ptCount val="4"/>
                <c:pt idx="0">
                  <c:v>3823015.9208720005</c:v>
                </c:pt>
                <c:pt idx="1">
                  <c:v>2007591.0231359999</c:v>
                </c:pt>
                <c:pt idx="2">
                  <c:v>1997246.3682639997</c:v>
                </c:pt>
                <c:pt idx="3">
                  <c:v>333321.78000000009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6D-42AD-9238-6A4CCEBF3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1171589488"/>
        <c:axId val="1171587408"/>
      </c:barChart>
      <c:catAx>
        <c:axId val="117158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 sz="10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ru-RU"/>
          </a:p>
        </c:txPr>
        <c:crossAx val="1171587408"/>
        <c:crossesAt val="0"/>
        <c:auto val="1"/>
        <c:lblAlgn val="ctr"/>
        <c:lblOffset val="100"/>
        <c:noMultiLvlLbl val="0"/>
      </c:catAx>
      <c:valAx>
        <c:axId val="1171587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71589488"/>
        <c:crosses val="autoZero"/>
        <c:crossBetween val="between"/>
        <c:dispUnits>
          <c:builtInUnit val="thousands"/>
        </c:dispUnits>
      </c:valAx>
    </c:plotArea>
    <c:legend>
      <c:legendPos val="t"/>
      <c:layout>
        <c:manualLayout>
          <c:xMode val="edge"/>
          <c:yMode val="edge"/>
          <c:x val="4.8565944697929873E-4"/>
          <c:y val="2.9354518920625778E-3"/>
          <c:w val="0.26972374007487848"/>
          <c:h val="8.3939819408901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[А6_Дашборд расходы ФОТ.xlsx]Сводные таблицы!РасходыСтатьи</c:name>
    <c:fmtId val="5"/>
  </c:pivotSource>
  <c:chart>
    <c:autoTitleDeleted val="1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>
              <a:lumMod val="60000"/>
              <a:lumOff val="40000"/>
            </a:schemeClr>
          </a:solidFill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1">
                      <a:lumMod val="60000"/>
                      <a:lumOff val="4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>
              <a:lumMod val="75000"/>
            </a:schemeClr>
          </a:solidFill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5">
                      <a:lumMod val="5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</c:pivotFmt>
      <c:pivotFmt>
        <c:idx val="24"/>
        <c:spPr>
          <a:solidFill>
            <a:schemeClr val="accent5">
              <a:lumMod val="60000"/>
              <a:lumOff val="40000"/>
            </a:schemeClr>
          </a:solidFill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1">
                      <a:lumMod val="60000"/>
                      <a:lumOff val="4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5">
              <a:lumMod val="75000"/>
            </a:schemeClr>
          </a:solidFill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5">
                      <a:lumMod val="5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60000"/>
              <a:lumOff val="40000"/>
            </a:schemeClr>
          </a:solidFill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1">
                      <a:lumMod val="60000"/>
                      <a:lumOff val="4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>
              <a:lumMod val="75000"/>
            </a:schemeClr>
          </a:solidFill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5">
                      <a:lumMod val="5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>
              <a:lumMod val="60000"/>
              <a:lumOff val="40000"/>
            </a:schemeClr>
          </a:solidFill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1">
                      <a:lumMod val="60000"/>
                      <a:lumOff val="4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5">
              <a:lumMod val="75000"/>
            </a:schemeClr>
          </a:solidFill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5">
                      <a:lumMod val="5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1">
                      <a:lumMod val="75000"/>
                    </a:schemeClr>
                  </a:solidFill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rgbClr val="002060"/>
                  </a:solidFill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>
              <a:lumMod val="60000"/>
              <a:lumOff val="40000"/>
            </a:schemeClr>
          </a:solidFill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1">
                      <a:lumMod val="75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>
              <a:lumMod val="75000"/>
            </a:schemeClr>
          </a:solidFill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rgbClr val="002060"/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>
              <a:lumMod val="60000"/>
              <a:lumOff val="40000"/>
            </a:schemeClr>
          </a:solidFill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1">
                      <a:lumMod val="75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5">
              <a:lumMod val="75000"/>
            </a:schemeClr>
          </a:solidFill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rgbClr val="002060"/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5">
              <a:lumMod val="60000"/>
              <a:lumOff val="40000"/>
            </a:schemeClr>
          </a:solidFill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1">
                      <a:lumMod val="75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5">
              <a:lumMod val="75000"/>
            </a:schemeClr>
          </a:solidFill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rgbClr val="002060"/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94A088">
              <a:lumMod val="60000"/>
              <a:lumOff val="40000"/>
            </a:srgbClr>
          </a:solidFill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6">
                      <a:lumMod val="75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rgbClr val="BD582C">
              <a:lumMod val="75000"/>
            </a:srgbClr>
          </a:solidFill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3">
                      <a:lumMod val="5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</c:pivotFmt>
      <c:pivotFmt>
        <c:idx val="49"/>
        <c:spPr>
          <a:solidFill>
            <a:srgbClr val="94A088">
              <a:lumMod val="60000"/>
              <a:lumOff val="40000"/>
            </a:srgbClr>
          </a:solidFill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6">
                      <a:lumMod val="75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rgbClr val="BD582C">
              <a:lumMod val="75000"/>
            </a:srgbClr>
          </a:solidFill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3">
                      <a:lumMod val="5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rgbClr val="94A088">
              <a:lumMod val="60000"/>
              <a:lumOff val="40000"/>
            </a:srgbClr>
          </a:solidFill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6">
                      <a:lumMod val="75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BD582C">
              <a:lumMod val="75000"/>
            </a:srgbClr>
          </a:solidFill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3">
                      <a:lumMod val="5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rgbClr val="94A088">
              <a:lumMod val="60000"/>
              <a:lumOff val="40000"/>
            </a:srgbClr>
          </a:solidFill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>
                  <a:solidFill>
                    <a:schemeClr val="accent6">
                      <a:lumMod val="7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rgbClr val="BD582C">
              <a:lumMod val="75000"/>
            </a:srgbClr>
          </a:solidFill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>
                  <a:solidFill>
                    <a:schemeClr val="accent3">
                      <a:lumMod val="50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5302480125312208"/>
          <c:y val="5.8731425582235514E-2"/>
          <c:w val="0.63035396721346459"/>
          <c:h val="0.917491877695832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'Сводные таблицы'!$Q$25</c:f>
              <c:strCache>
                <c:ptCount val="1"/>
                <c:pt idx="0">
                  <c:v>Факт </c:v>
                </c:pt>
              </c:strCache>
            </c:strRef>
          </c:tx>
          <c:spPr>
            <a:solidFill>
              <a:srgbClr val="BD582C">
                <a:lumMod val="75000"/>
              </a:srgbClr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accent3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'Сводные таблицы'!$P$26:$P$31</c:f>
              <c:strCache>
                <c:ptCount val="5"/>
                <c:pt idx="0">
                  <c:v>ГПХ</c:v>
                </c:pt>
                <c:pt idx="1">
                  <c:v>Резерв по отпускам</c:v>
                </c:pt>
                <c:pt idx="2">
                  <c:v>Внебюджетные фонды</c:v>
                </c:pt>
                <c:pt idx="3">
                  <c:v>Премия </c:v>
                </c:pt>
                <c:pt idx="4">
                  <c:v>Оклад</c:v>
                </c:pt>
              </c:strCache>
            </c:strRef>
          </c:cat>
          <c:val>
            <c:numRef>
              <c:f>'Сводные таблицы'!$Q$26:$Q$31</c:f>
              <c:numCache>
                <c:formatCode>General</c:formatCode>
                <c:ptCount val="5"/>
                <c:pt idx="0">
                  <c:v>142269.72999999998</c:v>
                </c:pt>
                <c:pt idx="1">
                  <c:v>470414.37000000005</c:v>
                </c:pt>
                <c:pt idx="2">
                  <c:v>1516563.0522720001</c:v>
                </c:pt>
                <c:pt idx="3">
                  <c:v>2076738.7000000002</c:v>
                </c:pt>
                <c:pt idx="4">
                  <c:v>3955189.2400000007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28-4B30-9CFE-536018B2C24D}"/>
            </c:ext>
          </c:extLst>
        </c:ser>
        <c:ser>
          <c:idx val="1"/>
          <c:order val="1"/>
          <c:tx>
            <c:strRef>
              <c:f>'Сводные таблицы'!$R$25</c:f>
              <c:strCache>
                <c:ptCount val="1"/>
                <c:pt idx="0">
                  <c:v>План </c:v>
                </c:pt>
              </c:strCache>
            </c:strRef>
          </c:tx>
          <c:spPr>
            <a:solidFill>
              <a:srgbClr val="94A088">
                <a:lumMod val="60000"/>
                <a:lumOff val="40000"/>
              </a:srgbClr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solidFill>
                      <a:schemeClr val="accent6">
                        <a:lumMod val="7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'Сводные таблицы'!$P$26:$P$31</c:f>
              <c:strCache>
                <c:ptCount val="5"/>
                <c:pt idx="0">
                  <c:v>ГПХ</c:v>
                </c:pt>
                <c:pt idx="1">
                  <c:v>Резерв по отпускам</c:v>
                </c:pt>
                <c:pt idx="2">
                  <c:v>Внебюджетные фонды</c:v>
                </c:pt>
                <c:pt idx="3">
                  <c:v>Премия </c:v>
                </c:pt>
                <c:pt idx="4">
                  <c:v>Оклад</c:v>
                </c:pt>
              </c:strCache>
            </c:strRef>
          </c:cat>
          <c:val>
            <c:numRef>
              <c:f>'Сводные таблицы'!$R$26:$R$31</c:f>
              <c:numCache>
                <c:formatCode>General</c:formatCode>
                <c:ptCount val="5"/>
                <c:pt idx="0">
                  <c:v>123447.35</c:v>
                </c:pt>
                <c:pt idx="1">
                  <c:v>484658.08000000007</c:v>
                </c:pt>
                <c:pt idx="2">
                  <c:v>1343341.2500000002</c:v>
                </c:pt>
                <c:pt idx="3">
                  <c:v>1681995.26</c:v>
                </c:pt>
                <c:pt idx="4">
                  <c:v>4186764.0800000005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28-4B30-9CFE-536018B2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1171589488"/>
        <c:axId val="1171587408"/>
      </c:barChart>
      <c:catAx>
        <c:axId val="1171589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 sz="10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ru-RU"/>
          </a:p>
        </c:txPr>
        <c:crossAx val="1171587408"/>
        <c:crossesAt val="0"/>
        <c:auto val="0"/>
        <c:lblAlgn val="ctr"/>
        <c:lblOffset val="100"/>
        <c:noMultiLvlLbl val="0"/>
      </c:catAx>
      <c:valAx>
        <c:axId val="117158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1589488"/>
        <c:crosses val="autoZero"/>
        <c:crossBetween val="between"/>
        <c:dispUnits>
          <c:builtInUnit val="thousands"/>
        </c:dispUnits>
      </c:valAx>
    </c:plotArea>
    <c:legend>
      <c:legendPos val="t"/>
      <c:layout>
        <c:manualLayout>
          <c:xMode val="edge"/>
          <c:yMode val="edge"/>
          <c:x val="4.8565944697929873E-4"/>
          <c:y val="2.9354518920625778E-3"/>
          <c:w val="0.27216876319176225"/>
          <c:h val="8.4283546006939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[А6_Дашборд расходы ФОТ.xlsx]Сводные таблицы!Сводная таблица4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Структура статей</a:t>
            </a:r>
            <a:r>
              <a:rPr lang="ru-RU" baseline="0"/>
              <a:t> </a:t>
            </a:r>
            <a:r>
              <a:rPr lang="ru-RU"/>
              <a:t>затрат</a:t>
            </a:r>
          </a:p>
        </c:rich>
      </c:tx>
      <c:layout>
        <c:manualLayout>
          <c:xMode val="edge"/>
          <c:yMode val="edge"/>
          <c:x val="0.29668744531933511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'Сводные таблицы'!$B$92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E-499D-AA2F-E0857D473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E-499D-AA2F-E0857D473D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3C-4AFB-8EBD-6EDE65FECD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3C-4AFB-8EBD-6EDE65FECD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53C-4AFB-8EBD-6EDE65FECD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'Сводные таблицы'!$A$93:$A$98</c:f>
              <c:strCache>
                <c:ptCount val="5"/>
                <c:pt idx="0">
                  <c:v>Оклад</c:v>
                </c:pt>
                <c:pt idx="1">
                  <c:v>Премия </c:v>
                </c:pt>
                <c:pt idx="2">
                  <c:v>Внебюджетные фонды</c:v>
                </c:pt>
                <c:pt idx="3">
                  <c:v>Резерв по отпускам</c:v>
                </c:pt>
                <c:pt idx="4">
                  <c:v>ГПХ</c:v>
                </c:pt>
              </c:strCache>
            </c:strRef>
          </c:cat>
          <c:val>
            <c:numRef>
              <c:f>'Сводные таблицы'!$B$93:$B$98</c:f>
              <c:numCache>
                <c:formatCode>General</c:formatCode>
                <c:ptCount val="5"/>
                <c:pt idx="0">
                  <c:v>3955189.2400000007</c:v>
                </c:pt>
                <c:pt idx="1">
                  <c:v>2076738.7000000002</c:v>
                </c:pt>
                <c:pt idx="2">
                  <c:v>1516563.0522720001</c:v>
                </c:pt>
                <c:pt idx="3">
                  <c:v>470414.37000000005</c:v>
                </c:pt>
                <c:pt idx="4">
                  <c:v>142269.72999999998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C-4AFB-8EBD-6EDE65FECD1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[А6_Дашборд расходы ФОТ.xlsx]Сводные таблицы!РасхПоПодразд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ФОТ по подразделениям (тыс. руб.)</a:t>
            </a:r>
          </a:p>
        </c:rich>
      </c:tx>
      <c:layout>
        <c:manualLayout>
          <c:xMode val="edge"/>
          <c:yMode val="edge"/>
          <c:x val="2.1785957736877987E-2"/>
          <c:y val="2.6143790849673203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>
              <a:lumMod val="60000"/>
              <a:lumOff val="40000"/>
            </a:schemeClr>
          </a:solidFill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1">
                      <a:lumMod val="60000"/>
                      <a:lumOff val="4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>
              <a:lumMod val="75000"/>
            </a:schemeClr>
          </a:solidFill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5">
                      <a:lumMod val="5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</c:pivotFmt>
    </c:pivotFmts>
    <c:plotArea>
      <c:layout>
        <c:manualLayout>
          <c:layoutTarget val="inner"/>
          <c:xMode val="edge"/>
          <c:yMode val="edge"/>
          <c:x val="0.37582535585541438"/>
          <c:y val="0.16510558729178459"/>
          <c:w val="0.62417464414458568"/>
          <c:h val="0.768979465802068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'Сводные таблицы'!$B$12</c:f>
              <c:strCache>
                <c:ptCount val="1"/>
                <c:pt idx="0">
                  <c:v>План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numFmt formatCode="#\ ###\ 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'Сводные таблицы'!$A$13:$A$17</c:f>
              <c:strCache>
                <c:ptCount val="4"/>
                <c:pt idx="0">
                  <c:v>Производственный персонал</c:v>
                </c:pt>
                <c:pt idx="1">
                  <c:v>Дирекция</c:v>
                </c:pt>
                <c:pt idx="2">
                  <c:v>Коммерческий персонал</c:v>
                </c:pt>
                <c:pt idx="3">
                  <c:v>Логистика и сервис</c:v>
                </c:pt>
              </c:strCache>
            </c:strRef>
          </c:cat>
          <c:val>
            <c:numRef>
              <c:f>'Сводные таблицы'!$B$13:$B$17</c:f>
              <c:numCache>
                <c:formatCode>General</c:formatCode>
                <c:ptCount val="4"/>
                <c:pt idx="0">
                  <c:v>3004957.51</c:v>
                </c:pt>
                <c:pt idx="1">
                  <c:v>2299629.9</c:v>
                </c:pt>
                <c:pt idx="2">
                  <c:v>2174738.06</c:v>
                </c:pt>
                <c:pt idx="3">
                  <c:v>340880.55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F0-48EE-8653-E0A28CCECC3F}"/>
            </c:ext>
          </c:extLst>
        </c:ser>
        <c:ser>
          <c:idx val="1"/>
          <c:order val="1"/>
          <c:tx>
            <c:strRef>
              <c:f>'Сводные таблицы'!$C$12</c:f>
              <c:strCache>
                <c:ptCount val="1"/>
                <c:pt idx="0">
                  <c:v>Факт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numFmt formatCode="#\ ###\ 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>
                    <a:solidFill>
                      <a:schemeClr val="accent5">
                        <a:lumMod val="50000"/>
                      </a:schemeClr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'Сводные таблицы'!$A$13:$A$17</c:f>
              <c:strCache>
                <c:ptCount val="4"/>
                <c:pt idx="0">
                  <c:v>Производственный персонал</c:v>
                </c:pt>
                <c:pt idx="1">
                  <c:v>Дирекция</c:v>
                </c:pt>
                <c:pt idx="2">
                  <c:v>Коммерческий персонал</c:v>
                </c:pt>
                <c:pt idx="3">
                  <c:v>Логистика и сервис</c:v>
                </c:pt>
              </c:strCache>
            </c:strRef>
          </c:cat>
          <c:val>
            <c:numRef>
              <c:f>'Сводные таблицы'!$C$13:$C$17</c:f>
              <c:numCache>
                <c:formatCode>General</c:formatCode>
                <c:ptCount val="4"/>
                <c:pt idx="0">
                  <c:v>3823015.9208720005</c:v>
                </c:pt>
                <c:pt idx="1">
                  <c:v>2007591.0231359999</c:v>
                </c:pt>
                <c:pt idx="2">
                  <c:v>1997246.3682639997</c:v>
                </c:pt>
                <c:pt idx="3">
                  <c:v>333321.78000000009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F0-48EE-8653-E0A28CCEC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1171589488"/>
        <c:axId val="1171587408"/>
      </c:barChart>
      <c:catAx>
        <c:axId val="1171589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171587408"/>
        <c:crossesAt val="0"/>
        <c:auto val="1"/>
        <c:lblAlgn val="ctr"/>
        <c:lblOffset val="100"/>
        <c:noMultiLvlLbl val="0"/>
      </c:catAx>
      <c:valAx>
        <c:axId val="117158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1589488"/>
        <c:crosses val="autoZero"/>
        <c:crossBetween val="between"/>
        <c:dispUnits>
          <c:builtInUnit val="thousands"/>
        </c:dispUnits>
      </c:valAx>
    </c:plotArea>
    <c:legend>
      <c:legendPos val="t"/>
      <c:layout>
        <c:manualLayout>
          <c:xMode val="edge"/>
          <c:yMode val="edge"/>
          <c:x val="0.75212641364614685"/>
          <c:y val="4.3772665671693002E-2"/>
          <c:w val="0.24559200038645476"/>
          <c:h val="8.40769903762029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[А6_Дашборд расходы ФОТ.xlsx]Сводные таблицы!РасхПоСтатьям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Структура</a:t>
            </a:r>
            <a:r>
              <a:rPr lang="ru-RU" baseline="0"/>
              <a:t> расходов ФОТ </a:t>
            </a:r>
            <a:endParaRPr lang="ru-RU"/>
          </a:p>
        </c:rich>
      </c:tx>
      <c:layout>
        <c:manualLayout>
          <c:xMode val="edge"/>
          <c:yMode val="edge"/>
          <c:x val="0.3298123359580052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9976224846894139"/>
          <c:y val="0.26828594342373868"/>
          <c:w val="0.48857390754966273"/>
          <c:h val="0.66754811898512689"/>
        </c:manualLayout>
      </c:layout>
      <c:pieChart>
        <c:varyColors val="1"/>
        <c:ser>
          <c:idx val="0"/>
          <c:order val="0"/>
          <c:tx>
            <c:strRef>
              <c:f>'Сводные таблицы'!$F$37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2A-4233-B138-1D61F2D585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62A-4233-B138-1D61F2D585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2A-4233-B138-1D61F2D585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62A-4233-B138-1D61F2D585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2A-4233-B138-1D61F2D58504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'Сводные таблицы'!$E$38:$E$43</c:f>
              <c:strCache>
                <c:ptCount val="5"/>
                <c:pt idx="0">
                  <c:v>Оклад</c:v>
                </c:pt>
                <c:pt idx="1">
                  <c:v>Премия </c:v>
                </c:pt>
                <c:pt idx="2">
                  <c:v>Внебюджетные фонды</c:v>
                </c:pt>
                <c:pt idx="3">
                  <c:v>Резерв по отпускам</c:v>
                </c:pt>
                <c:pt idx="4">
                  <c:v>ГПХ</c:v>
                </c:pt>
              </c:strCache>
            </c:strRef>
          </c:cat>
          <c:val>
            <c:numRef>
              <c:f>'Сводные таблицы'!$F$38:$F$43</c:f>
              <c:numCache>
                <c:formatCode>0.0%</c:formatCode>
                <c:ptCount val="5"/>
                <c:pt idx="0">
                  <c:v>0.48463477321363407</c:v>
                </c:pt>
                <c:pt idx="1">
                  <c:v>0.25446564698342405</c:v>
                </c:pt>
                <c:pt idx="2">
                  <c:v>0.18582655501510653</c:v>
                </c:pt>
                <c:pt idx="3">
                  <c:v>5.764051924893094E-2</c:v>
                </c:pt>
                <c:pt idx="4">
                  <c:v>1.7432505538904363E-2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A-4233-B138-1D61F2D58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расходов  ФОТ</a:t>
            </a:r>
          </a:p>
        </c:rich>
      </c:tx>
      <c:layout>
        <c:manualLayout>
          <c:xMode val="edge"/>
          <c:yMode val="edge"/>
          <c:x val="4.11041119860017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0555555555555555E-2"/>
          <c:y val="0.1956067880769182"/>
          <c:w val="0.93888888888888888"/>
          <c:h val="0.65568968830377883"/>
        </c:manualLayout>
      </c:layout>
      <c:barChart>
        <c:barDir val="col"/>
        <c:grouping val="clustered"/>
        <c:varyColors val="0"/>
        <c:ser>
          <c:idx val="0"/>
          <c:order val="0"/>
          <c:tx>
            <c:v>План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7820206.0200000005</c:v>
              </c:pt>
            </c:numLit>
          </c:val>
          <c:extLst>
            <c:ext xmlns:c16="http://schemas.microsoft.com/office/drawing/2014/chart" uri="{C3380CC4-5D6E-409C-BE32-E72D297353CC}">
              <c16:uniqueId val="{00000000-CF6F-4F45-89E6-07E8E3D31808}"/>
            </c:ext>
          </c:extLst>
        </c:ser>
        <c:ser>
          <c:idx val="1"/>
          <c:order val="1"/>
          <c:tx>
            <c:v>Факт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8161175.0922720013</c:v>
              </c:pt>
            </c:numLit>
          </c:val>
          <c:extLst>
            <c:ext xmlns:c16="http://schemas.microsoft.com/office/drawing/2014/chart" uri="{C3380CC4-5D6E-409C-BE32-E72D297353CC}">
              <c16:uniqueId val="{00000001-CF6F-4F45-89E6-07E8E3D31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1171589488"/>
        <c:axId val="1171587408"/>
      </c:barChart>
      <c:catAx>
        <c:axId val="117158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587408"/>
        <c:crossesAt val="0"/>
        <c:auto val="1"/>
        <c:lblAlgn val="ctr"/>
        <c:lblOffset val="100"/>
        <c:noMultiLvlLbl val="0"/>
      </c:catAx>
      <c:valAx>
        <c:axId val="1171587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715894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8377252843394576"/>
          <c:y val="4.8402230971128606E-2"/>
          <c:w val="0.25019685039370076"/>
          <c:h val="8.3939819408901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расходов  ФОТ</a:t>
            </a:r>
          </a:p>
        </c:rich>
      </c:tx>
      <c:layout>
        <c:manualLayout>
          <c:xMode val="edge"/>
          <c:yMode val="edge"/>
          <c:x val="3.7812335958005247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5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\ ###\ 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 w="28575" cap="rnd">
            <a:solidFill>
              <a:srgbClr val="5B9BD5">
                <a:lumMod val="60000"/>
                <a:lumOff val="40000"/>
              </a:srgbClr>
            </a:solidFill>
            <a:round/>
          </a:ln>
          <a:effectLst/>
        </c:spPr>
      </c:pivotFmt>
      <c:pivotFmt>
        <c:idx val="11"/>
      </c:pivotFmt>
      <c:pivotFmt>
        <c:idx val="1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rgbClr val="ED7D31">
                <a:lumMod val="60000"/>
                <a:lumOff val="40000"/>
              </a:srgb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ED7D31">
                  <a:lumMod val="60000"/>
                  <a:lumOff val="40000"/>
                </a:srgbClr>
              </a:solidFill>
            </a:ln>
            <a:effectLst/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4911500499057334"/>
          <c:w val="0.93888888888888888"/>
          <c:h val="0.7538249972274591"/>
        </c:manualLayout>
      </c:layout>
      <c:barChart>
        <c:barDir val="col"/>
        <c:grouping val="clustered"/>
        <c:varyColors val="0"/>
        <c:ser>
          <c:idx val="1"/>
          <c:order val="1"/>
          <c:tx>
            <c:v>Факт 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8161175.0922720013</c:v>
              </c:pt>
            </c:numLit>
          </c:val>
          <c:extLst>
            <c:ext xmlns:c16="http://schemas.microsoft.com/office/drawing/2014/chart" uri="{C3380CC4-5D6E-409C-BE32-E72D297353CC}">
              <c16:uniqueId val="{00000001-CF6F-4F45-89E6-07E8E3D31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axId val="1171589488"/>
        <c:axId val="1171587408"/>
      </c:barChart>
      <c:lineChart>
        <c:grouping val="standard"/>
        <c:varyColors val="0"/>
        <c:ser>
          <c:idx val="0"/>
          <c:order val="0"/>
          <c:tx>
            <c:v>План </c:v>
          </c:tx>
          <c:spPr>
            <a:ln w="28575" cap="rnd">
              <a:solidFill>
                <a:srgbClr val="ED7D31">
                  <a:lumMod val="60000"/>
                  <a:lumOff val="4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ED7D31">
                    <a:lumMod val="60000"/>
                    <a:lumOff val="40000"/>
                  </a:srgbClr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Итог</c:v>
              </c:pt>
            </c:strLit>
          </c:cat>
          <c:val>
            <c:numLit>
              <c:formatCode>General</c:formatCode>
              <c:ptCount val="1"/>
              <c:pt idx="0">
                <c:v>7820206.0200000005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F6F-4F45-89E6-07E8E3D31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589488"/>
        <c:axId val="1171587408"/>
      </c:lineChart>
      <c:catAx>
        <c:axId val="117158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587408"/>
        <c:crossesAt val="0"/>
        <c:auto val="1"/>
        <c:lblAlgn val="ctr"/>
        <c:lblOffset val="100"/>
        <c:noMultiLvlLbl val="0"/>
      </c:catAx>
      <c:valAx>
        <c:axId val="1171587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715894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4210586176727911"/>
          <c:y val="3.4513342082239717E-2"/>
          <c:w val="0.25789413823272089"/>
          <c:h val="9.0589996672951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/>
    <cx:plotArea>
      <cx:plotAreaRegion>
        <cx:series layoutId="treemap" uniqueId="{E7294210-CB7C-4DA7-B11B-941003E94A88}">
          <cx:tx>
            <cx:txData>
              <cx:f>_xlchart.v1.4</cx:f>
              <cx:v>Сумма по полю Факт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plotArea>
      <cx:plotAreaRegion>
        <cx:series layoutId="treemap" uniqueId="{AB4166C8-9ECB-4CDC-A670-72CAFA7B6617}">
          <cx:tx>
            <cx:txData>
              <cx:f>_xlchart.v1.1</cx:f>
              <cx:v>Факт</cx:v>
            </cx:txData>
          </cx:tx>
          <cx:dataLabels pos="in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1100"/>
                </a:pPr>
                <a:endParaRPr lang="ru-RU" sz="1100"/>
              </a:p>
            </cx:txPr>
            <cx:visibility seriesName="0" categoryName="1" value="1"/>
            <cx:separator>, </cx:separator>
            <cx:dataLabel idx="4" pos="in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/>
                  </a:pPr>
                  <a:r>
                    <a:rPr lang="ru-RU" sz="1100"/>
                    <a:t>ГПХ</a:t>
                  </a:r>
                </a:p>
              </cx:txPr>
              <cx:visibility seriesName="0" categoryName="1" value="0"/>
              <cx:separator>, </cx:separator>
            </cx:dataLabel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8.xml"/><Relationship Id="rId2" Type="http://schemas.microsoft.com/office/2014/relationships/chartEx" Target="../charts/chartEx1.xml"/><Relationship Id="rId1" Type="http://schemas.openxmlformats.org/officeDocument/2006/relationships/chart" Target="../charts/chart4.xml"/><Relationship Id="rId6" Type="http://schemas.openxmlformats.org/officeDocument/2006/relationships/chart" Target="../charts/chart7.xml"/><Relationship Id="rId5" Type="http://schemas.microsoft.com/office/2014/relationships/chartEx" Target="../charts/chartEx2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38100</xdr:rowOff>
    </xdr:from>
    <xdr:to>
      <xdr:col>17</xdr:col>
      <xdr:colOff>600075</xdr:colOff>
      <xdr:row>19</xdr:row>
      <xdr:rowOff>150019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</xdr:row>
      <xdr:rowOff>33334</xdr:rowOff>
    </xdr:from>
    <xdr:to>
      <xdr:col>6</xdr:col>
      <xdr:colOff>250031</xdr:colOff>
      <xdr:row>5</xdr:row>
      <xdr:rowOff>34636</xdr:rowOff>
    </xdr:to>
    <xdr:grpSp>
      <xdr:nvGrpSpPr>
        <xdr:cNvPr id="14" name="Групп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2038350" y="547684"/>
          <a:ext cx="2631281" cy="661991"/>
          <a:chOff x="2611172" y="529864"/>
          <a:chExt cx="3048000" cy="876300"/>
        </a:xfrm>
      </xdr:grpSpPr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2611172" y="529864"/>
            <a:ext cx="3048000" cy="87630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ru-RU" sz="1400">
                <a:solidFill>
                  <a:schemeClr val="accent2">
                    <a:lumMod val="50000"/>
                  </a:schemeClr>
                </a:solidFill>
              </a:rPr>
              <a:t>План, тыс. руб.</a:t>
            </a:r>
          </a:p>
        </xdr:txBody>
      </xdr:sp>
      <xdr:sp macro="" textlink="'Сводные таблицы'!K7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/>
        </xdr:nvSpPr>
        <xdr:spPr>
          <a:xfrm>
            <a:off x="3676073" y="825139"/>
            <a:ext cx="865959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42455EB-5816-47CC-A734-71AAFBEA142D}" type="TxLink">
              <a:rPr lang="en-US" sz="1800" b="1" i="0" u="none" strike="noStrike">
                <a:solidFill>
                  <a:schemeClr val="accent2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ctr"/>
              <a:t>7820</a:t>
            </a:fld>
            <a:endParaRPr lang="ru-RU" sz="1800" b="1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7</xdr:col>
      <xdr:colOff>98823</xdr:colOff>
      <xdr:row>1</xdr:row>
      <xdr:rowOff>33334</xdr:rowOff>
    </xdr:from>
    <xdr:to>
      <xdr:col>12</xdr:col>
      <xdr:colOff>432199</xdr:colOff>
      <xdr:row>5</xdr:row>
      <xdr:rowOff>34636</xdr:rowOff>
    </xdr:to>
    <xdr:grpSp>
      <xdr:nvGrpSpPr>
        <xdr:cNvPr id="20" name="Группа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5128023" y="547684"/>
          <a:ext cx="2600326" cy="661991"/>
          <a:chOff x="6829422" y="257175"/>
          <a:chExt cx="3350419" cy="923925"/>
        </a:xfrm>
      </xdr:grpSpPr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6829422" y="257175"/>
            <a:ext cx="3350419" cy="923925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ru-RU" sz="140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Факт</a:t>
            </a:r>
            <a:r>
              <a:rPr lang="ru-RU" sz="1400">
                <a:solidFill>
                  <a:schemeClr val="accent2">
                    <a:lumMod val="50000"/>
                  </a:schemeClr>
                </a:solidFill>
              </a:rPr>
              <a:t>, тыс. руб.</a:t>
            </a:r>
          </a:p>
        </xdr:txBody>
      </xdr:sp>
      <xdr:sp macro="" textlink="'Сводные таблицы'!K8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/>
        </xdr:nvSpPr>
        <xdr:spPr>
          <a:xfrm>
            <a:off x="7890032" y="558456"/>
            <a:ext cx="1165785" cy="4017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088DFFD-4D66-468B-8127-DF80CB15E26C}" type="TxLink">
              <a:rPr lang="en-US" sz="1800" b="1" i="0" u="none" strike="noStrike">
                <a:solidFill>
                  <a:schemeClr val="accent2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ctr"/>
              <a:t>8161</a:t>
            </a:fld>
            <a:endParaRPr lang="ru-RU" sz="1800" b="1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13</xdr:col>
      <xdr:colOff>234955</xdr:colOff>
      <xdr:row>1</xdr:row>
      <xdr:rowOff>42859</xdr:rowOff>
    </xdr:from>
    <xdr:to>
      <xdr:col>17</xdr:col>
      <xdr:colOff>606430</xdr:colOff>
      <xdr:row>5</xdr:row>
      <xdr:rowOff>0</xdr:rowOff>
    </xdr:to>
    <xdr:grpSp>
      <xdr:nvGrpSpPr>
        <xdr:cNvPr id="16" name="Группа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pSpPr/>
      </xdr:nvGrpSpPr>
      <xdr:grpSpPr>
        <a:xfrm>
          <a:off x="8140705" y="557209"/>
          <a:ext cx="2619375" cy="652466"/>
          <a:chOff x="8950402" y="553860"/>
          <a:chExt cx="3048000" cy="876300"/>
        </a:xfrm>
      </xdr:grpSpPr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/>
        </xdr:nvSpPr>
        <xdr:spPr>
          <a:xfrm>
            <a:off x="8950402" y="553860"/>
            <a:ext cx="3048000" cy="87630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ru-RU" sz="1400">
                <a:solidFill>
                  <a:schemeClr val="accent2">
                    <a:lumMod val="50000"/>
                  </a:schemeClr>
                </a:solidFill>
              </a:rPr>
              <a:t>Исполнение</a:t>
            </a:r>
          </a:p>
        </xdr:txBody>
      </xdr:sp>
      <xdr:sp macro="" textlink="'Сводные таблицы'!L10">
        <xdr:nvSpPr>
          <xdr:cNvPr id="17" name="TextBox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9923787" y="866037"/>
            <a:ext cx="909048" cy="3810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5EDC6E0-E095-4E16-B197-3B91DF8508BD}" type="TxLink">
              <a:rPr lang="en-US" sz="1800" b="0" i="0" u="none" strike="noStrike">
                <a:solidFill>
                  <a:srgbClr val="00B050"/>
                </a:solidFill>
                <a:latin typeface="Calibri"/>
                <a:cs typeface="Calibri"/>
              </a:rPr>
              <a:pPr algn="ctr"/>
              <a:t> </a:t>
            </a:fld>
            <a:endParaRPr lang="ru-RU" sz="1800" b="1">
              <a:solidFill>
                <a:srgbClr val="00B050"/>
              </a:solidFill>
            </a:endParaRPr>
          </a:p>
        </xdr:txBody>
      </xdr:sp>
      <xdr:sp macro="" textlink="'Сводные таблицы'!M10">
        <xdr:nvSpPr>
          <xdr:cNvPr id="18" name="TextBox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 txBox="1"/>
        </xdr:nvSpPr>
        <xdr:spPr>
          <a:xfrm>
            <a:off x="9931651" y="857798"/>
            <a:ext cx="909048" cy="3809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09BACAD-43B1-48B2-930B-3F200595526B}" type="TxLink">
              <a:rPr lang="en-US" sz="1800" b="1" i="0" u="none" strike="noStrike">
                <a:solidFill>
                  <a:schemeClr val="accent2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ctr"/>
              <a:t>104%</a:t>
            </a:fld>
            <a:endParaRPr lang="ru-RU" sz="1800" b="1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 editAs="oneCell">
    <xdr:from>
      <xdr:col>0</xdr:col>
      <xdr:colOff>86591</xdr:colOff>
      <xdr:row>6</xdr:row>
      <xdr:rowOff>76201</xdr:rowOff>
    </xdr:from>
    <xdr:to>
      <xdr:col>2</xdr:col>
      <xdr:colOff>703118</xdr:colOff>
      <xdr:row>15</xdr:row>
      <xdr:rowOff>14722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Месяц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591" y="1285876"/>
              <a:ext cx="1835727" cy="19197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69272</xdr:colOff>
      <xdr:row>16</xdr:row>
      <xdr:rowOff>60614</xdr:rowOff>
    </xdr:from>
    <xdr:to>
      <xdr:col>2</xdr:col>
      <xdr:colOff>685799</xdr:colOff>
      <xdr:row>23</xdr:row>
      <xdr:rowOff>138546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Подразделение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одразделение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272" y="3451514"/>
              <a:ext cx="1835727" cy="14590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69273</xdr:colOff>
      <xdr:row>24</xdr:row>
      <xdr:rowOff>8660</xdr:rowOff>
    </xdr:from>
    <xdr:to>
      <xdr:col>2</xdr:col>
      <xdr:colOff>685800</xdr:colOff>
      <xdr:row>33</xdr:row>
      <xdr:rowOff>84860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Статья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татья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273" y="5028335"/>
              <a:ext cx="1835727" cy="179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2</xdr:col>
      <xdr:colOff>789710</xdr:colOff>
      <xdr:row>21</xdr:row>
      <xdr:rowOff>18185</xdr:rowOff>
    </xdr:from>
    <xdr:to>
      <xdr:col>8</xdr:col>
      <xdr:colOff>607868</xdr:colOff>
      <xdr:row>33</xdr:row>
      <xdr:rowOff>78799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187902</xdr:colOff>
      <xdr:row>21</xdr:row>
      <xdr:rowOff>12122</xdr:rowOff>
    </xdr:from>
    <xdr:to>
      <xdr:col>17</xdr:col>
      <xdr:colOff>600075</xdr:colOff>
      <xdr:row>33</xdr:row>
      <xdr:rowOff>114299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99</xdr:row>
      <xdr:rowOff>109537</xdr:rowOff>
    </xdr:from>
    <xdr:to>
      <xdr:col>3</xdr:col>
      <xdr:colOff>442912</xdr:colOff>
      <xdr:row>113</xdr:row>
      <xdr:rowOff>185737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122</xdr:row>
      <xdr:rowOff>138112</xdr:rowOff>
    </xdr:from>
    <xdr:to>
      <xdr:col>3</xdr:col>
      <xdr:colOff>76199</xdr:colOff>
      <xdr:row>139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3379112"/>
              <a:ext cx="2400299" cy="3252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10</xdr:row>
      <xdr:rowOff>133350</xdr:rowOff>
    </xdr:from>
    <xdr:to>
      <xdr:col>10</xdr:col>
      <xdr:colOff>276225</xdr:colOff>
      <xdr:row>26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280988</xdr:colOff>
      <xdr:row>43</xdr:row>
      <xdr:rowOff>171450</xdr:rowOff>
    </xdr:from>
    <xdr:to>
      <xdr:col>9</xdr:col>
      <xdr:colOff>161926</xdr:colOff>
      <xdr:row>58</xdr:row>
      <xdr:rowOff>57150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242886</xdr:colOff>
      <xdr:row>43</xdr:row>
      <xdr:rowOff>152401</xdr:rowOff>
    </xdr:from>
    <xdr:to>
      <xdr:col>17</xdr:col>
      <xdr:colOff>438150</xdr:colOff>
      <xdr:row>58</xdr:row>
      <xdr:rowOff>95250</xdr:rowOff>
    </xdr:to>
    <xdr:grpSp>
      <xdr:nvGrpSpPr>
        <xdr:cNvPr id="15" name="Группа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pSpPr/>
      </xdr:nvGrpSpPr>
      <xdr:grpSpPr>
        <a:xfrm>
          <a:off x="7291386" y="8343901"/>
          <a:ext cx="6567489" cy="2800349"/>
          <a:chOff x="9005886" y="6677026"/>
          <a:chExt cx="4157663" cy="272415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3" name="Диаграмма 12">
                <a:extLst>
                  <a:ext uri="{FF2B5EF4-FFF2-40B4-BE49-F238E27FC236}">
                    <a16:creationId xmlns:a16="http://schemas.microsoft.com/office/drawing/2014/main" id="{00000000-0008-0000-0100-00000D000000}"/>
                  </a:ext>
                </a:extLst>
              </xdr:cNvPr>
              <xdr:cNvGraphicFramePr/>
            </xdr:nvGraphicFramePr>
            <xdr:xfrm>
              <a:off x="9005886" y="6677026"/>
              <a:ext cx="4157663" cy="272415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5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005886" y="6677026"/>
                <a:ext cx="4157663" cy="272415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ru-RU" sz="1100"/>
  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  </a:r>
              </a:p>
            </xdr:txBody>
          </xdr:sp>
        </mc:Fallback>
      </mc:AlternateContent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 txBox="1"/>
        </xdr:nvSpPr>
        <xdr:spPr>
          <a:xfrm>
            <a:off x="9248776" y="6819900"/>
            <a:ext cx="1695450" cy="304800"/>
          </a:xfrm>
          <a:prstGeom prst="rect">
            <a:avLst/>
          </a:prstGeom>
          <a:solidFill>
            <a:schemeClr val="accent5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-RU" sz="1400" b="0" i="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Структура расходов</a:t>
            </a:r>
            <a:endParaRPr lang="ru-RU" sz="1400">
              <a:solidFill>
                <a:schemeClr val="bg1"/>
              </a:solidFill>
              <a:effectLst/>
            </a:endParaRPr>
          </a:p>
          <a:p>
            <a:endParaRPr lang="ru-RU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</xdr:col>
      <xdr:colOff>576262</xdr:colOff>
      <xdr:row>59</xdr:row>
      <xdr:rowOff>161925</xdr:rowOff>
    </xdr:from>
    <xdr:to>
      <xdr:col>10</xdr:col>
      <xdr:colOff>61912</xdr:colOff>
      <xdr:row>74</xdr:row>
      <xdr:rowOff>47625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185737</xdr:colOff>
      <xdr:row>59</xdr:row>
      <xdr:rowOff>161925</xdr:rowOff>
    </xdr:from>
    <xdr:to>
      <xdr:col>17</xdr:col>
      <xdr:colOff>490537</xdr:colOff>
      <xdr:row>74</xdr:row>
      <xdr:rowOff>9525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емьев Валерий Иванович" refreshedDate="44986.54647465278" createdVersion="6" refreshedVersion="6" minRefreshableVersion="3" recordCount="120" xr:uid="{00000000-000A-0000-FFFF-FFFF00000000}">
  <cacheSource type="worksheet">
    <worksheetSource name="ТаблДан"/>
  </cacheSource>
  <cacheFields count="6">
    <cacheField name="Подразделение" numFmtId="0">
      <sharedItems count="4">
        <s v="Производственный персонал"/>
        <s v="Коммерческий персонал"/>
        <s v="Логистика и сервис"/>
        <s v="Дирекция"/>
      </sharedItems>
    </cacheField>
    <cacheField name="Статья" numFmtId="0">
      <sharedItems count="5">
        <s v="Оклад"/>
        <s v="Премия "/>
        <s v="ГПХ"/>
        <s v="Резерв по отпускам"/>
        <s v="Внебюджетные фонды"/>
      </sharedItems>
    </cacheField>
    <cacheField name="НачМесяца" numFmtId="166">
      <sharedItems/>
    </cacheField>
    <cacheField name="План" numFmtId="164">
      <sharedItems containsSemiMixedTypes="0" containsString="0" containsNumber="1" minValue="0" maxValue="493546.75"/>
    </cacheField>
    <cacheField name="Факт" numFmtId="164">
      <sharedItems containsSemiMixedTypes="0" containsString="0" containsNumber="1" minValue="0" maxValue="465369.18"/>
    </cacheField>
    <cacheField name="Месяц" numFmtId="0">
      <sharedItems count="6">
        <s v="янв"/>
        <s v="фев"/>
        <s v="мар"/>
        <s v="апр"/>
        <s v="май"/>
        <s v="июн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емьев Валерий Иванович" refreshedDate="44986.563042592592" createdVersion="6" refreshedVersion="6" minRefreshableVersion="3" recordCount="120" xr:uid="{00000000-000A-0000-FFFF-FFFF01000000}">
  <cacheSource type="worksheet">
    <worksheetSource ref="A1:E121" sheet="Данные"/>
  </cacheSource>
  <cacheFields count="5">
    <cacheField name="Подразделение" numFmtId="0">
      <sharedItems count="4">
        <s v="Производственный персонал"/>
        <s v="Коммерческий персонал"/>
        <s v="Логистика и сервис"/>
        <s v="Дирекция"/>
      </sharedItems>
    </cacheField>
    <cacheField name="Статья" numFmtId="0">
      <sharedItems count="5">
        <s v="Оклад"/>
        <s v="Премия "/>
        <s v="ГПХ"/>
        <s v="Резерв по отпускам"/>
        <s v="Внебюджетные фонды"/>
      </sharedItems>
    </cacheField>
    <cacheField name="НачМесяца" numFmtId="166">
      <sharedItems/>
    </cacheField>
    <cacheField name="План" numFmtId="164">
      <sharedItems containsSemiMixedTypes="0" containsString="0" containsNumber="1" minValue="0" maxValue="493546.75"/>
    </cacheField>
    <cacheField name="Факт" numFmtId="164">
      <sharedItems containsSemiMixedTypes="0" containsString="0" containsNumber="1" minValue="0" maxValue="465369.18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x v="0"/>
    <s v="01.01.2022"/>
    <n v="493546.75"/>
    <n v="307170.43000000005"/>
    <x v="0"/>
  </r>
  <r>
    <x v="0"/>
    <x v="1"/>
    <s v="01.01.2022"/>
    <n v="0"/>
    <n v="445935.72"/>
    <x v="0"/>
  </r>
  <r>
    <x v="0"/>
    <x v="2"/>
    <s v="01.01.2022"/>
    <n v="10049.44"/>
    <n v="22454.67"/>
    <x v="0"/>
  </r>
  <r>
    <x v="0"/>
    <x v="3"/>
    <s v="01.01.2022"/>
    <n v="27703.760000000002"/>
    <n v="74603.7"/>
    <x v="0"/>
  </r>
  <r>
    <x v="0"/>
    <x v="4"/>
    <s v="01.01.2022"/>
    <n v="96679.790000000008"/>
    <n v="209429.14"/>
    <x v="0"/>
  </r>
  <r>
    <x v="1"/>
    <x v="0"/>
    <s v="01.01.2022"/>
    <n v="225441.62"/>
    <n v="145370.6"/>
    <x v="0"/>
  </r>
  <r>
    <x v="1"/>
    <x v="1"/>
    <s v="01.01.2022"/>
    <n v="55949.16"/>
    <n v="133432.49"/>
    <x v="0"/>
  </r>
  <r>
    <x v="1"/>
    <x v="2"/>
    <s v="01.01.2022"/>
    <n v="0"/>
    <n v="17197.53"/>
    <x v="0"/>
  </r>
  <r>
    <x v="1"/>
    <x v="3"/>
    <s v="01.01.2022"/>
    <n v="24804.71"/>
    <n v="31245.070000000003"/>
    <x v="0"/>
  </r>
  <r>
    <x v="1"/>
    <x v="4"/>
    <s v="01.01.2022"/>
    <n v="85134.41"/>
    <n v="89416.66"/>
    <x v="0"/>
  </r>
  <r>
    <x v="2"/>
    <x v="0"/>
    <s v="01.01.2022"/>
    <n v="11917.23"/>
    <n v="18000.009999999998"/>
    <x v="0"/>
  </r>
  <r>
    <x v="2"/>
    <x v="1"/>
    <s v="01.01.2022"/>
    <n v="6142"/>
    <n v="0"/>
    <x v="0"/>
  </r>
  <r>
    <x v="2"/>
    <x v="2"/>
    <s v="01.01.2022"/>
    <n v="14906"/>
    <n v="1639.68"/>
    <x v="0"/>
  </r>
  <r>
    <x v="2"/>
    <x v="3"/>
    <s v="01.01.2022"/>
    <n v="2242.5700000000002"/>
    <n v="2347.1999999999998"/>
    <x v="0"/>
  </r>
  <r>
    <x v="2"/>
    <x v="4"/>
    <s v="01.01.2022"/>
    <n v="9267.6"/>
    <n v="5916.35"/>
    <x v="0"/>
  </r>
  <r>
    <x v="3"/>
    <x v="0"/>
    <s v="01.01.2022"/>
    <n v="237957.16"/>
    <n v="108809.51999999999"/>
    <x v="0"/>
  </r>
  <r>
    <x v="3"/>
    <x v="1"/>
    <s v="01.01.2022"/>
    <n v="38581.259999999995"/>
    <n v="53600.340000000011"/>
    <x v="0"/>
  </r>
  <r>
    <x v="3"/>
    <x v="2"/>
    <s v="01.01.2022"/>
    <n v="0"/>
    <n v="0"/>
    <x v="0"/>
  </r>
  <r>
    <x v="3"/>
    <x v="3"/>
    <s v="01.01.2022"/>
    <n v="11326.7"/>
    <n v="36814.76"/>
    <x v="0"/>
  </r>
  <r>
    <x v="3"/>
    <x v="4"/>
    <s v="01.01.2022"/>
    <n v="76021.33"/>
    <n v="94271.02"/>
    <x v="0"/>
  </r>
  <r>
    <x v="0"/>
    <x v="0"/>
    <s v="01.02.2022"/>
    <n v="231698.71"/>
    <n v="215687.43000000002"/>
    <x v="1"/>
  </r>
  <r>
    <x v="0"/>
    <x v="1"/>
    <s v="01.02.2022"/>
    <n v="0"/>
    <n v="0"/>
    <x v="1"/>
  </r>
  <r>
    <x v="0"/>
    <x v="2"/>
    <s v="01.02.2022"/>
    <n v="0"/>
    <n v="32660.68"/>
    <x v="1"/>
  </r>
  <r>
    <x v="0"/>
    <x v="3"/>
    <s v="01.02.2022"/>
    <n v="27259.010000000002"/>
    <n v="26888.01"/>
    <x v="1"/>
  </r>
  <r>
    <x v="0"/>
    <x v="4"/>
    <s v="01.02.2022"/>
    <n v="68596.160000000003"/>
    <n v="65568.97"/>
    <x v="1"/>
  </r>
  <r>
    <x v="1"/>
    <x v="0"/>
    <s v="01.02.2022"/>
    <n v="166044.26"/>
    <n v="139493.04999999999"/>
    <x v="1"/>
  </r>
  <r>
    <x v="1"/>
    <x v="1"/>
    <s v="01.02.2022"/>
    <n v="41356.159999999996"/>
    <n v="44716.14"/>
    <x v="1"/>
  </r>
  <r>
    <x v="1"/>
    <x v="2"/>
    <s v="01.02.2022"/>
    <n v="0"/>
    <n v="0"/>
    <x v="1"/>
  </r>
  <r>
    <x v="1"/>
    <x v="3"/>
    <s v="01.02.2022"/>
    <n v="20820.540000000005"/>
    <n v="21609.19"/>
    <x v="1"/>
  </r>
  <r>
    <x v="1"/>
    <x v="4"/>
    <s v="01.02.2022"/>
    <n v="63049.73000000001"/>
    <n v="55999.57"/>
    <x v="1"/>
  </r>
  <r>
    <x v="2"/>
    <x v="0"/>
    <s v="01.02.2022"/>
    <n v="900"/>
    <n v="4819.0200000000004"/>
    <x v="1"/>
  </r>
  <r>
    <x v="2"/>
    <x v="1"/>
    <s v="01.02.2022"/>
    <n v="0"/>
    <n v="0"/>
    <x v="1"/>
  </r>
  <r>
    <x v="2"/>
    <x v="2"/>
    <s v="01.02.2022"/>
    <n v="6879.04"/>
    <n v="43723.96"/>
    <x v="1"/>
  </r>
  <r>
    <x v="2"/>
    <x v="3"/>
    <s v="01.02.2022"/>
    <n v="117.36"/>
    <n v="59.02"/>
    <x v="1"/>
  </r>
  <r>
    <x v="2"/>
    <x v="4"/>
    <s v="01.02.2022"/>
    <n v="2137.8200000000002"/>
    <n v="13314.18"/>
    <x v="1"/>
  </r>
  <r>
    <x v="3"/>
    <x v="0"/>
    <s v="01.02.2022"/>
    <n v="121350.1"/>
    <n v="103409.73"/>
    <x v="1"/>
  </r>
  <r>
    <x v="3"/>
    <x v="1"/>
    <s v="01.02.2022"/>
    <n v="139577.13999999998"/>
    <n v="57472.65"/>
    <x v="1"/>
  </r>
  <r>
    <x v="3"/>
    <x v="2"/>
    <s v="01.02.2022"/>
    <n v="0"/>
    <n v="0"/>
    <x v="1"/>
  </r>
  <r>
    <x v="3"/>
    <x v="3"/>
    <s v="01.02.2022"/>
    <n v="15824.05"/>
    <n v="10706.529999999999"/>
    <x v="1"/>
  </r>
  <r>
    <x v="3"/>
    <x v="4"/>
    <s v="01.02.2022"/>
    <n v="45362.740000000005"/>
    <n v="31436.54"/>
    <x v="1"/>
  </r>
  <r>
    <x v="0"/>
    <x v="0"/>
    <s v="01.03.2022"/>
    <n v="227112.88"/>
    <n v="347518.30000000005"/>
    <x v="2"/>
  </r>
  <r>
    <x v="0"/>
    <x v="1"/>
    <s v="01.03.2022"/>
    <n v="0"/>
    <n v="0"/>
    <x v="2"/>
  </r>
  <r>
    <x v="0"/>
    <x v="2"/>
    <s v="01.03.2022"/>
    <n v="0"/>
    <n v="0"/>
    <x v="2"/>
  </r>
  <r>
    <x v="0"/>
    <x v="3"/>
    <s v="01.03.2022"/>
    <n v="21980.67"/>
    <n v="23443.52"/>
    <x v="2"/>
  </r>
  <r>
    <x v="0"/>
    <x v="4"/>
    <s v="01.03.2022"/>
    <n v="41514.47"/>
    <n v="61267.100000000006"/>
    <x v="2"/>
  </r>
  <r>
    <x v="1"/>
    <x v="0"/>
    <s v="01.03.2022"/>
    <n v="189583.2"/>
    <n v="180151.31"/>
    <x v="2"/>
  </r>
  <r>
    <x v="1"/>
    <x v="1"/>
    <s v="01.03.2022"/>
    <n v="38581.259999999995"/>
    <n v="56907.990000000005"/>
    <x v="2"/>
  </r>
  <r>
    <x v="1"/>
    <x v="2"/>
    <s v="01.03.2022"/>
    <n v="0"/>
    <n v="0"/>
    <x v="2"/>
  </r>
  <r>
    <x v="1"/>
    <x v="3"/>
    <s v="01.03.2022"/>
    <n v="18182.41"/>
    <n v="25665.340000000004"/>
    <x v="2"/>
  </r>
  <r>
    <x v="1"/>
    <x v="4"/>
    <s v="01.03.2022"/>
    <n v="68621.45"/>
    <n v="69948.580000000016"/>
    <x v="2"/>
  </r>
  <r>
    <x v="2"/>
    <x v="0"/>
    <s v="01.03.2022"/>
    <n v="30455.609999999997"/>
    <n v="32266.54"/>
    <x v="2"/>
  </r>
  <r>
    <x v="2"/>
    <x v="1"/>
    <s v="01.03.2022"/>
    <n v="6142"/>
    <n v="5624.74"/>
    <x v="2"/>
  </r>
  <r>
    <x v="2"/>
    <x v="2"/>
    <s v="01.03.2022"/>
    <n v="0"/>
    <n v="0"/>
    <x v="2"/>
  </r>
  <r>
    <x v="2"/>
    <x v="3"/>
    <s v="01.03.2022"/>
    <n v="4637.66"/>
    <n v="4396.8600000000006"/>
    <x v="2"/>
  </r>
  <r>
    <x v="2"/>
    <x v="4"/>
    <s v="01.03.2022"/>
    <n v="11081.75"/>
    <n v="11473.48"/>
    <x v="2"/>
  </r>
  <r>
    <x v="3"/>
    <x v="0"/>
    <s v="01.03.2022"/>
    <n v="186584.12"/>
    <n v="144103.18"/>
    <x v="2"/>
  </r>
  <r>
    <x v="3"/>
    <x v="1"/>
    <s v="01.03.2022"/>
    <n v="144103.18"/>
    <n v="144103.18"/>
    <x v="2"/>
  </r>
  <r>
    <x v="3"/>
    <x v="2"/>
    <s v="01.03.2022"/>
    <n v="0"/>
    <n v="0"/>
    <x v="2"/>
  </r>
  <r>
    <x v="3"/>
    <x v="3"/>
    <s v="01.03.2022"/>
    <n v="14874.279999999999"/>
    <n v="16195.57"/>
    <x v="2"/>
  </r>
  <r>
    <x v="3"/>
    <x v="4"/>
    <s v="01.03.2022"/>
    <n v="62597.729999999996"/>
    <n v="43634.45"/>
    <x v="2"/>
  </r>
  <r>
    <x v="0"/>
    <x v="0"/>
    <s v="01.04.2022"/>
    <n v="130200"/>
    <n v="382518.44999999995"/>
    <x v="3"/>
  </r>
  <r>
    <x v="0"/>
    <x v="1"/>
    <s v="01.04.2022"/>
    <n v="355927.87"/>
    <n v="307615.39"/>
    <x v="3"/>
  </r>
  <r>
    <x v="0"/>
    <x v="2"/>
    <s v="01.04.2022"/>
    <n v="0"/>
    <n v="0"/>
    <x v="3"/>
  </r>
  <r>
    <x v="0"/>
    <x v="3"/>
    <s v="01.04.2022"/>
    <n v="58018.55"/>
    <n v="39033.740000000005"/>
    <x v="3"/>
  </r>
  <r>
    <x v="0"/>
    <x v="4"/>
    <s v="01.04.2022"/>
    <n v="94057.81"/>
    <n v="158400.500872"/>
    <x v="3"/>
  </r>
  <r>
    <x v="1"/>
    <x v="0"/>
    <s v="01.04.2022"/>
    <n v="206404.15"/>
    <n v="163981.42000000001"/>
    <x v="3"/>
  </r>
  <r>
    <x v="1"/>
    <x v="1"/>
    <s v="01.04.2022"/>
    <n v="130921.16999999998"/>
    <n v="137327.13"/>
    <x v="3"/>
  </r>
  <r>
    <x v="1"/>
    <x v="2"/>
    <s v="01.04.2022"/>
    <n v="0"/>
    <n v="0"/>
    <x v="3"/>
  </r>
  <r>
    <x v="1"/>
    <x v="3"/>
    <s v="01.04.2022"/>
    <n v="34420.06"/>
    <n v="24693.03"/>
    <x v="3"/>
  </r>
  <r>
    <x v="1"/>
    <x v="4"/>
    <s v="01.04.2022"/>
    <n v="102142.13"/>
    <n v="90276.408263999998"/>
    <x v="3"/>
  </r>
  <r>
    <x v="2"/>
    <x v="0"/>
    <s v="01.04.2022"/>
    <n v="33197.61"/>
    <n v="37165.620000000003"/>
    <x v="3"/>
  </r>
  <r>
    <x v="2"/>
    <x v="1"/>
    <s v="01.04.2022"/>
    <n v="42732.18"/>
    <n v="19190.620000000003"/>
    <x v="3"/>
  </r>
  <r>
    <x v="2"/>
    <x v="2"/>
    <s v="01.04.2022"/>
    <n v="0"/>
    <n v="0"/>
    <x v="3"/>
  </r>
  <r>
    <x v="2"/>
    <x v="3"/>
    <s v="01.04.2022"/>
    <n v="9352.5300000000007"/>
    <n v="6820.6299999999992"/>
    <x v="3"/>
  </r>
  <r>
    <x v="2"/>
    <x v="4"/>
    <s v="01.04.2022"/>
    <n v="22991.55"/>
    <n v="17064.7"/>
    <x v="3"/>
  </r>
  <r>
    <x v="3"/>
    <x v="0"/>
    <s v="01.04.2022"/>
    <n v="152998.77000000002"/>
    <n v="134672.26"/>
    <x v="3"/>
  </r>
  <r>
    <x v="3"/>
    <x v="1"/>
    <s v="01.04.2022"/>
    <n v="227508.36000000002"/>
    <n v="238984.82"/>
    <x v="3"/>
  </r>
  <r>
    <x v="3"/>
    <x v="2"/>
    <s v="01.04.2022"/>
    <n v="0"/>
    <n v="0"/>
    <x v="3"/>
  </r>
  <r>
    <x v="3"/>
    <x v="3"/>
    <s v="01.04.2022"/>
    <n v="44311.53"/>
    <n v="13308.119999999999"/>
    <x v="3"/>
  </r>
  <r>
    <x v="3"/>
    <x v="4"/>
    <s v="01.04.2022"/>
    <n v="121302.78"/>
    <n v="104203.643136"/>
    <x v="3"/>
  </r>
  <r>
    <x v="0"/>
    <x v="0"/>
    <s v="01.05.2022"/>
    <n v="465369.18"/>
    <n v="383634.33999999997"/>
    <x v="4"/>
  </r>
  <r>
    <x v="0"/>
    <x v="1"/>
    <s v="01.05.2022"/>
    <n v="0"/>
    <n v="0"/>
    <x v="4"/>
  </r>
  <r>
    <x v="0"/>
    <x v="2"/>
    <s v="01.05.2022"/>
    <n v="79572.87"/>
    <n v="0"/>
    <x v="4"/>
  </r>
  <r>
    <x v="0"/>
    <x v="3"/>
    <s v="01.05.2022"/>
    <n v="20093.43"/>
    <n v="34325.67"/>
    <x v="4"/>
  </r>
  <r>
    <x v="0"/>
    <x v="4"/>
    <s v="01.05.2022"/>
    <n v="71573.78"/>
    <n v="66042.37"/>
    <x v="4"/>
  </r>
  <r>
    <x v="1"/>
    <x v="0"/>
    <s v="01.05.2022"/>
    <n v="209737.82"/>
    <n v="182472.74"/>
    <x v="4"/>
  </r>
  <r>
    <x v="1"/>
    <x v="1"/>
    <s v="01.05.2022"/>
    <n v="57472.65"/>
    <n v="53600.340000000011"/>
    <x v="4"/>
  </r>
  <r>
    <x v="1"/>
    <x v="2"/>
    <s v="01.05.2022"/>
    <n v="0"/>
    <n v="0"/>
    <x v="4"/>
  </r>
  <r>
    <x v="1"/>
    <x v="3"/>
    <s v="01.05.2022"/>
    <n v="27519.09"/>
    <n v="6820.6299999999992"/>
    <x v="4"/>
  </r>
  <r>
    <x v="1"/>
    <x v="4"/>
    <s v="01.05.2022"/>
    <n v="79572.87"/>
    <n v="67967.62000000001"/>
    <x v="4"/>
  </r>
  <r>
    <x v="2"/>
    <x v="0"/>
    <s v="01.05.2022"/>
    <n v="21269.949999999997"/>
    <n v="38751.99"/>
    <x v="4"/>
  </r>
  <r>
    <x v="2"/>
    <x v="1"/>
    <s v="01.05.2022"/>
    <n v="0"/>
    <n v="15267.58"/>
    <x v="4"/>
  </r>
  <r>
    <x v="2"/>
    <x v="2"/>
    <s v="01.05.2022"/>
    <n v="12040"/>
    <n v="0"/>
    <x v="4"/>
  </r>
  <r>
    <x v="2"/>
    <x v="3"/>
    <s v="01.05.2022"/>
    <n v="6820.6299999999992"/>
    <n v="5569.3799999999992"/>
    <x v="4"/>
  </r>
  <r>
    <x v="2"/>
    <x v="4"/>
    <s v="01.05.2022"/>
    <n v="9703.39"/>
    <n v="16357.12"/>
    <x v="4"/>
  </r>
  <r>
    <x v="3"/>
    <x v="0"/>
    <s v="01.05.2022"/>
    <n v="107850.08"/>
    <n v="132285.81"/>
    <x v="4"/>
  </r>
  <r>
    <x v="3"/>
    <x v="1"/>
    <s v="01.05.2022"/>
    <n v="144103.18"/>
    <n v="184029.77"/>
    <x v="4"/>
  </r>
  <r>
    <x v="3"/>
    <x v="2"/>
    <s v="01.05.2022"/>
    <n v="0"/>
    <n v="0"/>
    <x v="4"/>
  </r>
  <r>
    <x v="3"/>
    <x v="3"/>
    <s v="01.05.2022"/>
    <n v="13876.71"/>
    <n v="6820.6299999999992"/>
    <x v="4"/>
  </r>
  <r>
    <x v="3"/>
    <x v="4"/>
    <s v="01.05.2022"/>
    <n v="30917.01"/>
    <n v="30647.84"/>
    <x v="4"/>
  </r>
  <r>
    <x v="0"/>
    <x v="0"/>
    <s v="01.06.2022"/>
    <n v="383634.33999999997"/>
    <n v="465369.18"/>
    <x v="5"/>
  </r>
  <r>
    <x v="0"/>
    <x v="1"/>
    <s v="01.06.2022"/>
    <n v="0"/>
    <n v="0"/>
    <x v="5"/>
  </r>
  <r>
    <x v="0"/>
    <x v="2"/>
    <s v="01.06.2022"/>
    <n v="0"/>
    <n v="24593.21"/>
    <x v="5"/>
  </r>
  <r>
    <x v="0"/>
    <x v="3"/>
    <s v="01.06.2022"/>
    <n v="34325.67"/>
    <n v="23443.52"/>
    <x v="5"/>
  </r>
  <r>
    <x v="0"/>
    <x v="4"/>
    <s v="01.06.2022"/>
    <n v="66042.37"/>
    <n v="105411.88"/>
    <x v="5"/>
  </r>
  <r>
    <x v="1"/>
    <x v="0"/>
    <s v="01.06.2022"/>
    <n v="182472.74"/>
    <n v="141886.39999999999"/>
    <x v="5"/>
  </r>
  <r>
    <x v="1"/>
    <x v="1"/>
    <s v="01.06.2022"/>
    <n v="53600.340000000011"/>
    <n v="41602.67"/>
    <x v="5"/>
  </r>
  <r>
    <x v="1"/>
    <x v="2"/>
    <s v="01.06.2022"/>
    <n v="0"/>
    <n v="0"/>
    <x v="5"/>
  </r>
  <r>
    <x v="1"/>
    <x v="3"/>
    <s v="01.06.2022"/>
    <n v="24938.510000000002"/>
    <n v="19903.98"/>
    <x v="5"/>
  </r>
  <r>
    <x v="1"/>
    <x v="4"/>
    <s v="01.06.2022"/>
    <n v="67967.62000000001"/>
    <n v="55560.479999999996"/>
    <x v="5"/>
  </r>
  <r>
    <x v="2"/>
    <x v="0"/>
    <s v="01.06.2022"/>
    <n v="38751.99"/>
    <n v="23904.25"/>
    <x v="5"/>
  </r>
  <r>
    <x v="2"/>
    <x v="1"/>
    <s v="01.06.2022"/>
    <n v="15267.58"/>
    <n v="0"/>
    <x v="5"/>
  </r>
  <r>
    <x v="2"/>
    <x v="2"/>
    <s v="01.06.2022"/>
    <n v="0"/>
    <n v="0"/>
    <x v="5"/>
  </r>
  <r>
    <x v="2"/>
    <x v="3"/>
    <s v="01.06.2022"/>
    <n v="5569.3799999999992"/>
    <n v="2410.64"/>
    <x v="5"/>
  </r>
  <r>
    <x v="2"/>
    <x v="4"/>
    <s v="01.06.2022"/>
    <n v="16357.12"/>
    <n v="7238.21"/>
    <x v="5"/>
  </r>
  <r>
    <x v="3"/>
    <x v="0"/>
    <s v="01.06.2022"/>
    <n v="132285.81"/>
    <n v="121747.66"/>
    <x v="5"/>
  </r>
  <r>
    <x v="3"/>
    <x v="1"/>
    <s v="01.06.2022"/>
    <n v="184029.77"/>
    <n v="137327.13"/>
    <x v="5"/>
  </r>
  <r>
    <x v="3"/>
    <x v="2"/>
    <s v="01.06.2022"/>
    <n v="0"/>
    <n v="0"/>
    <x v="5"/>
  </r>
  <r>
    <x v="3"/>
    <x v="3"/>
    <s v="01.06.2022"/>
    <n v="15638.269999999999"/>
    <n v="13289.63"/>
    <x v="5"/>
  </r>
  <r>
    <x v="3"/>
    <x v="4"/>
    <s v="01.06.2022"/>
    <n v="30647.84"/>
    <n v="45716.240000000005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">
  <r>
    <x v="0"/>
    <x v="0"/>
    <s v="01.01.2022"/>
    <n v="493546.75"/>
    <n v="307170.43000000005"/>
  </r>
  <r>
    <x v="0"/>
    <x v="1"/>
    <s v="01.01.2022"/>
    <n v="0"/>
    <n v="445935.72"/>
  </r>
  <r>
    <x v="0"/>
    <x v="2"/>
    <s v="01.01.2022"/>
    <n v="10049.44"/>
    <n v="22454.67"/>
  </r>
  <r>
    <x v="0"/>
    <x v="3"/>
    <s v="01.01.2022"/>
    <n v="27703.760000000002"/>
    <n v="74603.7"/>
  </r>
  <r>
    <x v="0"/>
    <x v="4"/>
    <s v="01.01.2022"/>
    <n v="96679.790000000008"/>
    <n v="209429.14"/>
  </r>
  <r>
    <x v="1"/>
    <x v="0"/>
    <s v="01.01.2022"/>
    <n v="225441.62"/>
    <n v="145370.6"/>
  </r>
  <r>
    <x v="1"/>
    <x v="1"/>
    <s v="01.01.2022"/>
    <n v="55949.16"/>
    <n v="133432.49"/>
  </r>
  <r>
    <x v="1"/>
    <x v="2"/>
    <s v="01.01.2022"/>
    <n v="0"/>
    <n v="17197.53"/>
  </r>
  <r>
    <x v="1"/>
    <x v="3"/>
    <s v="01.01.2022"/>
    <n v="24804.71"/>
    <n v="31245.070000000003"/>
  </r>
  <r>
    <x v="1"/>
    <x v="4"/>
    <s v="01.01.2022"/>
    <n v="85134.41"/>
    <n v="89416.66"/>
  </r>
  <r>
    <x v="2"/>
    <x v="0"/>
    <s v="01.01.2022"/>
    <n v="11917.23"/>
    <n v="18000.009999999998"/>
  </r>
  <r>
    <x v="2"/>
    <x v="1"/>
    <s v="01.01.2022"/>
    <n v="6142"/>
    <n v="0"/>
  </r>
  <r>
    <x v="2"/>
    <x v="2"/>
    <s v="01.01.2022"/>
    <n v="14906"/>
    <n v="1639.68"/>
  </r>
  <r>
    <x v="2"/>
    <x v="3"/>
    <s v="01.01.2022"/>
    <n v="2242.5700000000002"/>
    <n v="2347.1999999999998"/>
  </r>
  <r>
    <x v="2"/>
    <x v="4"/>
    <s v="01.01.2022"/>
    <n v="9267.6"/>
    <n v="5916.35"/>
  </r>
  <r>
    <x v="3"/>
    <x v="0"/>
    <s v="01.01.2022"/>
    <n v="237957.16"/>
    <n v="108809.51999999999"/>
  </r>
  <r>
    <x v="3"/>
    <x v="1"/>
    <s v="01.01.2022"/>
    <n v="38581.259999999995"/>
    <n v="53600.340000000011"/>
  </r>
  <r>
    <x v="3"/>
    <x v="2"/>
    <s v="01.01.2022"/>
    <n v="0"/>
    <n v="0"/>
  </r>
  <r>
    <x v="3"/>
    <x v="3"/>
    <s v="01.01.2022"/>
    <n v="11326.7"/>
    <n v="36814.76"/>
  </r>
  <r>
    <x v="3"/>
    <x v="4"/>
    <s v="01.01.2022"/>
    <n v="76021.33"/>
    <n v="94271.02"/>
  </r>
  <r>
    <x v="0"/>
    <x v="0"/>
    <s v="01.02.2022"/>
    <n v="231698.71"/>
    <n v="215687.43000000002"/>
  </r>
  <r>
    <x v="0"/>
    <x v="1"/>
    <s v="01.02.2022"/>
    <n v="0"/>
    <n v="0"/>
  </r>
  <r>
    <x v="0"/>
    <x v="2"/>
    <s v="01.02.2022"/>
    <n v="0"/>
    <n v="32660.68"/>
  </r>
  <r>
    <x v="0"/>
    <x v="3"/>
    <s v="01.02.2022"/>
    <n v="27259.010000000002"/>
    <n v="26888.01"/>
  </r>
  <r>
    <x v="0"/>
    <x v="4"/>
    <s v="01.02.2022"/>
    <n v="68596.160000000003"/>
    <n v="65568.97"/>
  </r>
  <r>
    <x v="1"/>
    <x v="0"/>
    <s v="01.02.2022"/>
    <n v="166044.26"/>
    <n v="139493.04999999999"/>
  </r>
  <r>
    <x v="1"/>
    <x v="1"/>
    <s v="01.02.2022"/>
    <n v="41356.159999999996"/>
    <n v="44716.14"/>
  </r>
  <r>
    <x v="1"/>
    <x v="2"/>
    <s v="01.02.2022"/>
    <n v="0"/>
    <n v="0"/>
  </r>
  <r>
    <x v="1"/>
    <x v="3"/>
    <s v="01.02.2022"/>
    <n v="20820.540000000005"/>
    <n v="21609.19"/>
  </r>
  <r>
    <x v="1"/>
    <x v="4"/>
    <s v="01.02.2022"/>
    <n v="63049.73000000001"/>
    <n v="55999.57"/>
  </r>
  <r>
    <x v="2"/>
    <x v="0"/>
    <s v="01.02.2022"/>
    <n v="900"/>
    <n v="4819.0200000000004"/>
  </r>
  <r>
    <x v="2"/>
    <x v="1"/>
    <s v="01.02.2022"/>
    <n v="0"/>
    <n v="0"/>
  </r>
  <r>
    <x v="2"/>
    <x v="2"/>
    <s v="01.02.2022"/>
    <n v="6879.04"/>
    <n v="43723.96"/>
  </r>
  <r>
    <x v="2"/>
    <x v="3"/>
    <s v="01.02.2022"/>
    <n v="117.36"/>
    <n v="59.02"/>
  </r>
  <r>
    <x v="2"/>
    <x v="4"/>
    <s v="01.02.2022"/>
    <n v="2137.8200000000002"/>
    <n v="13314.18"/>
  </r>
  <r>
    <x v="3"/>
    <x v="0"/>
    <s v="01.02.2022"/>
    <n v="121350.1"/>
    <n v="103409.73"/>
  </r>
  <r>
    <x v="3"/>
    <x v="1"/>
    <s v="01.02.2022"/>
    <n v="139577.13999999998"/>
    <n v="57472.65"/>
  </r>
  <r>
    <x v="3"/>
    <x v="2"/>
    <s v="01.02.2022"/>
    <n v="0"/>
    <n v="0"/>
  </r>
  <r>
    <x v="3"/>
    <x v="3"/>
    <s v="01.02.2022"/>
    <n v="15824.05"/>
    <n v="10706.529999999999"/>
  </r>
  <r>
    <x v="3"/>
    <x v="4"/>
    <s v="01.02.2022"/>
    <n v="45362.740000000005"/>
    <n v="31436.54"/>
  </r>
  <r>
    <x v="0"/>
    <x v="0"/>
    <s v="01.03.2022"/>
    <n v="227112.88"/>
    <n v="347518.30000000005"/>
  </r>
  <r>
    <x v="0"/>
    <x v="1"/>
    <s v="01.03.2022"/>
    <n v="0"/>
    <n v="0"/>
  </r>
  <r>
    <x v="0"/>
    <x v="2"/>
    <s v="01.03.2022"/>
    <n v="0"/>
    <n v="0"/>
  </r>
  <r>
    <x v="0"/>
    <x v="3"/>
    <s v="01.03.2022"/>
    <n v="21980.67"/>
    <n v="23443.52"/>
  </r>
  <r>
    <x v="0"/>
    <x v="4"/>
    <s v="01.03.2022"/>
    <n v="41514.47"/>
    <n v="61267.100000000006"/>
  </r>
  <r>
    <x v="1"/>
    <x v="0"/>
    <s v="01.03.2022"/>
    <n v="189583.2"/>
    <n v="180151.31"/>
  </r>
  <r>
    <x v="1"/>
    <x v="1"/>
    <s v="01.03.2022"/>
    <n v="38581.259999999995"/>
    <n v="56907.990000000005"/>
  </r>
  <r>
    <x v="1"/>
    <x v="2"/>
    <s v="01.03.2022"/>
    <n v="0"/>
    <n v="0"/>
  </r>
  <r>
    <x v="1"/>
    <x v="3"/>
    <s v="01.03.2022"/>
    <n v="18182.41"/>
    <n v="25665.340000000004"/>
  </r>
  <r>
    <x v="1"/>
    <x v="4"/>
    <s v="01.03.2022"/>
    <n v="68621.45"/>
    <n v="69948.580000000016"/>
  </r>
  <r>
    <x v="2"/>
    <x v="0"/>
    <s v="01.03.2022"/>
    <n v="30455.609999999997"/>
    <n v="32266.54"/>
  </r>
  <r>
    <x v="2"/>
    <x v="1"/>
    <s v="01.03.2022"/>
    <n v="6142"/>
    <n v="5624.74"/>
  </r>
  <r>
    <x v="2"/>
    <x v="2"/>
    <s v="01.03.2022"/>
    <n v="0"/>
    <n v="0"/>
  </r>
  <r>
    <x v="2"/>
    <x v="3"/>
    <s v="01.03.2022"/>
    <n v="4637.66"/>
    <n v="4396.8600000000006"/>
  </r>
  <r>
    <x v="2"/>
    <x v="4"/>
    <s v="01.03.2022"/>
    <n v="11081.75"/>
    <n v="11473.48"/>
  </r>
  <r>
    <x v="3"/>
    <x v="0"/>
    <s v="01.03.2022"/>
    <n v="186584.12"/>
    <n v="144103.18"/>
  </r>
  <r>
    <x v="3"/>
    <x v="1"/>
    <s v="01.03.2022"/>
    <n v="144103.18"/>
    <n v="144103.18"/>
  </r>
  <r>
    <x v="3"/>
    <x v="2"/>
    <s v="01.03.2022"/>
    <n v="0"/>
    <n v="0"/>
  </r>
  <r>
    <x v="3"/>
    <x v="3"/>
    <s v="01.03.2022"/>
    <n v="14874.279999999999"/>
    <n v="16195.57"/>
  </r>
  <r>
    <x v="3"/>
    <x v="4"/>
    <s v="01.03.2022"/>
    <n v="62597.729999999996"/>
    <n v="43634.45"/>
  </r>
  <r>
    <x v="0"/>
    <x v="0"/>
    <s v="01.04.2022"/>
    <n v="130200"/>
    <n v="382518.44999999995"/>
  </r>
  <r>
    <x v="0"/>
    <x v="1"/>
    <s v="01.04.2022"/>
    <n v="355927.87"/>
    <n v="307615.39"/>
  </r>
  <r>
    <x v="0"/>
    <x v="2"/>
    <s v="01.04.2022"/>
    <n v="0"/>
    <n v="0"/>
  </r>
  <r>
    <x v="0"/>
    <x v="3"/>
    <s v="01.04.2022"/>
    <n v="58018.55"/>
    <n v="39033.740000000005"/>
  </r>
  <r>
    <x v="0"/>
    <x v="4"/>
    <s v="01.04.2022"/>
    <n v="94057.81"/>
    <n v="158400.500872"/>
  </r>
  <r>
    <x v="1"/>
    <x v="0"/>
    <s v="01.04.2022"/>
    <n v="206404.15"/>
    <n v="163981.42000000001"/>
  </r>
  <r>
    <x v="1"/>
    <x v="1"/>
    <s v="01.04.2022"/>
    <n v="130921.16999999998"/>
    <n v="137327.13"/>
  </r>
  <r>
    <x v="1"/>
    <x v="2"/>
    <s v="01.04.2022"/>
    <n v="0"/>
    <n v="0"/>
  </r>
  <r>
    <x v="1"/>
    <x v="3"/>
    <s v="01.04.2022"/>
    <n v="34420.06"/>
    <n v="24693.03"/>
  </r>
  <r>
    <x v="1"/>
    <x v="4"/>
    <s v="01.04.2022"/>
    <n v="102142.13"/>
    <n v="90276.408263999998"/>
  </r>
  <r>
    <x v="2"/>
    <x v="0"/>
    <s v="01.04.2022"/>
    <n v="33197.61"/>
    <n v="37165.620000000003"/>
  </r>
  <r>
    <x v="2"/>
    <x v="1"/>
    <s v="01.04.2022"/>
    <n v="42732.18"/>
    <n v="19190.620000000003"/>
  </r>
  <r>
    <x v="2"/>
    <x v="2"/>
    <s v="01.04.2022"/>
    <n v="0"/>
    <n v="0"/>
  </r>
  <r>
    <x v="2"/>
    <x v="3"/>
    <s v="01.04.2022"/>
    <n v="9352.5300000000007"/>
    <n v="6820.6299999999992"/>
  </r>
  <r>
    <x v="2"/>
    <x v="4"/>
    <s v="01.04.2022"/>
    <n v="22991.55"/>
    <n v="17064.7"/>
  </r>
  <r>
    <x v="3"/>
    <x v="0"/>
    <s v="01.04.2022"/>
    <n v="152998.77000000002"/>
    <n v="134672.26"/>
  </r>
  <r>
    <x v="3"/>
    <x v="1"/>
    <s v="01.04.2022"/>
    <n v="227508.36000000002"/>
    <n v="238984.82"/>
  </r>
  <r>
    <x v="3"/>
    <x v="2"/>
    <s v="01.04.2022"/>
    <n v="0"/>
    <n v="0"/>
  </r>
  <r>
    <x v="3"/>
    <x v="3"/>
    <s v="01.04.2022"/>
    <n v="44311.53"/>
    <n v="13308.119999999999"/>
  </r>
  <r>
    <x v="3"/>
    <x v="4"/>
    <s v="01.04.2022"/>
    <n v="121302.78"/>
    <n v="104203.643136"/>
  </r>
  <r>
    <x v="0"/>
    <x v="0"/>
    <s v="01.05.2022"/>
    <n v="465369.18"/>
    <n v="383634.33999999997"/>
  </r>
  <r>
    <x v="0"/>
    <x v="1"/>
    <s v="01.05.2022"/>
    <n v="0"/>
    <n v="0"/>
  </r>
  <r>
    <x v="0"/>
    <x v="2"/>
    <s v="01.05.2022"/>
    <n v="79572.87"/>
    <n v="0"/>
  </r>
  <r>
    <x v="0"/>
    <x v="3"/>
    <s v="01.05.2022"/>
    <n v="20093.43"/>
    <n v="34325.67"/>
  </r>
  <r>
    <x v="0"/>
    <x v="4"/>
    <s v="01.05.2022"/>
    <n v="71573.78"/>
    <n v="66042.37"/>
  </r>
  <r>
    <x v="1"/>
    <x v="0"/>
    <s v="01.05.2022"/>
    <n v="209737.82"/>
    <n v="182472.74"/>
  </r>
  <r>
    <x v="1"/>
    <x v="1"/>
    <s v="01.05.2022"/>
    <n v="57472.65"/>
    <n v="53600.340000000011"/>
  </r>
  <r>
    <x v="1"/>
    <x v="2"/>
    <s v="01.05.2022"/>
    <n v="0"/>
    <n v="0"/>
  </r>
  <r>
    <x v="1"/>
    <x v="3"/>
    <s v="01.05.2022"/>
    <n v="27519.09"/>
    <n v="6820.6299999999992"/>
  </r>
  <r>
    <x v="1"/>
    <x v="4"/>
    <s v="01.05.2022"/>
    <n v="79572.87"/>
    <n v="67967.62000000001"/>
  </r>
  <r>
    <x v="2"/>
    <x v="0"/>
    <s v="01.05.2022"/>
    <n v="21269.949999999997"/>
    <n v="38751.99"/>
  </r>
  <r>
    <x v="2"/>
    <x v="1"/>
    <s v="01.05.2022"/>
    <n v="0"/>
    <n v="15267.58"/>
  </r>
  <r>
    <x v="2"/>
    <x v="2"/>
    <s v="01.05.2022"/>
    <n v="12040"/>
    <n v="0"/>
  </r>
  <r>
    <x v="2"/>
    <x v="3"/>
    <s v="01.05.2022"/>
    <n v="6820.6299999999992"/>
    <n v="5569.3799999999992"/>
  </r>
  <r>
    <x v="2"/>
    <x v="4"/>
    <s v="01.05.2022"/>
    <n v="9703.39"/>
    <n v="16357.12"/>
  </r>
  <r>
    <x v="3"/>
    <x v="0"/>
    <s v="01.05.2022"/>
    <n v="107850.08"/>
    <n v="132285.81"/>
  </r>
  <r>
    <x v="3"/>
    <x v="1"/>
    <s v="01.05.2022"/>
    <n v="144103.18"/>
    <n v="184029.77"/>
  </r>
  <r>
    <x v="3"/>
    <x v="2"/>
    <s v="01.05.2022"/>
    <n v="0"/>
    <n v="0"/>
  </r>
  <r>
    <x v="3"/>
    <x v="3"/>
    <s v="01.05.2022"/>
    <n v="13876.71"/>
    <n v="6820.6299999999992"/>
  </r>
  <r>
    <x v="3"/>
    <x v="4"/>
    <s v="01.05.2022"/>
    <n v="30917.01"/>
    <n v="30647.84"/>
  </r>
  <r>
    <x v="0"/>
    <x v="0"/>
    <s v="01.06.2022"/>
    <n v="383634.33999999997"/>
    <n v="465369.18"/>
  </r>
  <r>
    <x v="0"/>
    <x v="1"/>
    <s v="01.06.2022"/>
    <n v="0"/>
    <n v="0"/>
  </r>
  <r>
    <x v="0"/>
    <x v="2"/>
    <s v="01.06.2022"/>
    <n v="0"/>
    <n v="24593.21"/>
  </r>
  <r>
    <x v="0"/>
    <x v="3"/>
    <s v="01.06.2022"/>
    <n v="34325.67"/>
    <n v="23443.52"/>
  </r>
  <r>
    <x v="0"/>
    <x v="4"/>
    <s v="01.06.2022"/>
    <n v="66042.37"/>
    <n v="105411.88"/>
  </r>
  <r>
    <x v="1"/>
    <x v="0"/>
    <s v="01.06.2022"/>
    <n v="182472.74"/>
    <n v="141886.39999999999"/>
  </r>
  <r>
    <x v="1"/>
    <x v="1"/>
    <s v="01.06.2022"/>
    <n v="53600.340000000011"/>
    <n v="41602.67"/>
  </r>
  <r>
    <x v="1"/>
    <x v="2"/>
    <s v="01.06.2022"/>
    <n v="0"/>
    <n v="0"/>
  </r>
  <r>
    <x v="1"/>
    <x v="3"/>
    <s v="01.06.2022"/>
    <n v="24938.510000000002"/>
    <n v="19903.98"/>
  </r>
  <r>
    <x v="1"/>
    <x v="4"/>
    <s v="01.06.2022"/>
    <n v="67967.62000000001"/>
    <n v="55560.479999999996"/>
  </r>
  <r>
    <x v="2"/>
    <x v="0"/>
    <s v="01.06.2022"/>
    <n v="38751.99"/>
    <n v="23904.25"/>
  </r>
  <r>
    <x v="2"/>
    <x v="1"/>
    <s v="01.06.2022"/>
    <n v="15267.58"/>
    <n v="0"/>
  </r>
  <r>
    <x v="2"/>
    <x v="2"/>
    <s v="01.06.2022"/>
    <n v="0"/>
    <n v="0"/>
  </r>
  <r>
    <x v="2"/>
    <x v="3"/>
    <s v="01.06.2022"/>
    <n v="5569.3799999999992"/>
    <n v="2410.64"/>
  </r>
  <r>
    <x v="2"/>
    <x v="4"/>
    <s v="01.06.2022"/>
    <n v="16357.12"/>
    <n v="7238.21"/>
  </r>
  <r>
    <x v="3"/>
    <x v="0"/>
    <s v="01.06.2022"/>
    <n v="132285.81"/>
    <n v="121747.66"/>
  </r>
  <r>
    <x v="3"/>
    <x v="1"/>
    <s v="01.06.2022"/>
    <n v="184029.77"/>
    <n v="137327.13"/>
  </r>
  <r>
    <x v="3"/>
    <x v="2"/>
    <s v="01.06.2022"/>
    <n v="0"/>
    <n v="0"/>
  </r>
  <r>
    <x v="3"/>
    <x v="3"/>
    <s v="01.06.2022"/>
    <n v="15638.269999999999"/>
    <n v="13289.63"/>
  </r>
  <r>
    <x v="3"/>
    <x v="4"/>
    <s v="01.06.2022"/>
    <n v="30647.84"/>
    <n v="45716.24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7000000}" name="РасходыМесяцы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0" rowHeaderCaption="Месяц ">
  <location ref="A62:C69" firstHeaderRow="0" firstDataRow="1" firstDataCol="1"/>
  <pivotFields count="6">
    <pivotField showAll="0">
      <items count="5">
        <item x="3"/>
        <item x="1"/>
        <item x="2"/>
        <item x="0"/>
        <item t="default"/>
      </items>
    </pivotField>
    <pivotField showAll="0">
      <items count="6">
        <item x="4"/>
        <item x="2"/>
        <item x="0"/>
        <item x="1"/>
        <item x="3"/>
        <item t="default"/>
      </items>
    </pivotField>
    <pivotField showAll="0"/>
    <pivotField dataField="1" numFmtId="164" showAll="0"/>
    <pivotField dataField="1" numFmtId="16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План " fld="3" baseField="0" baseItem="0"/>
    <dataField name="Факт " fld="4" baseField="0" baseItem="0"/>
  </dataFields>
  <chartFormats count="2">
    <chartFormat chart="8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6000000}" name="РасхПоСтатьям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8" rowHeaderCaption="Статья расходов">
  <location ref="E37:F43" firstHeaderRow="1" firstDataRow="1" firstDataCol="1"/>
  <pivotFields count="5">
    <pivotField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6"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numFmtId="164" showAll="0"/>
    <pivotField dataField="1" numFmtId="164" showAll="0"/>
  </pivotFields>
  <rowFields count="1">
    <field x="1"/>
  </rowFields>
  <rowItems count="6">
    <i>
      <x v="2"/>
    </i>
    <i>
      <x v="3"/>
    </i>
    <i>
      <x/>
    </i>
    <i>
      <x v="4"/>
    </i>
    <i>
      <x v="1"/>
    </i>
    <i t="grand">
      <x/>
    </i>
  </rowItems>
  <colItems count="1">
    <i/>
  </colItems>
  <dataFields count="1">
    <dataField name="Факт " fld="4" showDataAs="percentOfCol" baseField="1" baseItem="2" numFmtId="165"/>
  </dataFields>
  <formats count="1">
    <format dxfId="8">
      <pivotArea outline="0" collapsedLevelsAreSubtotals="1" fieldPosition="0"/>
    </format>
  </formats>
  <chartFormats count="9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РасхПоПодразд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8" rowHeaderCaption="Подразделение ">
  <location ref="A12:C17" firstHeaderRow="0" firstDataRow="1" firstDataCol="1"/>
  <pivotFields count="5">
    <pivotField axis="axisRow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6">
        <item x="4"/>
        <item x="2"/>
        <item x="0"/>
        <item x="1"/>
        <item x="3"/>
        <item t="default"/>
      </items>
    </pivotField>
    <pivotField showAll="0" defaultSubtotal="0"/>
    <pivotField dataField="1" numFmtId="164" showAll="0"/>
    <pivotField dataField="1" numFmtId="164" showAll="0"/>
  </pivotFields>
  <rowFields count="1">
    <field x="0"/>
  </rowFields>
  <rowItems count="5">
    <i>
      <x v="3"/>
    </i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План " fld="3" baseField="0" baseItem="0"/>
    <dataField name="Факт " fld="4" baseField="0" baseItem="0"/>
  </dataFields>
  <chartFormats count="5">
    <chartFormat chart="1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Сводная таблица4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>
  <location ref="A92:B98" firstHeaderRow="1" firstDataRow="1" firstDataCol="1"/>
  <pivotFields count="5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6"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numFmtId="164" showAll="0"/>
    <pivotField dataField="1" numFmtId="164" showAll="0"/>
  </pivotFields>
  <rowFields count="1">
    <field x="1"/>
  </rowFields>
  <rowItems count="6">
    <i>
      <x v="2"/>
    </i>
    <i>
      <x v="3"/>
    </i>
    <i>
      <x/>
    </i>
    <i>
      <x v="4"/>
    </i>
    <i>
      <x v="1"/>
    </i>
    <i t="grand">
      <x/>
    </i>
  </rowItems>
  <colItems count="1">
    <i/>
  </colItems>
  <dataFields count="1">
    <dataField name="Сумма по полю Факт" fld="4" baseField="0" baseItem="0"/>
  </dataFields>
  <chartFormats count="8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РасходыПодразд" cacheId="1" applyNumberFormats="0" applyBorderFormats="0" applyFontFormats="0" applyPatternFormats="0" applyAlignmentFormats="0" applyWidthHeightFormats="1" dataCaption="Значения" updatedVersion="6" minRefreshableVersion="3" itemPrintTitles="1" createdVersion="6" indent="0" outline="1" outlineData="1" multipleFieldFilters="0" chartFormat="14" rowHeaderCaption="Подраздел">
  <location ref="P12:R17" firstHeaderRow="0" firstDataRow="1" firstDataCol="1"/>
  <pivotFields count="6">
    <pivotField axis="axisRow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6">
        <item x="4"/>
        <item x="2"/>
        <item x="0"/>
        <item x="1"/>
        <item x="3"/>
        <item t="default"/>
      </items>
    </pivotField>
    <pivotField showAll="0"/>
    <pivotField dataField="1" numFmtId="164" showAll="0"/>
    <pivotField dataField="1" numFmtId="164"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5">
    <i>
      <x v="3"/>
    </i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План " fld="3" baseField="0" baseItem="0"/>
    <dataField name="Факт " fld="4" baseField="0" baseItem="0"/>
  </dataFields>
  <chartFormats count="2">
    <chartFormat chart="3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Сводная таблица2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8" rowHeaderCaption="Статья расходов">
  <location ref="A37:C43" firstHeaderRow="0" firstDataRow="1" firstDataCol="1"/>
  <pivotFields count="5"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sortType="descending">
      <items count="6"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dataField="1" numFmtId="164" showAll="0"/>
    <pivotField dataField="1" numFmtId="164" showAll="0"/>
  </pivotFields>
  <rowFields count="1">
    <field x="1"/>
  </rowFields>
  <rowItems count="6">
    <i>
      <x v="2"/>
    </i>
    <i>
      <x v="3"/>
    </i>
    <i>
      <x/>
    </i>
    <i>
      <x v="4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План " fld="3" baseField="0" baseItem="0"/>
    <dataField name="Факт " fld="4" baseField="0" baseItem="0"/>
  </dataFields>
  <chartFormats count="1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КлючПоказатели" cacheId="1" applyNumberFormats="0" applyBorderFormats="0" applyFontFormats="0" applyPatternFormats="0" applyAlignmentFormats="0" applyWidthHeightFormats="1" dataCaption="Значения" updatedVersion="6" minRefreshableVersion="3" itemPrintTitles="1" createdVersion="6" indent="0" outline="1" outlineData="1" multipleFieldFilters="0">
  <location ref="P7:Q8" firstHeaderRow="0" firstDataRow="1" firstDataCol="0"/>
  <pivotFields count="6">
    <pivotField showAll="0">
      <items count="5">
        <item x="3"/>
        <item x="1"/>
        <item x="2"/>
        <item x="0"/>
        <item t="default"/>
      </items>
    </pivotField>
    <pivotField showAll="0">
      <items count="6">
        <item x="4"/>
        <item x="2"/>
        <item x="0"/>
        <item x="1"/>
        <item x="3"/>
        <item t="default"/>
      </items>
    </pivotField>
    <pivotField showAll="0"/>
    <pivotField dataField="1" numFmtId="164" showAll="0"/>
    <pivotField dataField="1" numFmtId="164"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План " fld="3" baseField="0" baseItem="0"/>
    <dataField name="Факт 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РасходыСтатьи" cacheId="1" applyNumberFormats="0" applyBorderFormats="0" applyFontFormats="0" applyPatternFormats="0" applyAlignmentFormats="0" applyWidthHeightFormats="1" dataCaption="Значения" updatedVersion="6" minRefreshableVersion="3" itemPrintTitles="1" createdVersion="6" indent="0" outline="1" outlineData="1" multipleFieldFilters="0" chartFormat="16" rowHeaderCaption="Статья">
  <location ref="P25:R31" firstHeaderRow="0" firstDataRow="1" firstDataCol="1"/>
  <pivotFields count="6">
    <pivotField showAll="0">
      <items count="5">
        <item x="3"/>
        <item x="1"/>
        <item x="2"/>
        <item x="0"/>
        <item t="default"/>
      </items>
    </pivotField>
    <pivotField axis="axisRow" showAll="0" sortType="ascending">
      <items count="6">
        <item x="4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dataField="1" numFmtId="164"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6">
    <i>
      <x v="1"/>
    </i>
    <i>
      <x v="4"/>
    </i>
    <i>
      <x/>
    </i>
    <i>
      <x v="3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Факт " fld="4" baseField="0" baseItem="0"/>
    <dataField name="План " fld="3" baseField="0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" xr10:uid="{00000000-0013-0000-FFFF-FFFF01000000}" sourceName="Месяц">
  <pivotTables>
    <pivotTable tabId="2" name="КлючПоказатели"/>
    <pivotTable tabId="2" name="РасходыПодразд"/>
    <pivotTable tabId="2" name="РасходыСтатьи"/>
  </pivotTables>
  <data>
    <tabular pivotCacheId="2">
      <items count="6">
        <i x="0" s="1"/>
        <i x="1" s="1"/>
        <i x="2" s="1"/>
        <i x="3" s="1"/>
        <i x="4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одразделение" xr10:uid="{00000000-0013-0000-FFFF-FFFF02000000}" sourceName="Подразделение">
  <pivotTables>
    <pivotTable tabId="2" name="РасходыСтатьи"/>
    <pivotTable tabId="2" name="РасходыМесяцы"/>
    <pivotTable tabId="2" name="КлючПоказатели"/>
  </pivotTables>
  <data>
    <tabular pivotCacheId="2">
      <items count="4">
        <i x="3" s="1"/>
        <i x="1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Статья" xr10:uid="{00000000-0013-0000-FFFF-FFFF03000000}" sourceName="Статья">
  <pivotTables>
    <pivotTable tabId="2" name="РасходыМесяцы"/>
    <pivotTable tabId="2" name="КлючПоказатели"/>
    <pivotTable tabId="2" name="РасходыПодразд"/>
  </pivotTables>
  <data>
    <tabular pivotCacheId="2">
      <items count="5">
        <i x="4" s="1"/>
        <i x="2" s="1"/>
        <i x="0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есяц" xr10:uid="{00000000-0014-0000-FFFF-FFFF01000000}" cache="Срез_Месяц" caption="Месяц" style="МойСтильСреза1" rowHeight="241300"/>
  <slicer name="Подразделение" xr10:uid="{00000000-0014-0000-FFFF-FFFF02000000}" cache="Срез_Подразделение" caption="Подразделение" style="МойСтильСреза1" rowHeight="241300"/>
  <slicer name="Статья" xr10:uid="{00000000-0014-0000-FFFF-FFFF03000000}" cache="Срез_Статья" caption="Статья" style="МойСтильСреза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Дан" displayName="ТаблДан" ref="A1:F121" totalsRowShown="0" headerRowDxfId="7" tableBorderDxfId="6">
  <autoFilter ref="A1:F121" xr:uid="{00000000-0009-0000-0100-000001000000}"/>
  <tableColumns count="6">
    <tableColumn id="1" xr3:uid="{00000000-0010-0000-0000-000001000000}" name="Подразделение" dataDxfId="5"/>
    <tableColumn id="2" xr3:uid="{00000000-0010-0000-0000-000002000000}" name="Статья" dataDxfId="4"/>
    <tableColumn id="3" xr3:uid="{00000000-0010-0000-0000-000003000000}" name="НачМесяца" dataDxfId="3"/>
    <tableColumn id="4" xr3:uid="{00000000-0010-0000-0000-000004000000}" name="План" dataDxfId="2"/>
    <tableColumn id="5" xr3:uid="{00000000-0010-0000-0000-000005000000}" name="Факт" dataDxfId="1"/>
    <tableColumn id="6" xr3:uid="{00000000-0010-0000-0000-000006000000}" name="Месяц" dataDxfId="0">
      <calculatedColumnFormula>MID("янвфевмарапрмайиюниюлавгсеноктноядек",MONTH(ТаблДан[[#This Row],[НачМесяца]])*3-2,3)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Ретро">
  <a:themeElements>
    <a:clrScheme name="Ретро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Ретро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Ретро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U21"/>
  <sheetViews>
    <sheetView showGridLines="0" showRowColHeaders="0" tabSelected="1" zoomScaleNormal="100" workbookViewId="0">
      <selection activeCell="Q3" sqref="Q3"/>
    </sheetView>
  </sheetViews>
  <sheetFormatPr defaultRowHeight="15" x14ac:dyDescent="0.25"/>
  <cols>
    <col min="3" max="3" width="12.28515625" customWidth="1"/>
    <col min="4" max="4" width="17.42578125" customWidth="1"/>
    <col min="9" max="9" width="9.42578125" customWidth="1"/>
    <col min="10" max="10" width="3.5703125" customWidth="1"/>
    <col min="11" max="11" width="2.7109375" customWidth="1"/>
    <col min="17" max="17" width="6.28515625" customWidth="1"/>
    <col min="18" max="18" width="9.28515625" customWidth="1"/>
  </cols>
  <sheetData>
    <row r="1" spans="4:21" ht="40.5" customHeight="1" x14ac:dyDescent="0.25">
      <c r="D1" s="27" t="s">
        <v>31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5" spans="4:21" ht="9.75" customHeight="1" x14ac:dyDescent="0.25"/>
    <row r="6" spans="4:21" ht="3.75" hidden="1" customHeight="1" x14ac:dyDescent="0.25"/>
    <row r="7" spans="4:21" ht="27.75" customHeight="1" x14ac:dyDescent="0.3">
      <c r="D7" s="28" t="s">
        <v>28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0"/>
    </row>
    <row r="9" spans="4:21" ht="23.25" x14ac:dyDescent="0.35">
      <c r="U9" s="19"/>
    </row>
    <row r="21" spans="4:18" ht="18.75" customHeight="1" x14ac:dyDescent="0.25">
      <c r="D21" s="29" t="s">
        <v>29</v>
      </c>
      <c r="E21" s="29"/>
      <c r="F21" s="29"/>
      <c r="G21" s="29"/>
      <c r="H21" s="29"/>
      <c r="I21" s="29"/>
      <c r="J21" s="21"/>
      <c r="K21" s="29" t="s">
        <v>30</v>
      </c>
      <c r="L21" s="29"/>
      <c r="M21" s="29"/>
      <c r="N21" s="29"/>
      <c r="O21" s="29"/>
      <c r="P21" s="29"/>
      <c r="Q21" s="29"/>
      <c r="R21" s="29"/>
    </row>
  </sheetData>
  <mergeCells count="4">
    <mergeCell ref="D1:R1"/>
    <mergeCell ref="D7:Q7"/>
    <mergeCell ref="D21:I21"/>
    <mergeCell ref="K21:R21"/>
  </mergeCells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R122"/>
  <sheetViews>
    <sheetView topLeftCell="D1" workbookViewId="0">
      <selection activeCell="M14" sqref="M14"/>
    </sheetView>
  </sheetViews>
  <sheetFormatPr defaultRowHeight="15" x14ac:dyDescent="0.25"/>
  <cols>
    <col min="1" max="1" width="11.85546875" customWidth="1"/>
    <col min="2" max="2" width="11" customWidth="1"/>
    <col min="3" max="3" width="12" customWidth="1"/>
    <col min="5" max="5" width="22.42578125" customWidth="1"/>
    <col min="6" max="6" width="7.140625" customWidth="1"/>
    <col min="7" max="7" width="11" customWidth="1"/>
    <col min="8" max="8" width="12" customWidth="1"/>
    <col min="11" max="11" width="10.5703125" customWidth="1"/>
    <col min="16" max="16" width="28.28515625" customWidth="1"/>
    <col min="17" max="17" width="11" customWidth="1"/>
    <col min="18" max="18" width="12" customWidth="1"/>
  </cols>
  <sheetData>
    <row r="7" spans="1:18" x14ac:dyDescent="0.25">
      <c r="J7" t="s">
        <v>3</v>
      </c>
      <c r="K7" s="14">
        <f>GETPIVOTDATA("План ",$P$7)/1000</f>
        <v>7820.2060200000005</v>
      </c>
      <c r="P7" t="s">
        <v>23</v>
      </c>
      <c r="Q7" t="s">
        <v>24</v>
      </c>
    </row>
    <row r="8" spans="1:18" x14ac:dyDescent="0.25">
      <c r="J8" t="s">
        <v>4</v>
      </c>
      <c r="K8" s="14">
        <f>GETPIVOTDATA("Факт ",$P$7)/1000</f>
        <v>8161.1750922720012</v>
      </c>
      <c r="P8">
        <v>7820206.0200000005</v>
      </c>
      <c r="Q8">
        <v>8161175.0922720013</v>
      </c>
    </row>
    <row r="9" spans="1:18" x14ac:dyDescent="0.25">
      <c r="J9" t="s">
        <v>27</v>
      </c>
      <c r="K9" s="15">
        <f>K8/K7</f>
        <v>1.0436010344740254</v>
      </c>
      <c r="L9" s="17" t="str">
        <f>IF(K9&lt;1,K9," ")</f>
        <v xml:space="preserve"> </v>
      </c>
      <c r="M9" s="16">
        <f>IF(K9&lt;1," ",K9)</f>
        <v>1.0436010344740254</v>
      </c>
    </row>
    <row r="10" spans="1:18" x14ac:dyDescent="0.25">
      <c r="L10" s="18" t="str">
        <f>L9</f>
        <v xml:space="preserve"> </v>
      </c>
      <c r="M10" s="18">
        <f>M9</f>
        <v>1.0436010344740254</v>
      </c>
    </row>
    <row r="12" spans="1:18" x14ac:dyDescent="0.25">
      <c r="A12" s="7" t="s">
        <v>26</v>
      </c>
      <c r="B12" t="s">
        <v>23</v>
      </c>
      <c r="C12" t="s">
        <v>24</v>
      </c>
      <c r="P12" s="7" t="s">
        <v>40</v>
      </c>
      <c r="Q12" t="s">
        <v>23</v>
      </c>
      <c r="R12" t="s">
        <v>24</v>
      </c>
    </row>
    <row r="13" spans="1:18" x14ac:dyDescent="0.25">
      <c r="A13" s="8" t="s">
        <v>5</v>
      </c>
      <c r="B13">
        <v>3004957.51</v>
      </c>
      <c r="C13">
        <v>3823015.9208720005</v>
      </c>
      <c r="P13" s="8" t="s">
        <v>5</v>
      </c>
      <c r="Q13">
        <v>3004957.51</v>
      </c>
      <c r="R13">
        <v>3823015.9208720005</v>
      </c>
    </row>
    <row r="14" spans="1:18" x14ac:dyDescent="0.25">
      <c r="A14" s="8" t="s">
        <v>13</v>
      </c>
      <c r="B14">
        <v>2299629.9</v>
      </c>
      <c r="C14">
        <v>2007591.0231359999</v>
      </c>
      <c r="P14" s="8" t="s">
        <v>13</v>
      </c>
      <c r="Q14">
        <v>2299629.9</v>
      </c>
      <c r="R14">
        <v>2007591.0231359999</v>
      </c>
    </row>
    <row r="15" spans="1:18" x14ac:dyDescent="0.25">
      <c r="A15" s="8" t="s">
        <v>11</v>
      </c>
      <c r="B15">
        <v>2174738.06</v>
      </c>
      <c r="C15">
        <v>1997246.3682639997</v>
      </c>
      <c r="P15" s="8" t="s">
        <v>11</v>
      </c>
      <c r="Q15">
        <v>2174738.06</v>
      </c>
      <c r="R15">
        <v>1997246.3682639997</v>
      </c>
    </row>
    <row r="16" spans="1:18" x14ac:dyDescent="0.25">
      <c r="A16" s="8" t="s">
        <v>12</v>
      </c>
      <c r="B16">
        <v>340880.55</v>
      </c>
      <c r="C16">
        <v>333321.78000000009</v>
      </c>
      <c r="P16" s="8" t="s">
        <v>12</v>
      </c>
      <c r="Q16">
        <v>340880.55</v>
      </c>
      <c r="R16">
        <v>333321.78000000009</v>
      </c>
    </row>
    <row r="17" spans="1:18" x14ac:dyDescent="0.25">
      <c r="A17" s="8" t="s">
        <v>21</v>
      </c>
      <c r="B17">
        <v>7820206.0199999996</v>
      </c>
      <c r="C17">
        <v>8161175.0922720004</v>
      </c>
      <c r="P17" s="8" t="s">
        <v>21</v>
      </c>
      <c r="Q17">
        <v>7820206.0199999996</v>
      </c>
      <c r="R17">
        <v>8161175.0922720004</v>
      </c>
    </row>
    <row r="25" spans="1:18" x14ac:dyDescent="0.25">
      <c r="P25" s="7" t="s">
        <v>1</v>
      </c>
      <c r="Q25" t="s">
        <v>24</v>
      </c>
      <c r="R25" t="s">
        <v>23</v>
      </c>
    </row>
    <row r="26" spans="1:18" x14ac:dyDescent="0.25">
      <c r="P26" s="8" t="s">
        <v>8</v>
      </c>
      <c r="Q26">
        <v>142269.72999999998</v>
      </c>
      <c r="R26">
        <v>123447.35</v>
      </c>
    </row>
    <row r="27" spans="1:18" x14ac:dyDescent="0.25">
      <c r="P27" s="8" t="s">
        <v>9</v>
      </c>
      <c r="Q27">
        <v>470414.37000000005</v>
      </c>
      <c r="R27">
        <v>484658.08000000007</v>
      </c>
    </row>
    <row r="28" spans="1:18" x14ac:dyDescent="0.25">
      <c r="P28" s="8" t="s">
        <v>10</v>
      </c>
      <c r="Q28">
        <v>1516563.0522720001</v>
      </c>
      <c r="R28">
        <v>1343341.2500000002</v>
      </c>
    </row>
    <row r="29" spans="1:18" x14ac:dyDescent="0.25">
      <c r="P29" s="8" t="s">
        <v>7</v>
      </c>
      <c r="Q29">
        <v>2076738.7000000002</v>
      </c>
      <c r="R29">
        <v>1681995.26</v>
      </c>
    </row>
    <row r="30" spans="1:18" x14ac:dyDescent="0.25">
      <c r="P30" s="8" t="s">
        <v>6</v>
      </c>
      <c r="Q30">
        <v>3955189.2400000007</v>
      </c>
      <c r="R30">
        <v>4186764.0800000005</v>
      </c>
    </row>
    <row r="31" spans="1:18" x14ac:dyDescent="0.25">
      <c r="P31" s="8" t="s">
        <v>21</v>
      </c>
      <c r="Q31">
        <v>8161175.0922720013</v>
      </c>
      <c r="R31">
        <v>7820206.0200000005</v>
      </c>
    </row>
    <row r="37" spans="1:9" x14ac:dyDescent="0.25">
      <c r="A37" s="7" t="s">
        <v>25</v>
      </c>
      <c r="B37" t="s">
        <v>23</v>
      </c>
      <c r="C37" t="s">
        <v>24</v>
      </c>
      <c r="E37" s="7" t="s">
        <v>25</v>
      </c>
      <c r="F37" t="s">
        <v>24</v>
      </c>
      <c r="H37" s="12" t="s">
        <v>1</v>
      </c>
      <c r="I37" s="12" t="s">
        <v>4</v>
      </c>
    </row>
    <row r="38" spans="1:9" x14ac:dyDescent="0.25">
      <c r="A38" s="8" t="s">
        <v>6</v>
      </c>
      <c r="B38">
        <v>4186764.0800000005</v>
      </c>
      <c r="C38">
        <v>3955189.2400000007</v>
      </c>
      <c r="E38" s="8" t="s">
        <v>6</v>
      </c>
      <c r="F38" s="10">
        <v>0.48463477321363407</v>
      </c>
      <c r="H38" t="str">
        <f>E38</f>
        <v>Оклад</v>
      </c>
      <c r="I38" s="11">
        <f>GETPIVOTDATA("Факт",$E$37,"Статья","Оклад")</f>
        <v>0.48463477321363407</v>
      </c>
    </row>
    <row r="39" spans="1:9" x14ac:dyDescent="0.25">
      <c r="A39" s="8" t="s">
        <v>7</v>
      </c>
      <c r="B39">
        <v>1681995.26</v>
      </c>
      <c r="C39">
        <v>2076738.7000000002</v>
      </c>
      <c r="E39" s="8" t="s">
        <v>7</v>
      </c>
      <c r="F39" s="10">
        <v>0.25446564698342405</v>
      </c>
      <c r="H39" t="str">
        <f>E39</f>
        <v xml:space="preserve">Премия </v>
      </c>
      <c r="I39" s="11">
        <f>GETPIVOTDATA("Факт",$E$37,"Статья","Премия ")</f>
        <v>0.25446564698342405</v>
      </c>
    </row>
    <row r="40" spans="1:9" x14ac:dyDescent="0.25">
      <c r="A40" s="8" t="s">
        <v>10</v>
      </c>
      <c r="B40">
        <v>1343341.2500000002</v>
      </c>
      <c r="C40">
        <v>1516563.0522720001</v>
      </c>
      <c r="E40" s="8" t="s">
        <v>10</v>
      </c>
      <c r="F40" s="10">
        <v>0.18582655501510653</v>
      </c>
      <c r="H40" t="str">
        <f>E40</f>
        <v>Внебюджетные фонды</v>
      </c>
      <c r="I40" s="11">
        <f>GETPIVOTDATA("Факт",$E$37,"Статья","Внебюджетные фонды")</f>
        <v>0.18582655501510653</v>
      </c>
    </row>
    <row r="41" spans="1:9" x14ac:dyDescent="0.25">
      <c r="A41" s="8" t="s">
        <v>9</v>
      </c>
      <c r="B41">
        <v>484658.08000000007</v>
      </c>
      <c r="C41">
        <v>470414.37000000005</v>
      </c>
      <c r="E41" s="8" t="s">
        <v>9</v>
      </c>
      <c r="F41" s="10">
        <v>5.764051924893094E-2</v>
      </c>
      <c r="H41" t="str">
        <f>E41</f>
        <v>Резерв по отпускам</v>
      </c>
      <c r="I41" s="11">
        <f>GETPIVOTDATA("Факт",$E$37,"Статья","Резерв по отпускам")</f>
        <v>5.764051924893094E-2</v>
      </c>
    </row>
    <row r="42" spans="1:9" x14ac:dyDescent="0.25">
      <c r="A42" s="8" t="s">
        <v>8</v>
      </c>
      <c r="B42">
        <v>123447.35</v>
      </c>
      <c r="C42">
        <v>142269.72999999998</v>
      </c>
      <c r="E42" s="8" t="s">
        <v>8</v>
      </c>
      <c r="F42" s="10">
        <v>1.7432505538904363E-2</v>
      </c>
      <c r="H42" t="str">
        <f>E42</f>
        <v>ГПХ</v>
      </c>
      <c r="I42" s="11">
        <f>GETPIVOTDATA("Факт",$E$37,"Статья","ГПХ")</f>
        <v>1.7432505538904363E-2</v>
      </c>
    </row>
    <row r="43" spans="1:9" x14ac:dyDescent="0.25">
      <c r="A43" s="8" t="s">
        <v>21</v>
      </c>
      <c r="B43">
        <v>7820206.0200000005</v>
      </c>
      <c r="C43">
        <v>8161175.0922720013</v>
      </c>
      <c r="E43" s="8" t="s">
        <v>21</v>
      </c>
      <c r="F43" s="10">
        <v>1</v>
      </c>
    </row>
    <row r="62" spans="1:3" x14ac:dyDescent="0.25">
      <c r="A62" s="7" t="s">
        <v>39</v>
      </c>
      <c r="B62" t="s">
        <v>23</v>
      </c>
      <c r="C62" t="s">
        <v>24</v>
      </c>
    </row>
    <row r="63" spans="1:3" x14ac:dyDescent="0.25">
      <c r="A63" s="8" t="s">
        <v>33</v>
      </c>
      <c r="B63">
        <v>1427671.4900000002</v>
      </c>
      <c r="C63">
        <v>1797654.8900000004</v>
      </c>
    </row>
    <row r="64" spans="1:3" x14ac:dyDescent="0.25">
      <c r="A64" s="8" t="s">
        <v>34</v>
      </c>
      <c r="B64">
        <v>950972.82000000007</v>
      </c>
      <c r="C64">
        <v>867564.66999999993</v>
      </c>
    </row>
    <row r="65" spans="1:3" x14ac:dyDescent="0.25">
      <c r="A65" s="8" t="s">
        <v>35</v>
      </c>
      <c r="B65">
        <v>1066052.67</v>
      </c>
      <c r="C65">
        <v>1166700.1399999999</v>
      </c>
    </row>
    <row r="66" spans="1:3" x14ac:dyDescent="0.25">
      <c r="A66" s="8" t="s">
        <v>36</v>
      </c>
      <c r="B66">
        <v>1766487.0500000005</v>
      </c>
      <c r="C66">
        <v>1875256.4822720003</v>
      </c>
    </row>
    <row r="67" spans="1:3" x14ac:dyDescent="0.25">
      <c r="A67" s="8" t="s">
        <v>37</v>
      </c>
      <c r="B67">
        <v>1357492.64</v>
      </c>
      <c r="C67">
        <v>1224593.8299999998</v>
      </c>
    </row>
    <row r="68" spans="1:3" x14ac:dyDescent="0.25">
      <c r="A68" s="8" t="s">
        <v>38</v>
      </c>
      <c r="B68">
        <v>1251529.3499999999</v>
      </c>
      <c r="C68">
        <v>1229405.0799999998</v>
      </c>
    </row>
    <row r="69" spans="1:3" x14ac:dyDescent="0.25">
      <c r="A69" s="8" t="s">
        <v>21</v>
      </c>
      <c r="B69">
        <v>7820206.0200000005</v>
      </c>
      <c r="C69">
        <v>8161175.0922720004</v>
      </c>
    </row>
    <row r="92" spans="1:2" x14ac:dyDescent="0.25">
      <c r="A92" s="7" t="s">
        <v>20</v>
      </c>
      <c r="B92" t="s">
        <v>22</v>
      </c>
    </row>
    <row r="93" spans="1:2" x14ac:dyDescent="0.25">
      <c r="A93" s="8" t="s">
        <v>6</v>
      </c>
      <c r="B93">
        <v>3955189.2400000007</v>
      </c>
    </row>
    <row r="94" spans="1:2" x14ac:dyDescent="0.25">
      <c r="A94" s="8" t="s">
        <v>7</v>
      </c>
      <c r="B94">
        <v>2076738.7000000002</v>
      </c>
    </row>
    <row r="95" spans="1:2" x14ac:dyDescent="0.25">
      <c r="A95" s="8" t="s">
        <v>10</v>
      </c>
      <c r="B95">
        <v>1516563.0522720001</v>
      </c>
    </row>
    <row r="96" spans="1:2" x14ac:dyDescent="0.25">
      <c r="A96" s="8" t="s">
        <v>9</v>
      </c>
      <c r="B96">
        <v>470414.37000000005</v>
      </c>
    </row>
    <row r="97" spans="1:2" x14ac:dyDescent="0.25">
      <c r="A97" s="8" t="s">
        <v>8</v>
      </c>
      <c r="B97">
        <v>142269.72999999998</v>
      </c>
    </row>
    <row r="98" spans="1:2" x14ac:dyDescent="0.25">
      <c r="A98" s="8" t="s">
        <v>21</v>
      </c>
      <c r="B98">
        <v>8161175.0922720013</v>
      </c>
    </row>
    <row r="117" spans="1:2" x14ac:dyDescent="0.25">
      <c r="A117" s="9" t="s">
        <v>20</v>
      </c>
      <c r="B117" s="9" t="s">
        <v>22</v>
      </c>
    </row>
    <row r="118" spans="1:2" x14ac:dyDescent="0.25">
      <c r="A118" s="8" t="s">
        <v>6</v>
      </c>
      <c r="B118">
        <v>3955189.2400000007</v>
      </c>
    </row>
    <row r="119" spans="1:2" x14ac:dyDescent="0.25">
      <c r="A119" s="8" t="s">
        <v>7</v>
      </c>
      <c r="B119">
        <v>2076738.7000000002</v>
      </c>
    </row>
    <row r="120" spans="1:2" x14ac:dyDescent="0.25">
      <c r="A120" s="8" t="s">
        <v>10</v>
      </c>
      <c r="B120">
        <v>1516563.0522720001</v>
      </c>
    </row>
    <row r="121" spans="1:2" x14ac:dyDescent="0.25">
      <c r="A121" s="8" t="s">
        <v>9</v>
      </c>
      <c r="B121">
        <v>470414.37000000005</v>
      </c>
    </row>
    <row r="122" spans="1:2" x14ac:dyDescent="0.25">
      <c r="A122" s="8" t="s">
        <v>8</v>
      </c>
      <c r="B122">
        <v>142269.72999999998</v>
      </c>
    </row>
  </sheetData>
  <pageMargins left="0.7" right="0.7" top="0.75" bottom="0.75" header="0.3" footer="0.3"/>
  <pageSetup paperSize="9" orientation="portrait" horizontalDpi="300" verticalDpi="300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41"/>
  <sheetViews>
    <sheetView topLeftCell="A13" zoomScaleNormal="100" workbookViewId="0">
      <selection activeCell="A2" sqref="A2"/>
    </sheetView>
  </sheetViews>
  <sheetFormatPr defaultColWidth="8.85546875" defaultRowHeight="15" x14ac:dyDescent="0.25"/>
  <cols>
    <col min="1" max="1" width="33.28515625" customWidth="1"/>
    <col min="2" max="2" width="27.85546875" customWidth="1"/>
    <col min="3" max="3" width="13.85546875" customWidth="1"/>
    <col min="4" max="4" width="12.28515625" customWidth="1"/>
    <col min="5" max="5" width="12.85546875" customWidth="1"/>
    <col min="6" max="6" width="14.85546875" customWidth="1"/>
    <col min="7" max="7" width="10.42578125" customWidth="1"/>
    <col min="8" max="8" width="12.28515625" customWidth="1"/>
    <col min="9" max="9" width="11.85546875" customWidth="1"/>
    <col min="10" max="10" width="12.28515625" customWidth="1"/>
    <col min="11" max="11" width="11.42578125" customWidth="1"/>
    <col min="12" max="12" width="12.28515625" customWidth="1"/>
    <col min="13" max="13" width="12" customWidth="1"/>
    <col min="14" max="14" width="11.7109375" customWidth="1"/>
    <col min="15" max="16" width="12.28515625" customWidth="1"/>
    <col min="17" max="17" width="12" customWidth="1"/>
  </cols>
  <sheetData>
    <row r="1" spans="1:17" x14ac:dyDescent="0.25">
      <c r="A1" s="23" t="s">
        <v>0</v>
      </c>
      <c r="B1" s="24" t="s">
        <v>1</v>
      </c>
      <c r="C1" s="24" t="s">
        <v>32</v>
      </c>
      <c r="D1" s="25" t="s">
        <v>3</v>
      </c>
      <c r="E1" s="25" t="s">
        <v>4</v>
      </c>
      <c r="F1" s="26" t="s">
        <v>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22" t="s">
        <v>5</v>
      </c>
      <c r="B2" s="6" t="s">
        <v>6</v>
      </c>
      <c r="C2" s="13" t="s">
        <v>14</v>
      </c>
      <c r="D2" s="4">
        <v>493546.75</v>
      </c>
      <c r="E2" s="4">
        <v>307170.43000000005</v>
      </c>
      <c r="F2" t="str">
        <f>MID("янвфевмарапрмайиюниюлавгсеноктноядек",MONTH(ТаблДан[[#This Row],[НачМесяца]])*3-2,3)</f>
        <v>янв</v>
      </c>
      <c r="P2" s="2"/>
      <c r="Q2" s="2"/>
    </row>
    <row r="3" spans="1:17" x14ac:dyDescent="0.25">
      <c r="A3" s="22" t="s">
        <v>5</v>
      </c>
      <c r="B3" s="6" t="s">
        <v>7</v>
      </c>
      <c r="C3" s="13" t="s">
        <v>14</v>
      </c>
      <c r="D3" s="4">
        <v>0</v>
      </c>
      <c r="E3" s="4">
        <v>445935.72</v>
      </c>
      <c r="F3" t="str">
        <f>MID("янвфевмарапрмайиюниюлавгсеноктноядек",MONTH(ТаблДан[[#This Row],[НачМесяца]])*3-2,3)</f>
        <v>янв</v>
      </c>
      <c r="P3" s="2"/>
      <c r="Q3" s="2"/>
    </row>
    <row r="4" spans="1:17" x14ac:dyDescent="0.25">
      <c r="A4" s="22" t="s">
        <v>5</v>
      </c>
      <c r="B4" s="6" t="s">
        <v>8</v>
      </c>
      <c r="C4" s="13" t="s">
        <v>14</v>
      </c>
      <c r="D4" s="4">
        <v>10049.44</v>
      </c>
      <c r="E4" s="4">
        <v>22454.67</v>
      </c>
      <c r="F4" t="str">
        <f>MID("янвфевмарапрмайиюниюлавгсеноктноядек",MONTH(ТаблДан[[#This Row],[НачМесяца]])*3-2,3)</f>
        <v>янв</v>
      </c>
      <c r="P4" s="2"/>
      <c r="Q4" s="2"/>
    </row>
    <row r="5" spans="1:17" x14ac:dyDescent="0.25">
      <c r="A5" s="22" t="s">
        <v>5</v>
      </c>
      <c r="B5" s="6" t="s">
        <v>9</v>
      </c>
      <c r="C5" s="13" t="s">
        <v>14</v>
      </c>
      <c r="D5" s="4">
        <v>27703.760000000002</v>
      </c>
      <c r="E5" s="4">
        <v>74603.7</v>
      </c>
      <c r="F5" t="str">
        <f>MID("янвфевмарапрмайиюниюлавгсеноктноядек",MONTH(ТаблДан[[#This Row],[НачМесяца]])*3-2,3)</f>
        <v>янв</v>
      </c>
      <c r="P5" s="2"/>
      <c r="Q5" s="2"/>
    </row>
    <row r="6" spans="1:17" x14ac:dyDescent="0.25">
      <c r="A6" s="22" t="s">
        <v>5</v>
      </c>
      <c r="B6" s="6" t="s">
        <v>10</v>
      </c>
      <c r="C6" s="13" t="s">
        <v>14</v>
      </c>
      <c r="D6" s="4">
        <v>96679.790000000008</v>
      </c>
      <c r="E6" s="4">
        <v>209429.14</v>
      </c>
      <c r="F6" t="str">
        <f>MID("янвфевмарапрмайиюниюлавгсеноктноядек",MONTH(ТаблДан[[#This Row],[НачМесяца]])*3-2,3)</f>
        <v>янв</v>
      </c>
      <c r="P6" s="2"/>
      <c r="Q6" s="2"/>
    </row>
    <row r="7" spans="1:17" x14ac:dyDescent="0.25">
      <c r="A7" s="22" t="s">
        <v>11</v>
      </c>
      <c r="B7" s="6" t="s">
        <v>6</v>
      </c>
      <c r="C7" s="13" t="s">
        <v>14</v>
      </c>
      <c r="D7" s="4">
        <v>225441.62</v>
      </c>
      <c r="E7" s="4">
        <v>145370.6</v>
      </c>
      <c r="F7" t="str">
        <f>MID("янвфевмарапрмайиюниюлавгсеноктноядек",MONTH(ТаблДан[[#This Row],[НачМесяца]])*3-2,3)</f>
        <v>янв</v>
      </c>
      <c r="P7" s="2"/>
      <c r="Q7" s="2"/>
    </row>
    <row r="8" spans="1:17" x14ac:dyDescent="0.25">
      <c r="A8" s="22" t="s">
        <v>11</v>
      </c>
      <c r="B8" s="6" t="s">
        <v>7</v>
      </c>
      <c r="C8" s="13" t="s">
        <v>14</v>
      </c>
      <c r="D8" s="4">
        <v>55949.16</v>
      </c>
      <c r="E8" s="4">
        <v>133432.49</v>
      </c>
      <c r="F8" t="str">
        <f>MID("янвфевмарапрмайиюниюлавгсеноктноядек",MONTH(ТаблДан[[#This Row],[НачМесяца]])*3-2,3)</f>
        <v>янв</v>
      </c>
      <c r="P8" s="2"/>
      <c r="Q8" s="2"/>
    </row>
    <row r="9" spans="1:17" x14ac:dyDescent="0.25">
      <c r="A9" s="22" t="s">
        <v>11</v>
      </c>
      <c r="B9" s="6" t="s">
        <v>8</v>
      </c>
      <c r="C9" s="13" t="s">
        <v>14</v>
      </c>
      <c r="D9" s="4">
        <v>0</v>
      </c>
      <c r="E9" s="4">
        <v>17197.53</v>
      </c>
      <c r="F9" t="str">
        <f>MID("янвфевмарапрмайиюниюлавгсеноктноядек",MONTH(ТаблДан[[#This Row],[НачМесяца]])*3-2,3)</f>
        <v>янв</v>
      </c>
      <c r="P9" s="2"/>
      <c r="Q9" s="2"/>
    </row>
    <row r="10" spans="1:17" x14ac:dyDescent="0.25">
      <c r="A10" s="22" t="s">
        <v>11</v>
      </c>
      <c r="B10" s="6" t="s">
        <v>9</v>
      </c>
      <c r="C10" s="13" t="s">
        <v>14</v>
      </c>
      <c r="D10" s="4">
        <v>24804.71</v>
      </c>
      <c r="E10" s="4">
        <v>31245.070000000003</v>
      </c>
      <c r="F10" t="str">
        <f>MID("янвфевмарапрмайиюниюлавгсеноктноядек",MONTH(ТаблДан[[#This Row],[НачМесяца]])*3-2,3)</f>
        <v>янв</v>
      </c>
      <c r="P10" s="2"/>
      <c r="Q10" s="2"/>
    </row>
    <row r="11" spans="1:17" x14ac:dyDescent="0.25">
      <c r="A11" s="22" t="s">
        <v>11</v>
      </c>
      <c r="B11" s="6" t="s">
        <v>10</v>
      </c>
      <c r="C11" s="13" t="s">
        <v>14</v>
      </c>
      <c r="D11" s="4">
        <v>85134.41</v>
      </c>
      <c r="E11" s="4">
        <v>89416.66</v>
      </c>
      <c r="F11" t="str">
        <f>MID("янвфевмарапрмайиюниюлавгсеноктноядек",MONTH(ТаблДан[[#This Row],[НачМесяца]])*3-2,3)</f>
        <v>янв</v>
      </c>
      <c r="P11" s="2"/>
      <c r="Q11" s="2"/>
    </row>
    <row r="12" spans="1:17" x14ac:dyDescent="0.25">
      <c r="A12" s="22" t="s">
        <v>12</v>
      </c>
      <c r="B12" s="6" t="s">
        <v>6</v>
      </c>
      <c r="C12" s="13" t="s">
        <v>14</v>
      </c>
      <c r="D12" s="4">
        <v>11917.23</v>
      </c>
      <c r="E12" s="4">
        <v>18000.009999999998</v>
      </c>
      <c r="F12" t="str">
        <f>MID("янвфевмарапрмайиюниюлавгсеноктноядек",MONTH(ТаблДан[[#This Row],[НачМесяца]])*3-2,3)</f>
        <v>янв</v>
      </c>
      <c r="P12" s="2"/>
      <c r="Q12" s="2"/>
    </row>
    <row r="13" spans="1:17" x14ac:dyDescent="0.25">
      <c r="A13" s="22" t="s">
        <v>12</v>
      </c>
      <c r="B13" s="6" t="s">
        <v>7</v>
      </c>
      <c r="C13" s="13" t="s">
        <v>14</v>
      </c>
      <c r="D13" s="4">
        <v>6142</v>
      </c>
      <c r="E13" s="4">
        <v>0</v>
      </c>
      <c r="F13" t="str">
        <f>MID("янвфевмарапрмайиюниюлавгсеноктноядек",MONTH(ТаблДан[[#This Row],[НачМесяца]])*3-2,3)</f>
        <v>янв</v>
      </c>
      <c r="P13" s="2"/>
      <c r="Q13" s="2"/>
    </row>
    <row r="14" spans="1:17" x14ac:dyDescent="0.25">
      <c r="A14" s="22" t="s">
        <v>12</v>
      </c>
      <c r="B14" s="6" t="s">
        <v>8</v>
      </c>
      <c r="C14" s="13" t="s">
        <v>14</v>
      </c>
      <c r="D14" s="4">
        <v>14906</v>
      </c>
      <c r="E14" s="4">
        <v>1639.68</v>
      </c>
      <c r="F14" t="str">
        <f>MID("янвфевмарапрмайиюниюлавгсеноктноядек",MONTH(ТаблДан[[#This Row],[НачМесяца]])*3-2,3)</f>
        <v>янв</v>
      </c>
      <c r="P14" s="2"/>
      <c r="Q14" s="2"/>
    </row>
    <row r="15" spans="1:17" x14ac:dyDescent="0.25">
      <c r="A15" s="22" t="s">
        <v>12</v>
      </c>
      <c r="B15" s="6" t="s">
        <v>9</v>
      </c>
      <c r="C15" s="13" t="s">
        <v>14</v>
      </c>
      <c r="D15" s="4">
        <v>2242.5700000000002</v>
      </c>
      <c r="E15" s="4">
        <v>2347.1999999999998</v>
      </c>
      <c r="F15" t="str">
        <f>MID("янвфевмарапрмайиюниюлавгсеноктноядек",MONTH(ТаблДан[[#This Row],[НачМесяца]])*3-2,3)</f>
        <v>янв</v>
      </c>
      <c r="P15" s="2"/>
      <c r="Q15" s="2"/>
    </row>
    <row r="16" spans="1:17" x14ac:dyDescent="0.25">
      <c r="A16" s="22" t="s">
        <v>12</v>
      </c>
      <c r="B16" s="6" t="s">
        <v>10</v>
      </c>
      <c r="C16" s="13" t="s">
        <v>14</v>
      </c>
      <c r="D16" s="4">
        <v>9267.6</v>
      </c>
      <c r="E16" s="4">
        <v>5916.35</v>
      </c>
      <c r="F16" t="str">
        <f>MID("янвфевмарапрмайиюниюлавгсеноктноядек",MONTH(ТаблДан[[#This Row],[НачМесяца]])*3-2,3)</f>
        <v>янв</v>
      </c>
      <c r="P16" s="2"/>
      <c r="Q16" s="2"/>
    </row>
    <row r="17" spans="1:17" x14ac:dyDescent="0.25">
      <c r="A17" s="22" t="s">
        <v>13</v>
      </c>
      <c r="B17" s="6" t="s">
        <v>6</v>
      </c>
      <c r="C17" s="13" t="s">
        <v>14</v>
      </c>
      <c r="D17" s="4">
        <v>237957.16</v>
      </c>
      <c r="E17" s="4">
        <v>108809.51999999999</v>
      </c>
      <c r="F17" t="str">
        <f>MID("янвфевмарапрмайиюниюлавгсеноктноядек",MONTH(ТаблДан[[#This Row],[НачМесяца]])*3-2,3)</f>
        <v>янв</v>
      </c>
      <c r="P17" s="2"/>
      <c r="Q17" s="2"/>
    </row>
    <row r="18" spans="1:17" x14ac:dyDescent="0.25">
      <c r="A18" s="22" t="s">
        <v>13</v>
      </c>
      <c r="B18" s="6" t="s">
        <v>7</v>
      </c>
      <c r="C18" s="13" t="s">
        <v>14</v>
      </c>
      <c r="D18" s="4">
        <v>38581.259999999995</v>
      </c>
      <c r="E18" s="4">
        <v>53600.340000000011</v>
      </c>
      <c r="F18" t="str">
        <f>MID("янвфевмарапрмайиюниюлавгсеноктноядек",MONTH(ТаблДан[[#This Row],[НачМесяца]])*3-2,3)</f>
        <v>янв</v>
      </c>
      <c r="P18" s="2"/>
      <c r="Q18" s="2"/>
    </row>
    <row r="19" spans="1:17" x14ac:dyDescent="0.25">
      <c r="A19" s="22" t="s">
        <v>13</v>
      </c>
      <c r="B19" s="6" t="s">
        <v>8</v>
      </c>
      <c r="C19" s="13" t="s">
        <v>14</v>
      </c>
      <c r="D19" s="4">
        <v>0</v>
      </c>
      <c r="E19" s="4">
        <v>0</v>
      </c>
      <c r="F19" t="str">
        <f>MID("янвфевмарапрмайиюниюлавгсеноктноядек",MONTH(ТаблДан[[#This Row],[НачМесяца]])*3-2,3)</f>
        <v>янв</v>
      </c>
      <c r="P19" s="2"/>
      <c r="Q19" s="2"/>
    </row>
    <row r="20" spans="1:17" x14ac:dyDescent="0.25">
      <c r="A20" s="22" t="s">
        <v>13</v>
      </c>
      <c r="B20" s="6" t="s">
        <v>9</v>
      </c>
      <c r="C20" s="13" t="s">
        <v>14</v>
      </c>
      <c r="D20" s="4">
        <v>11326.7</v>
      </c>
      <c r="E20" s="4">
        <v>36814.76</v>
      </c>
      <c r="F20" t="str">
        <f>MID("янвфевмарапрмайиюниюлавгсеноктноядек",MONTH(ТаблДан[[#This Row],[НачМесяца]])*3-2,3)</f>
        <v>янв</v>
      </c>
      <c r="P20" s="2"/>
      <c r="Q20" s="2"/>
    </row>
    <row r="21" spans="1:17" x14ac:dyDescent="0.25">
      <c r="A21" s="22" t="s">
        <v>13</v>
      </c>
      <c r="B21" s="6" t="s">
        <v>10</v>
      </c>
      <c r="C21" s="13" t="s">
        <v>14</v>
      </c>
      <c r="D21" s="4">
        <v>76021.33</v>
      </c>
      <c r="E21" s="4">
        <v>94271.02</v>
      </c>
      <c r="F21" t="str">
        <f>MID("янвфевмарапрмайиюниюлавгсеноктноядек",MONTH(ТаблДан[[#This Row],[НачМесяца]])*3-2,3)</f>
        <v>янв</v>
      </c>
      <c r="P21" s="2"/>
      <c r="Q21" s="2"/>
    </row>
    <row r="22" spans="1:17" x14ac:dyDescent="0.25">
      <c r="A22" s="22" t="s">
        <v>5</v>
      </c>
      <c r="B22" s="6" t="s">
        <v>6</v>
      </c>
      <c r="C22" s="13" t="s">
        <v>15</v>
      </c>
      <c r="D22" s="4">
        <v>231698.71</v>
      </c>
      <c r="E22" s="4">
        <v>215687.43000000002</v>
      </c>
      <c r="F22" t="str">
        <f>MID("янвфевмарапрмайиюниюлавгсеноктноядек",MONTH(ТаблДан[[#This Row],[НачМесяца]])*3-2,3)</f>
        <v>фев</v>
      </c>
      <c r="P22" s="3"/>
      <c r="Q22" s="3"/>
    </row>
    <row r="23" spans="1:17" x14ac:dyDescent="0.25">
      <c r="A23" s="22" t="s">
        <v>5</v>
      </c>
      <c r="B23" s="6" t="s">
        <v>7</v>
      </c>
      <c r="C23" s="13" t="s">
        <v>15</v>
      </c>
      <c r="D23" s="4">
        <v>0</v>
      </c>
      <c r="E23" s="4">
        <v>0</v>
      </c>
      <c r="F23" t="str">
        <f>MID("янвфевмарапрмайиюниюлавгсеноктноядек",MONTH(ТаблДан[[#This Row],[НачМесяца]])*3-2,3)</f>
        <v>фев</v>
      </c>
    </row>
    <row r="24" spans="1:17" x14ac:dyDescent="0.25">
      <c r="A24" s="22" t="s">
        <v>5</v>
      </c>
      <c r="B24" s="6" t="s">
        <v>8</v>
      </c>
      <c r="C24" s="13" t="s">
        <v>15</v>
      </c>
      <c r="D24" s="4">
        <v>0</v>
      </c>
      <c r="E24" s="4">
        <v>32660.68</v>
      </c>
      <c r="F24" t="str">
        <f>MID("янвфевмарапрмайиюниюлавгсеноктноядек",MONTH(ТаблДан[[#This Row],[НачМесяца]])*3-2,3)</f>
        <v>фев</v>
      </c>
    </row>
    <row r="25" spans="1:17" x14ac:dyDescent="0.25">
      <c r="A25" s="22" t="s">
        <v>5</v>
      </c>
      <c r="B25" s="6" t="s">
        <v>9</v>
      </c>
      <c r="C25" s="13" t="s">
        <v>15</v>
      </c>
      <c r="D25" s="4">
        <v>27259.010000000002</v>
      </c>
      <c r="E25" s="4">
        <v>26888.01</v>
      </c>
      <c r="F25" t="str">
        <f>MID("янвфевмарапрмайиюниюлавгсеноктноядек",MONTH(ТаблДан[[#This Row],[НачМесяца]])*3-2,3)</f>
        <v>фев</v>
      </c>
    </row>
    <row r="26" spans="1:17" x14ac:dyDescent="0.25">
      <c r="A26" s="22" t="s">
        <v>5</v>
      </c>
      <c r="B26" s="6" t="s">
        <v>10</v>
      </c>
      <c r="C26" s="13" t="s">
        <v>15</v>
      </c>
      <c r="D26" s="4">
        <v>68596.160000000003</v>
      </c>
      <c r="E26" s="4">
        <v>65568.97</v>
      </c>
      <c r="F26" t="str">
        <f>MID("янвфевмарапрмайиюниюлавгсеноктноядек",MONTH(ТаблДан[[#This Row],[НачМесяца]])*3-2,3)</f>
        <v>фев</v>
      </c>
    </row>
    <row r="27" spans="1:17" x14ac:dyDescent="0.25">
      <c r="A27" s="22" t="s">
        <v>11</v>
      </c>
      <c r="B27" s="6" t="s">
        <v>6</v>
      </c>
      <c r="C27" s="13" t="s">
        <v>15</v>
      </c>
      <c r="D27" s="4">
        <v>166044.26</v>
      </c>
      <c r="E27" s="4">
        <v>139493.04999999999</v>
      </c>
      <c r="F27" t="str">
        <f>MID("янвфевмарапрмайиюниюлавгсеноктноядек",MONTH(ТаблДан[[#This Row],[НачМесяца]])*3-2,3)</f>
        <v>фев</v>
      </c>
    </row>
    <row r="28" spans="1:17" x14ac:dyDescent="0.25">
      <c r="A28" s="22" t="s">
        <v>11</v>
      </c>
      <c r="B28" s="6" t="s">
        <v>7</v>
      </c>
      <c r="C28" s="13" t="s">
        <v>15</v>
      </c>
      <c r="D28" s="4">
        <v>41356.159999999996</v>
      </c>
      <c r="E28" s="4">
        <v>44716.14</v>
      </c>
      <c r="F28" t="str">
        <f>MID("янвфевмарапрмайиюниюлавгсеноктноядек",MONTH(ТаблДан[[#This Row],[НачМесяца]])*3-2,3)</f>
        <v>фев</v>
      </c>
    </row>
    <row r="29" spans="1:17" x14ac:dyDescent="0.25">
      <c r="A29" s="22" t="s">
        <v>11</v>
      </c>
      <c r="B29" s="6" t="s">
        <v>8</v>
      </c>
      <c r="C29" s="13" t="s">
        <v>15</v>
      </c>
      <c r="D29" s="4">
        <v>0</v>
      </c>
      <c r="E29" s="4">
        <v>0</v>
      </c>
      <c r="F29" t="str">
        <f>MID("янвфевмарапрмайиюниюлавгсеноктноядек",MONTH(ТаблДан[[#This Row],[НачМесяца]])*3-2,3)</f>
        <v>фев</v>
      </c>
    </row>
    <row r="30" spans="1:17" x14ac:dyDescent="0.25">
      <c r="A30" s="22" t="s">
        <v>11</v>
      </c>
      <c r="B30" s="6" t="s">
        <v>9</v>
      </c>
      <c r="C30" s="13" t="s">
        <v>15</v>
      </c>
      <c r="D30" s="4">
        <v>20820.540000000005</v>
      </c>
      <c r="E30" s="4">
        <v>21609.19</v>
      </c>
      <c r="F30" t="str">
        <f>MID("янвфевмарапрмайиюниюлавгсеноктноядек",MONTH(ТаблДан[[#This Row],[НачМесяца]])*3-2,3)</f>
        <v>фев</v>
      </c>
    </row>
    <row r="31" spans="1:17" x14ac:dyDescent="0.25">
      <c r="A31" s="22" t="s">
        <v>11</v>
      </c>
      <c r="B31" s="6" t="s">
        <v>10</v>
      </c>
      <c r="C31" s="13" t="s">
        <v>15</v>
      </c>
      <c r="D31" s="4">
        <v>63049.73000000001</v>
      </c>
      <c r="E31" s="4">
        <v>55999.57</v>
      </c>
      <c r="F31" t="str">
        <f>MID("янвфевмарапрмайиюниюлавгсеноктноядек",MONTH(ТаблДан[[#This Row],[НачМесяца]])*3-2,3)</f>
        <v>фев</v>
      </c>
    </row>
    <row r="32" spans="1:17" x14ac:dyDescent="0.25">
      <c r="A32" s="22" t="s">
        <v>12</v>
      </c>
      <c r="B32" s="6" t="s">
        <v>6</v>
      </c>
      <c r="C32" s="13" t="s">
        <v>15</v>
      </c>
      <c r="D32" s="4">
        <v>900</v>
      </c>
      <c r="E32" s="4">
        <v>4819.0200000000004</v>
      </c>
      <c r="F32" t="str">
        <f>MID("янвфевмарапрмайиюниюлавгсеноктноядек",MONTH(ТаблДан[[#This Row],[НачМесяца]])*3-2,3)</f>
        <v>фев</v>
      </c>
    </row>
    <row r="33" spans="1:6" x14ac:dyDescent="0.25">
      <c r="A33" s="22" t="s">
        <v>12</v>
      </c>
      <c r="B33" s="6" t="s">
        <v>7</v>
      </c>
      <c r="C33" s="13" t="s">
        <v>15</v>
      </c>
      <c r="D33" s="4">
        <v>0</v>
      </c>
      <c r="E33" s="4">
        <v>0</v>
      </c>
      <c r="F33" t="str">
        <f>MID("янвфевмарапрмайиюниюлавгсеноктноядек",MONTH(ТаблДан[[#This Row],[НачМесяца]])*3-2,3)</f>
        <v>фев</v>
      </c>
    </row>
    <row r="34" spans="1:6" x14ac:dyDescent="0.25">
      <c r="A34" s="22" t="s">
        <v>12</v>
      </c>
      <c r="B34" s="6" t="s">
        <v>8</v>
      </c>
      <c r="C34" s="13" t="s">
        <v>15</v>
      </c>
      <c r="D34" s="4">
        <v>6879.04</v>
      </c>
      <c r="E34" s="4">
        <v>43723.96</v>
      </c>
      <c r="F34" t="str">
        <f>MID("янвфевмарапрмайиюниюлавгсеноктноядек",MONTH(ТаблДан[[#This Row],[НачМесяца]])*3-2,3)</f>
        <v>фев</v>
      </c>
    </row>
    <row r="35" spans="1:6" x14ac:dyDescent="0.25">
      <c r="A35" s="22" t="s">
        <v>12</v>
      </c>
      <c r="B35" s="6" t="s">
        <v>9</v>
      </c>
      <c r="C35" s="13" t="s">
        <v>15</v>
      </c>
      <c r="D35" s="4">
        <v>117.36</v>
      </c>
      <c r="E35" s="4">
        <v>59.02</v>
      </c>
      <c r="F35" t="str">
        <f>MID("янвфевмарапрмайиюниюлавгсеноктноядек",MONTH(ТаблДан[[#This Row],[НачМесяца]])*3-2,3)</f>
        <v>фев</v>
      </c>
    </row>
    <row r="36" spans="1:6" x14ac:dyDescent="0.25">
      <c r="A36" s="22" t="s">
        <v>12</v>
      </c>
      <c r="B36" s="6" t="s">
        <v>10</v>
      </c>
      <c r="C36" s="13" t="s">
        <v>15</v>
      </c>
      <c r="D36" s="4">
        <v>2137.8200000000002</v>
      </c>
      <c r="E36" s="4">
        <v>13314.18</v>
      </c>
      <c r="F36" t="str">
        <f>MID("янвфевмарапрмайиюниюлавгсеноктноядек",MONTH(ТаблДан[[#This Row],[НачМесяца]])*3-2,3)</f>
        <v>фев</v>
      </c>
    </row>
    <row r="37" spans="1:6" x14ac:dyDescent="0.25">
      <c r="A37" s="22" t="s">
        <v>13</v>
      </c>
      <c r="B37" s="6" t="s">
        <v>6</v>
      </c>
      <c r="C37" s="13" t="s">
        <v>15</v>
      </c>
      <c r="D37" s="4">
        <v>121350.1</v>
      </c>
      <c r="E37" s="4">
        <v>103409.73</v>
      </c>
      <c r="F37" t="str">
        <f>MID("янвфевмарапрмайиюниюлавгсеноктноядек",MONTH(ТаблДан[[#This Row],[НачМесяца]])*3-2,3)</f>
        <v>фев</v>
      </c>
    </row>
    <row r="38" spans="1:6" x14ac:dyDescent="0.25">
      <c r="A38" s="22" t="s">
        <v>13</v>
      </c>
      <c r="B38" s="6" t="s">
        <v>7</v>
      </c>
      <c r="C38" s="13" t="s">
        <v>15</v>
      </c>
      <c r="D38" s="4">
        <v>139577.13999999998</v>
      </c>
      <c r="E38" s="4">
        <v>57472.65</v>
      </c>
      <c r="F38" t="str">
        <f>MID("янвфевмарапрмайиюниюлавгсеноктноядек",MONTH(ТаблДан[[#This Row],[НачМесяца]])*3-2,3)</f>
        <v>фев</v>
      </c>
    </row>
    <row r="39" spans="1:6" x14ac:dyDescent="0.25">
      <c r="A39" s="22" t="s">
        <v>13</v>
      </c>
      <c r="B39" s="6" t="s">
        <v>8</v>
      </c>
      <c r="C39" s="13" t="s">
        <v>15</v>
      </c>
      <c r="D39" s="4">
        <v>0</v>
      </c>
      <c r="E39" s="4">
        <v>0</v>
      </c>
      <c r="F39" t="str">
        <f>MID("янвфевмарапрмайиюниюлавгсеноктноядек",MONTH(ТаблДан[[#This Row],[НачМесяца]])*3-2,3)</f>
        <v>фев</v>
      </c>
    </row>
    <row r="40" spans="1:6" x14ac:dyDescent="0.25">
      <c r="A40" s="22" t="s">
        <v>13</v>
      </c>
      <c r="B40" s="6" t="s">
        <v>9</v>
      </c>
      <c r="C40" s="13" t="s">
        <v>15</v>
      </c>
      <c r="D40" s="4">
        <v>15824.05</v>
      </c>
      <c r="E40" s="4">
        <v>10706.529999999999</v>
      </c>
      <c r="F40" t="str">
        <f>MID("янвфевмарапрмайиюниюлавгсеноктноядек",MONTH(ТаблДан[[#This Row],[НачМесяца]])*3-2,3)</f>
        <v>фев</v>
      </c>
    </row>
    <row r="41" spans="1:6" x14ac:dyDescent="0.25">
      <c r="A41" s="22" t="s">
        <v>13</v>
      </c>
      <c r="B41" s="6" t="s">
        <v>10</v>
      </c>
      <c r="C41" s="13" t="s">
        <v>15</v>
      </c>
      <c r="D41" s="4">
        <v>45362.740000000005</v>
      </c>
      <c r="E41" s="4">
        <v>31436.54</v>
      </c>
      <c r="F41" t="str">
        <f>MID("янвфевмарапрмайиюниюлавгсеноктноядек",MONTH(ТаблДан[[#This Row],[НачМесяца]])*3-2,3)</f>
        <v>фев</v>
      </c>
    </row>
    <row r="42" spans="1:6" x14ac:dyDescent="0.25">
      <c r="A42" s="22" t="s">
        <v>5</v>
      </c>
      <c r="B42" s="6" t="s">
        <v>6</v>
      </c>
      <c r="C42" s="13" t="s">
        <v>16</v>
      </c>
      <c r="D42" s="4">
        <v>227112.88</v>
      </c>
      <c r="E42" s="4">
        <v>347518.30000000005</v>
      </c>
      <c r="F42" t="str">
        <f>MID("янвфевмарапрмайиюниюлавгсеноктноядек",MONTH(ТаблДан[[#This Row],[НачМесяца]])*3-2,3)</f>
        <v>мар</v>
      </c>
    </row>
    <row r="43" spans="1:6" x14ac:dyDescent="0.25">
      <c r="A43" s="22" t="s">
        <v>5</v>
      </c>
      <c r="B43" s="6" t="s">
        <v>7</v>
      </c>
      <c r="C43" s="13" t="s">
        <v>16</v>
      </c>
      <c r="D43" s="4">
        <v>0</v>
      </c>
      <c r="E43" s="4">
        <v>0</v>
      </c>
      <c r="F43" t="str">
        <f>MID("янвфевмарапрмайиюниюлавгсеноктноядек",MONTH(ТаблДан[[#This Row],[НачМесяца]])*3-2,3)</f>
        <v>мар</v>
      </c>
    </row>
    <row r="44" spans="1:6" x14ac:dyDescent="0.25">
      <c r="A44" s="22" t="s">
        <v>5</v>
      </c>
      <c r="B44" s="6" t="s">
        <v>8</v>
      </c>
      <c r="C44" s="13" t="s">
        <v>16</v>
      </c>
      <c r="D44" s="4">
        <v>0</v>
      </c>
      <c r="E44" s="4">
        <v>0</v>
      </c>
      <c r="F44" t="str">
        <f>MID("янвфевмарапрмайиюниюлавгсеноктноядек",MONTH(ТаблДан[[#This Row],[НачМесяца]])*3-2,3)</f>
        <v>мар</v>
      </c>
    </row>
    <row r="45" spans="1:6" x14ac:dyDescent="0.25">
      <c r="A45" s="22" t="s">
        <v>5</v>
      </c>
      <c r="B45" s="6" t="s">
        <v>9</v>
      </c>
      <c r="C45" s="13" t="s">
        <v>16</v>
      </c>
      <c r="D45" s="4">
        <v>21980.67</v>
      </c>
      <c r="E45" s="4">
        <v>23443.52</v>
      </c>
      <c r="F45" t="str">
        <f>MID("янвфевмарапрмайиюниюлавгсеноктноядек",MONTH(ТаблДан[[#This Row],[НачМесяца]])*3-2,3)</f>
        <v>мар</v>
      </c>
    </row>
    <row r="46" spans="1:6" x14ac:dyDescent="0.25">
      <c r="A46" s="22" t="s">
        <v>5</v>
      </c>
      <c r="B46" s="6" t="s">
        <v>10</v>
      </c>
      <c r="C46" s="13" t="s">
        <v>16</v>
      </c>
      <c r="D46" s="4">
        <v>41514.47</v>
      </c>
      <c r="E46" s="4">
        <v>61267.100000000006</v>
      </c>
      <c r="F46" t="str">
        <f>MID("янвфевмарапрмайиюниюлавгсеноктноядек",MONTH(ТаблДан[[#This Row],[НачМесяца]])*3-2,3)</f>
        <v>мар</v>
      </c>
    </row>
    <row r="47" spans="1:6" x14ac:dyDescent="0.25">
      <c r="A47" s="22" t="s">
        <v>11</v>
      </c>
      <c r="B47" s="6" t="s">
        <v>6</v>
      </c>
      <c r="C47" s="13" t="s">
        <v>16</v>
      </c>
      <c r="D47" s="4">
        <v>189583.2</v>
      </c>
      <c r="E47" s="4">
        <v>180151.31</v>
      </c>
      <c r="F47" t="str">
        <f>MID("янвфевмарапрмайиюниюлавгсеноктноядек",MONTH(ТаблДан[[#This Row],[НачМесяца]])*3-2,3)</f>
        <v>мар</v>
      </c>
    </row>
    <row r="48" spans="1:6" x14ac:dyDescent="0.25">
      <c r="A48" s="22" t="s">
        <v>11</v>
      </c>
      <c r="B48" s="6" t="s">
        <v>7</v>
      </c>
      <c r="C48" s="13" t="s">
        <v>16</v>
      </c>
      <c r="D48" s="4">
        <v>38581.259999999995</v>
      </c>
      <c r="E48" s="4">
        <v>56907.990000000005</v>
      </c>
      <c r="F48" t="str">
        <f>MID("янвфевмарапрмайиюниюлавгсеноктноядек",MONTH(ТаблДан[[#This Row],[НачМесяца]])*3-2,3)</f>
        <v>мар</v>
      </c>
    </row>
    <row r="49" spans="1:6" x14ac:dyDescent="0.25">
      <c r="A49" s="22" t="s">
        <v>11</v>
      </c>
      <c r="B49" s="6" t="s">
        <v>8</v>
      </c>
      <c r="C49" s="13" t="s">
        <v>16</v>
      </c>
      <c r="D49" s="4">
        <v>0</v>
      </c>
      <c r="E49" s="4">
        <v>0</v>
      </c>
      <c r="F49" t="str">
        <f>MID("янвфевмарапрмайиюниюлавгсеноктноядек",MONTH(ТаблДан[[#This Row],[НачМесяца]])*3-2,3)</f>
        <v>мар</v>
      </c>
    </row>
    <row r="50" spans="1:6" x14ac:dyDescent="0.25">
      <c r="A50" s="22" t="s">
        <v>11</v>
      </c>
      <c r="B50" s="6" t="s">
        <v>9</v>
      </c>
      <c r="C50" s="13" t="s">
        <v>16</v>
      </c>
      <c r="D50" s="4">
        <v>18182.41</v>
      </c>
      <c r="E50" s="4">
        <v>25665.340000000004</v>
      </c>
      <c r="F50" t="str">
        <f>MID("янвфевмарапрмайиюниюлавгсеноктноядек",MONTH(ТаблДан[[#This Row],[НачМесяца]])*3-2,3)</f>
        <v>мар</v>
      </c>
    </row>
    <row r="51" spans="1:6" x14ac:dyDescent="0.25">
      <c r="A51" s="22" t="s">
        <v>11</v>
      </c>
      <c r="B51" s="6" t="s">
        <v>10</v>
      </c>
      <c r="C51" s="13" t="s">
        <v>16</v>
      </c>
      <c r="D51" s="4">
        <v>68621.45</v>
      </c>
      <c r="E51" s="4">
        <v>69948.580000000016</v>
      </c>
      <c r="F51" t="str">
        <f>MID("янвфевмарапрмайиюниюлавгсеноктноядек",MONTH(ТаблДан[[#This Row],[НачМесяца]])*3-2,3)</f>
        <v>мар</v>
      </c>
    </row>
    <row r="52" spans="1:6" x14ac:dyDescent="0.25">
      <c r="A52" s="22" t="s">
        <v>12</v>
      </c>
      <c r="B52" s="6" t="s">
        <v>6</v>
      </c>
      <c r="C52" s="13" t="s">
        <v>16</v>
      </c>
      <c r="D52" s="4">
        <v>30455.609999999997</v>
      </c>
      <c r="E52" s="4">
        <v>32266.54</v>
      </c>
      <c r="F52" t="str">
        <f>MID("янвфевмарапрмайиюниюлавгсеноктноядек",MONTH(ТаблДан[[#This Row],[НачМесяца]])*3-2,3)</f>
        <v>мар</v>
      </c>
    </row>
    <row r="53" spans="1:6" x14ac:dyDescent="0.25">
      <c r="A53" s="22" t="s">
        <v>12</v>
      </c>
      <c r="B53" s="6" t="s">
        <v>7</v>
      </c>
      <c r="C53" s="13" t="s">
        <v>16</v>
      </c>
      <c r="D53" s="4">
        <v>6142</v>
      </c>
      <c r="E53" s="4">
        <v>5624.74</v>
      </c>
      <c r="F53" t="str">
        <f>MID("янвфевмарапрмайиюниюлавгсеноктноядек",MONTH(ТаблДан[[#This Row],[НачМесяца]])*3-2,3)</f>
        <v>мар</v>
      </c>
    </row>
    <row r="54" spans="1:6" x14ac:dyDescent="0.25">
      <c r="A54" s="22" t="s">
        <v>12</v>
      </c>
      <c r="B54" s="6" t="s">
        <v>8</v>
      </c>
      <c r="C54" s="13" t="s">
        <v>16</v>
      </c>
      <c r="D54" s="4">
        <v>0</v>
      </c>
      <c r="E54" s="4">
        <v>0</v>
      </c>
      <c r="F54" t="str">
        <f>MID("янвфевмарапрмайиюниюлавгсеноктноядек",MONTH(ТаблДан[[#This Row],[НачМесяца]])*3-2,3)</f>
        <v>мар</v>
      </c>
    </row>
    <row r="55" spans="1:6" x14ac:dyDescent="0.25">
      <c r="A55" s="22" t="s">
        <v>12</v>
      </c>
      <c r="B55" s="6" t="s">
        <v>9</v>
      </c>
      <c r="C55" s="13" t="s">
        <v>16</v>
      </c>
      <c r="D55" s="4">
        <v>4637.66</v>
      </c>
      <c r="E55" s="4">
        <v>4396.8600000000006</v>
      </c>
      <c r="F55" t="str">
        <f>MID("янвфевмарапрмайиюниюлавгсеноктноядек",MONTH(ТаблДан[[#This Row],[НачМесяца]])*3-2,3)</f>
        <v>мар</v>
      </c>
    </row>
    <row r="56" spans="1:6" x14ac:dyDescent="0.25">
      <c r="A56" s="22" t="s">
        <v>12</v>
      </c>
      <c r="B56" s="6" t="s">
        <v>10</v>
      </c>
      <c r="C56" s="13" t="s">
        <v>16</v>
      </c>
      <c r="D56" s="4">
        <v>11081.75</v>
      </c>
      <c r="E56" s="4">
        <v>11473.48</v>
      </c>
      <c r="F56" t="str">
        <f>MID("янвфевмарапрмайиюниюлавгсеноктноядек",MONTH(ТаблДан[[#This Row],[НачМесяца]])*3-2,3)</f>
        <v>мар</v>
      </c>
    </row>
    <row r="57" spans="1:6" x14ac:dyDescent="0.25">
      <c r="A57" s="22" t="s">
        <v>13</v>
      </c>
      <c r="B57" s="6" t="s">
        <v>6</v>
      </c>
      <c r="C57" s="13" t="s">
        <v>16</v>
      </c>
      <c r="D57" s="4">
        <v>186584.12</v>
      </c>
      <c r="E57" s="4">
        <v>144103.18</v>
      </c>
      <c r="F57" t="str">
        <f>MID("янвфевмарапрмайиюниюлавгсеноктноядек",MONTH(ТаблДан[[#This Row],[НачМесяца]])*3-2,3)</f>
        <v>мар</v>
      </c>
    </row>
    <row r="58" spans="1:6" x14ac:dyDescent="0.25">
      <c r="A58" s="22" t="s">
        <v>13</v>
      </c>
      <c r="B58" s="6" t="s">
        <v>7</v>
      </c>
      <c r="C58" s="13" t="s">
        <v>16</v>
      </c>
      <c r="D58" s="4">
        <v>144103.18</v>
      </c>
      <c r="E58" s="4">
        <v>144103.18</v>
      </c>
      <c r="F58" t="str">
        <f>MID("янвфевмарапрмайиюниюлавгсеноктноядек",MONTH(ТаблДан[[#This Row],[НачМесяца]])*3-2,3)</f>
        <v>мар</v>
      </c>
    </row>
    <row r="59" spans="1:6" x14ac:dyDescent="0.25">
      <c r="A59" s="22" t="s">
        <v>13</v>
      </c>
      <c r="B59" s="6" t="s">
        <v>8</v>
      </c>
      <c r="C59" s="13" t="s">
        <v>16</v>
      </c>
      <c r="D59" s="4">
        <v>0</v>
      </c>
      <c r="E59" s="4">
        <v>0</v>
      </c>
      <c r="F59" t="str">
        <f>MID("янвфевмарапрмайиюниюлавгсеноктноядек",MONTH(ТаблДан[[#This Row],[НачМесяца]])*3-2,3)</f>
        <v>мар</v>
      </c>
    </row>
    <row r="60" spans="1:6" x14ac:dyDescent="0.25">
      <c r="A60" s="22" t="s">
        <v>13</v>
      </c>
      <c r="B60" s="6" t="s">
        <v>9</v>
      </c>
      <c r="C60" s="13" t="s">
        <v>16</v>
      </c>
      <c r="D60" s="4">
        <v>14874.279999999999</v>
      </c>
      <c r="E60" s="4">
        <v>16195.57</v>
      </c>
      <c r="F60" t="str">
        <f>MID("янвфевмарапрмайиюниюлавгсеноктноядек",MONTH(ТаблДан[[#This Row],[НачМесяца]])*3-2,3)</f>
        <v>мар</v>
      </c>
    </row>
    <row r="61" spans="1:6" x14ac:dyDescent="0.25">
      <c r="A61" s="22" t="s">
        <v>13</v>
      </c>
      <c r="B61" s="6" t="s">
        <v>10</v>
      </c>
      <c r="C61" s="13" t="s">
        <v>16</v>
      </c>
      <c r="D61" s="4">
        <v>62597.729999999996</v>
      </c>
      <c r="E61" s="4">
        <v>43634.45</v>
      </c>
      <c r="F61" t="str">
        <f>MID("янвфевмарапрмайиюниюлавгсеноктноядек",MONTH(ТаблДан[[#This Row],[НачМесяца]])*3-2,3)</f>
        <v>мар</v>
      </c>
    </row>
    <row r="62" spans="1:6" x14ac:dyDescent="0.25">
      <c r="A62" s="22" t="s">
        <v>5</v>
      </c>
      <c r="B62" s="6" t="s">
        <v>6</v>
      </c>
      <c r="C62" s="13" t="s">
        <v>17</v>
      </c>
      <c r="D62" s="4">
        <v>130200</v>
      </c>
      <c r="E62" s="4">
        <v>382518.44999999995</v>
      </c>
      <c r="F62" t="str">
        <f>MID("янвфевмарапрмайиюниюлавгсеноктноядек",MONTH(ТаблДан[[#This Row],[НачМесяца]])*3-2,3)</f>
        <v>апр</v>
      </c>
    </row>
    <row r="63" spans="1:6" x14ac:dyDescent="0.25">
      <c r="A63" s="22" t="s">
        <v>5</v>
      </c>
      <c r="B63" s="6" t="s">
        <v>7</v>
      </c>
      <c r="C63" s="13" t="s">
        <v>17</v>
      </c>
      <c r="D63" s="4">
        <v>355927.87</v>
      </c>
      <c r="E63" s="4">
        <v>307615.39</v>
      </c>
      <c r="F63" t="str">
        <f>MID("янвфевмарапрмайиюниюлавгсеноктноядек",MONTH(ТаблДан[[#This Row],[НачМесяца]])*3-2,3)</f>
        <v>апр</v>
      </c>
    </row>
    <row r="64" spans="1:6" x14ac:dyDescent="0.25">
      <c r="A64" s="22" t="s">
        <v>5</v>
      </c>
      <c r="B64" s="6" t="s">
        <v>8</v>
      </c>
      <c r="C64" s="13" t="s">
        <v>17</v>
      </c>
      <c r="D64" s="4">
        <v>0</v>
      </c>
      <c r="E64" s="4">
        <v>0</v>
      </c>
      <c r="F64" t="str">
        <f>MID("янвфевмарапрмайиюниюлавгсеноктноядек",MONTH(ТаблДан[[#This Row],[НачМесяца]])*3-2,3)</f>
        <v>апр</v>
      </c>
    </row>
    <row r="65" spans="1:6" x14ac:dyDescent="0.25">
      <c r="A65" s="22" t="s">
        <v>5</v>
      </c>
      <c r="B65" s="6" t="s">
        <v>9</v>
      </c>
      <c r="C65" s="13" t="s">
        <v>17</v>
      </c>
      <c r="D65" s="4">
        <v>58018.55</v>
      </c>
      <c r="E65" s="4">
        <v>39033.740000000005</v>
      </c>
      <c r="F65" t="str">
        <f>MID("янвфевмарапрмайиюниюлавгсеноктноядек",MONTH(ТаблДан[[#This Row],[НачМесяца]])*3-2,3)</f>
        <v>апр</v>
      </c>
    </row>
    <row r="66" spans="1:6" x14ac:dyDescent="0.25">
      <c r="A66" s="22" t="s">
        <v>5</v>
      </c>
      <c r="B66" s="6" t="s">
        <v>10</v>
      </c>
      <c r="C66" s="13" t="s">
        <v>17</v>
      </c>
      <c r="D66" s="4">
        <v>94057.81</v>
      </c>
      <c r="E66" s="4">
        <v>158400.500872</v>
      </c>
      <c r="F66" t="str">
        <f>MID("янвфевмарапрмайиюниюлавгсеноктноядек",MONTH(ТаблДан[[#This Row],[НачМесяца]])*3-2,3)</f>
        <v>апр</v>
      </c>
    </row>
    <row r="67" spans="1:6" x14ac:dyDescent="0.25">
      <c r="A67" s="22" t="s">
        <v>11</v>
      </c>
      <c r="B67" s="6" t="s">
        <v>6</v>
      </c>
      <c r="C67" s="13" t="s">
        <v>17</v>
      </c>
      <c r="D67" s="4">
        <v>206404.15</v>
      </c>
      <c r="E67" s="4">
        <v>163981.42000000001</v>
      </c>
      <c r="F67" t="str">
        <f>MID("янвфевмарапрмайиюниюлавгсеноктноядек",MONTH(ТаблДан[[#This Row],[НачМесяца]])*3-2,3)</f>
        <v>апр</v>
      </c>
    </row>
    <row r="68" spans="1:6" x14ac:dyDescent="0.25">
      <c r="A68" s="22" t="s">
        <v>11</v>
      </c>
      <c r="B68" s="6" t="s">
        <v>7</v>
      </c>
      <c r="C68" s="13" t="s">
        <v>17</v>
      </c>
      <c r="D68" s="4">
        <v>130921.16999999998</v>
      </c>
      <c r="E68" s="4">
        <v>137327.13</v>
      </c>
      <c r="F68" t="str">
        <f>MID("янвфевмарапрмайиюниюлавгсеноктноядек",MONTH(ТаблДан[[#This Row],[НачМесяца]])*3-2,3)</f>
        <v>апр</v>
      </c>
    </row>
    <row r="69" spans="1:6" x14ac:dyDescent="0.25">
      <c r="A69" s="22" t="s">
        <v>11</v>
      </c>
      <c r="B69" s="6" t="s">
        <v>8</v>
      </c>
      <c r="C69" s="13" t="s">
        <v>17</v>
      </c>
      <c r="D69" s="4">
        <v>0</v>
      </c>
      <c r="E69" s="4">
        <v>0</v>
      </c>
      <c r="F69" t="str">
        <f>MID("янвфевмарапрмайиюниюлавгсеноктноядек",MONTH(ТаблДан[[#This Row],[НачМесяца]])*3-2,3)</f>
        <v>апр</v>
      </c>
    </row>
    <row r="70" spans="1:6" x14ac:dyDescent="0.25">
      <c r="A70" s="22" t="s">
        <v>11</v>
      </c>
      <c r="B70" s="6" t="s">
        <v>9</v>
      </c>
      <c r="C70" s="13" t="s">
        <v>17</v>
      </c>
      <c r="D70" s="4">
        <v>34420.06</v>
      </c>
      <c r="E70" s="4">
        <v>24693.03</v>
      </c>
      <c r="F70" t="str">
        <f>MID("янвфевмарапрмайиюниюлавгсеноктноядек",MONTH(ТаблДан[[#This Row],[НачМесяца]])*3-2,3)</f>
        <v>апр</v>
      </c>
    </row>
    <row r="71" spans="1:6" x14ac:dyDescent="0.25">
      <c r="A71" s="22" t="s">
        <v>11</v>
      </c>
      <c r="B71" s="6" t="s">
        <v>10</v>
      </c>
      <c r="C71" s="13" t="s">
        <v>17</v>
      </c>
      <c r="D71" s="4">
        <v>102142.13</v>
      </c>
      <c r="E71" s="4">
        <v>90276.408263999998</v>
      </c>
      <c r="F71" t="str">
        <f>MID("янвфевмарапрмайиюниюлавгсеноктноядек",MONTH(ТаблДан[[#This Row],[НачМесяца]])*3-2,3)</f>
        <v>апр</v>
      </c>
    </row>
    <row r="72" spans="1:6" x14ac:dyDescent="0.25">
      <c r="A72" s="22" t="s">
        <v>12</v>
      </c>
      <c r="B72" s="6" t="s">
        <v>6</v>
      </c>
      <c r="C72" s="13" t="s">
        <v>17</v>
      </c>
      <c r="D72" s="4">
        <v>33197.61</v>
      </c>
      <c r="E72" s="4">
        <v>37165.620000000003</v>
      </c>
      <c r="F72" t="str">
        <f>MID("янвфевмарапрмайиюниюлавгсеноктноядек",MONTH(ТаблДан[[#This Row],[НачМесяца]])*3-2,3)</f>
        <v>апр</v>
      </c>
    </row>
    <row r="73" spans="1:6" x14ac:dyDescent="0.25">
      <c r="A73" s="22" t="s">
        <v>12</v>
      </c>
      <c r="B73" s="6" t="s">
        <v>7</v>
      </c>
      <c r="C73" s="13" t="s">
        <v>17</v>
      </c>
      <c r="D73" s="4">
        <v>42732.18</v>
      </c>
      <c r="E73" s="4">
        <v>19190.620000000003</v>
      </c>
      <c r="F73" t="str">
        <f>MID("янвфевмарапрмайиюниюлавгсеноктноядек",MONTH(ТаблДан[[#This Row],[НачМесяца]])*3-2,3)</f>
        <v>апр</v>
      </c>
    </row>
    <row r="74" spans="1:6" x14ac:dyDescent="0.25">
      <c r="A74" s="22" t="s">
        <v>12</v>
      </c>
      <c r="B74" s="6" t="s">
        <v>8</v>
      </c>
      <c r="C74" s="13" t="s">
        <v>17</v>
      </c>
      <c r="D74" s="4">
        <v>0</v>
      </c>
      <c r="E74" s="4">
        <v>0</v>
      </c>
      <c r="F74" t="str">
        <f>MID("янвфевмарапрмайиюниюлавгсеноктноядек",MONTH(ТаблДан[[#This Row],[НачМесяца]])*3-2,3)</f>
        <v>апр</v>
      </c>
    </row>
    <row r="75" spans="1:6" x14ac:dyDescent="0.25">
      <c r="A75" s="22" t="s">
        <v>12</v>
      </c>
      <c r="B75" s="6" t="s">
        <v>9</v>
      </c>
      <c r="C75" s="13" t="s">
        <v>17</v>
      </c>
      <c r="D75" s="4">
        <v>9352.5300000000007</v>
      </c>
      <c r="E75" s="4">
        <v>6820.6299999999992</v>
      </c>
      <c r="F75" t="str">
        <f>MID("янвфевмарапрмайиюниюлавгсеноктноядек",MONTH(ТаблДан[[#This Row],[НачМесяца]])*3-2,3)</f>
        <v>апр</v>
      </c>
    </row>
    <row r="76" spans="1:6" x14ac:dyDescent="0.25">
      <c r="A76" s="22" t="s">
        <v>12</v>
      </c>
      <c r="B76" s="6" t="s">
        <v>10</v>
      </c>
      <c r="C76" s="13" t="s">
        <v>17</v>
      </c>
      <c r="D76" s="4">
        <v>22991.55</v>
      </c>
      <c r="E76" s="4">
        <v>17064.7</v>
      </c>
      <c r="F76" t="str">
        <f>MID("янвфевмарапрмайиюниюлавгсеноктноядек",MONTH(ТаблДан[[#This Row],[НачМесяца]])*3-2,3)</f>
        <v>апр</v>
      </c>
    </row>
    <row r="77" spans="1:6" x14ac:dyDescent="0.25">
      <c r="A77" s="22" t="s">
        <v>13</v>
      </c>
      <c r="B77" s="6" t="s">
        <v>6</v>
      </c>
      <c r="C77" s="13" t="s">
        <v>17</v>
      </c>
      <c r="D77" s="4">
        <v>152998.77000000002</v>
      </c>
      <c r="E77" s="4">
        <v>134672.26</v>
      </c>
      <c r="F77" t="str">
        <f>MID("янвфевмарапрмайиюниюлавгсеноктноядек",MONTH(ТаблДан[[#This Row],[НачМесяца]])*3-2,3)</f>
        <v>апр</v>
      </c>
    </row>
    <row r="78" spans="1:6" x14ac:dyDescent="0.25">
      <c r="A78" s="22" t="s">
        <v>13</v>
      </c>
      <c r="B78" s="6" t="s">
        <v>7</v>
      </c>
      <c r="C78" s="13" t="s">
        <v>17</v>
      </c>
      <c r="D78" s="4">
        <v>227508.36000000002</v>
      </c>
      <c r="E78" s="4">
        <v>238984.82</v>
      </c>
      <c r="F78" t="str">
        <f>MID("янвфевмарапрмайиюниюлавгсеноктноядек",MONTH(ТаблДан[[#This Row],[НачМесяца]])*3-2,3)</f>
        <v>апр</v>
      </c>
    </row>
    <row r="79" spans="1:6" x14ac:dyDescent="0.25">
      <c r="A79" s="22" t="s">
        <v>13</v>
      </c>
      <c r="B79" s="6" t="s">
        <v>8</v>
      </c>
      <c r="C79" s="13" t="s">
        <v>17</v>
      </c>
      <c r="D79" s="4">
        <v>0</v>
      </c>
      <c r="E79" s="4">
        <v>0</v>
      </c>
      <c r="F79" t="str">
        <f>MID("янвфевмарапрмайиюниюлавгсеноктноядек",MONTH(ТаблДан[[#This Row],[НачМесяца]])*3-2,3)</f>
        <v>апр</v>
      </c>
    </row>
    <row r="80" spans="1:6" x14ac:dyDescent="0.25">
      <c r="A80" s="22" t="s">
        <v>13</v>
      </c>
      <c r="B80" s="6" t="s">
        <v>9</v>
      </c>
      <c r="C80" s="13" t="s">
        <v>17</v>
      </c>
      <c r="D80" s="4">
        <v>44311.53</v>
      </c>
      <c r="E80" s="4">
        <v>13308.119999999999</v>
      </c>
      <c r="F80" t="str">
        <f>MID("янвфевмарапрмайиюниюлавгсеноктноядек",MONTH(ТаблДан[[#This Row],[НачМесяца]])*3-2,3)</f>
        <v>апр</v>
      </c>
    </row>
    <row r="81" spans="1:6" x14ac:dyDescent="0.25">
      <c r="A81" s="22" t="s">
        <v>13</v>
      </c>
      <c r="B81" s="6" t="s">
        <v>10</v>
      </c>
      <c r="C81" s="13" t="s">
        <v>17</v>
      </c>
      <c r="D81" s="4">
        <v>121302.78</v>
      </c>
      <c r="E81" s="4">
        <v>104203.643136</v>
      </c>
      <c r="F81" t="str">
        <f>MID("янвфевмарапрмайиюниюлавгсеноктноядек",MONTH(ТаблДан[[#This Row],[НачМесяца]])*3-2,3)</f>
        <v>апр</v>
      </c>
    </row>
    <row r="82" spans="1:6" x14ac:dyDescent="0.25">
      <c r="A82" s="22" t="s">
        <v>5</v>
      </c>
      <c r="B82" s="6" t="s">
        <v>6</v>
      </c>
      <c r="C82" s="13" t="s">
        <v>18</v>
      </c>
      <c r="D82" s="4">
        <v>465369.18</v>
      </c>
      <c r="E82" s="4">
        <v>383634.33999999997</v>
      </c>
      <c r="F82" t="str">
        <f>MID("янвфевмарапрмайиюниюлавгсеноктноядек",MONTH(ТаблДан[[#This Row],[НачМесяца]])*3-2,3)</f>
        <v>май</v>
      </c>
    </row>
    <row r="83" spans="1:6" x14ac:dyDescent="0.25">
      <c r="A83" s="22" t="s">
        <v>5</v>
      </c>
      <c r="B83" s="6" t="s">
        <v>7</v>
      </c>
      <c r="C83" s="13" t="s">
        <v>18</v>
      </c>
      <c r="D83" s="4">
        <v>0</v>
      </c>
      <c r="E83" s="4">
        <v>0</v>
      </c>
      <c r="F83" t="str">
        <f>MID("янвфевмарапрмайиюниюлавгсеноктноядек",MONTH(ТаблДан[[#This Row],[НачМесяца]])*3-2,3)</f>
        <v>май</v>
      </c>
    </row>
    <row r="84" spans="1:6" x14ac:dyDescent="0.25">
      <c r="A84" s="22" t="s">
        <v>5</v>
      </c>
      <c r="B84" s="6" t="s">
        <v>8</v>
      </c>
      <c r="C84" s="13" t="s">
        <v>18</v>
      </c>
      <c r="D84" s="4">
        <v>79572.87</v>
      </c>
      <c r="E84" s="4">
        <v>0</v>
      </c>
      <c r="F84" t="str">
        <f>MID("янвфевмарапрмайиюниюлавгсеноктноядек",MONTH(ТаблДан[[#This Row],[НачМесяца]])*3-2,3)</f>
        <v>май</v>
      </c>
    </row>
    <row r="85" spans="1:6" x14ac:dyDescent="0.25">
      <c r="A85" s="22" t="s">
        <v>5</v>
      </c>
      <c r="B85" s="6" t="s">
        <v>9</v>
      </c>
      <c r="C85" s="13" t="s">
        <v>18</v>
      </c>
      <c r="D85" s="4">
        <v>20093.43</v>
      </c>
      <c r="E85" s="4">
        <v>34325.67</v>
      </c>
      <c r="F85" t="str">
        <f>MID("янвфевмарапрмайиюниюлавгсеноктноядек",MONTH(ТаблДан[[#This Row],[НачМесяца]])*3-2,3)</f>
        <v>май</v>
      </c>
    </row>
    <row r="86" spans="1:6" x14ac:dyDescent="0.25">
      <c r="A86" s="22" t="s">
        <v>5</v>
      </c>
      <c r="B86" s="6" t="s">
        <v>10</v>
      </c>
      <c r="C86" s="13" t="s">
        <v>18</v>
      </c>
      <c r="D86" s="4">
        <v>71573.78</v>
      </c>
      <c r="E86" s="4">
        <v>66042.37</v>
      </c>
      <c r="F86" t="str">
        <f>MID("янвфевмарапрмайиюниюлавгсеноктноядек",MONTH(ТаблДан[[#This Row],[НачМесяца]])*3-2,3)</f>
        <v>май</v>
      </c>
    </row>
    <row r="87" spans="1:6" x14ac:dyDescent="0.25">
      <c r="A87" s="22" t="s">
        <v>11</v>
      </c>
      <c r="B87" s="6" t="s">
        <v>6</v>
      </c>
      <c r="C87" s="13" t="s">
        <v>18</v>
      </c>
      <c r="D87" s="4">
        <v>209737.82</v>
      </c>
      <c r="E87" s="4">
        <v>182472.74</v>
      </c>
      <c r="F87" t="str">
        <f>MID("янвфевмарапрмайиюниюлавгсеноктноядек",MONTH(ТаблДан[[#This Row],[НачМесяца]])*3-2,3)</f>
        <v>май</v>
      </c>
    </row>
    <row r="88" spans="1:6" x14ac:dyDescent="0.25">
      <c r="A88" s="22" t="s">
        <v>11</v>
      </c>
      <c r="B88" s="6" t="s">
        <v>7</v>
      </c>
      <c r="C88" s="13" t="s">
        <v>18</v>
      </c>
      <c r="D88" s="4">
        <v>57472.65</v>
      </c>
      <c r="E88" s="4">
        <v>53600.340000000011</v>
      </c>
      <c r="F88" t="str">
        <f>MID("янвфевмарапрмайиюниюлавгсеноктноядек",MONTH(ТаблДан[[#This Row],[НачМесяца]])*3-2,3)</f>
        <v>май</v>
      </c>
    </row>
    <row r="89" spans="1:6" x14ac:dyDescent="0.25">
      <c r="A89" s="22" t="s">
        <v>11</v>
      </c>
      <c r="B89" s="6" t="s">
        <v>8</v>
      </c>
      <c r="C89" s="13" t="s">
        <v>18</v>
      </c>
      <c r="D89" s="4">
        <v>0</v>
      </c>
      <c r="E89" s="4">
        <v>0</v>
      </c>
      <c r="F89" t="str">
        <f>MID("янвфевмарапрмайиюниюлавгсеноктноядек",MONTH(ТаблДан[[#This Row],[НачМесяца]])*3-2,3)</f>
        <v>май</v>
      </c>
    </row>
    <row r="90" spans="1:6" x14ac:dyDescent="0.25">
      <c r="A90" s="22" t="s">
        <v>11</v>
      </c>
      <c r="B90" s="6" t="s">
        <v>9</v>
      </c>
      <c r="C90" s="13" t="s">
        <v>18</v>
      </c>
      <c r="D90" s="4">
        <v>27519.09</v>
      </c>
      <c r="E90" s="4">
        <v>6820.6299999999992</v>
      </c>
      <c r="F90" t="str">
        <f>MID("янвфевмарапрмайиюниюлавгсеноктноядек",MONTH(ТаблДан[[#This Row],[НачМесяца]])*3-2,3)</f>
        <v>май</v>
      </c>
    </row>
    <row r="91" spans="1:6" x14ac:dyDescent="0.25">
      <c r="A91" s="22" t="s">
        <v>11</v>
      </c>
      <c r="B91" s="6" t="s">
        <v>10</v>
      </c>
      <c r="C91" s="13" t="s">
        <v>18</v>
      </c>
      <c r="D91" s="4">
        <v>79572.87</v>
      </c>
      <c r="E91" s="4">
        <v>67967.62000000001</v>
      </c>
      <c r="F91" t="str">
        <f>MID("янвфевмарапрмайиюниюлавгсеноктноядек",MONTH(ТаблДан[[#This Row],[НачМесяца]])*3-2,3)</f>
        <v>май</v>
      </c>
    </row>
    <row r="92" spans="1:6" x14ac:dyDescent="0.25">
      <c r="A92" s="22" t="s">
        <v>12</v>
      </c>
      <c r="B92" s="6" t="s">
        <v>6</v>
      </c>
      <c r="C92" s="13" t="s">
        <v>18</v>
      </c>
      <c r="D92" s="4">
        <v>21269.949999999997</v>
      </c>
      <c r="E92" s="4">
        <v>38751.99</v>
      </c>
      <c r="F92" t="str">
        <f>MID("янвфевмарапрмайиюниюлавгсеноктноядек",MONTH(ТаблДан[[#This Row],[НачМесяца]])*3-2,3)</f>
        <v>май</v>
      </c>
    </row>
    <row r="93" spans="1:6" x14ac:dyDescent="0.25">
      <c r="A93" s="22" t="s">
        <v>12</v>
      </c>
      <c r="B93" s="6" t="s">
        <v>7</v>
      </c>
      <c r="C93" s="13" t="s">
        <v>18</v>
      </c>
      <c r="D93" s="4">
        <v>0</v>
      </c>
      <c r="E93" s="4">
        <v>15267.58</v>
      </c>
      <c r="F93" t="str">
        <f>MID("янвфевмарапрмайиюниюлавгсеноктноядек",MONTH(ТаблДан[[#This Row],[НачМесяца]])*3-2,3)</f>
        <v>май</v>
      </c>
    </row>
    <row r="94" spans="1:6" x14ac:dyDescent="0.25">
      <c r="A94" s="22" t="s">
        <v>12</v>
      </c>
      <c r="B94" s="6" t="s">
        <v>8</v>
      </c>
      <c r="C94" s="13" t="s">
        <v>18</v>
      </c>
      <c r="D94" s="4">
        <v>12040</v>
      </c>
      <c r="E94" s="4">
        <v>0</v>
      </c>
      <c r="F94" t="str">
        <f>MID("янвфевмарапрмайиюниюлавгсеноктноядек",MONTH(ТаблДан[[#This Row],[НачМесяца]])*3-2,3)</f>
        <v>май</v>
      </c>
    </row>
    <row r="95" spans="1:6" x14ac:dyDescent="0.25">
      <c r="A95" s="22" t="s">
        <v>12</v>
      </c>
      <c r="B95" s="6" t="s">
        <v>9</v>
      </c>
      <c r="C95" s="13" t="s">
        <v>18</v>
      </c>
      <c r="D95" s="4">
        <v>6820.6299999999992</v>
      </c>
      <c r="E95" s="4">
        <v>5569.3799999999992</v>
      </c>
      <c r="F95" t="str">
        <f>MID("янвфевмарапрмайиюниюлавгсеноктноядек",MONTH(ТаблДан[[#This Row],[НачМесяца]])*3-2,3)</f>
        <v>май</v>
      </c>
    </row>
    <row r="96" spans="1:6" x14ac:dyDescent="0.25">
      <c r="A96" s="22" t="s">
        <v>12</v>
      </c>
      <c r="B96" s="6" t="s">
        <v>10</v>
      </c>
      <c r="C96" s="13" t="s">
        <v>18</v>
      </c>
      <c r="D96" s="4">
        <v>9703.39</v>
      </c>
      <c r="E96" s="4">
        <v>16357.12</v>
      </c>
      <c r="F96" t="str">
        <f>MID("янвфевмарапрмайиюниюлавгсеноктноядек",MONTH(ТаблДан[[#This Row],[НачМесяца]])*3-2,3)</f>
        <v>май</v>
      </c>
    </row>
    <row r="97" spans="1:6" x14ac:dyDescent="0.25">
      <c r="A97" s="22" t="s">
        <v>13</v>
      </c>
      <c r="B97" s="6" t="s">
        <v>6</v>
      </c>
      <c r="C97" s="13" t="s">
        <v>18</v>
      </c>
      <c r="D97" s="4">
        <v>107850.08</v>
      </c>
      <c r="E97" s="4">
        <v>132285.81</v>
      </c>
      <c r="F97" t="str">
        <f>MID("янвфевмарапрмайиюниюлавгсеноктноядек",MONTH(ТаблДан[[#This Row],[НачМесяца]])*3-2,3)</f>
        <v>май</v>
      </c>
    </row>
    <row r="98" spans="1:6" x14ac:dyDescent="0.25">
      <c r="A98" s="22" t="s">
        <v>13</v>
      </c>
      <c r="B98" s="6" t="s">
        <v>7</v>
      </c>
      <c r="C98" s="13" t="s">
        <v>18</v>
      </c>
      <c r="D98" s="4">
        <v>144103.18</v>
      </c>
      <c r="E98" s="4">
        <v>184029.77</v>
      </c>
      <c r="F98" t="str">
        <f>MID("янвфевмарапрмайиюниюлавгсеноктноядек",MONTH(ТаблДан[[#This Row],[НачМесяца]])*3-2,3)</f>
        <v>май</v>
      </c>
    </row>
    <row r="99" spans="1:6" x14ac:dyDescent="0.25">
      <c r="A99" s="22" t="s">
        <v>13</v>
      </c>
      <c r="B99" s="6" t="s">
        <v>8</v>
      </c>
      <c r="C99" s="13" t="s">
        <v>18</v>
      </c>
      <c r="D99" s="4">
        <v>0</v>
      </c>
      <c r="E99" s="4">
        <v>0</v>
      </c>
      <c r="F99" t="str">
        <f>MID("янвфевмарапрмайиюниюлавгсеноктноядек",MONTH(ТаблДан[[#This Row],[НачМесяца]])*3-2,3)</f>
        <v>май</v>
      </c>
    </row>
    <row r="100" spans="1:6" x14ac:dyDescent="0.25">
      <c r="A100" s="22" t="s">
        <v>13</v>
      </c>
      <c r="B100" s="6" t="s">
        <v>9</v>
      </c>
      <c r="C100" s="13" t="s">
        <v>18</v>
      </c>
      <c r="D100" s="4">
        <v>13876.71</v>
      </c>
      <c r="E100" s="4">
        <v>6820.6299999999992</v>
      </c>
      <c r="F100" t="str">
        <f>MID("янвфевмарапрмайиюниюлавгсеноктноядек",MONTH(ТаблДан[[#This Row],[НачМесяца]])*3-2,3)</f>
        <v>май</v>
      </c>
    </row>
    <row r="101" spans="1:6" x14ac:dyDescent="0.25">
      <c r="A101" s="22" t="s">
        <v>13</v>
      </c>
      <c r="B101" s="6" t="s">
        <v>10</v>
      </c>
      <c r="C101" s="13" t="s">
        <v>18</v>
      </c>
      <c r="D101" s="4">
        <v>30917.01</v>
      </c>
      <c r="E101" s="4">
        <v>30647.84</v>
      </c>
      <c r="F101" t="str">
        <f>MID("янвфевмарапрмайиюниюлавгсеноктноядек",MONTH(ТаблДан[[#This Row],[НачМесяца]])*3-2,3)</f>
        <v>май</v>
      </c>
    </row>
    <row r="102" spans="1:6" x14ac:dyDescent="0.25">
      <c r="A102" s="22" t="s">
        <v>5</v>
      </c>
      <c r="B102" s="6" t="s">
        <v>6</v>
      </c>
      <c r="C102" s="13" t="s">
        <v>19</v>
      </c>
      <c r="D102" s="4">
        <v>383634.33999999997</v>
      </c>
      <c r="E102" s="4">
        <v>465369.18</v>
      </c>
      <c r="F102" t="str">
        <f>MID("янвфевмарапрмайиюниюлавгсеноктноядек",MONTH(ТаблДан[[#This Row],[НачМесяца]])*3-2,3)</f>
        <v>июн</v>
      </c>
    </row>
    <row r="103" spans="1:6" x14ac:dyDescent="0.25">
      <c r="A103" s="22" t="s">
        <v>5</v>
      </c>
      <c r="B103" s="6" t="s">
        <v>7</v>
      </c>
      <c r="C103" s="13" t="s">
        <v>19</v>
      </c>
      <c r="D103" s="4">
        <v>0</v>
      </c>
      <c r="E103" s="4">
        <v>0</v>
      </c>
      <c r="F103" t="str">
        <f>MID("янвфевмарапрмайиюниюлавгсеноктноядек",MONTH(ТаблДан[[#This Row],[НачМесяца]])*3-2,3)</f>
        <v>июн</v>
      </c>
    </row>
    <row r="104" spans="1:6" x14ac:dyDescent="0.25">
      <c r="A104" s="22" t="s">
        <v>5</v>
      </c>
      <c r="B104" s="6" t="s">
        <v>8</v>
      </c>
      <c r="C104" s="13" t="s">
        <v>19</v>
      </c>
      <c r="D104" s="4">
        <v>0</v>
      </c>
      <c r="E104" s="4">
        <v>24593.21</v>
      </c>
      <c r="F104" t="str">
        <f>MID("янвфевмарапрмайиюниюлавгсеноктноядек",MONTH(ТаблДан[[#This Row],[НачМесяца]])*3-2,3)</f>
        <v>июн</v>
      </c>
    </row>
    <row r="105" spans="1:6" x14ac:dyDescent="0.25">
      <c r="A105" s="22" t="s">
        <v>5</v>
      </c>
      <c r="B105" s="6" t="s">
        <v>9</v>
      </c>
      <c r="C105" s="13" t="s">
        <v>19</v>
      </c>
      <c r="D105" s="4">
        <v>34325.67</v>
      </c>
      <c r="E105" s="4">
        <v>23443.52</v>
      </c>
      <c r="F105" t="str">
        <f>MID("янвфевмарапрмайиюниюлавгсеноктноядек",MONTH(ТаблДан[[#This Row],[НачМесяца]])*3-2,3)</f>
        <v>июн</v>
      </c>
    </row>
    <row r="106" spans="1:6" x14ac:dyDescent="0.25">
      <c r="A106" s="22" t="s">
        <v>5</v>
      </c>
      <c r="B106" s="6" t="s">
        <v>10</v>
      </c>
      <c r="C106" s="13" t="s">
        <v>19</v>
      </c>
      <c r="D106" s="4">
        <v>66042.37</v>
      </c>
      <c r="E106" s="4">
        <v>105411.88</v>
      </c>
      <c r="F106" t="str">
        <f>MID("янвфевмарапрмайиюниюлавгсеноктноядек",MONTH(ТаблДан[[#This Row],[НачМесяца]])*3-2,3)</f>
        <v>июн</v>
      </c>
    </row>
    <row r="107" spans="1:6" x14ac:dyDescent="0.25">
      <c r="A107" s="22" t="s">
        <v>11</v>
      </c>
      <c r="B107" s="6" t="s">
        <v>6</v>
      </c>
      <c r="C107" s="13" t="s">
        <v>19</v>
      </c>
      <c r="D107" s="4">
        <v>182472.74</v>
      </c>
      <c r="E107" s="4">
        <v>141886.39999999999</v>
      </c>
      <c r="F107" t="str">
        <f>MID("янвфевмарапрмайиюниюлавгсеноктноядек",MONTH(ТаблДан[[#This Row],[НачМесяца]])*3-2,3)</f>
        <v>июн</v>
      </c>
    </row>
    <row r="108" spans="1:6" x14ac:dyDescent="0.25">
      <c r="A108" s="22" t="s">
        <v>11</v>
      </c>
      <c r="B108" s="6" t="s">
        <v>7</v>
      </c>
      <c r="C108" s="13" t="s">
        <v>19</v>
      </c>
      <c r="D108" s="4">
        <v>53600.340000000011</v>
      </c>
      <c r="E108" s="4">
        <v>41602.67</v>
      </c>
      <c r="F108" t="str">
        <f>MID("янвфевмарапрмайиюниюлавгсеноктноядек",MONTH(ТаблДан[[#This Row],[НачМесяца]])*3-2,3)</f>
        <v>июн</v>
      </c>
    </row>
    <row r="109" spans="1:6" x14ac:dyDescent="0.25">
      <c r="A109" s="22" t="s">
        <v>11</v>
      </c>
      <c r="B109" s="6" t="s">
        <v>8</v>
      </c>
      <c r="C109" s="13" t="s">
        <v>19</v>
      </c>
      <c r="D109" s="4">
        <v>0</v>
      </c>
      <c r="E109" s="4">
        <v>0</v>
      </c>
      <c r="F109" t="str">
        <f>MID("янвфевмарапрмайиюниюлавгсеноктноядек",MONTH(ТаблДан[[#This Row],[НачМесяца]])*3-2,3)</f>
        <v>июн</v>
      </c>
    </row>
    <row r="110" spans="1:6" x14ac:dyDescent="0.25">
      <c r="A110" s="22" t="s">
        <v>11</v>
      </c>
      <c r="B110" s="6" t="s">
        <v>9</v>
      </c>
      <c r="C110" s="13" t="s">
        <v>19</v>
      </c>
      <c r="D110" s="4">
        <v>24938.510000000002</v>
      </c>
      <c r="E110" s="4">
        <v>19903.98</v>
      </c>
      <c r="F110" t="str">
        <f>MID("янвфевмарапрмайиюниюлавгсеноктноядек",MONTH(ТаблДан[[#This Row],[НачМесяца]])*3-2,3)</f>
        <v>июн</v>
      </c>
    </row>
    <row r="111" spans="1:6" x14ac:dyDescent="0.25">
      <c r="A111" s="22" t="s">
        <v>11</v>
      </c>
      <c r="B111" s="6" t="s">
        <v>10</v>
      </c>
      <c r="C111" s="13" t="s">
        <v>19</v>
      </c>
      <c r="D111" s="4">
        <v>67967.62000000001</v>
      </c>
      <c r="E111" s="4">
        <v>55560.479999999996</v>
      </c>
      <c r="F111" t="str">
        <f>MID("янвфевмарапрмайиюниюлавгсеноктноядек",MONTH(ТаблДан[[#This Row],[НачМесяца]])*3-2,3)</f>
        <v>июн</v>
      </c>
    </row>
    <row r="112" spans="1:6" x14ac:dyDescent="0.25">
      <c r="A112" s="22" t="s">
        <v>12</v>
      </c>
      <c r="B112" s="6" t="s">
        <v>6</v>
      </c>
      <c r="C112" s="13" t="s">
        <v>19</v>
      </c>
      <c r="D112" s="4">
        <v>38751.99</v>
      </c>
      <c r="E112" s="4">
        <v>23904.25</v>
      </c>
      <c r="F112" t="str">
        <f>MID("янвфевмарапрмайиюниюлавгсеноктноядек",MONTH(ТаблДан[[#This Row],[НачМесяца]])*3-2,3)</f>
        <v>июн</v>
      </c>
    </row>
    <row r="113" spans="1:6" x14ac:dyDescent="0.25">
      <c r="A113" s="22" t="s">
        <v>12</v>
      </c>
      <c r="B113" s="6" t="s">
        <v>7</v>
      </c>
      <c r="C113" s="13" t="s">
        <v>19</v>
      </c>
      <c r="D113" s="4">
        <v>15267.58</v>
      </c>
      <c r="E113" s="4">
        <v>0</v>
      </c>
      <c r="F113" t="str">
        <f>MID("янвфевмарапрмайиюниюлавгсеноктноядек",MONTH(ТаблДан[[#This Row],[НачМесяца]])*3-2,3)</f>
        <v>июн</v>
      </c>
    </row>
    <row r="114" spans="1:6" x14ac:dyDescent="0.25">
      <c r="A114" s="22" t="s">
        <v>12</v>
      </c>
      <c r="B114" s="6" t="s">
        <v>8</v>
      </c>
      <c r="C114" s="13" t="s">
        <v>19</v>
      </c>
      <c r="D114" s="4">
        <v>0</v>
      </c>
      <c r="E114" s="4">
        <v>0</v>
      </c>
      <c r="F114" t="str">
        <f>MID("янвфевмарапрмайиюниюлавгсеноктноядек",MONTH(ТаблДан[[#This Row],[НачМесяца]])*3-2,3)</f>
        <v>июн</v>
      </c>
    </row>
    <row r="115" spans="1:6" x14ac:dyDescent="0.25">
      <c r="A115" s="22" t="s">
        <v>12</v>
      </c>
      <c r="B115" s="6" t="s">
        <v>9</v>
      </c>
      <c r="C115" s="13" t="s">
        <v>19</v>
      </c>
      <c r="D115" s="4">
        <v>5569.3799999999992</v>
      </c>
      <c r="E115" s="4">
        <v>2410.64</v>
      </c>
      <c r="F115" t="str">
        <f>MID("янвфевмарапрмайиюниюлавгсеноктноядек",MONTH(ТаблДан[[#This Row],[НачМесяца]])*3-2,3)</f>
        <v>июн</v>
      </c>
    </row>
    <row r="116" spans="1:6" x14ac:dyDescent="0.25">
      <c r="A116" s="22" t="s">
        <v>12</v>
      </c>
      <c r="B116" s="6" t="s">
        <v>10</v>
      </c>
      <c r="C116" s="13" t="s">
        <v>19</v>
      </c>
      <c r="D116" s="4">
        <v>16357.12</v>
      </c>
      <c r="E116" s="4">
        <v>7238.21</v>
      </c>
      <c r="F116" t="str">
        <f>MID("янвфевмарапрмайиюниюлавгсеноктноядек",MONTH(ТаблДан[[#This Row],[НачМесяца]])*3-2,3)</f>
        <v>июн</v>
      </c>
    </row>
    <row r="117" spans="1:6" x14ac:dyDescent="0.25">
      <c r="A117" s="22" t="s">
        <v>13</v>
      </c>
      <c r="B117" s="6" t="s">
        <v>6</v>
      </c>
      <c r="C117" s="13" t="s">
        <v>19</v>
      </c>
      <c r="D117" s="4">
        <v>132285.81</v>
      </c>
      <c r="E117" s="4">
        <v>121747.66</v>
      </c>
      <c r="F117" t="str">
        <f>MID("янвфевмарапрмайиюниюлавгсеноктноядек",MONTH(ТаблДан[[#This Row],[НачМесяца]])*3-2,3)</f>
        <v>июн</v>
      </c>
    </row>
    <row r="118" spans="1:6" x14ac:dyDescent="0.25">
      <c r="A118" s="22" t="s">
        <v>13</v>
      </c>
      <c r="B118" s="6" t="s">
        <v>7</v>
      </c>
      <c r="C118" s="13" t="s">
        <v>19</v>
      </c>
      <c r="D118" s="4">
        <v>184029.77</v>
      </c>
      <c r="E118" s="4">
        <v>137327.13</v>
      </c>
      <c r="F118" t="str">
        <f>MID("янвфевмарапрмайиюниюлавгсеноктноядек",MONTH(ТаблДан[[#This Row],[НачМесяца]])*3-2,3)</f>
        <v>июн</v>
      </c>
    </row>
    <row r="119" spans="1:6" x14ac:dyDescent="0.25">
      <c r="A119" s="22" t="s">
        <v>13</v>
      </c>
      <c r="B119" s="6" t="s">
        <v>8</v>
      </c>
      <c r="C119" s="13" t="s">
        <v>19</v>
      </c>
      <c r="D119" s="4">
        <v>0</v>
      </c>
      <c r="E119" s="4">
        <v>0</v>
      </c>
      <c r="F119" t="str">
        <f>MID("янвфевмарапрмайиюниюлавгсеноктноядек",MONTH(ТаблДан[[#This Row],[НачМесяца]])*3-2,3)</f>
        <v>июн</v>
      </c>
    </row>
    <row r="120" spans="1:6" x14ac:dyDescent="0.25">
      <c r="A120" s="22" t="s">
        <v>13</v>
      </c>
      <c r="B120" s="6" t="s">
        <v>9</v>
      </c>
      <c r="C120" s="13" t="s">
        <v>19</v>
      </c>
      <c r="D120" s="4">
        <v>15638.269999999999</v>
      </c>
      <c r="E120" s="4">
        <v>13289.63</v>
      </c>
      <c r="F120" t="str">
        <f>MID("янвфевмарапрмайиюниюлавгсеноктноядек",MONTH(ТаблДан[[#This Row],[НачМесяца]])*3-2,3)</f>
        <v>июн</v>
      </c>
    </row>
    <row r="121" spans="1:6" x14ac:dyDescent="0.25">
      <c r="A121" s="22" t="s">
        <v>13</v>
      </c>
      <c r="B121" s="6" t="s">
        <v>10</v>
      </c>
      <c r="C121" s="13" t="s">
        <v>19</v>
      </c>
      <c r="D121" s="4">
        <v>30647.84</v>
      </c>
      <c r="E121" s="4">
        <v>45716.240000000005</v>
      </c>
      <c r="F121" t="str">
        <f>MID("янвфевмарапрмайиюниюлавгсеноктноядек",MONTH(ТаблДан[[#This Row],[НачМесяца]])*3-2,3)</f>
        <v>июн</v>
      </c>
    </row>
    <row r="122" spans="1:6" x14ac:dyDescent="0.25">
      <c r="B122" s="5"/>
      <c r="C122" s="5"/>
    </row>
    <row r="123" spans="1:6" x14ac:dyDescent="0.25">
      <c r="B123" s="5"/>
      <c r="C123" s="5"/>
    </row>
    <row r="124" spans="1:6" x14ac:dyDescent="0.25">
      <c r="B124" s="5"/>
      <c r="C124" s="5"/>
    </row>
    <row r="125" spans="1:6" x14ac:dyDescent="0.25">
      <c r="B125" s="5"/>
      <c r="C125" s="5"/>
    </row>
    <row r="126" spans="1:6" x14ac:dyDescent="0.25">
      <c r="B126" s="5"/>
      <c r="C126" s="5"/>
    </row>
    <row r="127" spans="1:6" x14ac:dyDescent="0.25">
      <c r="B127" s="5"/>
      <c r="C127" s="5"/>
    </row>
    <row r="128" spans="1:6" x14ac:dyDescent="0.25">
      <c r="B128" s="5"/>
      <c r="C128" s="5"/>
    </row>
    <row r="129" spans="2:3" x14ac:dyDescent="0.25">
      <c r="B129" s="5"/>
      <c r="C129" s="5"/>
    </row>
    <row r="130" spans="2:3" x14ac:dyDescent="0.25">
      <c r="B130" s="5"/>
      <c r="C130" s="5"/>
    </row>
    <row r="131" spans="2:3" x14ac:dyDescent="0.25">
      <c r="B131" s="5"/>
      <c r="C131" s="5"/>
    </row>
    <row r="132" spans="2:3" x14ac:dyDescent="0.25">
      <c r="B132" s="5"/>
      <c r="C132" s="5"/>
    </row>
    <row r="133" spans="2:3" x14ac:dyDescent="0.25">
      <c r="B133" s="5"/>
      <c r="C133" s="5"/>
    </row>
    <row r="134" spans="2:3" x14ac:dyDescent="0.25">
      <c r="B134" s="5"/>
      <c r="C134" s="5"/>
    </row>
    <row r="135" spans="2:3" x14ac:dyDescent="0.25">
      <c r="B135" s="5"/>
      <c r="C135" s="5"/>
    </row>
    <row r="136" spans="2:3" x14ac:dyDescent="0.25">
      <c r="B136" s="5"/>
      <c r="C136" s="5"/>
    </row>
    <row r="137" spans="2:3" x14ac:dyDescent="0.25">
      <c r="B137" s="5"/>
      <c r="C137" s="5"/>
    </row>
    <row r="138" spans="2:3" x14ac:dyDescent="0.25">
      <c r="B138" s="5"/>
      <c r="C138" s="5"/>
    </row>
    <row r="139" spans="2:3" x14ac:dyDescent="0.25">
      <c r="B139" s="5"/>
      <c r="C139" s="5"/>
    </row>
    <row r="140" spans="2:3" x14ac:dyDescent="0.25">
      <c r="B140" s="5"/>
      <c r="C140" s="5"/>
    </row>
    <row r="141" spans="2:3" x14ac:dyDescent="0.25">
      <c r="B141" s="5"/>
      <c r="C141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Чистовик</vt:lpstr>
      <vt:lpstr>Сводные таблицы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Kolokolov</dc:creator>
  <cp:lastModifiedBy>Valery Artemyev</cp:lastModifiedBy>
  <dcterms:created xsi:type="dcterms:W3CDTF">2023-02-21T06:22:45Z</dcterms:created>
  <dcterms:modified xsi:type="dcterms:W3CDTF">2025-03-31T11:29:05Z</dcterms:modified>
</cp:coreProperties>
</file>