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МГТУ\ИБМ3\БазыДан\Лабы\"/>
    </mc:Choice>
  </mc:AlternateContent>
  <bookViews>
    <workbookView xWindow="-120" yWindow="-120" windowWidth="20730" windowHeight="11160"/>
  </bookViews>
  <sheets>
    <sheet name="Панель" sheetId="1" r:id="rId1"/>
    <sheet name="Запросы" sheetId="3" r:id="rId2"/>
    <sheet name="СОТРУДНИКИ" sheetId="2" r:id="rId3"/>
  </sheets>
  <definedNames>
    <definedName name="_xlcn.WorksheetConnection_Сотрудники.xlsxСОТРУДНИКИ1" hidden="1">СОТРУДНИКИ[]</definedName>
    <definedName name="ExternalData_1" localSheetId="2" hidden="1">СОТРУДНИКИ!$A$4:$I$15</definedName>
  </definedNames>
  <calcPr calcId="162913"/>
  <pivotCaches>
    <pivotCache cacheId="198" r:id="rId4"/>
    <pivotCache cacheId="201" r:id="rId5"/>
    <pivotCache cacheId="204" r:id="rId6"/>
    <pivotCache cacheId="207" r:id="rId7"/>
    <pivotCache cacheId="214" r:id="rId8"/>
    <pivotCache cacheId="233" r:id="rId9"/>
    <pivotCache cacheId="236" r:id="rId10"/>
    <pivotCache cacheId="239" r:id="rId11"/>
    <pivotCache cacheId="249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ОТРУДНИКИ" name="СОТРУДНИКИ" connection="WorksheetConnection_Сотрудники.xlsx!СОТРУДНИКИ"/>
        </x15:modelTables>
      </x15:dataModel>
    </ext>
  </extLst>
</workbook>
</file>

<file path=xl/calcChain.xml><?xml version="1.0" encoding="utf-8"?>
<calcChain xmlns="http://schemas.openxmlformats.org/spreadsheetml/2006/main">
  <c r="K7" i="3" l="1"/>
  <c r="H7" i="3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E7" i="3"/>
  <c r="B7" i="3"/>
  <c r="N7" i="3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отрудники.xlsx!СОТРУДНИКИ" type="102" refreshedVersion="6" minRefreshableVersion="5">
    <extLst>
      <ext xmlns:x15="http://schemas.microsoft.com/office/spreadsheetml/2010/11/main" uri="{DE250136-89BD-433C-8126-D09CA5730AF9}">
        <x15:connection id="СОТРУДНИКИ" autoDelete="1">
          <x15:rangePr sourceName="_xlcn.WorksheetConnection_Сотрудники.xlsxСОТРУДНИКИ1"/>
        </x15:connection>
      </ext>
    </extLst>
  </connection>
  <connection id="3" keepAlive="1" name="Запрос — СОТРУДНИКИ" description="Соединение с запросом &quot;СОТРУДНИКИ&quot; в книге." type="5" refreshedVersion="6" background="1" saveData="1">
    <dbPr connection="Provider=Microsoft.Mashup.OleDb.1;Data Source=$Workbook$;Location=СОТРУДНИКИ;Extended Properties=&quot;&quot;" command="SELECT * FROM [СОТРУДНИКИ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СОТРУДНИКИ].[Пенсионер].&amp;[True]}"/>
    <s v="{[СОТРУДНИКИ].[Образование].&amp;[высшее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<sst xmlns="http://schemas.openxmlformats.org/spreadsheetml/2006/main" count="122" uniqueCount="75">
  <si>
    <t>Сотрудник_ид</t>
  </si>
  <si>
    <t>Фамилия</t>
  </si>
  <si>
    <t>Имя</t>
  </si>
  <si>
    <t>Отчество</t>
  </si>
  <si>
    <t>Дата рождения</t>
  </si>
  <si>
    <t>Дата приёма</t>
  </si>
  <si>
    <t>Пол</t>
  </si>
  <si>
    <t>Образование</t>
  </si>
  <si>
    <t>Пенсионер</t>
  </si>
  <si>
    <t>Иванов</t>
  </si>
  <si>
    <t>Иван</t>
  </si>
  <si>
    <t>Иванович</t>
  </si>
  <si>
    <t>М</t>
  </si>
  <si>
    <t>высшее</t>
  </si>
  <si>
    <t>Сидоров</t>
  </si>
  <si>
    <t>Пётр</t>
  </si>
  <si>
    <t>Степанович</t>
  </si>
  <si>
    <t>Петров</t>
  </si>
  <si>
    <t>Кирилл</t>
  </si>
  <si>
    <t>Константинович</t>
  </si>
  <si>
    <t>среднее специальное</t>
  </si>
  <si>
    <t>Смирнова</t>
  </si>
  <si>
    <t>Ксения</t>
  </si>
  <si>
    <t>Георгиевна</t>
  </si>
  <si>
    <t>Ж</t>
  </si>
  <si>
    <t>Романов</t>
  </si>
  <si>
    <t>Игорь</t>
  </si>
  <si>
    <t>Александрович</t>
  </si>
  <si>
    <t>среднее</t>
  </si>
  <si>
    <t>Фёдорова</t>
  </si>
  <si>
    <t>Анна</t>
  </si>
  <si>
    <t>Викторовна</t>
  </si>
  <si>
    <t>Светлаков</t>
  </si>
  <si>
    <t>Семён</t>
  </si>
  <si>
    <t>Михайлович</t>
  </si>
  <si>
    <t>Столбушкова</t>
  </si>
  <si>
    <t>Оксана</t>
  </si>
  <si>
    <t>Олеговна</t>
  </si>
  <si>
    <t>Скрипко</t>
  </si>
  <si>
    <t>Вячеслав</t>
  </si>
  <si>
    <t>Фёдорович</t>
  </si>
  <si>
    <t>Угаров</t>
  </si>
  <si>
    <t>Николай</t>
  </si>
  <si>
    <t>Альфредович</t>
  </si>
  <si>
    <t>Список сотрудников предприятия</t>
  </si>
  <si>
    <t>Макаров</t>
  </si>
  <si>
    <t>Николаевич</t>
  </si>
  <si>
    <t>возраст</t>
  </si>
  <si>
    <t>стаж</t>
  </si>
  <si>
    <t>Численность</t>
  </si>
  <si>
    <t>Средний возраст</t>
  </si>
  <si>
    <t>Средний стаж</t>
  </si>
  <si>
    <t>True</t>
  </si>
  <si>
    <t>Наличие пенсионеров</t>
  </si>
  <si>
    <t>ВозрастГруппа</t>
  </si>
  <si>
    <t>СтажГруппа</t>
  </si>
  <si>
    <t>Возрасная группа</t>
  </si>
  <si>
    <t xml:space="preserve">Пол </t>
  </si>
  <si>
    <t>Итого</t>
  </si>
  <si>
    <t>30-летние</t>
  </si>
  <si>
    <t>40-летние</t>
  </si>
  <si>
    <t>50-летние</t>
  </si>
  <si>
    <t>60-летние</t>
  </si>
  <si>
    <t>от 10 до 19 лет</t>
  </si>
  <si>
    <t>от 20 до 29 лет</t>
  </si>
  <si>
    <t>от 30 до 39 лет</t>
  </si>
  <si>
    <t>от 40 до 49 лет</t>
  </si>
  <si>
    <t>от 0 до 9 лет</t>
  </si>
  <si>
    <t>20-летние</t>
  </si>
  <si>
    <t>Группа стажа</t>
  </si>
  <si>
    <t>Доля с высшим образованием</t>
  </si>
  <si>
    <t xml:space="preserve">Образование </t>
  </si>
  <si>
    <t>Основные кадровые характеристики предприятия Октопус  (2016)</t>
  </si>
  <si>
    <t xml:space="preserve">Стаж </t>
  </si>
  <si>
    <t xml:space="preserve">Возраст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</si>
</sst>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28"/>
      <color theme="8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righ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0" xfId="0" applyNumberFormat="1" applyFill="1"/>
    <xf numFmtId="0" fontId="0" fillId="2" borderId="2" xfId="0" applyNumberFormat="1" applyFill="1" applyBorder="1"/>
    <xf numFmtId="0" fontId="0" fillId="2" borderId="1" xfId="0" applyNumberFormat="1" applyFill="1" applyBorder="1"/>
    <xf numFmtId="0" fontId="0" fillId="2" borderId="3" xfId="0" applyNumberFormat="1" applyFill="1" applyBorder="1"/>
    <xf numFmtId="0" fontId="0" fillId="3" borderId="0" xfId="0" applyNumberFormat="1" applyFill="1"/>
    <xf numFmtId="0" fontId="0" fillId="3" borderId="2" xfId="0" applyNumberFormat="1" applyFill="1" applyBorder="1"/>
    <xf numFmtId="0" fontId="0" fillId="4" borderId="0" xfId="0" applyNumberFormat="1" applyFill="1"/>
  </cellXfs>
  <cellStyles count="2">
    <cellStyle name="Обычный" xfId="0" builtinId="0"/>
    <cellStyle name="Процентный" xfId="1" builtinId="5"/>
  </cellStyles>
  <dxfs count="141">
    <dxf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170" formatCode="0.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170" formatCode="0.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170" formatCode="0.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170" formatCode="0.0"/>
    </dxf>
    <dxf>
      <alignment wrapText="1" readingOrder="0"/>
    </dxf>
    <dxf>
      <alignment wrapText="1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170" formatCode="0.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170" formatCode="0.0"/>
    </dxf>
    <dxf>
      <numFmt numFmtId="170" formatCode="0.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70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alignment wrapText="1" readingOrder="0"/>
    </dxf>
    <dxf>
      <alignment wrapText="1" readingOrder="0"/>
    </dxf>
    <dxf>
      <numFmt numFmtId="0" formatCode="General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3484CC"/>
      <color rgb="FF7E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[Сотрудники.xlsx]Запросы!Сводная таблица5</c:name>
    <c:fmtId val="6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7780565564897608"/>
          <c:y val="7.5903845352664256E-2"/>
          <c:w val="0.72208520545101351"/>
          <c:h val="0.866804566095904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Запросы!$C$11:$C$12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Запросы!$B$13:$B$17</c:f>
              <c:strCache>
                <c:ptCount val="5"/>
                <c:pt idx="0">
                  <c:v>20-летние</c:v>
                </c:pt>
                <c:pt idx="1">
                  <c:v>30-летние</c:v>
                </c:pt>
                <c:pt idx="2">
                  <c:v>40-летние</c:v>
                </c:pt>
                <c:pt idx="3">
                  <c:v>50-летние</c:v>
                </c:pt>
                <c:pt idx="4">
                  <c:v>60-летние</c:v>
                </c:pt>
              </c:strCache>
            </c:strRef>
          </c:cat>
          <c:val>
            <c:numRef>
              <c:f>Запросы!$C$13:$C$17</c:f>
              <c:numCache>
                <c:formatCode>General</c:formatCode>
                <c:ptCount val="5"/>
                <c:pt idx="0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B33-AA07-CC815745078C}"/>
            </c:ext>
          </c:extLst>
        </c:ser>
        <c:ser>
          <c:idx val="1"/>
          <c:order val="1"/>
          <c:tx>
            <c:strRef>
              <c:f>Запросы!$D$11:$D$12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Запросы!$B$13:$B$17</c:f>
              <c:strCache>
                <c:ptCount val="5"/>
                <c:pt idx="0">
                  <c:v>20-летние</c:v>
                </c:pt>
                <c:pt idx="1">
                  <c:v>30-летние</c:v>
                </c:pt>
                <c:pt idx="2">
                  <c:v>40-летние</c:v>
                </c:pt>
                <c:pt idx="3">
                  <c:v>50-летние</c:v>
                </c:pt>
                <c:pt idx="4">
                  <c:v>60-летние</c:v>
                </c:pt>
              </c:strCache>
            </c:strRef>
          </c:cat>
          <c:val>
            <c:numRef>
              <c:f>Запросы!$D$13:$D$17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0-4B33-AA07-CC815745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563230479"/>
        <c:axId val="1563223823"/>
      </c:barChart>
      <c:catAx>
        <c:axId val="1563230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223823"/>
        <c:crosses val="autoZero"/>
        <c:auto val="1"/>
        <c:lblAlgn val="ctr"/>
        <c:lblOffset val="100"/>
        <c:noMultiLvlLbl val="0"/>
      </c:catAx>
      <c:valAx>
        <c:axId val="1563223823"/>
        <c:scaling>
          <c:orientation val="minMax"/>
          <c:max val="5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60000"/>
                    <a:lumOff val="40000"/>
                  </a:schemeClr>
                </a:solidFill>
              </a:defRPr>
            </a:pPr>
            <a:endParaRPr lang="ru-RU"/>
          </a:p>
        </c:txPr>
        <c:crossAx val="1563230479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[Сотрудники.xlsx]Запросы!Сводная таблица6</c:name>
    <c:fmtId val="6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</c:pivotFmt>
    </c:pivotFmts>
    <c:plotArea>
      <c:layout>
        <c:manualLayout>
          <c:layoutTarget val="inner"/>
          <c:xMode val="edge"/>
          <c:yMode val="edge"/>
          <c:x val="0.27780565564897608"/>
          <c:y val="7.5903845352664256E-2"/>
          <c:w val="0.72208520545101351"/>
          <c:h val="0.866804566095904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Запросы!$I$11:$I$12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Запросы!$H$13:$H$17</c:f>
              <c:strCache>
                <c:ptCount val="5"/>
                <c:pt idx="0">
                  <c:v>от 0 до 9 лет</c:v>
                </c:pt>
                <c:pt idx="1">
                  <c:v>от 10 до 19 лет</c:v>
                </c:pt>
                <c:pt idx="2">
                  <c:v>от 20 до 29 лет</c:v>
                </c:pt>
                <c:pt idx="3">
                  <c:v>от 30 до 39 лет</c:v>
                </c:pt>
                <c:pt idx="4">
                  <c:v>от 40 до 49 лет</c:v>
                </c:pt>
              </c:strCache>
            </c:strRef>
          </c:cat>
          <c:val>
            <c:numRef>
              <c:f>Запросы!$I$13:$I$17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E13-A130-3066B6F7DE36}"/>
            </c:ext>
          </c:extLst>
        </c:ser>
        <c:ser>
          <c:idx val="1"/>
          <c:order val="1"/>
          <c:tx>
            <c:strRef>
              <c:f>Запросы!$J$11:$J$12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Запросы!$H$13:$H$17</c:f>
              <c:strCache>
                <c:ptCount val="5"/>
                <c:pt idx="0">
                  <c:v>от 0 до 9 лет</c:v>
                </c:pt>
                <c:pt idx="1">
                  <c:v>от 10 до 19 лет</c:v>
                </c:pt>
                <c:pt idx="2">
                  <c:v>от 20 до 29 лет</c:v>
                </c:pt>
                <c:pt idx="3">
                  <c:v>от 30 до 39 лет</c:v>
                </c:pt>
                <c:pt idx="4">
                  <c:v>от 40 до 49 лет</c:v>
                </c:pt>
              </c:strCache>
            </c:strRef>
          </c:cat>
          <c:val>
            <c:numRef>
              <c:f>Запросы!$J$13:$J$17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E13-A130-3066B6F7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563230479"/>
        <c:axId val="1563223823"/>
      </c:barChart>
      <c:catAx>
        <c:axId val="1563230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223823"/>
        <c:crosses val="autoZero"/>
        <c:auto val="1"/>
        <c:lblAlgn val="ctr"/>
        <c:lblOffset val="100"/>
        <c:noMultiLvlLbl val="0"/>
      </c:catAx>
      <c:valAx>
        <c:axId val="1563223823"/>
        <c:scaling>
          <c:orientation val="minMax"/>
          <c:max val="6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>
                    <a:lumMod val="60000"/>
                    <a:lumOff val="40000"/>
                  </a:schemeClr>
                </a:solidFill>
              </a:defRPr>
            </a:pPr>
            <a:endParaRPr lang="ru-RU"/>
          </a:p>
        </c:txPr>
        <c:crossAx val="1563230479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[Сотрудники.xlsx]Запросы!Сводная таблица8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Запросы!$O$11:$O$12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Запросы!$N$13:$N$16</c:f>
              <c:strCache>
                <c:ptCount val="3"/>
                <c:pt idx="0">
                  <c:v>высшее</c:v>
                </c:pt>
                <c:pt idx="1">
                  <c:v>среднее</c:v>
                </c:pt>
                <c:pt idx="2">
                  <c:v>среднее специальное</c:v>
                </c:pt>
              </c:strCache>
            </c:strRef>
          </c:cat>
          <c:val>
            <c:numRef>
              <c:f>Запросы!$O$13:$O$16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B7E-8258-06133D45553A}"/>
            </c:ext>
          </c:extLst>
        </c:ser>
        <c:ser>
          <c:idx val="1"/>
          <c:order val="1"/>
          <c:tx>
            <c:strRef>
              <c:f>Запросы!$P$11:$P$12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Запросы!$N$13:$N$16</c:f>
              <c:strCache>
                <c:ptCount val="3"/>
                <c:pt idx="0">
                  <c:v>высшее</c:v>
                </c:pt>
                <c:pt idx="1">
                  <c:v>среднее</c:v>
                </c:pt>
                <c:pt idx="2">
                  <c:v>среднее специальное</c:v>
                </c:pt>
              </c:strCache>
            </c:strRef>
          </c:cat>
          <c:val>
            <c:numRef>
              <c:f>Запросы!$P$13:$P$16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3-4B7E-8258-06133D45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363996191"/>
        <c:axId val="363998687"/>
      </c:barChart>
      <c:catAx>
        <c:axId val="3639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8687"/>
        <c:crosses val="autoZero"/>
        <c:auto val="1"/>
        <c:lblAlgn val="ctr"/>
        <c:lblOffset val="100"/>
        <c:noMultiLvlLbl val="0"/>
      </c:catAx>
      <c:valAx>
        <c:axId val="36399868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6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4</xdr:col>
      <xdr:colOff>142875</xdr:colOff>
      <xdr:row>6</xdr:row>
      <xdr:rowOff>180975</xdr:rowOff>
    </xdr:to>
    <xdr:grpSp>
      <xdr:nvGrpSpPr>
        <xdr:cNvPr id="9" name="Группа 8"/>
        <xdr:cNvGrpSpPr/>
      </xdr:nvGrpSpPr>
      <xdr:grpSpPr>
        <a:xfrm>
          <a:off x="230188" y="646113"/>
          <a:ext cx="1976437" cy="733425"/>
          <a:chOff x="609600" y="781050"/>
          <a:chExt cx="1819275" cy="733425"/>
        </a:xfrm>
        <a:solidFill>
          <a:srgbClr val="7EB0DE"/>
        </a:solidFill>
      </xdr:grpSpPr>
      <xdr:sp macro="" textlink="">
        <xdr:nvSpPr>
          <xdr:cNvPr id="2" name="Прямоугольник 1"/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>
              <a:solidFill>
                <a:schemeClr val="bg1"/>
              </a:solidFill>
            </a:endParaRPr>
          </a:p>
          <a:p>
            <a:pPr algn="ctr"/>
            <a:r>
              <a:rPr lang="ru-RU" sz="1100">
                <a:solidFill>
                  <a:schemeClr val="bg1"/>
                </a:solidFill>
              </a:rPr>
              <a:t>Численность сотрудников</a:t>
            </a:r>
          </a:p>
        </xdr:txBody>
      </xdr:sp>
      <xdr:sp macro="" textlink="Запросы!B7">
        <xdr:nvSpPr>
          <xdr:cNvPr id="7" name="TextBox 6"/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0CFACFA-A64D-4A34-8885-F62343402855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11</a:t>
            </a:fld>
            <a:endParaRPr lang="ru-RU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5</xdr:col>
      <xdr:colOff>0</xdr:colOff>
      <xdr:row>3</xdr:row>
      <xdr:rowOff>19050</xdr:rowOff>
    </xdr:from>
    <xdr:to>
      <xdr:col>8</xdr:col>
      <xdr:colOff>161925</xdr:colOff>
      <xdr:row>6</xdr:row>
      <xdr:rowOff>180975</xdr:rowOff>
    </xdr:to>
    <xdr:grpSp>
      <xdr:nvGrpSpPr>
        <xdr:cNvPr id="11" name="Группа 10"/>
        <xdr:cNvGrpSpPr/>
      </xdr:nvGrpSpPr>
      <xdr:grpSpPr>
        <a:xfrm>
          <a:off x="2246313" y="646113"/>
          <a:ext cx="1995487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12" name="Прямоугольник 11"/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600">
              <a:solidFill>
                <a:schemeClr val="bg1"/>
              </a:solidFill>
            </a:endParaRPr>
          </a:p>
          <a:p>
            <a:pPr algn="ctr"/>
            <a:r>
              <a:rPr lang="ru-RU" sz="1100">
                <a:solidFill>
                  <a:schemeClr val="bg1"/>
                </a:solidFill>
              </a:rPr>
              <a:t>Средний</a:t>
            </a:r>
            <a:r>
              <a:rPr lang="ru-RU" sz="1100" baseline="0">
                <a:solidFill>
                  <a:schemeClr val="bg1"/>
                </a:solidFill>
              </a:rPr>
              <a:t> возраст сотрудников</a:t>
            </a:r>
            <a:endParaRPr lang="ru-RU" sz="1100">
              <a:solidFill>
                <a:schemeClr val="bg1"/>
              </a:solidFill>
            </a:endParaRPr>
          </a:p>
        </xdr:txBody>
      </xdr:sp>
      <xdr:sp macro="" textlink="Запросы!E7">
        <xdr:nvSpPr>
          <xdr:cNvPr id="13" name="TextBox 12"/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52837A-F572-473F-B6F0-FB387EBA2BAE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46,4</a:t>
            </a:fld>
            <a:endParaRPr lang="ru-RU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9</xdr:col>
      <xdr:colOff>19050</xdr:colOff>
      <xdr:row>3</xdr:row>
      <xdr:rowOff>19050</xdr:rowOff>
    </xdr:from>
    <xdr:to>
      <xdr:col>12</xdr:col>
      <xdr:colOff>190500</xdr:colOff>
      <xdr:row>6</xdr:row>
      <xdr:rowOff>180975</xdr:rowOff>
    </xdr:to>
    <xdr:grpSp>
      <xdr:nvGrpSpPr>
        <xdr:cNvPr id="14" name="Группа 13"/>
        <xdr:cNvGrpSpPr/>
      </xdr:nvGrpSpPr>
      <xdr:grpSpPr>
        <a:xfrm>
          <a:off x="4289425" y="646113"/>
          <a:ext cx="2005013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15" name="Прямоугольник 14"/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endParaRPr lang="en-US" sz="6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indent="0" algn="ctr"/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Средний стаж</a:t>
            </a:r>
            <a:r>
              <a:rPr lang="en-US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 </a:t>
            </a:r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сотрудников</a:t>
            </a:r>
            <a:r>
              <a:rPr lang="en-US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 </a:t>
            </a:r>
            <a:endParaRPr lang="ru-RU" sz="1100" b="0" i="0" u="none" strike="noStrike">
              <a:solidFill>
                <a:schemeClr val="bg1"/>
              </a:solidFill>
              <a:latin typeface="+mn-lt"/>
              <a:ea typeface="+mn-ea"/>
              <a:cs typeface="Arial" panose="020B0604020202020204" pitchFamily="34" charset="0"/>
            </a:endParaRPr>
          </a:p>
        </xdr:txBody>
      </xdr:sp>
      <xdr:sp macro="" textlink="Запросы!H7">
        <xdr:nvSpPr>
          <xdr:cNvPr id="16" name="TextBox 15"/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E172CB8-79AC-4FDE-8A7E-5A3D6B49B0C3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pPr marL="0" indent="0" algn="ctr"/>
              <a:t>19,9</a:t>
            </a:fld>
            <a:endParaRPr lang="ru-RU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9526</xdr:colOff>
      <xdr:row>3</xdr:row>
      <xdr:rowOff>19050</xdr:rowOff>
    </xdr:from>
    <xdr:to>
      <xdr:col>16</xdr:col>
      <xdr:colOff>190500</xdr:colOff>
      <xdr:row>6</xdr:row>
      <xdr:rowOff>180975</xdr:rowOff>
    </xdr:to>
    <xdr:grpSp>
      <xdr:nvGrpSpPr>
        <xdr:cNvPr id="17" name="Группа 16"/>
        <xdr:cNvGrpSpPr/>
      </xdr:nvGrpSpPr>
      <xdr:grpSpPr>
        <a:xfrm>
          <a:off x="6335714" y="646113"/>
          <a:ext cx="2014536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18" name="Прямоугольник 17"/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endParaRPr lang="en-US" sz="6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indent="0" algn="ctr"/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Доля с высшим образованием</a:t>
            </a:r>
          </a:p>
        </xdr:txBody>
      </xdr:sp>
      <xdr:sp macro="" textlink="Запросы!N7">
        <xdr:nvSpPr>
          <xdr:cNvPr id="19" name="TextBox 18"/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D2FF9CE0-E9DC-4DC0-B53D-F1B9A5A9578B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36%</a:t>
            </a:fld>
            <a:endParaRPr lang="ru-RU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17</xdr:col>
      <xdr:colOff>1</xdr:colOff>
      <xdr:row>3</xdr:row>
      <xdr:rowOff>19050</xdr:rowOff>
    </xdr:from>
    <xdr:to>
      <xdr:col>20</xdr:col>
      <xdr:colOff>180975</xdr:colOff>
      <xdr:row>6</xdr:row>
      <xdr:rowOff>180975</xdr:rowOff>
    </xdr:to>
    <xdr:grpSp>
      <xdr:nvGrpSpPr>
        <xdr:cNvPr id="20" name="Группа 19"/>
        <xdr:cNvGrpSpPr/>
      </xdr:nvGrpSpPr>
      <xdr:grpSpPr>
        <a:xfrm>
          <a:off x="8389939" y="646113"/>
          <a:ext cx="2014536" cy="733425"/>
          <a:chOff x="609600" y="781050"/>
          <a:chExt cx="1819275" cy="733425"/>
        </a:xfrm>
        <a:solidFill>
          <a:schemeClr val="accent5">
            <a:lumMod val="75000"/>
          </a:schemeClr>
        </a:solidFill>
      </xdr:grpSpPr>
      <xdr:sp macro="" textlink="">
        <xdr:nvSpPr>
          <xdr:cNvPr id="21" name="Прямоугольник 20"/>
          <xdr:cNvSpPr/>
        </xdr:nvSpPr>
        <xdr:spPr>
          <a:xfrm>
            <a:off x="609600" y="781050"/>
            <a:ext cx="1819275" cy="733425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endParaRPr lang="en-US" sz="6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indent="0" algn="ctr"/>
            <a:r>
              <a:rPr lang="ru-RU" sz="1100" b="0" i="0" u="none" strike="noStrike">
                <a:solidFill>
                  <a:schemeClr val="bg1"/>
                </a:solidFill>
                <a:latin typeface="+mn-lt"/>
                <a:ea typeface="+mn-ea"/>
                <a:cs typeface="Arial" panose="020B0604020202020204" pitchFamily="34" charset="0"/>
              </a:rPr>
              <a:t>Наличие пенсионеров</a:t>
            </a:r>
          </a:p>
        </xdr:txBody>
      </xdr:sp>
      <xdr:sp macro="" textlink="Запросы!K7">
        <xdr:nvSpPr>
          <xdr:cNvPr id="22" name="TextBox 21"/>
          <xdr:cNvSpPr txBox="1"/>
        </xdr:nvSpPr>
        <xdr:spPr>
          <a:xfrm>
            <a:off x="1171575" y="1171575"/>
            <a:ext cx="657225" cy="247650"/>
          </a:xfrm>
          <a:prstGeom prst="rect">
            <a:avLst/>
          </a:prstGeom>
          <a:solidFill>
            <a:srgbClr val="3484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8FE8744-A227-4673-AB47-BC5C4E2981A6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2</a:t>
            </a:fld>
            <a:endParaRPr lang="ru-RU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19051</xdr:colOff>
      <xdr:row>9</xdr:row>
      <xdr:rowOff>109539</xdr:rowOff>
    </xdr:from>
    <xdr:to>
      <xdr:col>7</xdr:col>
      <xdr:colOff>161926</xdr:colOff>
      <xdr:row>22</xdr:row>
      <xdr:rowOff>71439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152401</xdr:colOff>
      <xdr:row>9</xdr:row>
      <xdr:rowOff>119064</xdr:rowOff>
    </xdr:from>
    <xdr:to>
      <xdr:col>14</xdr:col>
      <xdr:colOff>66676</xdr:colOff>
      <xdr:row>22</xdr:row>
      <xdr:rowOff>100014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9</xdr:row>
      <xdr:rowOff>109539</xdr:rowOff>
    </xdr:from>
    <xdr:to>
      <xdr:col>20</xdr:col>
      <xdr:colOff>304800</xdr:colOff>
      <xdr:row>22</xdr:row>
      <xdr:rowOff>100014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161924</xdr:colOff>
      <xdr:row>7</xdr:row>
      <xdr:rowOff>171449</xdr:rowOff>
    </xdr:from>
    <xdr:to>
      <xdr:col>7</xdr:col>
      <xdr:colOff>180974</xdr:colOff>
      <xdr:row>9</xdr:row>
      <xdr:rowOff>9524</xdr:rowOff>
    </xdr:to>
    <xdr:sp macro="" textlink="">
      <xdr:nvSpPr>
        <xdr:cNvPr id="26" name="TextBox 25"/>
        <xdr:cNvSpPr txBox="1"/>
      </xdr:nvSpPr>
      <xdr:spPr>
        <a:xfrm>
          <a:off x="390524" y="1562099"/>
          <a:ext cx="32480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 b="1">
              <a:solidFill>
                <a:srgbClr val="0070C0"/>
              </a:solidFill>
            </a:rPr>
            <a:t>Численность по возрасту и полу</a:t>
          </a:r>
        </a:p>
      </xdr:txBody>
    </xdr:sp>
    <xdr:clientData/>
  </xdr:twoCellAnchor>
  <xdr:twoCellAnchor>
    <xdr:from>
      <xdr:col>7</xdr:col>
      <xdr:colOff>161925</xdr:colOff>
      <xdr:row>7</xdr:row>
      <xdr:rowOff>180975</xdr:rowOff>
    </xdr:from>
    <xdr:to>
      <xdr:col>14</xdr:col>
      <xdr:colOff>85725</xdr:colOff>
      <xdr:row>9</xdr:row>
      <xdr:rowOff>0</xdr:rowOff>
    </xdr:to>
    <xdr:sp macro="" textlink="">
      <xdr:nvSpPr>
        <xdr:cNvPr id="27" name="TextBox 26"/>
        <xdr:cNvSpPr txBox="1"/>
      </xdr:nvSpPr>
      <xdr:spPr>
        <a:xfrm>
          <a:off x="3619500" y="1704975"/>
          <a:ext cx="338137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 b="1">
              <a:solidFill>
                <a:srgbClr val="0070C0"/>
              </a:solidFill>
            </a:rPr>
            <a:t>Численность по стажу и полу</a:t>
          </a:r>
        </a:p>
      </xdr:txBody>
    </xdr:sp>
    <xdr:clientData/>
  </xdr:twoCellAnchor>
  <xdr:twoCellAnchor>
    <xdr:from>
      <xdr:col>14</xdr:col>
      <xdr:colOff>285750</xdr:colOff>
      <xdr:row>7</xdr:row>
      <xdr:rowOff>171450</xdr:rowOff>
    </xdr:from>
    <xdr:to>
      <xdr:col>20</xdr:col>
      <xdr:colOff>190500</xdr:colOff>
      <xdr:row>9</xdr:row>
      <xdr:rowOff>19049</xdr:rowOff>
    </xdr:to>
    <xdr:sp macro="" textlink="">
      <xdr:nvSpPr>
        <xdr:cNvPr id="28" name="TextBox 27"/>
        <xdr:cNvSpPr txBox="1"/>
      </xdr:nvSpPr>
      <xdr:spPr>
        <a:xfrm>
          <a:off x="7200900" y="1562100"/>
          <a:ext cx="3181350" cy="228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 b="1">
              <a:solidFill>
                <a:srgbClr val="0070C0"/>
              </a:solidFill>
            </a:rPr>
            <a:t>Численность по образованию и полу</a:t>
          </a:r>
        </a:p>
      </xdr:txBody>
    </xdr:sp>
    <xdr:clientData/>
  </xdr:twoCellAnchor>
  <xdr:twoCellAnchor>
    <xdr:from>
      <xdr:col>12</xdr:col>
      <xdr:colOff>142876</xdr:colOff>
      <xdr:row>19</xdr:row>
      <xdr:rowOff>47625</xdr:rowOff>
    </xdr:from>
    <xdr:to>
      <xdr:col>13</xdr:col>
      <xdr:colOff>523875</xdr:colOff>
      <xdr:row>20</xdr:row>
      <xdr:rowOff>161925</xdr:rowOff>
    </xdr:to>
    <xdr:sp macro="" textlink="">
      <xdr:nvSpPr>
        <xdr:cNvPr id="30" name="TextBox 29"/>
        <xdr:cNvSpPr txBox="1"/>
      </xdr:nvSpPr>
      <xdr:spPr>
        <a:xfrm>
          <a:off x="6229351" y="3724275"/>
          <a:ext cx="60007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Ж</a:t>
          </a:r>
          <a:r>
            <a:rPr lang="ru-RU" sz="1200" b="1"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ru-RU" sz="1200" b="1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М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77531134259" backgroundQuery="1" createdVersion="6" refreshedVersion="6" minRefreshableVersion="3" recordCount="0" supportSubquery="1" supportAdvancedDrill="1">
  <cacheSource type="external" connectionId="1"/>
  <cacheFields count="1">
    <cacheField name="[Measures].[Число элементов в столбце Сотрудник_ид]" caption="Число элементов в столбце Сотрудник_ид" numFmtId="0" hierarchy="16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77531597221" backgroundQuery="1" createdVersion="6" refreshedVersion="6" minRefreshableVersion="3" recordCount="0" supportSubquery="1" supportAdvancedDrill="1">
  <cacheSource type="external" connectionId="1"/>
  <cacheFields count="1">
    <cacheField name="[Measures].[Среднее по столбцу возраст]" caption="Среднее по столбцу возраст" numFmtId="0" hierarchy="19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77532175928" backgroundQuery="1" createdVersion="6" refreshedVersion="6" minRefreshableVersion="3" recordCount="0" supportSubquery="1" supportAdvancedDrill="1">
  <cacheSource type="external" connectionId="1"/>
  <cacheFields count="1">
    <cacheField name="[Measures].[Среднее по столбцу стаж]" caption="Среднее по столбцу стаж" numFmtId="0" hierarchy="21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77532754629" backgroundQuery="1" createdVersion="6" refreshedVersion="6" minRefreshableVersion="3" recordCount="0" supportSubquery="1" supportAdvancedDrill="1">
  <cacheSource type="external" connectionId="1"/>
  <cacheFields count="2">
    <cacheField name="[СОТРУДНИКИ].[Пенсионер].[Пенсионер]" caption="Пенсионер" numFmtId="0" hierarchy="8" level="1">
      <sharedItems containsSemiMixedTypes="0" containsNonDate="0" containsString="0"/>
    </cacheField>
    <cacheField name="[Measures].[Число элементов в столбце Сотрудник_ид]" caption="Число элементов в столбце Сотрудник_ид" numFmtId="0" hierarchy="16" level="32767"/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2" memberValueDatatype="11" unbalanced="0">
      <fieldsUsage count="2">
        <fieldUsage x="-1"/>
        <fieldUsage x="0"/>
      </fieldsUsage>
    </cacheHierarchy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8120497685" backgroundQuery="1" createdVersion="6" refreshedVersion="6" minRefreshableVersion="3" recordCount="0" supportSubquery="1" supportAdvancedDrill="1">
  <cacheSource type="external" connectionId="1"/>
  <cacheFields count="2">
    <cacheField name="[Measures].[Число элементов в столбце Сотрудник_ид]" caption="Число элементов в столбце Сотрудник_ид" numFmtId="0" hierarchy="16" level="32767"/>
    <cacheField name="[СОТРУДНИКИ].[Образование].[Образование]" caption="Образование" numFmtId="0" hierarchy="7" level="1">
      <sharedItems containsSemiMixedTypes="0" containsNonDate="0" containsString="0"/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0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2" memberValueDatatype="130" unbalanced="0">
      <fieldsUsage count="2">
        <fieldUsage x="-1"/>
        <fieldUsage x="1"/>
      </fieldsUsage>
    </cacheHierarchy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8446539352" backgroundQuery="1" createdVersion="6" refreshedVersion="6" minRefreshableVersion="3" recordCount="0" supportSubquery="1" supportAdvancedDrill="1">
  <cacheSource type="external" connectionId="1"/>
  <cacheFields count="3">
    <cacheField name="[СОТРУДНИКИ].[Пол].[Пол]" caption="Пол" numFmtId="0" hierarchy="6" level="1">
      <sharedItems count="2">
        <s v="Ж"/>
        <s v="М"/>
      </sharedItems>
    </cacheField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Образование].[Образование]" caption="Образование" numFmtId="0" hierarchy="7" level="1">
      <sharedItems count="3">
        <s v="высшее"/>
        <s v="среднее"/>
        <s v="среднее специальное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>
      <fieldsUsage count="2">
        <fieldUsage x="-1"/>
        <fieldUsage x="0"/>
      </fieldsUsage>
    </cacheHierarchy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2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9074201389" backgroundQuery="1" createdVersion="6" refreshedVersion="6" minRefreshableVersion="3" recordCount="0" supportSubquery="1" supportAdvancedDrill="1">
  <cacheSource type="external" connectionId="1"/>
  <cacheFields count="3">
    <cacheField name="[СОТРУДНИКИ].[Пол].[Пол]" caption="Пол" numFmtId="0" hierarchy="6" level="1">
      <sharedItems count="2">
        <s v="Ж"/>
        <s v="М"/>
      </sharedItems>
    </cacheField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ВозрастГруппа].[ВозрастГруппа]" caption="ВозрастГруппа" numFmtId="0" hierarchy="11" level="1">
      <sharedItems count="5">
        <s v="20-летние"/>
        <s v="30-летние"/>
        <s v="40-летние"/>
        <s v="50-летние"/>
        <s v="60-летние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>
      <fieldsUsage count="2">
        <fieldUsage x="-1"/>
        <fieldUsage x="0"/>
      </fieldsUsage>
    </cacheHierarchy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0" memberValueDatatype="130" unbalanced="0"/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591141087963" backgroundQuery="1" createdVersion="6" refreshedVersion="6" minRefreshableVersion="3" recordCount="0" supportSubquery="1" supportAdvancedDrill="1">
  <cacheSource type="external" connectionId="1"/>
  <cacheFields count="3">
    <cacheField name="[СОТРУДНИКИ].[Пол].[Пол]" caption="Пол" numFmtId="0" hierarchy="6" level="1">
      <sharedItems count="2">
        <s v="Ж"/>
        <s v="М"/>
      </sharedItems>
    </cacheField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СтажГруппа].[СтажГруппа]" caption="СтажГруппа" numFmtId="0" hierarchy="12" level="1">
      <sharedItems count="5">
        <s v="от 0 до 9 лет"/>
        <s v="от 10 до 19 лет"/>
        <s v="от 20 до 29 лет"/>
        <s v="от 30 до 39 лет"/>
        <s v="от 40 до 49 лет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>
      <fieldsUsage count="2">
        <fieldUsage x="-1"/>
        <fieldUsage x="0"/>
      </fieldsUsage>
    </cacheHierarchy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0" memberValueDatatype="130" unbalanced="0"/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Артемьев Валерий Иванович" refreshedDate="45744.73398611111" backgroundQuery="1" createdVersion="6" refreshedVersion="6" minRefreshableVersion="3" recordCount="0" supportSubquery="1" supportAdvancedDrill="1">
  <cacheSource type="external" connectionId="1"/>
  <cacheFields count="3">
    <cacheField name="[Measures].[Число элементов в столбце ВозрастГруппа]" caption="Число элементов в столбце ВозрастГруппа" numFmtId="0" hierarchy="23" level="32767"/>
    <cacheField name="[СОТРУДНИКИ].[СтажГруппа].[СтажГруппа]" caption="СтажГруппа" numFmtId="0" hierarchy="12" level="1">
      <sharedItems count="5">
        <s v="от 0 до 9 лет"/>
        <s v="от 10 до 19 лет"/>
        <s v="от 20 до 29 лет"/>
        <s v="от 30 до 39 лет"/>
        <s v="от 40 до 49 лет"/>
      </sharedItems>
    </cacheField>
    <cacheField name="[СОТРУДНИКИ].[ВозрастГруппа].[ВозрастГруппа]" caption="ВозрастГруппа" numFmtId="0" hierarchy="11" level="1">
      <sharedItems count="5">
        <s v="20-летние"/>
        <s v="30-летние"/>
        <s v="40-летние"/>
        <s v="50-летние"/>
        <s v="60-летние"/>
      </sharedItems>
    </cacheField>
  </cacheFields>
  <cacheHierarchies count="24">
    <cacheHierarchy uniqueName="[СОТРУДНИКИ].[Сотрудник_ид]" caption="Сотрудник_ид" attribute="1" defaultMemberUniqueName="[СОТРУДНИКИ].[Сотрудник_ид].[All]" allUniqueName="[СОТРУДНИКИ].[Сотрудник_ид].[All]" dimensionUniqueName="[СОТРУДНИКИ]" displayFolder="" count="0" memberValueDatatype="20" unbalanced="0"/>
    <cacheHierarchy uniqueName="[СОТРУДНИКИ].[Фамилия]" caption="Фамилия" attribute="1" defaultMemberUniqueName="[СОТРУДНИКИ].[Фамилия].[All]" allUniqueName="[СОТРУДНИКИ].[Фамилия].[All]" dimensionUniqueName="[СОТРУДНИКИ]" displayFolder="" count="0" memberValueDatatype="130" unbalanced="0"/>
    <cacheHierarchy uniqueName="[СОТРУДНИКИ].[Имя]" caption="Имя" attribute="1" defaultMemberUniqueName="[СОТРУДНИКИ].[Имя].[All]" allUniqueName="[СОТРУДНИКИ].[Имя].[All]" dimensionUniqueName="[СОТРУДНИКИ]" displayFolder="" count="0" memberValueDatatype="130" unbalanced="0"/>
    <cacheHierarchy uniqueName="[СОТРУДНИКИ].[Отчество]" caption="Отчество" attribute="1" defaultMemberUniqueName="[СОТРУДНИКИ].[Отчество].[All]" allUniqueName="[СОТРУДНИКИ].[Отчество].[All]" dimensionUniqueName="[СОТРУДНИКИ]" displayFolder="" count="0" memberValueDatatype="130" unbalanced="0"/>
    <cacheHierarchy uniqueName="[СОТРУДНИКИ].[Дата рождения]" caption="Дата рождения" attribute="1" time="1" defaultMemberUniqueName="[СОТРУДНИКИ].[Дата рождения].[All]" allUniqueName="[СОТРУДНИКИ].[Дата рождения].[All]" dimensionUniqueName="[СОТРУДНИКИ]" displayFolder="" count="0" memberValueDatatype="7" unbalanced="0"/>
    <cacheHierarchy uniqueName="[СОТРУДНИКИ].[Дата приёма]" caption="Дата приёма" attribute="1" time="1" defaultMemberUniqueName="[СОТРУДНИКИ].[Дата приёма].[All]" allUniqueName="[СОТРУДНИКИ].[Дата приёма].[All]" dimensionUniqueName="[СОТРУДНИКИ]" displayFolder="" count="0" memberValueDatatype="7" unbalanced="0"/>
    <cacheHierarchy uniqueName="[СОТРУДНИКИ].[Пол]" caption="Пол" attribute="1" defaultMemberUniqueName="[СОТРУДНИКИ].[Пол].[All]" allUniqueName="[СОТРУДНИКИ].[Пол].[All]" dimensionUniqueName="[СОТРУДНИКИ]" displayFolder="" count="2" memberValueDatatype="130" unbalanced="0"/>
    <cacheHierarchy uniqueName="[СОТРУДНИКИ].[Образование]" caption="Образование" attribute="1" defaultMemberUniqueName="[СОТРУДНИКИ].[Образование].[All]" allUniqueName="[СОТРУДНИКИ].[Образование].[All]" dimensionUniqueName="[СОТРУДНИКИ]" displayFolder="" count="0" memberValueDatatype="130" unbalanced="0"/>
    <cacheHierarchy uniqueName="[СОТРУДНИКИ].[Пенсионер]" caption="Пенсионер" attribute="1" defaultMemberUniqueName="[СОТРУДНИКИ].[Пенсионер].[All]" allUniqueName="[СОТРУДНИКИ].[Пенсионер].[All]" dimensionUniqueName="[СОТРУДНИКИ]" displayFolder="" count="0" memberValueDatatype="11" unbalanced="0"/>
    <cacheHierarchy uniqueName="[СОТРУДНИКИ].[возраст]" caption="возраст" attribute="1" defaultMemberUniqueName="[СОТРУДНИКИ].[возраст].[All]" allUniqueName="[СОТРУДНИКИ].[возраст].[All]" dimensionUniqueName="[СОТРУДНИКИ]" displayFolder="" count="0" memberValueDatatype="20" unbalanced="0"/>
    <cacheHierarchy uniqueName="[СОТРУДНИКИ].[стаж]" caption="стаж" attribute="1" defaultMemberUniqueName="[СОТРУДНИКИ].[стаж].[All]" allUniqueName="[СОТРУДНИКИ].[стаж].[All]" dimensionUniqueName="[СОТРУДНИКИ]" displayFolder="" count="0" memberValueDatatype="20" unbalanced="0"/>
    <cacheHierarchy uniqueName="[СОТРУДНИКИ].[ВозрастГруппа]" caption="ВозрастГруппа" attribute="1" defaultMemberUniqueName="[СОТРУДНИКИ].[ВозрастГруппа].[All]" allUniqueName="[СОТРУДНИКИ].[ВозрастГруппа].[All]" dimensionUniqueName="[СОТРУДНИКИ]" displayFolder="" count="2" memberValueDatatype="130" unbalanced="0">
      <fieldsUsage count="2">
        <fieldUsage x="-1"/>
        <fieldUsage x="2"/>
      </fieldsUsage>
    </cacheHierarchy>
    <cacheHierarchy uniqueName="[СОТРУДНИКИ].[СтажГруппа]" caption="СтажГруппа" attribute="1" defaultMemberUniqueName="[СОТРУДНИКИ].[СтажГруппа].[All]" allUniqueName="[СОТРУДНИКИ].[СтажГруппа].[All]" dimensionUniqueName="[СОТРУДНИКИ]" displayFolder="" count="2" memberValueDatatype="130" unbalanced="0">
      <fieldsUsage count="2">
        <fieldUsage x="-1"/>
        <fieldUsage x="1"/>
      </fieldsUsage>
    </cacheHierarchy>
    <cacheHierarchy uniqueName="[Measures].[__XL_Count СОТРУДНИКИ]" caption="__XL_Count СОТРУДНИКИ" measure="1" displayFolder="" measureGroup="СОТРУДНИКИ" count="0" hidden="1"/>
    <cacheHierarchy uniqueName="[Measures].[__No measures defined]" caption="__No measures defined" measure="1" displayFolder="" count="0" hidden="1"/>
    <cacheHierarchy uniqueName="[Measures].[Сумма по столбцу Сотрудник_ид]" caption="Сумма по столбцу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Сотрудник_ид]" caption="Число элементов в столбце Сотрудник_ид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Дата рождения]" caption="Число элементов в столбце Дата рождения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озраст]" caption="Сумма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возраст]" caption="Среднее по столбцу возраст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таж]" caption="Сумма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таж]" caption="Среднее по столбцу стаж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Пенсионер]" caption="Число элементов в столбце Пенсионер" measure="1" displayFolder="" measureGroup="СОТРУДНИКИ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Число элементов в столбце ВозрастГруппа]" caption="Число элементов в столбце ВозрастГруппа" measure="1" displayFolder="" measureGroup="СОТРУДНИКИ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СОТРУДНИКИ" uniqueName="[СОТРУДНИКИ]" caption="СОТРУДНИКИ"/>
  </dimensions>
  <measureGroups count="1">
    <measureGroup name="СОТРУДНИКИ" caption="СОТРУДНИКИ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9" cacheId="249" applyNumberFormats="0" applyBorderFormats="0" applyFontFormats="0" applyPatternFormats="0" applyAlignmentFormats="0" applyWidthHeightFormats="1" dataCaption="Значения" grandTotalCaption="Итого" updatedVersion="6" minRefreshableVersion="3" rowGrandTotals="0" colGrandTotals="0" itemPrintTitles="1" createdVersion="6" indent="0" outline="1" outlineData="1" multipleFieldFilters="0" chartFormat="9" rowHeaderCaption="Возраст " colHeaderCaption="Стаж ">
  <location ref="T11:Y17" firstHeaderRow="1" firstDataRow="2" firstDataCol="1"/>
  <pivotFields count="3">
    <pivotField dataField="1" showAll="0"/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Численность" fld="0" subtotal="count" baseField="0" baseItem="4"/>
  </dataFields>
  <formats count="15"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grandCol="1" outline="0" fieldPosition="0"/>
    </format>
    <format dxfId="64">
      <pivotArea type="origin" dataOnly="0" labelOnly="1" outline="0" fieldPosition="0"/>
    </format>
    <format dxfId="65">
      <pivotArea dataOnly="0" labelOnly="1" fieldPosition="0">
        <references count="1">
          <reference field="1" count="1">
            <x v="0"/>
          </reference>
        </references>
      </pivotArea>
    </format>
    <format dxfId="66">
      <pivotArea dataOnly="0" labelOnly="1" fieldPosition="0">
        <references count="1">
          <reference field="1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8">
      <pivotArea field="1" type="button" dataOnly="0" labelOnly="1" outline="0" axis="axisCol" fieldPosition="0"/>
    </format>
    <format dxfId="69">
      <pivotArea field="1" grandRow="1" collapsedLevelsAreSubtotals="1" axis="axisCol" fieldPosition="0">
        <references count="1">
          <reference field="1" count="1">
            <x v="0"/>
          </reference>
        </references>
      </pivotArea>
    </format>
    <format dxfId="29">
      <pivotArea collapsedLevelsAreSubtotals="1" fieldPosition="0">
        <references count="1">
          <reference field="2" count="1">
            <x v="1"/>
          </reference>
        </references>
      </pivotArea>
    </format>
    <format dxfId="28">
      <pivotArea dataOnly="0" labelOnly="1" fieldPosition="0">
        <references count="1">
          <reference field="2" count="1">
            <x v="1"/>
          </reference>
        </references>
      </pivotArea>
    </format>
    <format dxfId="27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">
      <pivotArea collapsedLevelsAreSubtotals="1" fieldPosition="0">
        <references count="2">
          <reference field="1" count="2" selected="0">
            <x v="0"/>
            <x v="1"/>
          </reference>
          <reference field="2" count="2">
            <x v="0"/>
            <x v="1"/>
          </reference>
        </references>
      </pivotArea>
    </format>
    <format dxfId="1">
      <pivotArea collapsedLevelsAreSubtotals="1" fieldPosition="0">
        <references count="2">
          <reference field="1" count="2" selected="0">
            <x v="0"/>
            <x v="1"/>
          </reference>
          <reference field="2" count="3">
            <x v="2"/>
            <x v="3"/>
            <x v="4"/>
          </reference>
        </references>
      </pivotArea>
    </format>
    <format dxfId="0">
      <pivotArea collapsedLevelsAreSubtotals="1" fieldPosition="0">
        <references count="2">
          <reference field="1" count="3" selected="0">
            <x v="2"/>
            <x v="3"/>
            <x v="4"/>
          </reference>
          <reference field="2" count="3">
            <x v="2"/>
            <x v="3"/>
            <x v="4"/>
          </reference>
        </references>
      </pivotArea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8" cacheId="233" applyNumberFormats="0" applyBorderFormats="0" applyFontFormats="0" applyPatternFormats="0" applyAlignmentFormats="0" applyWidthHeightFormats="1" dataCaption="Значения" grandTotalCaption="Итого" updatedVersion="6" minRefreshableVersion="3" subtotalHiddenItems="1" itemPrintTitles="1" createdVersion="6" indent="0" outline="1" outlineData="1" multipleFieldFilters="0" chartFormat="4" rowHeaderCaption="Образование " colHeaderCaption="Пол ">
  <location ref="N11:Q1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Численность" fld="1" subtotal="count" baseField="0" baseItem="4"/>
  </dataFields>
  <formats count="8"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field="0" type="button" dataOnly="0" labelOnly="1" outline="0" axis="axisCol" fieldPosition="0"/>
    </format>
    <format dxfId="77">
      <pivotArea field="0" type="button" dataOnly="0" labelOnly="1" outline="0" axis="axisCol" fieldPosition="0"/>
    </format>
    <format dxfId="78">
      <pivotArea dataOnly="0" labelOnly="1" fieldPosition="0">
        <references count="1">
          <reference field="0" count="0"/>
        </references>
      </pivotArea>
    </format>
    <format dxfId="79">
      <pivotArea dataOnly="0" labelOnly="1" grandCol="1" outline="0" fieldPosition="0"/>
    </format>
    <format dxfId="80">
      <pivotArea type="origin" dataOnly="0" labelOnly="1" outline="0" fieldPosition="0"/>
    </format>
    <format dxfId="71">
      <pivotArea dataOnly="0" labelOnly="1" fieldPosition="0">
        <references count="1">
          <reference field="0" count="0"/>
        </references>
      </pivotArea>
    </format>
  </format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7" cacheId="214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6" indent="0" outline="1" outlineData="1" multipleFieldFilters="0">
  <location ref="N5:N6" firstHeaderRow="1" firstDataRow="1" firstDataCol="0" rowPageCount="1" colPageCount="1"/>
  <pivotFields count="2"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1">
    <pageField fld="1" hier="7" name="[СОТРУДНИКИ].[Образование].&amp;[высшее]" cap="высшее"/>
  </pageFields>
  <dataFields count="1">
    <dataField name="Доля с высшим образованием" fld="0" subtotal="count" baseField="0" baseItem="1723326032"/>
  </dataFields>
  <formats count="1">
    <format dxfId="81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Доля с высшим образованием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6" cacheId="239" applyNumberFormats="0" applyBorderFormats="0" applyFontFormats="0" applyPatternFormats="0" applyAlignmentFormats="0" applyWidthHeightFormats="1" dataCaption="Значения" grandTotalCaption="Итого" updatedVersion="6" minRefreshableVersion="3" rowGrandTotals="0" colGrandTotals="0" itemPrintTitles="1" createdVersion="6" indent="0" outline="1" outlineData="1" multipleFieldFilters="0" chartFormat="9" rowHeaderCaption="Группа стажа" colHeaderCaption="Пол ">
  <location ref="H11:J17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dataFields count="1">
    <dataField name="Численность" fld="1" subtotal="count" baseField="0" baseItem="4"/>
  </dataFields>
  <formats count="13">
    <format dxfId="96">
      <pivotArea dataOnly="0" labelOnly="1" outline="0" axis="axisValues" fieldPosition="0"/>
    </format>
    <format dxfId="97">
      <pivotArea dataOnly="0" labelOnly="1" outline="0" axis="axisValues" fieldPosition="0"/>
    </format>
    <format dxfId="98">
      <pivotArea field="0" type="button" dataOnly="0" labelOnly="1" outline="0" axis="axisCol" fieldPosition="0"/>
    </format>
    <format dxfId="99">
      <pivotArea field="0" type="button" dataOnly="0" labelOnly="1" outline="0" axis="axisCol" fieldPosition="0"/>
    </format>
    <format dxfId="100">
      <pivotArea dataOnly="0" labelOnly="1" fieldPosition="0">
        <references count="1">
          <reference field="0" count="0"/>
        </references>
      </pivotArea>
    </format>
    <format dxfId="101">
      <pivotArea dataOnly="0" labelOnly="1" grandCol="1" outline="0" fieldPosition="0"/>
    </format>
    <format dxfId="102">
      <pivotArea type="origin" dataOnly="0" labelOnly="1" outline="0" fieldPosition="0"/>
    </format>
    <format dxfId="85">
      <pivotArea dataOnly="0" labelOnly="1" fieldPosition="0">
        <references count="1">
          <reference field="2" count="1">
            <x v="0"/>
          </reference>
        </references>
      </pivotArea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fieldPosition="0">
        <references count="1">
          <reference field="2" count="0"/>
        </references>
      </pivotArea>
    </format>
    <format dxfId="82">
      <pivotArea field="2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0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</formats>
  <chartFormats count="3"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 таблица5" cacheId="236" applyNumberFormats="0" applyBorderFormats="0" applyFontFormats="0" applyPatternFormats="0" applyAlignmentFormats="0" applyWidthHeightFormats="1" dataCaption="Значения" grandTotalCaption="Итого" updatedVersion="6" minRefreshableVersion="3" rowGrandTotals="0" colGrandTotals="0" itemPrintTitles="1" createdVersion="6" indent="0" outline="1" outlineData="1" multipleFieldFilters="0" chartFormat="9" rowHeaderCaption="Возрасная группа" colHeaderCaption="Пол ">
  <location ref="B11:D17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dataFields count="1">
    <dataField name="Численность" fld="1" subtotal="count" baseField="0" baseItem="4"/>
  </dataFields>
  <formats count="9"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07">
      <pivotArea field="0" type="button" dataOnly="0" labelOnly="1" outline="0" axis="axisCol" fieldPosition="0"/>
    </format>
    <format dxfId="106">
      <pivotArea field="0" type="button" dataOnly="0" labelOnly="1" outline="0" axis="axisCol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Col="1" outline="0" fieldPosition="0"/>
    </format>
    <format dxfId="103">
      <pivotArea type="origin" dataOnly="0" labelOnly="1" outline="0" fieldPosition="0"/>
    </format>
    <format dxfId="86">
      <pivotArea dataOnly="0" labelOnly="1" fieldPosition="0">
        <references count="1">
          <reference field="2" count="0"/>
        </references>
      </pivotArea>
    </format>
    <format dxfId="73">
      <pivotArea dataOnly="0" labelOnly="1" fieldPosition="0">
        <references count="1">
          <reference field="0" count="0"/>
        </references>
      </pivotArea>
    </format>
  </formats>
  <chartFormats count="2"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 caption="Численность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6.xml><?xml version="1.0" encoding="utf-8"?>
<pivotTableDefinition xmlns="http://schemas.openxmlformats.org/spreadsheetml/2006/main" name="Сводная таблица4" cacheId="207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K5:K6" firstHeaderRow="1" firstDataRow="1" firstDataCol="0" rowPageCount="1" colPageCount="1"/>
  <pivotFields count="2"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Items count="1">
    <i/>
  </colItems>
  <pageFields count="1">
    <pageField fld="0" hier="8" name="[СОТРУДНИКИ].[Пенсионер].&amp;[True]" cap="True"/>
  </pageFields>
  <dataFields count="1">
    <dataField name="Наличие пенсионеров" fld="1" subtotal="count" baseField="0" baseItem="1723326032"/>
  </dataFields>
  <formats count="4"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Наличие пенсионеров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7.xml><?xml version="1.0" encoding="utf-8"?>
<pivotTableDefinition xmlns="http://schemas.openxmlformats.org/spreadsheetml/2006/main" name="Сводная таблица3" cacheId="204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6" indent="0" outline="1" outlineData="1" multipleFieldFilters="0">
  <location ref="H5:H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Средний стаж" fld="0" subtotal="average" baseField="0" baseItem="1723326032"/>
  </dataFields>
  <formats count="11"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outline="0" collapsedLevelsAreSubtotals="1" fieldPosition="0"/>
    </format>
    <format dxfId="123">
      <pivotArea outline="0" collapsedLevelsAreSubtotals="1" fieldPosition="0"/>
    </format>
    <format dxfId="124">
      <pivotArea outline="0" collapsedLevelsAreSubtotals="1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outline="0" collapsedLevelsAreSubtotals="1" fieldPosition="0"/>
    </format>
    <format dxfId="128">
      <pivotArea outline="0" collapsedLevelsAreSubtotals="1" fieldPosition="0"/>
    </format>
    <format dxfId="111">
      <pivotArea dataOnly="0" labelOnly="1" outline="0" axis="axisValues" fieldPosition="0"/>
    </format>
    <format dxfId="110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Сотрудник_ид"/>
    <pivotHierarchy dragToData="1"/>
    <pivotHierarchy dragToData="1"/>
    <pivotHierarchy dragToData="1" caption="Среднее по столбцу возраст"/>
    <pivotHierarchy dragToData="1"/>
    <pivotHierarchy dragToData="1" caption="Средний стаж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8.xml><?xml version="1.0" encoding="utf-8"?>
<pivotTableDefinition xmlns="http://schemas.openxmlformats.org/spreadsheetml/2006/main" name="Сводная таблица2" cacheId="201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6" indent="0" outline="1" outlineData="1" multipleFieldFilters="0">
  <location ref="E5:E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Средний возраст" fld="0" subtotal="average" baseField="0" baseItem="1723326032" numFmtId="170"/>
  </dataFields>
  <formats count="11"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outline="0" collapsedLevelsAreSubtotals="1" fieldPosition="0"/>
    </format>
    <format dxfId="129">
      <pivotArea outline="0" collapsedLevelsAreSubtotals="1" fieldPosition="0"/>
    </format>
    <format dxfId="113">
      <pivotArea dataOnly="0" labelOnly="1" outline="0" axis="axisValues" fieldPosition="0"/>
    </format>
    <format dxfId="112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элементов в столбце Сотрудник_ид"/>
    <pivotHierarchy dragToData="1"/>
    <pivotHierarchy dragToData="1"/>
    <pivotHierarchy dragToData="1" caption="Средний возраст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pivotTables/pivotTable9.xml><?xml version="1.0" encoding="utf-8"?>
<pivotTableDefinition xmlns="http://schemas.openxmlformats.org/spreadsheetml/2006/main" name="Сводная таблица1" cacheId="198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B5:B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Численность" fld="0" subtotal="count" baseField="0" baseItem="1723326032"/>
  </dataFields>
  <formats count="4">
    <format dxfId="140">
      <pivotArea dataOnly="0" labelOnly="1" outline="0" axis="axisValues" fieldPosition="0"/>
    </format>
    <format dxfId="139">
      <pivotArea dataOnly="0" labelOnly="1" outline="0" axis="axisValues" fieldPosition="0"/>
    </format>
    <format dxfId="115">
      <pivotArea dataOnly="0" labelOnly="1" outline="0" axis="axisValues" fieldPosition="0"/>
    </format>
    <format dxfId="114">
      <pivotArea dataOnly="0" labelOnly="1" outline="0" axis="axisValues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енность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отрудники.xlsx!СОТРУДНИКИ">
        <x15:activeTabTopLevelEntity name="[СОТРУДНИКИ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4" unboundColumnsRight="4">
    <queryTableFields count="13">
      <queryTableField id="1" name="Сотрудник_ид" tableColumnId="1"/>
      <queryTableField id="2" name="Фамилия" tableColumnId="2"/>
      <queryTableField id="3" name="Имя" tableColumnId="3"/>
      <queryTableField id="4" name="Отчество" tableColumnId="4"/>
      <queryTableField id="5" name="Дата рождения" tableColumnId="5"/>
      <queryTableField id="6" name="Дата приёма" tableColumnId="6"/>
      <queryTableField id="7" name="Пол" tableColumnId="7"/>
      <queryTableField id="8" name="Образование" tableColumnId="8"/>
      <queryTableField id="9" name="Пенсионер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СОТРУДНИКИ" displayName="СОТРУДНИКИ" ref="A4:M15" tableType="queryTable" totalsRowShown="0">
  <autoFilter ref="A4:M15"/>
  <tableColumns count="13">
    <tableColumn id="1" uniqueName="1" name="Сотрудник_ид" queryTableFieldId="1"/>
    <tableColumn id="2" uniqueName="2" name="Фамилия" queryTableFieldId="2" dataDxfId="95"/>
    <tableColumn id="3" uniqueName="3" name="Имя" queryTableFieldId="3" dataDxfId="94"/>
    <tableColumn id="4" uniqueName="4" name="Отчество" queryTableFieldId="4" dataDxfId="93"/>
    <tableColumn id="5" uniqueName="5" name="Дата рождения" queryTableFieldId="5" dataDxfId="92"/>
    <tableColumn id="6" uniqueName="6" name="Дата приёма" queryTableFieldId="6" dataDxfId="91"/>
    <tableColumn id="7" uniqueName="7" name="Пол" queryTableFieldId="7" dataDxfId="90"/>
    <tableColumn id="8" uniqueName="8" name="Образование" queryTableFieldId="8" dataDxfId="89"/>
    <tableColumn id="9" uniqueName="9" name="Пенсионер" queryTableFieldId="9"/>
    <tableColumn id="10" uniqueName="10" name="возраст" queryTableFieldId="10" dataDxfId="138">
      <calculatedColumnFormula>YEAR(TODAY())-YEAR(СОТРУДНИКИ[[#This Row],[Дата рождения]])</calculatedColumnFormula>
    </tableColumn>
    <tableColumn id="11" uniqueName="11" name="стаж" queryTableFieldId="11">
      <calculatedColumnFormula>YEAR(TODAY())-YEAR(СОТРУДНИКИ[[#This Row],[Дата приёма]])</calculatedColumnFormula>
    </tableColumn>
    <tableColumn id="12" uniqueName="12" name="ВозрастГруппа" queryTableFieldId="12" dataDxfId="88">
      <calculatedColumnFormula>INT(СОТРУДНИКИ[[#This Row],[возраст]]/10)*10&amp;"-летние"</calculatedColumnFormula>
    </tableColumn>
    <tableColumn id="13" uniqueName="13" name="СтажГруппа" queryTableFieldId="13" dataDxfId="87">
      <calculatedColumnFormula>"от "&amp;INT(СОТРУДНИКИ[[#This Row],[стаж]]/10)*10&amp;" до "&amp;INT(СОТРУДНИКИ[[#This Row],[стаж]]/10)*10+9&amp;" лет"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showRowColHeaders="0" tabSelected="1" zoomScale="120" zoomScaleNormal="120" workbookViewId="0">
      <selection activeCell="L29" sqref="L29"/>
    </sheetView>
  </sheetViews>
  <sheetFormatPr defaultRowHeight="15" x14ac:dyDescent="0.25"/>
  <cols>
    <col min="1" max="1" width="3.42578125" customWidth="1"/>
    <col min="5" max="5" width="2.7109375" customWidth="1"/>
    <col min="8" max="8" width="9.140625" customWidth="1"/>
    <col min="9" max="9" width="2.85546875" customWidth="1"/>
    <col min="13" max="13" width="3.28515625" customWidth="1"/>
    <col min="17" max="17" width="3.42578125" customWidth="1"/>
  </cols>
  <sheetData>
    <row r="2" spans="2:20" ht="25.5" customHeight="1" x14ac:dyDescent="0.55000000000000004">
      <c r="B2" s="15" t="s">
        <v>72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2:20" ht="9" customHeight="1" x14ac:dyDescent="0.25"/>
    <row r="9" spans="2:20" x14ac:dyDescent="0.25">
      <c r="B9" s="14"/>
      <c r="C9" s="14"/>
      <c r="D9" s="14"/>
      <c r="E9" s="14"/>
      <c r="F9" s="14"/>
      <c r="G9" s="14"/>
    </row>
  </sheetData>
  <mergeCells count="1">
    <mergeCell ref="B9:G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7"/>
  <sheetViews>
    <sheetView topLeftCell="F1" workbookViewId="0">
      <selection activeCell="O23" sqref="O23"/>
    </sheetView>
  </sheetViews>
  <sheetFormatPr defaultRowHeight="15" x14ac:dyDescent="0.25"/>
  <cols>
    <col min="1" max="1" width="4.28515625" customWidth="1"/>
    <col min="2" max="2" width="16.7109375" customWidth="1"/>
    <col min="3" max="3" width="9.5703125" customWidth="1"/>
    <col min="4" max="4" width="7.42578125" customWidth="1"/>
    <col min="5" max="5" width="14.42578125" customWidth="1"/>
    <col min="6" max="6" width="10.42578125" customWidth="1"/>
    <col min="8" max="8" width="18.5703125" customWidth="1"/>
    <col min="9" max="9" width="9.5703125" bestFit="1" customWidth="1"/>
    <col min="10" max="10" width="6.140625" customWidth="1"/>
    <col min="11" max="11" width="13.85546875" customWidth="1"/>
    <col min="12" max="12" width="7.28515625" customWidth="1"/>
    <col min="14" max="14" width="16.85546875" customWidth="1"/>
    <col min="20" max="20" width="15.28515625" customWidth="1"/>
  </cols>
  <sheetData>
    <row r="3" spans="2:25" x14ac:dyDescent="0.25">
      <c r="K3" s="5" t="s">
        <v>8</v>
      </c>
      <c r="L3" t="s" vm="1">
        <v>52</v>
      </c>
      <c r="N3" s="5" t="s">
        <v>7</v>
      </c>
      <c r="O3" t="s" vm="2">
        <v>13</v>
      </c>
    </row>
    <row r="5" spans="2:25" ht="30.75" customHeight="1" x14ac:dyDescent="0.25">
      <c r="B5" s="7" t="s">
        <v>49</v>
      </c>
      <c r="E5" s="7" t="s">
        <v>50</v>
      </c>
      <c r="H5" s="7" t="s">
        <v>51</v>
      </c>
      <c r="K5" s="7" t="s">
        <v>53</v>
      </c>
      <c r="N5" s="7" t="s">
        <v>70</v>
      </c>
    </row>
    <row r="6" spans="2:25" x14ac:dyDescent="0.25">
      <c r="B6" s="1">
        <v>11</v>
      </c>
      <c r="E6" s="6">
        <v>46.363636363636367</v>
      </c>
      <c r="H6" s="6">
        <v>19.90909090909091</v>
      </c>
      <c r="K6" s="1">
        <v>2</v>
      </c>
      <c r="N6" s="1">
        <v>4</v>
      </c>
    </row>
    <row r="7" spans="2:25" x14ac:dyDescent="0.25">
      <c r="B7">
        <f>GETPIVOTDATA("[Measures].[Число элементов в столбце Сотрудник_ид]",$B$5)</f>
        <v>11</v>
      </c>
      <c r="E7" s="6">
        <f>GETPIVOTDATA("[Measures].[Среднее по столбцу возраст]",$E$5)</f>
        <v>46.363636363636367</v>
      </c>
      <c r="H7" s="6">
        <f>H6</f>
        <v>19.90909090909091</v>
      </c>
      <c r="K7">
        <f>K6</f>
        <v>2</v>
      </c>
      <c r="N7" s="13">
        <f>GETPIVOTDATA("[Measures].[Число элементов в столбце Сотрудник_ид]",$N$5)/GETPIVOTDATA("[Measures].[Число элементов в столбце Сотрудник_ид]",$B$5)</f>
        <v>0.36363636363636365</v>
      </c>
    </row>
    <row r="11" spans="2:25" x14ac:dyDescent="0.25">
      <c r="B11" s="9" t="s">
        <v>49</v>
      </c>
      <c r="C11" s="10" t="s">
        <v>57</v>
      </c>
      <c r="H11" s="9" t="s">
        <v>49</v>
      </c>
      <c r="I11" s="10" t="s">
        <v>57</v>
      </c>
      <c r="N11" s="9" t="s">
        <v>49</v>
      </c>
      <c r="O11" s="10" t="s">
        <v>57</v>
      </c>
      <c r="T11" s="9" t="s">
        <v>49</v>
      </c>
      <c r="U11" s="10" t="s">
        <v>73</v>
      </c>
    </row>
    <row r="12" spans="2:25" x14ac:dyDescent="0.25">
      <c r="B12" s="5" t="s">
        <v>56</v>
      </c>
      <c r="C12" s="12" t="s">
        <v>24</v>
      </c>
      <c r="D12" s="12" t="s">
        <v>12</v>
      </c>
      <c r="H12" s="10" t="s">
        <v>69</v>
      </c>
      <c r="I12" s="12" t="s">
        <v>24</v>
      </c>
      <c r="J12" s="12" t="s">
        <v>12</v>
      </c>
      <c r="N12" s="5" t="s">
        <v>71</v>
      </c>
      <c r="O12" s="12" t="s">
        <v>24</v>
      </c>
      <c r="P12" s="12" t="s">
        <v>12</v>
      </c>
      <c r="Q12" s="12" t="s">
        <v>58</v>
      </c>
      <c r="T12" s="5" t="s">
        <v>74</v>
      </c>
      <c r="U12" s="11" t="s">
        <v>67</v>
      </c>
      <c r="V12" s="11" t="s">
        <v>63</v>
      </c>
      <c r="W12" s="11" t="s">
        <v>64</v>
      </c>
      <c r="X12" s="11" t="s">
        <v>65</v>
      </c>
      <c r="Y12" s="11" t="s">
        <v>66</v>
      </c>
    </row>
    <row r="13" spans="2:25" x14ac:dyDescent="0.25">
      <c r="B13" s="11" t="s">
        <v>68</v>
      </c>
      <c r="C13" s="1">
        <v>1</v>
      </c>
      <c r="D13" s="1">
        <v>1</v>
      </c>
      <c r="H13" s="11" t="s">
        <v>67</v>
      </c>
      <c r="I13" s="1"/>
      <c r="J13" s="1">
        <v>1</v>
      </c>
      <c r="N13" s="8" t="s">
        <v>13</v>
      </c>
      <c r="O13" s="1">
        <v>2</v>
      </c>
      <c r="P13" s="1">
        <v>2</v>
      </c>
      <c r="Q13" s="1">
        <v>4</v>
      </c>
      <c r="T13" s="8" t="s">
        <v>68</v>
      </c>
      <c r="U13" s="19">
        <v>1</v>
      </c>
      <c r="V13" s="20">
        <v>1</v>
      </c>
      <c r="W13" s="1"/>
      <c r="X13" s="1"/>
      <c r="Y13" s="1"/>
    </row>
    <row r="14" spans="2:25" x14ac:dyDescent="0.25">
      <c r="B14" s="11" t="s">
        <v>59</v>
      </c>
      <c r="C14" s="1"/>
      <c r="D14" s="1">
        <v>2</v>
      </c>
      <c r="H14" s="11" t="s">
        <v>63</v>
      </c>
      <c r="I14" s="1">
        <v>2</v>
      </c>
      <c r="J14" s="1">
        <v>4</v>
      </c>
      <c r="N14" s="8" t="s">
        <v>28</v>
      </c>
      <c r="O14" s="1">
        <v>1</v>
      </c>
      <c r="P14" s="1">
        <v>4</v>
      </c>
      <c r="Q14" s="1">
        <v>5</v>
      </c>
      <c r="T14" s="17" t="s">
        <v>59</v>
      </c>
      <c r="U14" s="21"/>
      <c r="V14" s="22">
        <v>2</v>
      </c>
      <c r="W14" s="18"/>
      <c r="X14" s="18"/>
      <c r="Y14" s="18"/>
    </row>
    <row r="15" spans="2:25" x14ac:dyDescent="0.25">
      <c r="B15" s="11" t="s">
        <v>60</v>
      </c>
      <c r="C15" s="1"/>
      <c r="D15" s="1">
        <v>1</v>
      </c>
      <c r="H15" s="11" t="s">
        <v>64</v>
      </c>
      <c r="I15" s="1">
        <v>1</v>
      </c>
      <c r="J15" s="1">
        <v>1</v>
      </c>
      <c r="N15" s="8" t="s">
        <v>20</v>
      </c>
      <c r="O15" s="1">
        <v>1</v>
      </c>
      <c r="P15" s="1">
        <v>1</v>
      </c>
      <c r="Q15" s="1">
        <v>2</v>
      </c>
      <c r="T15" s="8" t="s">
        <v>60</v>
      </c>
      <c r="U15" s="23"/>
      <c r="V15" s="24"/>
      <c r="W15" s="25">
        <v>1</v>
      </c>
      <c r="X15" s="25"/>
      <c r="Y15" s="25"/>
    </row>
    <row r="16" spans="2:25" x14ac:dyDescent="0.25">
      <c r="B16" s="11" t="s">
        <v>61</v>
      </c>
      <c r="C16" s="1">
        <v>2</v>
      </c>
      <c r="D16" s="1">
        <v>2</v>
      </c>
      <c r="H16" s="11" t="s">
        <v>65</v>
      </c>
      <c r="I16" s="1"/>
      <c r="J16" s="1">
        <v>1</v>
      </c>
      <c r="N16" s="8" t="s">
        <v>58</v>
      </c>
      <c r="O16" s="1">
        <v>4</v>
      </c>
      <c r="P16" s="1">
        <v>7</v>
      </c>
      <c r="Q16" s="1">
        <v>11</v>
      </c>
      <c r="T16" s="8" t="s">
        <v>61</v>
      </c>
      <c r="U16" s="23"/>
      <c r="V16" s="24">
        <v>2</v>
      </c>
      <c r="W16" s="25">
        <v>1</v>
      </c>
      <c r="X16" s="25">
        <v>1</v>
      </c>
      <c r="Y16" s="25"/>
    </row>
    <row r="17" spans="2:25" x14ac:dyDescent="0.25">
      <c r="B17" s="11" t="s">
        <v>62</v>
      </c>
      <c r="C17" s="1">
        <v>1</v>
      </c>
      <c r="D17" s="1">
        <v>1</v>
      </c>
      <c r="H17" s="11" t="s">
        <v>66</v>
      </c>
      <c r="I17" s="1">
        <v>1</v>
      </c>
      <c r="J17" s="1"/>
      <c r="T17" s="8" t="s">
        <v>62</v>
      </c>
      <c r="U17" s="23"/>
      <c r="V17" s="24">
        <v>1</v>
      </c>
      <c r="W17" s="25"/>
      <c r="X17" s="25"/>
      <c r="Y17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F13" sqref="F13"/>
    </sheetView>
  </sheetViews>
  <sheetFormatPr defaultRowHeight="15" x14ac:dyDescent="0.25"/>
  <cols>
    <col min="1" max="1" width="16.7109375" customWidth="1"/>
    <col min="2" max="2" width="13.28515625" customWidth="1"/>
    <col min="3" max="3" width="9.28515625" customWidth="1"/>
    <col min="4" max="4" width="15.85546875" bestFit="1" customWidth="1"/>
    <col min="5" max="5" width="17.7109375" bestFit="1" customWidth="1"/>
    <col min="6" max="6" width="15.140625" bestFit="1" customWidth="1"/>
    <col min="7" max="7" width="6.85546875" bestFit="1" customWidth="1"/>
    <col min="8" max="8" width="21.5703125" bestFit="1" customWidth="1"/>
    <col min="9" max="9" width="13.42578125" bestFit="1" customWidth="1"/>
    <col min="10" max="10" width="10.140625" customWidth="1"/>
    <col min="11" max="11" width="7.5703125" customWidth="1"/>
    <col min="12" max="12" width="16.7109375" customWidth="1"/>
    <col min="13" max="13" width="14.28515625" customWidth="1"/>
  </cols>
  <sheetData>
    <row r="2" spans="1:13" ht="20.25" x14ac:dyDescent="0.3">
      <c r="B2" s="2" t="s">
        <v>44</v>
      </c>
    </row>
    <row r="3" spans="1:13" ht="8.25" customHeight="1" x14ac:dyDescent="0.25"/>
    <row r="4" spans="1:1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47</v>
      </c>
      <c r="K4" t="s">
        <v>48</v>
      </c>
      <c r="L4" t="s">
        <v>54</v>
      </c>
      <c r="M4" t="s">
        <v>55</v>
      </c>
    </row>
    <row r="5" spans="1:13" x14ac:dyDescent="0.25">
      <c r="A5">
        <v>1</v>
      </c>
      <c r="B5" s="1" t="s">
        <v>9</v>
      </c>
      <c r="C5" s="1" t="s">
        <v>10</v>
      </c>
      <c r="D5" s="1" t="s">
        <v>11</v>
      </c>
      <c r="E5" s="3">
        <v>22820</v>
      </c>
      <c r="F5" s="3">
        <v>29469</v>
      </c>
      <c r="G5" s="4" t="s">
        <v>24</v>
      </c>
      <c r="H5" s="1" t="s">
        <v>28</v>
      </c>
      <c r="I5" t="b">
        <v>1</v>
      </c>
      <c r="J5">
        <f ca="1">YEAR(TODAY())-YEAR(СОТРУДНИКИ[[#This Row],[Дата рождения]])</f>
        <v>63</v>
      </c>
      <c r="K5">
        <f ca="1">YEAR(TODAY())-YEAR(СОТРУДНИКИ[[#This Row],[Дата приёма]])</f>
        <v>45</v>
      </c>
      <c r="L5" s="11" t="str">
        <f ca="1">INT(СОТРУДНИКИ[[#This Row],[возраст]]/10)*10&amp;"-летние"</f>
        <v>60-летние</v>
      </c>
      <c r="M5" s="11" t="str">
        <f ca="1">"от "&amp;INT(СОТРУДНИКИ[[#This Row],[стаж]]/10)*10&amp;" до "&amp;INT(СОТРУДНИКИ[[#This Row],[стаж]]/10)*10+9&amp;" лет"</f>
        <v>от 40 до 49 лет</v>
      </c>
    </row>
    <row r="6" spans="1:13" x14ac:dyDescent="0.25">
      <c r="A6">
        <v>2</v>
      </c>
      <c r="B6" s="1" t="s">
        <v>14</v>
      </c>
      <c r="C6" s="1" t="s">
        <v>15</v>
      </c>
      <c r="D6" s="1" t="s">
        <v>16</v>
      </c>
      <c r="E6" s="3">
        <v>31275</v>
      </c>
      <c r="F6" s="3">
        <v>36214</v>
      </c>
      <c r="G6" s="4" t="s">
        <v>12</v>
      </c>
      <c r="H6" s="1" t="s">
        <v>13</v>
      </c>
      <c r="I6" t="b">
        <v>0</v>
      </c>
      <c r="J6">
        <f ca="1">YEAR(TODAY())-YEAR(СОТРУДНИКИ[[#This Row],[Дата рождения]])</f>
        <v>40</v>
      </c>
      <c r="K6">
        <f ca="1">YEAR(TODAY())-YEAR(СОТРУДНИКИ[[#This Row],[Дата приёма]])</f>
        <v>26</v>
      </c>
      <c r="L6" s="11" t="str">
        <f ca="1">INT(СОТРУДНИКИ[[#This Row],[возраст]]/10)*10&amp;"-летние"</f>
        <v>40-летние</v>
      </c>
      <c r="M6" s="11" t="str">
        <f ca="1">"от "&amp;INT(СОТРУДНИКИ[[#This Row],[стаж]]/10)*10&amp;" до "&amp;INT(СОТРУДНИКИ[[#This Row],[стаж]]/10)*10+9&amp;" лет"</f>
        <v>от 20 до 29 лет</v>
      </c>
    </row>
    <row r="7" spans="1:13" x14ac:dyDescent="0.25">
      <c r="A7">
        <v>3</v>
      </c>
      <c r="B7" s="1" t="s">
        <v>17</v>
      </c>
      <c r="C7" s="1" t="s">
        <v>18</v>
      </c>
      <c r="D7" s="1" t="s">
        <v>19</v>
      </c>
      <c r="E7" s="3">
        <v>26773</v>
      </c>
      <c r="F7" s="3">
        <v>34232</v>
      </c>
      <c r="G7" s="4" t="s">
        <v>12</v>
      </c>
      <c r="H7" s="1" t="s">
        <v>20</v>
      </c>
      <c r="I7" t="b">
        <v>0</v>
      </c>
      <c r="J7">
        <f ca="1">YEAR(TODAY())-YEAR(СОТРУДНИКИ[[#This Row],[Дата рождения]])</f>
        <v>52</v>
      </c>
      <c r="K7">
        <f ca="1">YEAR(TODAY())-YEAR(СОТРУДНИКИ[[#This Row],[Дата приёма]])</f>
        <v>32</v>
      </c>
      <c r="L7" s="11" t="str">
        <f ca="1">INT(СОТРУДНИКИ[[#This Row],[возраст]]/10)*10&amp;"-летние"</f>
        <v>50-летние</v>
      </c>
      <c r="M7" s="11" t="str">
        <f ca="1">"от "&amp;INT(СОТРУДНИКИ[[#This Row],[стаж]]/10)*10&amp;" до "&amp;INT(СОТРУДНИКИ[[#This Row],[стаж]]/10)*10+9&amp;" лет"</f>
        <v>от 30 до 39 лет</v>
      </c>
    </row>
    <row r="8" spans="1:13" x14ac:dyDescent="0.25">
      <c r="A8">
        <v>4</v>
      </c>
      <c r="B8" s="1" t="s">
        <v>21</v>
      </c>
      <c r="C8" s="1" t="s">
        <v>22</v>
      </c>
      <c r="D8" s="1" t="s">
        <v>23</v>
      </c>
      <c r="E8" s="3">
        <v>27759</v>
      </c>
      <c r="F8" s="3">
        <v>35219</v>
      </c>
      <c r="G8" s="4" t="s">
        <v>24</v>
      </c>
      <c r="H8" s="1" t="s">
        <v>13</v>
      </c>
      <c r="I8" t="b">
        <v>0</v>
      </c>
      <c r="J8">
        <f ca="1">YEAR(TODAY())-YEAR(СОТРУДНИКИ[[#This Row],[Дата рождения]])</f>
        <v>50</v>
      </c>
      <c r="K8">
        <f ca="1">YEAR(TODAY())-YEAR(СОТРУДНИКИ[[#This Row],[Дата приёма]])</f>
        <v>29</v>
      </c>
      <c r="L8" s="11" t="str">
        <f ca="1">INT(СОТРУДНИКИ[[#This Row],[возраст]]/10)*10&amp;"-летние"</f>
        <v>50-летние</v>
      </c>
      <c r="M8" s="11" t="str">
        <f ca="1">"от "&amp;INT(СОТРУДНИКИ[[#This Row],[стаж]]/10)*10&amp;" до "&amp;INT(СОТРУДНИКИ[[#This Row],[стаж]]/10)*10+9&amp;" лет"</f>
        <v>от 20 до 29 лет</v>
      </c>
    </row>
    <row r="9" spans="1:13" x14ac:dyDescent="0.25">
      <c r="A9">
        <v>5</v>
      </c>
      <c r="B9" s="1" t="s">
        <v>25</v>
      </c>
      <c r="C9" s="1" t="s">
        <v>26</v>
      </c>
      <c r="D9" s="1" t="s">
        <v>27</v>
      </c>
      <c r="E9" s="3">
        <v>32979</v>
      </c>
      <c r="F9" s="3">
        <v>40380</v>
      </c>
      <c r="G9" s="4" t="s">
        <v>12</v>
      </c>
      <c r="H9" s="1" t="s">
        <v>28</v>
      </c>
      <c r="I9" t="b">
        <v>0</v>
      </c>
      <c r="J9">
        <f ca="1">YEAR(TODAY())-YEAR(СОТРУДНИКИ[[#This Row],[Дата рождения]])</f>
        <v>35</v>
      </c>
      <c r="K9">
        <f ca="1">YEAR(TODAY())-YEAR(СОТРУДНИКИ[[#This Row],[Дата приёма]])</f>
        <v>15</v>
      </c>
      <c r="L9" s="11" t="str">
        <f ca="1">INT(СОТРУДНИКИ[[#This Row],[возраст]]/10)*10&amp;"-летние"</f>
        <v>30-летние</v>
      </c>
      <c r="M9" s="11" t="str">
        <f ca="1">"от "&amp;INT(СОТРУДНИКИ[[#This Row],[стаж]]/10)*10&amp;" до "&amp;INT(СОТРУДНИКИ[[#This Row],[стаж]]/10)*10+9&amp;" лет"</f>
        <v>от 10 до 19 лет</v>
      </c>
    </row>
    <row r="10" spans="1:13" x14ac:dyDescent="0.25">
      <c r="A10">
        <v>6</v>
      </c>
      <c r="B10" s="1" t="s">
        <v>29</v>
      </c>
      <c r="C10" s="1" t="s">
        <v>30</v>
      </c>
      <c r="D10" s="1" t="s">
        <v>31</v>
      </c>
      <c r="E10" s="3">
        <v>35383</v>
      </c>
      <c r="F10" s="3">
        <v>42140</v>
      </c>
      <c r="G10" s="4" t="s">
        <v>24</v>
      </c>
      <c r="H10" s="1" t="s">
        <v>13</v>
      </c>
      <c r="I10" t="b">
        <v>0</v>
      </c>
      <c r="J10">
        <f ca="1">YEAR(TODAY())-YEAR(СОТРУДНИКИ[[#This Row],[Дата рождения]])</f>
        <v>29</v>
      </c>
      <c r="K10">
        <f ca="1">YEAR(TODAY())-YEAR(СОТРУДНИКИ[[#This Row],[Дата приёма]])</f>
        <v>10</v>
      </c>
      <c r="L10" s="11" t="str">
        <f ca="1">INT(СОТРУДНИКИ[[#This Row],[возраст]]/10)*10&amp;"-летние"</f>
        <v>20-летние</v>
      </c>
      <c r="M10" s="11" t="str">
        <f ca="1">"от "&amp;INT(СОТРУДНИКИ[[#This Row],[стаж]]/10)*10&amp;" до "&amp;INT(СОТРУДНИКИ[[#This Row],[стаж]]/10)*10+9&amp;" лет"</f>
        <v>от 10 до 19 лет</v>
      </c>
    </row>
    <row r="11" spans="1:13" x14ac:dyDescent="0.25">
      <c r="A11">
        <v>7</v>
      </c>
      <c r="B11" s="1" t="s">
        <v>32</v>
      </c>
      <c r="C11" s="1" t="s">
        <v>33</v>
      </c>
      <c r="D11" s="1" t="s">
        <v>34</v>
      </c>
      <c r="E11" s="3">
        <v>22571</v>
      </c>
      <c r="F11" s="3">
        <v>39600</v>
      </c>
      <c r="G11" s="4" t="s">
        <v>12</v>
      </c>
      <c r="H11" s="1" t="s">
        <v>13</v>
      </c>
      <c r="I11" t="b">
        <v>1</v>
      </c>
      <c r="J11">
        <f ca="1">YEAR(TODAY())-YEAR(СОТРУДНИКИ[[#This Row],[Дата рождения]])</f>
        <v>64</v>
      </c>
      <c r="K11">
        <f ca="1">YEAR(TODAY())-YEAR(СОТРУДНИКИ[[#This Row],[Дата приёма]])</f>
        <v>17</v>
      </c>
      <c r="L11" s="11" t="str">
        <f ca="1">INT(СОТРУДНИКИ[[#This Row],[возраст]]/10)*10&amp;"-летние"</f>
        <v>60-летние</v>
      </c>
      <c r="M11" s="11" t="str">
        <f ca="1">"от "&amp;INT(СОТРУДНИКИ[[#This Row],[стаж]]/10)*10&amp;" до "&amp;INT(СОТРУДНИКИ[[#This Row],[стаж]]/10)*10+9&amp;" лет"</f>
        <v>от 10 до 19 лет</v>
      </c>
    </row>
    <row r="12" spans="1:13" x14ac:dyDescent="0.25">
      <c r="A12">
        <v>8</v>
      </c>
      <c r="B12" s="1" t="s">
        <v>35</v>
      </c>
      <c r="C12" s="1" t="s">
        <v>36</v>
      </c>
      <c r="D12" s="1" t="s">
        <v>37</v>
      </c>
      <c r="E12" s="3">
        <v>25493</v>
      </c>
      <c r="F12" s="3">
        <v>42165</v>
      </c>
      <c r="G12" s="4" t="s">
        <v>24</v>
      </c>
      <c r="H12" s="1" t="s">
        <v>20</v>
      </c>
      <c r="I12" t="b">
        <v>0</v>
      </c>
      <c r="J12">
        <f ca="1">YEAR(TODAY())-YEAR(СОТРУДНИКИ[[#This Row],[Дата рождения]])</f>
        <v>56</v>
      </c>
      <c r="K12">
        <f ca="1">YEAR(TODAY())-YEAR(СОТРУДНИКИ[[#This Row],[Дата приёма]])</f>
        <v>10</v>
      </c>
      <c r="L12" s="11" t="str">
        <f ca="1">INT(СОТРУДНИКИ[[#This Row],[возраст]]/10)*10&amp;"-летние"</f>
        <v>50-летние</v>
      </c>
      <c r="M12" s="11" t="str">
        <f ca="1">"от "&amp;INT(СОТРУДНИКИ[[#This Row],[стаж]]/10)*10&amp;" до "&amp;INT(СОТРУДНИКИ[[#This Row],[стаж]]/10)*10+9&amp;" лет"</f>
        <v>от 10 до 19 лет</v>
      </c>
    </row>
    <row r="13" spans="1:13" x14ac:dyDescent="0.25">
      <c r="A13">
        <v>9</v>
      </c>
      <c r="B13" s="1" t="s">
        <v>38</v>
      </c>
      <c r="C13" s="1" t="s">
        <v>39</v>
      </c>
      <c r="D13" s="1" t="s">
        <v>40</v>
      </c>
      <c r="E13" s="3">
        <v>36747</v>
      </c>
      <c r="F13" s="3">
        <v>43383</v>
      </c>
      <c r="G13" s="4" t="s">
        <v>12</v>
      </c>
      <c r="H13" s="1" t="s">
        <v>28</v>
      </c>
      <c r="I13" t="b">
        <v>0</v>
      </c>
      <c r="J13">
        <f ca="1">YEAR(TODAY())-YEAR(СОТРУДНИКИ[[#This Row],[Дата рождения]])</f>
        <v>25</v>
      </c>
      <c r="K13">
        <f ca="1">YEAR(TODAY())-YEAR(СОТРУДНИКИ[[#This Row],[Дата приёма]])</f>
        <v>7</v>
      </c>
      <c r="L13" s="11" t="str">
        <f ca="1">INT(СОТРУДНИКИ[[#This Row],[возраст]]/10)*10&amp;"-летние"</f>
        <v>20-летние</v>
      </c>
      <c r="M13" s="11" t="str">
        <f ca="1">"от "&amp;INT(СОТРУДНИКИ[[#This Row],[стаж]]/10)*10&amp;" до "&amp;INT(СОТРУДНИКИ[[#This Row],[стаж]]/10)*10+9&amp;" лет"</f>
        <v>от 0 до 9 лет</v>
      </c>
    </row>
    <row r="14" spans="1:13" x14ac:dyDescent="0.25">
      <c r="A14">
        <v>10</v>
      </c>
      <c r="B14" s="1" t="s">
        <v>41</v>
      </c>
      <c r="C14" s="1" t="s">
        <v>42</v>
      </c>
      <c r="D14" s="1" t="s">
        <v>43</v>
      </c>
      <c r="E14" s="3">
        <v>24266</v>
      </c>
      <c r="F14" s="3">
        <v>40524</v>
      </c>
      <c r="G14" s="4" t="s">
        <v>12</v>
      </c>
      <c r="H14" s="1" t="s">
        <v>28</v>
      </c>
      <c r="I14" t="b">
        <v>0</v>
      </c>
      <c r="J14">
        <f ca="1">YEAR(TODAY())-YEAR(СОТРУДНИКИ[[#This Row],[Дата рождения]])</f>
        <v>59</v>
      </c>
      <c r="K14">
        <f ca="1">YEAR(TODAY())-YEAR(СОТРУДНИКИ[[#This Row],[Дата приёма]])</f>
        <v>15</v>
      </c>
      <c r="L14" s="11" t="str">
        <f ca="1">INT(СОТРУДНИКИ[[#This Row],[возраст]]/10)*10&amp;"-летние"</f>
        <v>50-летние</v>
      </c>
      <c r="M14" s="11" t="str">
        <f ca="1">"от "&amp;INT(СОТРУДНИКИ[[#This Row],[стаж]]/10)*10&amp;" до "&amp;INT(СОТРУДНИКИ[[#This Row],[стаж]]/10)*10+9&amp;" лет"</f>
        <v>от 10 до 19 лет</v>
      </c>
    </row>
    <row r="15" spans="1:13" x14ac:dyDescent="0.25">
      <c r="A15">
        <v>11</v>
      </c>
      <c r="B15" s="1" t="s">
        <v>45</v>
      </c>
      <c r="C15" s="1" t="s">
        <v>39</v>
      </c>
      <c r="D15" s="1" t="s">
        <v>46</v>
      </c>
      <c r="E15" s="3">
        <v>32256</v>
      </c>
      <c r="F15" s="3">
        <v>41227</v>
      </c>
      <c r="G15" s="4" t="s">
        <v>12</v>
      </c>
      <c r="H15" s="1" t="s">
        <v>28</v>
      </c>
      <c r="I15" t="b">
        <v>0</v>
      </c>
      <c r="J15">
        <f ca="1">YEAR(TODAY())-YEAR(СОТРУДНИКИ[[#This Row],[Дата рождения]])</f>
        <v>37</v>
      </c>
      <c r="K15">
        <f ca="1">YEAR(TODAY())-YEAR(СОТРУДНИКИ[[#This Row],[Дата приёма]])</f>
        <v>13</v>
      </c>
      <c r="L15" s="11" t="str">
        <f ca="1">INT(СОТРУДНИКИ[[#This Row],[возраст]]/10)*10&amp;"-летние"</f>
        <v>30-летние</v>
      </c>
      <c r="M15" s="11" t="str">
        <f ca="1">"от "&amp;INT(СОТРУДНИКИ[[#This Row],[стаж]]/10)*10&amp;" до "&amp;INT(СОТРУДНИКИ[[#This Row],[стаж]]/10)*10+9&amp;" лет"</f>
        <v>от 10 до 19 лет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0 0 8 0 8 a - c c 5 0 - 4 a 8 7 - a c b d - 2 3 0 e 7 4 f 2 a e 2 5 "   x m l n s = " h t t p : / / s c h e m a s . m i c r o s o f t . c o m / D a t a M a s h u p " > A A A A A A 8 E A A B Q S w M E F A A C A A g A c 2 5 8 W j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c 2 5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u f F p k u 7 5 R B g E A A G 0 B A A A T A B w A R m 9 y b X V s Y X M v U 2 V j d G l v b j E u b S C i G A A o o B Q A A A A A A A A A A A A A A A A A A A A A A A A A A A B 9 j 8 F K w 0 A Q h u + B v M O y p x Z C Q L x Z c p A W w Y s I P S Z B t u l g F 5 p E s q s X E W o 9 e O h B R A 9 B q 6 h 9 g Q q K Q W h 9 h X / f y A 2 5 i T q H + W G G + f / 5 F C V a 5 h n r N 7 r R c R 3 X U S N R 0 J D h G Y 9 4 w R M W u M U D S t y h Z A E b k 3 Y d Z g u l O T d T r M 0 l V q j w a X f b S U J K + T 2 h x U A o a u 3 I M f n d P N O U a d X i v a 0 I c 9 x Y 0 0 V k / a 4 x 3 4 x s X + L D z G z G E q s I 9 1 Z e z S y y 6 W s z N R N z g b f G H x X D l 5 n g 3 Q 5 q r c y V j b f d T 4 c D 3 v Z Y 2 C 1 I a N o T J / J Q 1 D j 7 R X 5 E h Z a k A l 0 c U 9 z 2 m s 8 P / k D 7 S X Q a 9 p M R p S L g 3 N v V l A b 8 t 0 M e n 4 U 1 c e w 6 M v s n o P M N U E s B A i 0 A F A A C A A g A c 2 5 8 W j r X j X y n A A A A + A A A A B I A A A A A A A A A A A A A A A A A A A A A A E N v b m Z p Z y 9 Q Y W N r Y W d l L n h t b F B L A Q I t A B Q A A g A I A H N u f F o P y u m r p A A A A O k A A A A T A A A A A A A A A A A A A A A A A P M A A A B b Q 2 9 u d G V u d F 9 U e X B l c 1 0 u e G 1 s U E s B A i 0 A F A A C A A g A c 2 5 8 W m S 7 v l E G A Q A A b Q E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k A A A A A A A B 4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x J U Q w J T l F J U Q w J U E y J U Q w J U E w J U Q w J U E z J U Q w J T k 0 J U Q w J T l E J U Q w J T k 4 J U Q w J T l B J U Q w J T k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2 O W Q 4 O D I t M z c 0 N i 0 0 N D c 5 L W E 4 N W E t Z D g 5 O T B l M T V j Y z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h 0 J 7 Q o t C g 0 K P Q l N C d 0 J j Q m t C Y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1 M T o z O S 4 x M D E z M T Y z W i I g L z 4 8 R W 5 0 c n k g V H l w Z T 0 i R m l s b E N v b H V t b l R 5 c G V z I i B W Y W x 1 Z T 0 i c 0 F n W U d C Z 2 N I Q m d Z Q i I g L z 4 8 R W 5 0 c n k g V H l w Z T 0 i R m l s b E N v b H V t b k 5 h b W V z I i B W Y W x 1 Z T 0 i c 1 s m c X V v d D v Q o d C + 0 Y L R g N G D 0 L T Q v d C 4 0 L p f 0 L j Q t C Z x d W 9 0 O y w m c X V v d D v Q p N C w 0 L z Q u N C 7 0 L j R j y Z x d W 9 0 O y w m c X V v d D v Q m N C 8 0 Y 8 m c X V v d D s s J n F 1 b 3 Q 7 0 J 7 R g t G H 0 L X R g d G C 0 L L Q v i Z x d W 9 0 O y w m c X V v d D v Q l N C w 0 Y L Q s C D R g N C + 0 L b Q t N C 1 0 L 3 Q u N G P J n F 1 b 3 Q 7 L C Z x d W 9 0 O 9 C U 0 L D R g t C w I N C / 0 Y D Q u N G R 0 L z Q s C Z x d W 9 0 O y w m c X V v d D v Q n 9 C + 0 L s m c X V v d D s s J n F 1 b 3 Q 7 0 J 7 Q s d G A 0 L D Q t 9 C + 0 L L Q s N C 9 0 L j Q t S Z x d W 9 0 O y w m c X V v d D v Q n 9 C 1 0 L 3 R g d C 4 0 L 7 Q v d C 1 0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v Q o d C + 0 Y L R g N G D 0 L T Q v d C 4 0 L p f 0 L j Q t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q N C i 0 J D Q o t C r L n v Q o d C + 0 Y L R g N G D 0 L T Q v d C 4 0 L p f 0 L j Q t C w w f S Z x d W 9 0 O y w m c X V v d D t L Z X l D b 2 x 1 b W 5 D b 3 V u d C Z x d W 9 0 O z o x f V 0 s J n F 1 b 3 Q 7 Y 2 9 s d W 1 u S W R l b n R p d G l l c y Z x d W 9 0 O z p b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o d C + 0 Y L R g N G D 0 L T Q v d C 4 0 L p f 0 L j Q t C w w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k 0 L D Q v N C 4 0 L v Q u N G P L D F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j Q v N G P L D J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7 R g t G H 0 L X R g d G C 0 L L Q v i w z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U 0 L D R g t C w I N G A 0 L 7 Q t t C 0 0 L X Q v d C 4 0 Y 8 s N H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l N C w 0 Y L Q s C D Q v 9 G A 0 L j R k d C 8 0 L A s N X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9 C + 0 L s s N n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t C x 0 Y D Q s N C 3 0 L 7 Q s t C w 0 L 3 Q u N C 1 L D d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/ Q t d C 9 0 Y H Q u N C + 0 L 3 Q t d G A L D h 9 J n F 1 b 3 Q 7 X S w m c X V v d D t D b 2 x 1 b W 5 D b 3 V u d C Z x d W 9 0 O z o 5 L C Z x d W 9 0 O 0 t l e U N v b H V t b k 5 h b W V z J n F 1 b 3 Q 7 O l s m c X V v d D v Q o d C + 0 Y L R g N G D 0 L T Q v d C 4 0 L p f 0 L j Q t C Z x d W 9 0 O 1 0 s J n F 1 b 3 Q 7 Q 2 9 s d W 1 u S W R l b n R p d G l l c y Z x d W 9 0 O z p b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o d C + 0 Y L R g N G D 0 L T Q v d C 4 0 L p f 0 L j Q t C w w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k 0 L D Q v N C 4 0 L v Q u N G P L D F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j Q v N G P L D J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7 R g t G H 0 L X R g d G C 0 L L Q v i w z f S Z x d W 9 0 O y w m c X V v d D t T Z X J 2 Z X I u R G F 0 Y W J h c 2 V c X C 8 y L 0 Z p b G U v Z D p c X F x c 0 L z Q s 9 G C 0 Y N c X F x c 0 L j Q s d C 8 M 1 x c X F z Q s d C w 0 L f R i 9 C 0 0 L D Q v V x c X F z Q u 9 C w 0 L H R i 1 x c X F z R g d C + 0 Y L R g N G D 0 L T Q v d C 4 0 L r Q u C D Q v 9 G A 0 L X Q t N C / 0 Y D Q u N G P 0 Y L Q u N G P L m 1 k Y i 8 v 0 K H Q n t C i 0 K D Q o 9 C U 0 J 3 Q m N C a 0 J g u e 9 C U 0 L D R g t C w I N G A 0 L 7 Q t t C 0 0 L X Q v d C 4 0 Y 8 s N H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l N C w 0 Y L Q s C D Q v 9 G A 0 L j R k d C 8 0 L A s N X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9 C + 0 L s s N n 0 m c X V v d D s s J n F 1 b 3 Q 7 U 2 V y d m V y L k R h d G F i Y X N l X F w v M i 9 G a W x l L 2 Q 6 X F x c X N C 8 0 L P R g t G D X F x c X N C 4 0 L H Q v D N c X F x c 0 L H Q s N C 3 0 Y v Q t N C w 0 L 1 c X F x c 0 L v Q s N C x 0 Y t c X F x c 0 Y H Q v t G C 0 Y D R g 9 C 0 0 L 3 Q u N C 6 0 L g g 0 L / R g N C 1 0 L T Q v 9 G A 0 L j R j 9 G C 0 L j R j y 5 t Z G I v L 9 C h 0 J 7 Q o t C g 0 K P Q l N C d 0 J j Q m t C Y L n v Q n t C x 0 Y D Q s N C 3 0 L 7 Q s t C w 0 L 3 Q u N C 1 L D d 9 J n F 1 b 3 Q 7 L C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o d C e 0 K L Q o N C j 0 J T Q n d C Y 0 J r Q m C 5 7 0 J / Q t d C 9 0 Y H Q u N C + 0 L 3 Q t d G A L D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k O l x c X F z Q v N C z 0 Y L R g 1 x c X F z Q u N C x 0 L w z X F x c X N C x 0 L D Q t 9 G L 0 L T Q s N C 9 X F x c X N C 7 0 L D Q s d G L X F x c X N G B 0 L 7 R g t G A 0 Y P Q t N C 9 0 L j Q u t C 4 I N C / 0 Y D Q t d C 0 0 L / R g N C 4 0 Y / R g t C 4 0 Y 8 u b W R i L y / Q q N C i 0 J D Q o t C r L n v Q o d C + 0 Y L R g N G D 0 L T Q v d C 4 0 L p f 0 L j Q t C w w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x J U Q w J T l F J U Q w J U E y J U Q w J U E w J U Q w J U E z J U Q w J T k 0 J U Q w J T l E J U Q w J T k 4 J U Q w J T l B J U Q w J T k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U 5 R S V E M C V B M i V E M C V B M C V E M C V B M y V E M C U 5 N C V E M C U 5 R C V E M C U 5 O C V E M C U 5 Q S V E M C U 5 O C 9 f J U Q w J U E x J U Q w J T l F J U Q w J U E y J U Q w J U E w J U Q w J U E z J U Q w J T k 0 J U Q w J T l E J U Q w J T k 4 J U Q w J T l B J U Q w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H 6 d p f U A L R H s K J m X M x 0 x D s A A A A A A g A A A A A A A 2 Y A A M A A A A A Q A A A A A x d 2 8 T f l w N P C K j c 9 m 9 l e 5 Q A A A A A E g A A A o A A A A B A A A A B w 2 o q w h B j 8 q a R 2 c d M W F O h S U A A A A G 5 G g p 3 c Q C G I q L + k I / r 0 D h i Y f P K T F m 3 k g T D A Q m A d R D x y h t h y U W 1 5 S F c J c z V j U N C z j 3 F C g P k b + P u h j D 9 / 2 e N N G + S 1 o z H y 5 B x M 1 q i f X a X + s k y O F A A A A J D F R / 0 1 9 S u p T t e N / w D V k C a e F w J q < / D a t a M a s h u p > 
</file>

<file path=customXml/itemProps1.xml><?xml version="1.0" encoding="utf-8"?>
<ds:datastoreItem xmlns:ds="http://schemas.openxmlformats.org/officeDocument/2006/customXml" ds:itemID="{62DFC7E0-710A-4FB6-AD7F-477462916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Панель</vt:lpstr>
      <vt:lpstr>Запросы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Artemyev</dc:creator>
  <cp:lastModifiedBy>Артемьев Валерий Иванович</cp:lastModifiedBy>
  <dcterms:created xsi:type="dcterms:W3CDTF">2025-03-16T17:30:00Z</dcterms:created>
  <dcterms:modified xsi:type="dcterms:W3CDTF">2025-03-28T14:47:02Z</dcterms:modified>
</cp:coreProperties>
</file>