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acob/Desktop/Vibers/Projects/2025/Verish/"/>
    </mc:Choice>
  </mc:AlternateContent>
  <xr:revisionPtr revIDLastSave="0" documentId="13_ncr:1_{C9CB2F17-FF05-E847-AE77-FDABA6D68460}" xr6:coauthVersionLast="47" xr6:coauthVersionMax="47" xr10:uidLastSave="{00000000-0000-0000-0000-000000000000}"/>
  <bookViews>
    <workbookView xWindow="0" yWindow="680" windowWidth="29920" windowHeight="18660" xr2:uid="{A3E41E42-9EF4-3848-910D-43E5DAF16124}"/>
  </bookViews>
  <sheets>
    <sheet name="Tiktok #skimspartner" sheetId="1" r:id="rId1"/>
  </sheets>
  <definedNames>
    <definedName name="_xlnm._FilterDatabase" localSheetId="0" hidden="1">'Tiktok #skimspartner'!$A$2:$AB$267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I3" i="1"/>
  <c r="J3" i="1"/>
  <c r="K3" i="1"/>
  <c r="L3" i="1"/>
  <c r="O3" i="1" s="1"/>
  <c r="M3" i="1"/>
  <c r="N3" i="1"/>
  <c r="I4" i="1"/>
  <c r="J4" i="1"/>
  <c r="K4" i="1"/>
  <c r="L4" i="1"/>
  <c r="O4" i="1" s="1"/>
  <c r="M4" i="1"/>
  <c r="N4" i="1"/>
  <c r="H5" i="1"/>
  <c r="I5" i="1"/>
  <c r="J5" i="1"/>
  <c r="K5" i="1"/>
  <c r="L5" i="1"/>
  <c r="O5" i="1" s="1"/>
  <c r="M5" i="1"/>
  <c r="N5" i="1"/>
  <c r="H6" i="1"/>
  <c r="I6" i="1"/>
  <c r="J6" i="1"/>
  <c r="K6" i="1"/>
  <c r="L6" i="1"/>
  <c r="O6" i="1" s="1"/>
  <c r="M6" i="1"/>
  <c r="N6" i="1"/>
  <c r="H7" i="1"/>
  <c r="I7" i="1"/>
  <c r="J7" i="1"/>
  <c r="K7" i="1"/>
  <c r="L7" i="1"/>
  <c r="O7" i="1" s="1"/>
  <c r="M7" i="1"/>
  <c r="N7" i="1"/>
  <c r="H8" i="1"/>
  <c r="I8" i="1"/>
  <c r="J8" i="1"/>
  <c r="K8" i="1"/>
  <c r="L8" i="1"/>
  <c r="M8" i="1"/>
  <c r="N8" i="1"/>
  <c r="O8" i="1"/>
  <c r="H9" i="1"/>
  <c r="I9" i="1"/>
  <c r="J9" i="1"/>
  <c r="K9" i="1"/>
  <c r="L9" i="1"/>
  <c r="O9" i="1" s="1"/>
  <c r="M9" i="1"/>
  <c r="N9" i="1"/>
  <c r="H10" i="1"/>
  <c r="I10" i="1"/>
  <c r="J10" i="1"/>
  <c r="K10" i="1"/>
  <c r="L10" i="1"/>
  <c r="O10" i="1" s="1"/>
  <c r="M10" i="1"/>
  <c r="N10" i="1"/>
  <c r="H11" i="1"/>
  <c r="I11" i="1"/>
  <c r="J11" i="1"/>
  <c r="K11" i="1"/>
  <c r="L11" i="1"/>
  <c r="O11" i="1" s="1"/>
  <c r="M11" i="1"/>
  <c r="N11" i="1"/>
  <c r="H12" i="1"/>
  <c r="I12" i="1"/>
  <c r="J12" i="1"/>
  <c r="K12" i="1"/>
  <c r="L12" i="1"/>
  <c r="O12" i="1" s="1"/>
  <c r="M12" i="1"/>
  <c r="N12" i="1"/>
  <c r="H13" i="1"/>
  <c r="I13" i="1"/>
  <c r="J13" i="1"/>
  <c r="K13" i="1"/>
  <c r="L13" i="1"/>
  <c r="O13" i="1" s="1"/>
  <c r="M13" i="1"/>
  <c r="N13" i="1"/>
  <c r="H14" i="1"/>
  <c r="I14" i="1"/>
  <c r="J14" i="1"/>
  <c r="K14" i="1"/>
  <c r="L14" i="1"/>
  <c r="O14" i="1" s="1"/>
  <c r="M14" i="1"/>
  <c r="N14" i="1"/>
  <c r="H15" i="1"/>
  <c r="I15" i="1"/>
  <c r="J15" i="1"/>
  <c r="K15" i="1"/>
  <c r="L15" i="1"/>
  <c r="O15" i="1" s="1"/>
  <c r="M15" i="1"/>
  <c r="N15" i="1"/>
  <c r="H16" i="1"/>
  <c r="I16" i="1"/>
  <c r="J16" i="1"/>
  <c r="K16" i="1"/>
  <c r="L16" i="1"/>
  <c r="O16" i="1" s="1"/>
  <c r="M16" i="1"/>
  <c r="N16" i="1"/>
  <c r="H17" i="1"/>
  <c r="I17" i="1"/>
  <c r="J17" i="1"/>
  <c r="K17" i="1"/>
  <c r="L17" i="1"/>
  <c r="O17" i="1" s="1"/>
  <c r="M17" i="1"/>
  <c r="N17" i="1"/>
  <c r="H18" i="1"/>
  <c r="I18" i="1"/>
  <c r="J18" i="1"/>
  <c r="K18" i="1"/>
  <c r="L18" i="1"/>
  <c r="O18" i="1" s="1"/>
  <c r="M18" i="1"/>
  <c r="N18" i="1"/>
  <c r="H19" i="1"/>
  <c r="I19" i="1"/>
  <c r="J19" i="1"/>
  <c r="K19" i="1"/>
  <c r="L19" i="1"/>
  <c r="O19" i="1" s="1"/>
  <c r="M19" i="1"/>
  <c r="N19" i="1"/>
  <c r="H20" i="1"/>
  <c r="I20" i="1"/>
  <c r="J20" i="1"/>
  <c r="K20" i="1"/>
  <c r="L20" i="1"/>
  <c r="O20" i="1" s="1"/>
  <c r="M20" i="1"/>
  <c r="N20" i="1"/>
  <c r="H21" i="1"/>
  <c r="I21" i="1"/>
  <c r="J21" i="1"/>
  <c r="K21" i="1"/>
  <c r="L21" i="1"/>
  <c r="O21" i="1" s="1"/>
  <c r="M21" i="1"/>
  <c r="N21" i="1"/>
  <c r="H22" i="1"/>
  <c r="I22" i="1"/>
  <c r="J22" i="1"/>
  <c r="K22" i="1"/>
  <c r="L22" i="1"/>
  <c r="O22" i="1" s="1"/>
  <c r="M22" i="1"/>
  <c r="N22" i="1"/>
  <c r="H23" i="1"/>
  <c r="I23" i="1"/>
  <c r="J23" i="1"/>
  <c r="K23" i="1"/>
  <c r="L23" i="1"/>
  <c r="O23" i="1" s="1"/>
  <c r="M23" i="1"/>
  <c r="N23" i="1"/>
  <c r="H24" i="1"/>
  <c r="I24" i="1"/>
  <c r="J24" i="1"/>
  <c r="K24" i="1"/>
  <c r="L24" i="1"/>
  <c r="O24" i="1" s="1"/>
  <c r="M24" i="1"/>
  <c r="N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O26" i="1" s="1"/>
  <c r="M26" i="1"/>
  <c r="N26" i="1"/>
  <c r="H27" i="1"/>
  <c r="I27" i="1"/>
  <c r="J27" i="1"/>
  <c r="K27" i="1"/>
  <c r="L27" i="1"/>
  <c r="O27" i="1" s="1"/>
  <c r="M27" i="1"/>
  <c r="N27" i="1"/>
  <c r="H28" i="1"/>
  <c r="I28" i="1"/>
  <c r="J28" i="1"/>
  <c r="K28" i="1"/>
  <c r="L28" i="1"/>
  <c r="O28" i="1" s="1"/>
  <c r="M28" i="1"/>
  <c r="N28" i="1"/>
  <c r="H29" i="1"/>
  <c r="I29" i="1"/>
  <c r="J29" i="1"/>
  <c r="K29" i="1"/>
  <c r="L29" i="1"/>
  <c r="O29" i="1" s="1"/>
  <c r="M29" i="1"/>
  <c r="N29" i="1"/>
  <c r="H30" i="1"/>
  <c r="I30" i="1"/>
  <c r="J30" i="1"/>
  <c r="K30" i="1"/>
  <c r="L30" i="1"/>
  <c r="O30" i="1" s="1"/>
  <c r="M30" i="1"/>
  <c r="N30" i="1"/>
  <c r="H31" i="1"/>
  <c r="I31" i="1"/>
  <c r="J31" i="1"/>
  <c r="K31" i="1"/>
  <c r="L31" i="1"/>
  <c r="O31" i="1" s="1"/>
  <c r="M31" i="1"/>
  <c r="N31" i="1"/>
  <c r="H32" i="1"/>
  <c r="I32" i="1"/>
  <c r="J32" i="1"/>
  <c r="K32" i="1"/>
  <c r="L32" i="1"/>
  <c r="O32" i="1" s="1"/>
  <c r="M32" i="1"/>
  <c r="N32" i="1"/>
  <c r="H33" i="1"/>
  <c r="I33" i="1"/>
  <c r="J33" i="1"/>
  <c r="K33" i="1"/>
  <c r="L33" i="1"/>
  <c r="O33" i="1" s="1"/>
  <c r="M33" i="1"/>
  <c r="N33" i="1"/>
  <c r="H34" i="1"/>
  <c r="I34" i="1"/>
  <c r="J34" i="1"/>
  <c r="K34" i="1"/>
  <c r="L34" i="1"/>
  <c r="O34" i="1" s="1"/>
  <c r="M34" i="1"/>
  <c r="N34" i="1"/>
  <c r="H35" i="1"/>
  <c r="I35" i="1"/>
  <c r="J35" i="1"/>
  <c r="K35" i="1"/>
  <c r="L35" i="1"/>
  <c r="O35" i="1" s="1"/>
  <c r="M35" i="1"/>
  <c r="N35" i="1"/>
  <c r="H36" i="1"/>
  <c r="I36" i="1"/>
  <c r="J36" i="1"/>
  <c r="K36" i="1"/>
  <c r="L36" i="1"/>
  <c r="O36" i="1" s="1"/>
  <c r="M36" i="1"/>
  <c r="N36" i="1"/>
  <c r="H37" i="1"/>
  <c r="I37" i="1"/>
  <c r="J37" i="1"/>
  <c r="K37" i="1"/>
  <c r="L37" i="1"/>
  <c r="O37" i="1" s="1"/>
  <c r="M37" i="1"/>
  <c r="N37" i="1"/>
  <c r="H38" i="1"/>
  <c r="I38" i="1"/>
  <c r="J38" i="1"/>
  <c r="K38" i="1"/>
  <c r="L38" i="1"/>
  <c r="O38" i="1" s="1"/>
  <c r="M38" i="1"/>
  <c r="N38" i="1"/>
  <c r="H39" i="1"/>
  <c r="I39" i="1"/>
  <c r="J39" i="1"/>
  <c r="K39" i="1"/>
  <c r="L39" i="1"/>
  <c r="O39" i="1" s="1"/>
  <c r="M39" i="1"/>
  <c r="N39" i="1"/>
  <c r="H40" i="1"/>
  <c r="I40" i="1"/>
  <c r="J40" i="1"/>
  <c r="K40" i="1"/>
  <c r="L40" i="1"/>
  <c r="O40" i="1" s="1"/>
  <c r="M40" i="1"/>
  <c r="N40" i="1"/>
  <c r="H41" i="1"/>
  <c r="I41" i="1"/>
  <c r="J41" i="1"/>
  <c r="K41" i="1"/>
  <c r="L41" i="1"/>
  <c r="O41" i="1" s="1"/>
  <c r="M41" i="1"/>
  <c r="N41" i="1"/>
  <c r="H42" i="1"/>
  <c r="I42" i="1"/>
  <c r="J42" i="1"/>
  <c r="K42" i="1"/>
  <c r="L42" i="1"/>
  <c r="O42" i="1" s="1"/>
  <c r="M42" i="1"/>
  <c r="N42" i="1"/>
  <c r="H43" i="1"/>
  <c r="I43" i="1"/>
  <c r="J43" i="1"/>
  <c r="K43" i="1"/>
  <c r="L43" i="1"/>
  <c r="O43" i="1" s="1"/>
  <c r="M43" i="1"/>
  <c r="N43" i="1"/>
  <c r="H44" i="1"/>
  <c r="I44" i="1"/>
  <c r="J44" i="1"/>
  <c r="K44" i="1"/>
  <c r="L44" i="1"/>
  <c r="O44" i="1" s="1"/>
  <c r="M44" i="1"/>
  <c r="N44" i="1"/>
  <c r="H45" i="1"/>
  <c r="I45" i="1"/>
  <c r="J45" i="1"/>
  <c r="K45" i="1"/>
  <c r="L45" i="1"/>
  <c r="O45" i="1" s="1"/>
  <c r="M45" i="1"/>
  <c r="N45" i="1"/>
  <c r="H46" i="1"/>
  <c r="I46" i="1"/>
  <c r="J46" i="1"/>
  <c r="K46" i="1"/>
  <c r="L46" i="1"/>
  <c r="O46" i="1" s="1"/>
  <c r="M46" i="1"/>
  <c r="N46" i="1"/>
  <c r="H47" i="1"/>
  <c r="I47" i="1"/>
  <c r="J47" i="1"/>
  <c r="K47" i="1"/>
  <c r="L47" i="1"/>
  <c r="O47" i="1" s="1"/>
  <c r="M47" i="1"/>
  <c r="N47" i="1"/>
  <c r="H48" i="1"/>
  <c r="I48" i="1"/>
  <c r="J48" i="1"/>
  <c r="K48" i="1"/>
  <c r="L48" i="1"/>
  <c r="O48" i="1" s="1"/>
  <c r="M48" i="1"/>
  <c r="N48" i="1"/>
  <c r="H49" i="1"/>
  <c r="I49" i="1"/>
  <c r="J49" i="1"/>
  <c r="K49" i="1"/>
  <c r="L49" i="1"/>
  <c r="O49" i="1" s="1"/>
  <c r="M49" i="1"/>
  <c r="N49" i="1"/>
  <c r="H50" i="1"/>
  <c r="I50" i="1"/>
  <c r="J50" i="1"/>
  <c r="K50" i="1"/>
  <c r="L50" i="1"/>
  <c r="O50" i="1" s="1"/>
  <c r="M50" i="1"/>
  <c r="N50" i="1"/>
  <c r="H51" i="1"/>
  <c r="I51" i="1"/>
  <c r="J51" i="1"/>
  <c r="K51" i="1"/>
  <c r="L51" i="1"/>
  <c r="O51" i="1" s="1"/>
  <c r="M51" i="1"/>
  <c r="N51" i="1"/>
  <c r="H52" i="1"/>
  <c r="I52" i="1"/>
  <c r="J52" i="1"/>
  <c r="K52" i="1"/>
  <c r="L52" i="1"/>
  <c r="O52" i="1" s="1"/>
  <c r="M52" i="1"/>
  <c r="N52" i="1"/>
  <c r="H53" i="1"/>
  <c r="I53" i="1"/>
  <c r="J53" i="1"/>
  <c r="K53" i="1"/>
  <c r="L53" i="1"/>
  <c r="O53" i="1" s="1"/>
  <c r="M53" i="1"/>
  <c r="N53" i="1"/>
  <c r="H54" i="1"/>
  <c r="I54" i="1"/>
  <c r="J54" i="1"/>
  <c r="K54" i="1"/>
  <c r="L54" i="1"/>
  <c r="O54" i="1" s="1"/>
  <c r="M54" i="1"/>
  <c r="N54" i="1"/>
  <c r="H55" i="1"/>
  <c r="I55" i="1"/>
  <c r="J55" i="1"/>
  <c r="K55" i="1"/>
  <c r="L55" i="1"/>
  <c r="O55" i="1" s="1"/>
  <c r="M55" i="1"/>
  <c r="N55" i="1"/>
  <c r="H56" i="1"/>
  <c r="I56" i="1"/>
  <c r="J56" i="1"/>
  <c r="K56" i="1"/>
  <c r="L56" i="1"/>
  <c r="O56" i="1" s="1"/>
  <c r="M56" i="1"/>
  <c r="N56" i="1"/>
  <c r="H57" i="1"/>
  <c r="I57" i="1"/>
  <c r="J57" i="1"/>
  <c r="K57" i="1"/>
  <c r="L57" i="1"/>
  <c r="O57" i="1" s="1"/>
  <c r="M57" i="1"/>
  <c r="N57" i="1"/>
  <c r="H58" i="1"/>
  <c r="I58" i="1"/>
  <c r="J58" i="1"/>
  <c r="K58" i="1"/>
  <c r="L58" i="1"/>
  <c r="O58" i="1" s="1"/>
  <c r="M58" i="1"/>
  <c r="N58" i="1"/>
  <c r="H59" i="1"/>
  <c r="I59" i="1"/>
  <c r="J59" i="1"/>
  <c r="K59" i="1"/>
  <c r="L59" i="1"/>
  <c r="O59" i="1" s="1"/>
  <c r="M59" i="1"/>
  <c r="N59" i="1"/>
  <c r="H60" i="1"/>
  <c r="I60" i="1"/>
  <c r="J60" i="1"/>
  <c r="K60" i="1"/>
  <c r="L60" i="1"/>
  <c r="O60" i="1" s="1"/>
  <c r="M60" i="1"/>
  <c r="N60" i="1"/>
  <c r="H61" i="1"/>
  <c r="I61" i="1"/>
  <c r="J61" i="1"/>
  <c r="K61" i="1"/>
  <c r="L61" i="1"/>
  <c r="O61" i="1" s="1"/>
  <c r="M61" i="1"/>
  <c r="N61" i="1"/>
  <c r="H62" i="1"/>
  <c r="I62" i="1"/>
  <c r="J62" i="1"/>
  <c r="K62" i="1"/>
  <c r="L62" i="1"/>
  <c r="O62" i="1" s="1"/>
  <c r="M62" i="1"/>
  <c r="N62" i="1"/>
  <c r="H63" i="1"/>
  <c r="I63" i="1"/>
  <c r="J63" i="1"/>
  <c r="K63" i="1"/>
  <c r="L63" i="1"/>
  <c r="O63" i="1" s="1"/>
  <c r="M63" i="1"/>
  <c r="N63" i="1"/>
  <c r="H64" i="1"/>
  <c r="I64" i="1"/>
  <c r="J64" i="1"/>
  <c r="K64" i="1"/>
  <c r="L64" i="1"/>
  <c r="O64" i="1" s="1"/>
  <c r="M64" i="1"/>
  <c r="N64" i="1"/>
  <c r="H65" i="1"/>
  <c r="I65" i="1"/>
  <c r="J65" i="1"/>
  <c r="K65" i="1"/>
  <c r="L65" i="1"/>
  <c r="O65" i="1" s="1"/>
  <c r="M65" i="1"/>
  <c r="N65" i="1"/>
  <c r="H66" i="1"/>
  <c r="I66" i="1"/>
  <c r="J66" i="1"/>
  <c r="K66" i="1"/>
  <c r="L66" i="1"/>
  <c r="O66" i="1" s="1"/>
  <c r="M66" i="1"/>
  <c r="N66" i="1"/>
  <c r="H67" i="1"/>
  <c r="I67" i="1"/>
  <c r="J67" i="1"/>
  <c r="K67" i="1"/>
  <c r="L67" i="1"/>
  <c r="O67" i="1" s="1"/>
  <c r="M67" i="1"/>
  <c r="N67" i="1"/>
  <c r="H68" i="1"/>
  <c r="I68" i="1"/>
  <c r="J68" i="1"/>
  <c r="K68" i="1"/>
  <c r="L68" i="1"/>
  <c r="O68" i="1" s="1"/>
  <c r="M68" i="1"/>
  <c r="N68" i="1"/>
  <c r="H69" i="1"/>
  <c r="I69" i="1"/>
  <c r="J69" i="1"/>
  <c r="K69" i="1"/>
  <c r="L69" i="1"/>
  <c r="O69" i="1" s="1"/>
  <c r="M69" i="1"/>
  <c r="N69" i="1"/>
  <c r="H70" i="1"/>
  <c r="I70" i="1"/>
  <c r="J70" i="1"/>
  <c r="K70" i="1"/>
  <c r="L70" i="1"/>
  <c r="O70" i="1" s="1"/>
  <c r="M70" i="1"/>
  <c r="N70" i="1"/>
  <c r="H71" i="1"/>
  <c r="I71" i="1"/>
  <c r="J71" i="1"/>
  <c r="K71" i="1"/>
  <c r="L71" i="1"/>
  <c r="O71" i="1" s="1"/>
  <c r="M71" i="1"/>
  <c r="N71" i="1"/>
  <c r="H72" i="1"/>
  <c r="I72" i="1"/>
  <c r="J72" i="1"/>
  <c r="K72" i="1"/>
  <c r="L72" i="1"/>
  <c r="O72" i="1" s="1"/>
  <c r="M72" i="1"/>
  <c r="N72" i="1"/>
  <c r="H73" i="1"/>
  <c r="I73" i="1"/>
  <c r="J73" i="1"/>
  <c r="K73" i="1"/>
  <c r="L73" i="1"/>
  <c r="O73" i="1" s="1"/>
  <c r="M73" i="1"/>
  <c r="N73" i="1"/>
  <c r="H74" i="1"/>
  <c r="I74" i="1"/>
  <c r="J74" i="1"/>
  <c r="K74" i="1"/>
  <c r="L74" i="1"/>
  <c r="O74" i="1" s="1"/>
  <c r="M74" i="1"/>
  <c r="N74" i="1"/>
  <c r="H75" i="1"/>
  <c r="I75" i="1"/>
  <c r="J75" i="1"/>
  <c r="K75" i="1"/>
  <c r="L75" i="1"/>
  <c r="M75" i="1"/>
  <c r="N75" i="1"/>
  <c r="O75" i="1"/>
  <c r="H76" i="1"/>
  <c r="I76" i="1"/>
  <c r="J76" i="1"/>
  <c r="K76" i="1"/>
  <c r="L76" i="1"/>
  <c r="O76" i="1" s="1"/>
  <c r="M76" i="1"/>
  <c r="N76" i="1"/>
  <c r="H77" i="1"/>
  <c r="I77" i="1"/>
  <c r="J77" i="1"/>
  <c r="K77" i="1"/>
  <c r="L77" i="1"/>
  <c r="O77" i="1" s="1"/>
  <c r="M77" i="1"/>
  <c r="N77" i="1"/>
  <c r="H78" i="1"/>
  <c r="I78" i="1"/>
  <c r="J78" i="1"/>
  <c r="K78" i="1"/>
  <c r="L78" i="1"/>
  <c r="O78" i="1" s="1"/>
  <c r="M78" i="1"/>
  <c r="N78" i="1"/>
  <c r="H79" i="1"/>
  <c r="I79" i="1"/>
  <c r="J79" i="1"/>
  <c r="K79" i="1"/>
  <c r="L79" i="1"/>
  <c r="M79" i="1"/>
  <c r="N79" i="1"/>
  <c r="O79" i="1"/>
  <c r="H80" i="1"/>
  <c r="I80" i="1"/>
  <c r="J80" i="1"/>
  <c r="K80" i="1"/>
  <c r="L80" i="1"/>
  <c r="O80" i="1" s="1"/>
  <c r="M80" i="1"/>
  <c r="N80" i="1"/>
  <c r="H81" i="1"/>
  <c r="I81" i="1"/>
  <c r="J81" i="1"/>
  <c r="K81" i="1"/>
  <c r="L81" i="1"/>
  <c r="O81" i="1" s="1"/>
  <c r="M81" i="1"/>
  <c r="N81" i="1"/>
  <c r="H82" i="1"/>
  <c r="I82" i="1"/>
  <c r="J82" i="1"/>
  <c r="K82" i="1"/>
  <c r="L82" i="1"/>
  <c r="O82" i="1" s="1"/>
  <c r="M82" i="1"/>
  <c r="N82" i="1"/>
  <c r="H83" i="1"/>
  <c r="I83" i="1"/>
  <c r="J83" i="1"/>
  <c r="K83" i="1"/>
  <c r="L83" i="1"/>
  <c r="M83" i="1"/>
  <c r="N83" i="1"/>
  <c r="O83" i="1"/>
  <c r="H84" i="1"/>
  <c r="I84" i="1"/>
  <c r="J84" i="1"/>
  <c r="K84" i="1"/>
  <c r="L84" i="1"/>
  <c r="O84" i="1" s="1"/>
  <c r="M84" i="1"/>
  <c r="N84" i="1"/>
  <c r="H85" i="1"/>
  <c r="I85" i="1"/>
  <c r="J85" i="1"/>
  <c r="K85" i="1"/>
  <c r="L85" i="1"/>
  <c r="O85" i="1" s="1"/>
  <c r="M85" i="1"/>
  <c r="N85" i="1"/>
  <c r="H86" i="1"/>
  <c r="I86" i="1"/>
  <c r="J86" i="1"/>
  <c r="K86" i="1"/>
  <c r="L86" i="1"/>
  <c r="O86" i="1" s="1"/>
  <c r="M86" i="1"/>
  <c r="N86" i="1"/>
  <c r="H87" i="1"/>
  <c r="I87" i="1"/>
  <c r="J87" i="1"/>
  <c r="K87" i="1"/>
  <c r="L87" i="1"/>
  <c r="O87" i="1" s="1"/>
  <c r="M87" i="1"/>
  <c r="N87" i="1"/>
  <c r="H88" i="1"/>
  <c r="I88" i="1"/>
  <c r="J88" i="1"/>
  <c r="K88" i="1"/>
  <c r="L88" i="1"/>
  <c r="O88" i="1" s="1"/>
  <c r="M88" i="1"/>
  <c r="N88" i="1"/>
  <c r="H89" i="1"/>
  <c r="I89" i="1"/>
  <c r="J89" i="1"/>
  <c r="K89" i="1"/>
  <c r="L89" i="1"/>
  <c r="O89" i="1" s="1"/>
  <c r="M89" i="1"/>
  <c r="N89" i="1"/>
  <c r="H90" i="1"/>
  <c r="I90" i="1"/>
  <c r="J90" i="1"/>
  <c r="K90" i="1"/>
  <c r="L90" i="1"/>
  <c r="O90" i="1" s="1"/>
  <c r="M90" i="1"/>
  <c r="N90" i="1"/>
  <c r="H91" i="1"/>
  <c r="I91" i="1"/>
  <c r="J91" i="1"/>
  <c r="K91" i="1"/>
  <c r="L91" i="1"/>
  <c r="O91" i="1" s="1"/>
  <c r="M91" i="1"/>
  <c r="N91" i="1"/>
  <c r="H92" i="1"/>
  <c r="I92" i="1"/>
  <c r="J92" i="1"/>
  <c r="K92" i="1"/>
  <c r="L92" i="1"/>
  <c r="O92" i="1" s="1"/>
  <c r="M92" i="1"/>
  <c r="N92" i="1"/>
  <c r="H93" i="1"/>
  <c r="I93" i="1"/>
  <c r="J93" i="1"/>
  <c r="K93" i="1"/>
  <c r="L93" i="1"/>
  <c r="O93" i="1" s="1"/>
  <c r="M93" i="1"/>
  <c r="N93" i="1"/>
  <c r="H94" i="1"/>
  <c r="I94" i="1"/>
  <c r="J94" i="1"/>
  <c r="K94" i="1"/>
  <c r="L94" i="1"/>
  <c r="O94" i="1" s="1"/>
  <c r="M94" i="1"/>
  <c r="N94" i="1"/>
  <c r="H95" i="1"/>
  <c r="I95" i="1"/>
  <c r="J95" i="1"/>
  <c r="K95" i="1"/>
  <c r="L95" i="1"/>
  <c r="O95" i="1" s="1"/>
  <c r="M95" i="1"/>
  <c r="N95" i="1"/>
  <c r="H96" i="1"/>
  <c r="I96" i="1"/>
  <c r="J96" i="1"/>
  <c r="K96" i="1"/>
  <c r="L96" i="1"/>
  <c r="O96" i="1" s="1"/>
  <c r="M96" i="1"/>
  <c r="N96" i="1"/>
  <c r="H97" i="1"/>
  <c r="I97" i="1"/>
  <c r="J97" i="1"/>
  <c r="K97" i="1"/>
  <c r="L97" i="1"/>
  <c r="O97" i="1" s="1"/>
  <c r="M97" i="1"/>
  <c r="N97" i="1"/>
  <c r="H98" i="1"/>
  <c r="I98" i="1"/>
  <c r="J98" i="1"/>
  <c r="K98" i="1"/>
  <c r="L98" i="1"/>
  <c r="O98" i="1" s="1"/>
  <c r="M98" i="1"/>
  <c r="N98" i="1"/>
  <c r="H99" i="1"/>
  <c r="I99" i="1"/>
  <c r="J99" i="1"/>
  <c r="K99" i="1"/>
  <c r="L99" i="1"/>
  <c r="O99" i="1" s="1"/>
  <c r="M99" i="1"/>
  <c r="N99" i="1"/>
  <c r="H100" i="1"/>
  <c r="I100" i="1"/>
  <c r="J100" i="1"/>
  <c r="K100" i="1"/>
  <c r="L100" i="1"/>
  <c r="M100" i="1"/>
  <c r="N100" i="1"/>
  <c r="O100" i="1"/>
  <c r="H101" i="1"/>
  <c r="I101" i="1"/>
  <c r="J101" i="1"/>
  <c r="K101" i="1"/>
  <c r="L101" i="1"/>
  <c r="O101" i="1" s="1"/>
  <c r="M101" i="1"/>
  <c r="N101" i="1"/>
  <c r="H102" i="1"/>
  <c r="I102" i="1"/>
  <c r="J102" i="1"/>
  <c r="K102" i="1"/>
  <c r="L102" i="1"/>
  <c r="O102" i="1" s="1"/>
  <c r="M102" i="1"/>
  <c r="N102" i="1"/>
  <c r="H103" i="1"/>
  <c r="I103" i="1"/>
  <c r="J103" i="1"/>
  <c r="K103" i="1"/>
  <c r="L103" i="1"/>
  <c r="O103" i="1" s="1"/>
  <c r="M103" i="1"/>
  <c r="N103" i="1"/>
  <c r="H104" i="1"/>
  <c r="I104" i="1"/>
  <c r="J104" i="1"/>
  <c r="K104" i="1"/>
  <c r="L104" i="1"/>
  <c r="O104" i="1" s="1"/>
  <c r="M104" i="1"/>
  <c r="N104" i="1"/>
  <c r="H105" i="1"/>
  <c r="I105" i="1"/>
  <c r="J105" i="1"/>
  <c r="K105" i="1"/>
  <c r="L105" i="1"/>
  <c r="O105" i="1" s="1"/>
  <c r="M105" i="1"/>
  <c r="N105" i="1"/>
  <c r="H106" i="1"/>
  <c r="I106" i="1"/>
  <c r="J106" i="1"/>
  <c r="K106" i="1"/>
  <c r="L106" i="1"/>
  <c r="O106" i="1" s="1"/>
  <c r="M106" i="1"/>
  <c r="N106" i="1"/>
  <c r="H107" i="1"/>
  <c r="I107" i="1"/>
  <c r="J107" i="1"/>
  <c r="K107" i="1"/>
  <c r="L107" i="1"/>
  <c r="O107" i="1" s="1"/>
  <c r="M107" i="1"/>
  <c r="N107" i="1"/>
  <c r="H108" i="1"/>
  <c r="I108" i="1"/>
  <c r="J108" i="1"/>
  <c r="K108" i="1"/>
  <c r="L108" i="1"/>
  <c r="O108" i="1" s="1"/>
  <c r="M108" i="1"/>
  <c r="N108" i="1"/>
  <c r="H109" i="1"/>
  <c r="I109" i="1"/>
  <c r="J109" i="1"/>
  <c r="K109" i="1"/>
  <c r="L109" i="1"/>
  <c r="O109" i="1" s="1"/>
  <c r="M109" i="1"/>
  <c r="N109" i="1"/>
  <c r="H110" i="1"/>
  <c r="I110" i="1"/>
  <c r="J110" i="1"/>
  <c r="K110" i="1"/>
  <c r="L110" i="1"/>
  <c r="O110" i="1" s="1"/>
  <c r="M110" i="1"/>
  <c r="N110" i="1"/>
  <c r="H111" i="1"/>
  <c r="I111" i="1"/>
  <c r="J111" i="1"/>
  <c r="K111" i="1"/>
  <c r="L111" i="1"/>
  <c r="O111" i="1" s="1"/>
  <c r="M111" i="1"/>
  <c r="N111" i="1"/>
  <c r="H112" i="1"/>
  <c r="I112" i="1"/>
  <c r="J112" i="1"/>
  <c r="K112" i="1"/>
  <c r="L112" i="1"/>
  <c r="O112" i="1" s="1"/>
  <c r="M112" i="1"/>
  <c r="N112" i="1"/>
  <c r="H113" i="1"/>
  <c r="I113" i="1"/>
  <c r="J113" i="1"/>
  <c r="K113" i="1"/>
  <c r="L113" i="1"/>
  <c r="O113" i="1" s="1"/>
  <c r="M113" i="1"/>
  <c r="N113" i="1"/>
  <c r="H114" i="1"/>
  <c r="I114" i="1"/>
  <c r="J114" i="1"/>
  <c r="K114" i="1"/>
  <c r="L114" i="1"/>
  <c r="O114" i="1" s="1"/>
  <c r="M114" i="1"/>
  <c r="N114" i="1"/>
  <c r="H115" i="1"/>
  <c r="I115" i="1"/>
  <c r="J115" i="1"/>
  <c r="K115" i="1"/>
  <c r="L115" i="1"/>
  <c r="O115" i="1" s="1"/>
  <c r="M115" i="1"/>
  <c r="N115" i="1"/>
  <c r="H116" i="1"/>
  <c r="I116" i="1"/>
  <c r="J116" i="1"/>
  <c r="K116" i="1"/>
  <c r="L116" i="1"/>
  <c r="O116" i="1" s="1"/>
  <c r="M116" i="1"/>
  <c r="N116" i="1"/>
  <c r="H117" i="1"/>
  <c r="I117" i="1"/>
  <c r="J117" i="1"/>
  <c r="K117" i="1"/>
  <c r="L117" i="1"/>
  <c r="O117" i="1" s="1"/>
  <c r="M117" i="1"/>
  <c r="N117" i="1"/>
  <c r="H118" i="1"/>
  <c r="I118" i="1"/>
  <c r="J118" i="1"/>
  <c r="K118" i="1"/>
  <c r="L118" i="1"/>
  <c r="O118" i="1" s="1"/>
  <c r="M118" i="1"/>
  <c r="N118" i="1"/>
  <c r="H119" i="1"/>
  <c r="I119" i="1"/>
  <c r="J119" i="1"/>
  <c r="K119" i="1"/>
  <c r="L119" i="1"/>
  <c r="O119" i="1" s="1"/>
  <c r="M119" i="1"/>
  <c r="N119" i="1"/>
  <c r="H120" i="1"/>
  <c r="I120" i="1"/>
  <c r="J120" i="1"/>
  <c r="K120" i="1"/>
  <c r="L120" i="1"/>
  <c r="O120" i="1" s="1"/>
  <c r="M120" i="1"/>
  <c r="N120" i="1"/>
  <c r="H121" i="1"/>
  <c r="I121" i="1"/>
  <c r="J121" i="1"/>
  <c r="K121" i="1"/>
  <c r="L121" i="1"/>
  <c r="O121" i="1" s="1"/>
  <c r="M121" i="1"/>
  <c r="N121" i="1"/>
  <c r="H122" i="1"/>
  <c r="I122" i="1"/>
  <c r="J122" i="1"/>
  <c r="K122" i="1"/>
  <c r="L122" i="1"/>
  <c r="O122" i="1" s="1"/>
  <c r="M122" i="1"/>
  <c r="N122" i="1"/>
  <c r="H123" i="1"/>
  <c r="I123" i="1"/>
  <c r="J123" i="1"/>
  <c r="K123" i="1"/>
  <c r="L123" i="1"/>
  <c r="O123" i="1" s="1"/>
  <c r="M123" i="1"/>
  <c r="N123" i="1"/>
  <c r="H124" i="1"/>
  <c r="I124" i="1"/>
  <c r="J124" i="1"/>
  <c r="K124" i="1"/>
  <c r="L124" i="1"/>
  <c r="O124" i="1" s="1"/>
  <c r="M124" i="1"/>
  <c r="N124" i="1"/>
  <c r="H125" i="1"/>
  <c r="I125" i="1"/>
  <c r="J125" i="1"/>
  <c r="K125" i="1"/>
  <c r="L125" i="1"/>
  <c r="O125" i="1" s="1"/>
  <c r="M125" i="1"/>
  <c r="N125" i="1"/>
  <c r="H126" i="1"/>
  <c r="I126" i="1"/>
  <c r="J126" i="1"/>
  <c r="K126" i="1"/>
  <c r="L126" i="1"/>
  <c r="O126" i="1" s="1"/>
  <c r="M126" i="1"/>
  <c r="N126" i="1"/>
  <c r="H127" i="1"/>
  <c r="I127" i="1"/>
  <c r="J127" i="1"/>
  <c r="K127" i="1"/>
  <c r="L127" i="1"/>
  <c r="O127" i="1" s="1"/>
  <c r="M127" i="1"/>
  <c r="N127" i="1"/>
  <c r="H128" i="1"/>
  <c r="I128" i="1"/>
  <c r="J128" i="1"/>
  <c r="K128" i="1"/>
  <c r="L128" i="1"/>
  <c r="O128" i="1" s="1"/>
  <c r="M128" i="1"/>
  <c r="N128" i="1"/>
  <c r="H129" i="1"/>
  <c r="I129" i="1"/>
  <c r="J129" i="1"/>
  <c r="K129" i="1"/>
  <c r="L129" i="1"/>
  <c r="M129" i="1"/>
  <c r="N129" i="1"/>
  <c r="O129" i="1"/>
  <c r="H130" i="1"/>
  <c r="I130" i="1"/>
  <c r="J130" i="1"/>
  <c r="K130" i="1"/>
  <c r="L130" i="1"/>
  <c r="O130" i="1" s="1"/>
  <c r="M130" i="1"/>
  <c r="N130" i="1"/>
  <c r="H131" i="1"/>
  <c r="I131" i="1"/>
  <c r="J131" i="1"/>
  <c r="K131" i="1"/>
  <c r="L131" i="1"/>
  <c r="O131" i="1" s="1"/>
  <c r="M131" i="1"/>
  <c r="N131" i="1"/>
  <c r="H132" i="1"/>
  <c r="I132" i="1"/>
  <c r="J132" i="1"/>
  <c r="K132" i="1"/>
  <c r="L132" i="1"/>
  <c r="O132" i="1" s="1"/>
  <c r="M132" i="1"/>
  <c r="N132" i="1"/>
  <c r="H133" i="1"/>
  <c r="I133" i="1"/>
  <c r="J133" i="1"/>
  <c r="K133" i="1"/>
  <c r="L133" i="1"/>
  <c r="M133" i="1"/>
  <c r="N133" i="1"/>
  <c r="O133" i="1"/>
  <c r="H134" i="1"/>
  <c r="I134" i="1"/>
  <c r="J134" i="1"/>
  <c r="K134" i="1"/>
  <c r="L134" i="1"/>
  <c r="O134" i="1" s="1"/>
  <c r="M134" i="1"/>
  <c r="N134" i="1"/>
  <c r="H135" i="1"/>
  <c r="I135" i="1"/>
  <c r="J135" i="1"/>
  <c r="K135" i="1"/>
  <c r="L135" i="1"/>
  <c r="O135" i="1" s="1"/>
  <c r="M135" i="1"/>
  <c r="N135" i="1"/>
  <c r="H136" i="1"/>
  <c r="I136" i="1"/>
  <c r="J136" i="1"/>
  <c r="K136" i="1"/>
  <c r="L136" i="1"/>
  <c r="O136" i="1" s="1"/>
  <c r="M136" i="1"/>
  <c r="N136" i="1"/>
  <c r="H137" i="1"/>
  <c r="I137" i="1"/>
  <c r="J137" i="1"/>
  <c r="K137" i="1"/>
  <c r="L137" i="1"/>
  <c r="O137" i="1" s="1"/>
  <c r="M137" i="1"/>
  <c r="N137" i="1"/>
  <c r="H138" i="1"/>
  <c r="I138" i="1"/>
  <c r="J138" i="1"/>
  <c r="K138" i="1"/>
  <c r="L138" i="1"/>
  <c r="O138" i="1" s="1"/>
  <c r="M138" i="1"/>
  <c r="N138" i="1"/>
  <c r="H139" i="1"/>
  <c r="I139" i="1"/>
  <c r="J139" i="1"/>
  <c r="K139" i="1"/>
  <c r="L139" i="1"/>
  <c r="O139" i="1" s="1"/>
  <c r="M139" i="1"/>
  <c r="N139" i="1"/>
  <c r="H140" i="1"/>
  <c r="I140" i="1"/>
  <c r="J140" i="1"/>
  <c r="K140" i="1"/>
  <c r="L140" i="1"/>
  <c r="O140" i="1" s="1"/>
  <c r="M140" i="1"/>
  <c r="N140" i="1"/>
  <c r="H141" i="1"/>
  <c r="I141" i="1"/>
  <c r="J141" i="1"/>
  <c r="K141" i="1"/>
  <c r="L141" i="1"/>
  <c r="O141" i="1" s="1"/>
  <c r="M141" i="1"/>
  <c r="N141" i="1"/>
  <c r="H142" i="1"/>
  <c r="I142" i="1"/>
  <c r="J142" i="1"/>
  <c r="K142" i="1"/>
  <c r="L142" i="1"/>
  <c r="O142" i="1" s="1"/>
  <c r="M142" i="1"/>
  <c r="N142" i="1"/>
  <c r="H143" i="1"/>
  <c r="I143" i="1"/>
  <c r="J143" i="1"/>
  <c r="K143" i="1"/>
  <c r="L143" i="1"/>
  <c r="O143" i="1" s="1"/>
  <c r="M143" i="1"/>
  <c r="N143" i="1"/>
  <c r="H144" i="1"/>
  <c r="I144" i="1"/>
  <c r="J144" i="1"/>
  <c r="K144" i="1"/>
  <c r="L144" i="1"/>
  <c r="O144" i="1" s="1"/>
  <c r="M144" i="1"/>
  <c r="N144" i="1"/>
  <c r="H145" i="1"/>
  <c r="I145" i="1"/>
  <c r="J145" i="1"/>
  <c r="K145" i="1"/>
  <c r="L145" i="1"/>
  <c r="O145" i="1" s="1"/>
  <c r="M145" i="1"/>
  <c r="N145" i="1"/>
  <c r="H146" i="1"/>
  <c r="I146" i="1"/>
  <c r="J146" i="1"/>
  <c r="K146" i="1"/>
  <c r="L146" i="1"/>
  <c r="O146" i="1" s="1"/>
  <c r="M146" i="1"/>
  <c r="N146" i="1"/>
  <c r="H147" i="1"/>
  <c r="I147" i="1"/>
  <c r="J147" i="1"/>
  <c r="K147" i="1"/>
  <c r="L147" i="1"/>
  <c r="O147" i="1" s="1"/>
  <c r="M147" i="1"/>
  <c r="N147" i="1"/>
  <c r="H148" i="1"/>
  <c r="I148" i="1"/>
  <c r="J148" i="1"/>
  <c r="K148" i="1"/>
  <c r="L148" i="1"/>
  <c r="O148" i="1" s="1"/>
  <c r="M148" i="1"/>
  <c r="N148" i="1"/>
  <c r="H149" i="1"/>
  <c r="I149" i="1"/>
  <c r="J149" i="1"/>
  <c r="K149" i="1"/>
  <c r="L149" i="1"/>
  <c r="O149" i="1" s="1"/>
  <c r="M149" i="1"/>
  <c r="N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O151" i="1" s="1"/>
  <c r="M151" i="1"/>
  <c r="N151" i="1"/>
  <c r="H152" i="1"/>
  <c r="I152" i="1"/>
  <c r="J152" i="1"/>
  <c r="K152" i="1"/>
  <c r="L152" i="1"/>
  <c r="O152" i="1" s="1"/>
  <c r="M152" i="1"/>
  <c r="N152" i="1"/>
  <c r="H153" i="1"/>
  <c r="I153" i="1"/>
  <c r="J153" i="1"/>
  <c r="K153" i="1"/>
  <c r="L153" i="1"/>
  <c r="O153" i="1" s="1"/>
  <c r="M153" i="1"/>
  <c r="N153" i="1"/>
  <c r="H154" i="1"/>
  <c r="I154" i="1"/>
  <c r="J154" i="1"/>
  <c r="K154" i="1"/>
  <c r="L154" i="1"/>
  <c r="M154" i="1"/>
  <c r="N154" i="1"/>
  <c r="O154" i="1"/>
  <c r="H155" i="1"/>
  <c r="I155" i="1"/>
  <c r="J155" i="1"/>
  <c r="K155" i="1"/>
  <c r="L155" i="1"/>
  <c r="O155" i="1" s="1"/>
  <c r="M155" i="1"/>
  <c r="N155" i="1"/>
  <c r="H156" i="1"/>
  <c r="I156" i="1"/>
  <c r="J156" i="1"/>
  <c r="K156" i="1"/>
  <c r="L156" i="1"/>
  <c r="O156" i="1" s="1"/>
  <c r="M156" i="1"/>
  <c r="N156" i="1"/>
  <c r="H157" i="1"/>
  <c r="I157" i="1"/>
  <c r="J157" i="1"/>
  <c r="K157" i="1"/>
  <c r="L157" i="1"/>
  <c r="O157" i="1" s="1"/>
  <c r="M157" i="1"/>
  <c r="N157" i="1"/>
  <c r="H158" i="1"/>
  <c r="I158" i="1"/>
  <c r="J158" i="1"/>
  <c r="K158" i="1"/>
  <c r="L158" i="1"/>
  <c r="O158" i="1" s="1"/>
  <c r="M158" i="1"/>
  <c r="N158" i="1"/>
  <c r="H159" i="1"/>
  <c r="I159" i="1"/>
  <c r="J159" i="1"/>
  <c r="K159" i="1"/>
  <c r="L159" i="1"/>
  <c r="O159" i="1" s="1"/>
  <c r="M159" i="1"/>
  <c r="N159" i="1"/>
  <c r="H160" i="1"/>
  <c r="I160" i="1"/>
  <c r="J160" i="1"/>
  <c r="K160" i="1"/>
  <c r="L160" i="1"/>
  <c r="O160" i="1" s="1"/>
  <c r="M160" i="1"/>
  <c r="N160" i="1"/>
  <c r="H161" i="1"/>
  <c r="I161" i="1"/>
  <c r="J161" i="1"/>
  <c r="K161" i="1"/>
  <c r="L161" i="1"/>
  <c r="O161" i="1" s="1"/>
  <c r="M161" i="1"/>
  <c r="N161" i="1"/>
  <c r="H162" i="1"/>
  <c r="I162" i="1"/>
  <c r="J162" i="1"/>
  <c r="K162" i="1"/>
  <c r="L162" i="1"/>
  <c r="O162" i="1" s="1"/>
  <c r="M162" i="1"/>
  <c r="N162" i="1"/>
  <c r="H163" i="1"/>
  <c r="I163" i="1"/>
  <c r="J163" i="1"/>
  <c r="K163" i="1"/>
  <c r="L163" i="1"/>
  <c r="O163" i="1" s="1"/>
  <c r="M163" i="1"/>
  <c r="N163" i="1"/>
  <c r="H164" i="1"/>
  <c r="I164" i="1"/>
  <c r="J164" i="1"/>
  <c r="K164" i="1"/>
  <c r="L164" i="1"/>
  <c r="O164" i="1" s="1"/>
  <c r="M164" i="1"/>
  <c r="N164" i="1"/>
  <c r="H165" i="1"/>
  <c r="I165" i="1"/>
  <c r="J165" i="1"/>
  <c r="K165" i="1"/>
  <c r="L165" i="1"/>
  <c r="O165" i="1" s="1"/>
  <c r="M165" i="1"/>
  <c r="N165" i="1"/>
  <c r="H166" i="1"/>
  <c r="I166" i="1"/>
  <c r="J166" i="1"/>
  <c r="K166" i="1"/>
  <c r="L166" i="1"/>
  <c r="O166" i="1" s="1"/>
  <c r="M166" i="1"/>
  <c r="N166" i="1"/>
  <c r="H167" i="1"/>
  <c r="I167" i="1"/>
  <c r="J167" i="1"/>
  <c r="K167" i="1"/>
  <c r="L167" i="1"/>
  <c r="O167" i="1" s="1"/>
  <c r="M167" i="1"/>
  <c r="N167" i="1"/>
  <c r="H168" i="1"/>
  <c r="I168" i="1"/>
  <c r="J168" i="1"/>
  <c r="K168" i="1"/>
  <c r="L168" i="1"/>
  <c r="O168" i="1" s="1"/>
  <c r="M168" i="1"/>
  <c r="N168" i="1"/>
  <c r="H169" i="1"/>
  <c r="I169" i="1"/>
  <c r="J169" i="1"/>
  <c r="K169" i="1"/>
  <c r="L169" i="1"/>
  <c r="O169" i="1" s="1"/>
  <c r="M169" i="1"/>
  <c r="N169" i="1"/>
  <c r="H170" i="1"/>
  <c r="I170" i="1"/>
  <c r="J170" i="1"/>
  <c r="K170" i="1"/>
  <c r="L170" i="1"/>
  <c r="O170" i="1" s="1"/>
  <c r="M170" i="1"/>
  <c r="N170" i="1"/>
  <c r="H171" i="1"/>
  <c r="I171" i="1"/>
  <c r="J171" i="1"/>
  <c r="K171" i="1"/>
  <c r="L171" i="1"/>
  <c r="O171" i="1" s="1"/>
  <c r="M171" i="1"/>
  <c r="N171" i="1"/>
  <c r="H172" i="1"/>
  <c r="I172" i="1"/>
  <c r="J172" i="1"/>
  <c r="K172" i="1"/>
  <c r="L172" i="1"/>
  <c r="O172" i="1" s="1"/>
  <c r="M172" i="1"/>
  <c r="N172" i="1"/>
  <c r="H173" i="1"/>
  <c r="I173" i="1"/>
  <c r="J173" i="1"/>
  <c r="K173" i="1"/>
  <c r="L173" i="1"/>
  <c r="O173" i="1" s="1"/>
  <c r="M173" i="1"/>
  <c r="N173" i="1"/>
  <c r="H174" i="1"/>
  <c r="I174" i="1"/>
  <c r="J174" i="1"/>
  <c r="K174" i="1"/>
  <c r="L174" i="1"/>
  <c r="O174" i="1" s="1"/>
  <c r="M174" i="1"/>
  <c r="N174" i="1"/>
  <c r="H175" i="1"/>
  <c r="I175" i="1"/>
  <c r="J175" i="1"/>
  <c r="K175" i="1"/>
  <c r="L175" i="1"/>
  <c r="O175" i="1" s="1"/>
  <c r="M175" i="1"/>
  <c r="N175" i="1"/>
  <c r="H176" i="1"/>
  <c r="I176" i="1"/>
  <c r="J176" i="1"/>
  <c r="K176" i="1"/>
  <c r="L176" i="1"/>
  <c r="O176" i="1" s="1"/>
  <c r="M176" i="1"/>
  <c r="N176" i="1"/>
  <c r="H177" i="1"/>
  <c r="I177" i="1"/>
  <c r="J177" i="1"/>
  <c r="K177" i="1"/>
  <c r="L177" i="1"/>
  <c r="O177" i="1" s="1"/>
  <c r="M177" i="1"/>
  <c r="N177" i="1"/>
  <c r="H178" i="1"/>
  <c r="I178" i="1"/>
  <c r="J178" i="1"/>
  <c r="K178" i="1"/>
  <c r="L178" i="1"/>
  <c r="O178" i="1" s="1"/>
  <c r="M178" i="1"/>
  <c r="N178" i="1"/>
  <c r="H179" i="1"/>
  <c r="I179" i="1"/>
  <c r="J179" i="1"/>
  <c r="K179" i="1"/>
  <c r="L179" i="1"/>
  <c r="O179" i="1" s="1"/>
  <c r="M179" i="1"/>
  <c r="N179" i="1"/>
  <c r="H180" i="1"/>
  <c r="I180" i="1"/>
  <c r="J180" i="1"/>
  <c r="K180" i="1"/>
  <c r="L180" i="1"/>
  <c r="O180" i="1" s="1"/>
  <c r="M180" i="1"/>
  <c r="N180" i="1"/>
  <c r="H181" i="1"/>
  <c r="I181" i="1"/>
  <c r="J181" i="1"/>
  <c r="K181" i="1"/>
  <c r="L181" i="1"/>
  <c r="O181" i="1" s="1"/>
  <c r="M181" i="1"/>
  <c r="N181" i="1"/>
  <c r="H182" i="1"/>
  <c r="I182" i="1"/>
  <c r="J182" i="1"/>
  <c r="K182" i="1"/>
  <c r="L182" i="1"/>
  <c r="O182" i="1" s="1"/>
  <c r="M182" i="1"/>
  <c r="N182" i="1"/>
  <c r="H183" i="1"/>
  <c r="I183" i="1"/>
  <c r="J183" i="1"/>
  <c r="K183" i="1"/>
  <c r="L183" i="1"/>
  <c r="O183" i="1" s="1"/>
  <c r="M183" i="1"/>
  <c r="N183" i="1"/>
  <c r="H184" i="1"/>
  <c r="I184" i="1"/>
  <c r="J184" i="1"/>
  <c r="K184" i="1"/>
  <c r="L184" i="1"/>
  <c r="O184" i="1" s="1"/>
  <c r="M184" i="1"/>
  <c r="N184" i="1"/>
  <c r="H185" i="1"/>
  <c r="I185" i="1"/>
  <c r="J185" i="1"/>
  <c r="K185" i="1"/>
  <c r="L185" i="1"/>
  <c r="O185" i="1" s="1"/>
  <c r="M185" i="1"/>
  <c r="N185" i="1"/>
  <c r="H186" i="1"/>
  <c r="I186" i="1"/>
  <c r="J186" i="1"/>
  <c r="K186" i="1"/>
  <c r="L186" i="1"/>
  <c r="O186" i="1" s="1"/>
  <c r="M186" i="1"/>
  <c r="N186" i="1"/>
  <c r="H187" i="1"/>
  <c r="I187" i="1"/>
  <c r="J187" i="1"/>
  <c r="K187" i="1"/>
  <c r="L187" i="1"/>
  <c r="O187" i="1" s="1"/>
  <c r="M187" i="1"/>
  <c r="N187" i="1"/>
  <c r="H188" i="1"/>
  <c r="I188" i="1"/>
  <c r="J188" i="1"/>
  <c r="K188" i="1"/>
  <c r="L188" i="1"/>
  <c r="O188" i="1" s="1"/>
  <c r="M188" i="1"/>
  <c r="N188" i="1"/>
  <c r="H189" i="1"/>
  <c r="I189" i="1"/>
  <c r="J189" i="1"/>
  <c r="K189" i="1"/>
  <c r="L189" i="1"/>
  <c r="O189" i="1" s="1"/>
  <c r="M189" i="1"/>
  <c r="N189" i="1"/>
  <c r="H190" i="1"/>
  <c r="I190" i="1"/>
  <c r="J190" i="1"/>
  <c r="K190" i="1"/>
  <c r="L190" i="1"/>
  <c r="O190" i="1" s="1"/>
  <c r="M190" i="1"/>
  <c r="N190" i="1"/>
  <c r="H191" i="1"/>
  <c r="I191" i="1"/>
  <c r="J191" i="1"/>
  <c r="K191" i="1"/>
  <c r="L191" i="1"/>
  <c r="O191" i="1" s="1"/>
  <c r="M191" i="1"/>
  <c r="N191" i="1"/>
  <c r="H192" i="1"/>
  <c r="I192" i="1"/>
  <c r="J192" i="1"/>
  <c r="K192" i="1"/>
  <c r="L192" i="1"/>
  <c r="O192" i="1" s="1"/>
  <c r="M192" i="1"/>
  <c r="N192" i="1"/>
  <c r="H193" i="1"/>
  <c r="I193" i="1"/>
  <c r="J193" i="1"/>
  <c r="K193" i="1"/>
  <c r="L193" i="1"/>
  <c r="O193" i="1" s="1"/>
  <c r="M193" i="1"/>
  <c r="N193" i="1"/>
  <c r="H194" i="1"/>
  <c r="I194" i="1"/>
  <c r="J194" i="1"/>
  <c r="K194" i="1"/>
  <c r="L194" i="1"/>
  <c r="O194" i="1" s="1"/>
  <c r="M194" i="1"/>
  <c r="N194" i="1"/>
  <c r="H195" i="1"/>
  <c r="I195" i="1"/>
  <c r="J195" i="1"/>
  <c r="K195" i="1"/>
  <c r="L195" i="1"/>
  <c r="O195" i="1" s="1"/>
  <c r="M195" i="1"/>
  <c r="N195" i="1"/>
  <c r="H196" i="1"/>
  <c r="I196" i="1"/>
  <c r="J196" i="1"/>
  <c r="K196" i="1"/>
  <c r="L196" i="1"/>
  <c r="O196" i="1" s="1"/>
  <c r="M196" i="1"/>
  <c r="N196" i="1"/>
  <c r="H197" i="1"/>
  <c r="I197" i="1"/>
  <c r="J197" i="1"/>
  <c r="K197" i="1"/>
  <c r="L197" i="1"/>
  <c r="O197" i="1" s="1"/>
  <c r="M197" i="1"/>
  <c r="N197" i="1"/>
  <c r="H198" i="1"/>
  <c r="I198" i="1"/>
  <c r="J198" i="1"/>
  <c r="K198" i="1"/>
  <c r="L198" i="1"/>
  <c r="O198" i="1" s="1"/>
  <c r="M198" i="1"/>
  <c r="N198" i="1"/>
  <c r="H199" i="1"/>
  <c r="I199" i="1"/>
  <c r="J199" i="1"/>
  <c r="K199" i="1"/>
  <c r="L199" i="1"/>
  <c r="O199" i="1" s="1"/>
  <c r="M199" i="1"/>
  <c r="N199" i="1"/>
  <c r="H200" i="1"/>
  <c r="I200" i="1"/>
  <c r="J200" i="1"/>
  <c r="K200" i="1"/>
  <c r="L200" i="1"/>
  <c r="O200" i="1" s="1"/>
  <c r="M200" i="1"/>
  <c r="N200" i="1"/>
  <c r="H201" i="1"/>
  <c r="I201" i="1"/>
  <c r="J201" i="1"/>
  <c r="K201" i="1"/>
  <c r="L201" i="1"/>
  <c r="O201" i="1" s="1"/>
  <c r="M201" i="1"/>
  <c r="N201" i="1"/>
  <c r="H202" i="1"/>
  <c r="I202" i="1"/>
  <c r="J202" i="1"/>
  <c r="K202" i="1"/>
  <c r="L202" i="1"/>
  <c r="O202" i="1" s="1"/>
  <c r="M202" i="1"/>
  <c r="N202" i="1"/>
  <c r="H203" i="1"/>
  <c r="I203" i="1"/>
  <c r="J203" i="1"/>
  <c r="K203" i="1"/>
  <c r="L203" i="1"/>
  <c r="O203" i="1" s="1"/>
  <c r="M203" i="1"/>
  <c r="N203" i="1"/>
  <c r="H204" i="1"/>
  <c r="I204" i="1"/>
  <c r="J204" i="1"/>
  <c r="K204" i="1"/>
  <c r="L204" i="1"/>
  <c r="M204" i="1"/>
  <c r="N204" i="1"/>
  <c r="O204" i="1"/>
  <c r="H205" i="1"/>
  <c r="I205" i="1"/>
  <c r="J205" i="1"/>
  <c r="K205" i="1"/>
  <c r="L205" i="1"/>
  <c r="O205" i="1" s="1"/>
  <c r="M205" i="1"/>
  <c r="N205" i="1"/>
  <c r="H206" i="1"/>
  <c r="I206" i="1"/>
  <c r="J206" i="1"/>
  <c r="K206" i="1"/>
  <c r="L206" i="1"/>
  <c r="O206" i="1" s="1"/>
  <c r="M206" i="1"/>
  <c r="N206" i="1"/>
  <c r="H207" i="1"/>
  <c r="I207" i="1"/>
  <c r="J207" i="1"/>
  <c r="K207" i="1"/>
  <c r="L207" i="1"/>
  <c r="O207" i="1" s="1"/>
  <c r="M207" i="1"/>
  <c r="N207" i="1"/>
  <c r="H208" i="1"/>
  <c r="I208" i="1"/>
  <c r="J208" i="1"/>
  <c r="K208" i="1"/>
  <c r="L208" i="1"/>
  <c r="M208" i="1"/>
  <c r="N208" i="1"/>
  <c r="O208" i="1"/>
  <c r="H209" i="1"/>
  <c r="I209" i="1"/>
  <c r="J209" i="1"/>
  <c r="K209" i="1"/>
  <c r="L209" i="1"/>
  <c r="O209" i="1" s="1"/>
  <c r="M209" i="1"/>
  <c r="N209" i="1"/>
  <c r="H210" i="1"/>
  <c r="I210" i="1"/>
  <c r="J210" i="1"/>
  <c r="K210" i="1"/>
  <c r="L210" i="1"/>
  <c r="O210" i="1" s="1"/>
  <c r="M210" i="1"/>
  <c r="N210" i="1"/>
  <c r="H211" i="1"/>
  <c r="I211" i="1"/>
  <c r="J211" i="1"/>
  <c r="K211" i="1"/>
  <c r="L211" i="1"/>
  <c r="O211" i="1" s="1"/>
  <c r="M211" i="1"/>
  <c r="N211" i="1"/>
  <c r="H212" i="1"/>
  <c r="I212" i="1"/>
  <c r="J212" i="1"/>
  <c r="K212" i="1"/>
  <c r="L212" i="1"/>
  <c r="O212" i="1" s="1"/>
  <c r="M212" i="1"/>
  <c r="N212" i="1"/>
  <c r="H213" i="1"/>
  <c r="I213" i="1"/>
  <c r="J213" i="1"/>
  <c r="K213" i="1"/>
  <c r="L213" i="1"/>
  <c r="O213" i="1" s="1"/>
  <c r="M213" i="1"/>
  <c r="N213" i="1"/>
  <c r="H214" i="1"/>
  <c r="I214" i="1"/>
  <c r="J214" i="1"/>
  <c r="K214" i="1"/>
  <c r="L214" i="1"/>
  <c r="O214" i="1" s="1"/>
  <c r="M214" i="1"/>
  <c r="N214" i="1"/>
  <c r="H215" i="1"/>
  <c r="I215" i="1"/>
  <c r="J215" i="1"/>
  <c r="K215" i="1"/>
  <c r="L215" i="1"/>
  <c r="O215" i="1" s="1"/>
  <c r="M215" i="1"/>
  <c r="N215" i="1"/>
  <c r="H216" i="1"/>
  <c r="I216" i="1"/>
  <c r="J216" i="1"/>
  <c r="K216" i="1"/>
  <c r="L216" i="1"/>
  <c r="O216" i="1" s="1"/>
  <c r="M216" i="1"/>
  <c r="N216" i="1"/>
  <c r="H217" i="1"/>
  <c r="I217" i="1"/>
  <c r="J217" i="1"/>
  <c r="K217" i="1"/>
  <c r="L217" i="1"/>
  <c r="O217" i="1" s="1"/>
  <c r="M217" i="1"/>
  <c r="N217" i="1"/>
  <c r="H218" i="1"/>
  <c r="I218" i="1"/>
  <c r="J218" i="1"/>
  <c r="K218" i="1"/>
  <c r="L218" i="1"/>
  <c r="O218" i="1" s="1"/>
  <c r="M218" i="1"/>
  <c r="N218" i="1"/>
  <c r="H219" i="1"/>
  <c r="I219" i="1"/>
  <c r="J219" i="1"/>
  <c r="K219" i="1"/>
  <c r="L219" i="1"/>
  <c r="O219" i="1" s="1"/>
  <c r="M219" i="1"/>
  <c r="N219" i="1"/>
  <c r="H220" i="1"/>
  <c r="I220" i="1"/>
  <c r="J220" i="1"/>
  <c r="K220" i="1"/>
  <c r="L220" i="1"/>
  <c r="O220" i="1" s="1"/>
  <c r="M220" i="1"/>
  <c r="N220" i="1"/>
  <c r="H221" i="1"/>
  <c r="I221" i="1"/>
  <c r="J221" i="1"/>
  <c r="K221" i="1"/>
  <c r="L221" i="1"/>
  <c r="O221" i="1" s="1"/>
  <c r="M221" i="1"/>
  <c r="N221" i="1"/>
  <c r="H222" i="1"/>
  <c r="I222" i="1"/>
  <c r="J222" i="1"/>
  <c r="K222" i="1"/>
  <c r="L222" i="1"/>
  <c r="O222" i="1" s="1"/>
  <c r="M222" i="1"/>
  <c r="N222" i="1"/>
  <c r="H223" i="1"/>
  <c r="I223" i="1"/>
  <c r="J223" i="1"/>
  <c r="K223" i="1"/>
  <c r="L223" i="1"/>
  <c r="O223" i="1" s="1"/>
  <c r="M223" i="1"/>
  <c r="N223" i="1"/>
  <c r="H224" i="1"/>
  <c r="I224" i="1"/>
  <c r="J224" i="1"/>
  <c r="K224" i="1"/>
  <c r="L224" i="1"/>
  <c r="O224" i="1" s="1"/>
  <c r="M224" i="1"/>
  <c r="N224" i="1"/>
  <c r="H225" i="1"/>
  <c r="I225" i="1"/>
  <c r="J225" i="1"/>
  <c r="K225" i="1"/>
  <c r="L225" i="1"/>
  <c r="M225" i="1"/>
  <c r="N225" i="1"/>
  <c r="O225" i="1"/>
  <c r="H226" i="1"/>
  <c r="I226" i="1"/>
  <c r="J226" i="1"/>
  <c r="K226" i="1"/>
  <c r="L226" i="1"/>
  <c r="O226" i="1" s="1"/>
  <c r="M226" i="1"/>
  <c r="N226" i="1"/>
  <c r="H227" i="1"/>
  <c r="I227" i="1"/>
  <c r="J227" i="1"/>
  <c r="K227" i="1"/>
  <c r="L227" i="1"/>
  <c r="O227" i="1" s="1"/>
  <c r="M227" i="1"/>
  <c r="N227" i="1"/>
  <c r="H228" i="1"/>
  <c r="I228" i="1"/>
  <c r="J228" i="1"/>
  <c r="K228" i="1"/>
  <c r="L228" i="1"/>
  <c r="O228" i="1" s="1"/>
  <c r="M228" i="1"/>
  <c r="N228" i="1"/>
  <c r="H229" i="1"/>
  <c r="I229" i="1"/>
  <c r="J229" i="1"/>
  <c r="K229" i="1"/>
  <c r="L229" i="1"/>
  <c r="O229" i="1" s="1"/>
  <c r="M229" i="1"/>
  <c r="N229" i="1"/>
  <c r="H230" i="1"/>
  <c r="I230" i="1"/>
  <c r="J230" i="1"/>
  <c r="K230" i="1"/>
  <c r="L230" i="1"/>
  <c r="O230" i="1" s="1"/>
  <c r="M230" i="1"/>
  <c r="N230" i="1"/>
  <c r="H231" i="1"/>
  <c r="I231" i="1"/>
  <c r="J231" i="1"/>
  <c r="K231" i="1"/>
  <c r="L231" i="1"/>
  <c r="O231" i="1" s="1"/>
  <c r="M231" i="1"/>
  <c r="N231" i="1"/>
  <c r="H232" i="1"/>
  <c r="I232" i="1"/>
  <c r="J232" i="1"/>
  <c r="K232" i="1"/>
  <c r="L232" i="1"/>
  <c r="O232" i="1" s="1"/>
  <c r="M232" i="1"/>
  <c r="N232" i="1"/>
  <c r="H233" i="1"/>
  <c r="I233" i="1"/>
  <c r="J233" i="1"/>
  <c r="K233" i="1"/>
  <c r="L233" i="1"/>
  <c r="M233" i="1"/>
  <c r="N233" i="1"/>
  <c r="O233" i="1"/>
  <c r="H234" i="1"/>
  <c r="I234" i="1"/>
  <c r="J234" i="1"/>
  <c r="K234" i="1"/>
  <c r="L234" i="1"/>
  <c r="O234" i="1" s="1"/>
  <c r="M234" i="1"/>
  <c r="N234" i="1"/>
  <c r="H235" i="1"/>
  <c r="I235" i="1"/>
  <c r="J235" i="1"/>
  <c r="K235" i="1"/>
  <c r="L235" i="1"/>
  <c r="O235" i="1" s="1"/>
  <c r="M235" i="1"/>
  <c r="N235" i="1"/>
  <c r="H236" i="1"/>
  <c r="I236" i="1"/>
  <c r="J236" i="1"/>
  <c r="K236" i="1"/>
  <c r="L236" i="1"/>
  <c r="O236" i="1" s="1"/>
  <c r="M236" i="1"/>
  <c r="N236" i="1"/>
  <c r="H237" i="1"/>
  <c r="I237" i="1"/>
  <c r="J237" i="1"/>
  <c r="K237" i="1"/>
  <c r="L237" i="1"/>
  <c r="O237" i="1" s="1"/>
  <c r="M237" i="1"/>
  <c r="N237" i="1"/>
  <c r="H238" i="1"/>
  <c r="I238" i="1"/>
  <c r="J238" i="1"/>
  <c r="K238" i="1"/>
  <c r="L238" i="1"/>
  <c r="O238" i="1" s="1"/>
  <c r="M238" i="1"/>
  <c r="N238" i="1"/>
  <c r="H239" i="1"/>
  <c r="I239" i="1"/>
  <c r="J239" i="1"/>
  <c r="K239" i="1"/>
  <c r="L239" i="1"/>
  <c r="M239" i="1"/>
  <c r="N239" i="1"/>
  <c r="O239" i="1"/>
  <c r="H240" i="1"/>
  <c r="I240" i="1"/>
  <c r="J240" i="1"/>
  <c r="K240" i="1"/>
  <c r="L240" i="1"/>
  <c r="O240" i="1" s="1"/>
  <c r="M240" i="1"/>
  <c r="N240" i="1"/>
  <c r="H241" i="1"/>
  <c r="I241" i="1"/>
  <c r="J241" i="1"/>
  <c r="K241" i="1"/>
  <c r="L241" i="1"/>
  <c r="O241" i="1" s="1"/>
  <c r="M241" i="1"/>
  <c r="N241" i="1"/>
  <c r="H242" i="1"/>
  <c r="I242" i="1"/>
  <c r="J242" i="1"/>
  <c r="K242" i="1"/>
  <c r="L242" i="1"/>
  <c r="O242" i="1" s="1"/>
  <c r="M242" i="1"/>
  <c r="N242" i="1"/>
  <c r="H243" i="1"/>
  <c r="I243" i="1"/>
  <c r="J243" i="1"/>
  <c r="K243" i="1"/>
  <c r="L243" i="1"/>
  <c r="M243" i="1"/>
  <c r="N243" i="1"/>
  <c r="O243" i="1"/>
  <c r="H244" i="1"/>
  <c r="I244" i="1"/>
  <c r="J244" i="1"/>
  <c r="K244" i="1"/>
  <c r="L244" i="1"/>
  <c r="O244" i="1" s="1"/>
  <c r="M244" i="1"/>
  <c r="N244" i="1"/>
  <c r="H245" i="1"/>
  <c r="I245" i="1"/>
  <c r="J245" i="1"/>
  <c r="K245" i="1"/>
  <c r="L245" i="1"/>
  <c r="O245" i="1" s="1"/>
  <c r="M245" i="1"/>
  <c r="N245" i="1"/>
  <c r="H246" i="1"/>
  <c r="I246" i="1"/>
  <c r="J246" i="1"/>
  <c r="K246" i="1"/>
  <c r="L246" i="1"/>
  <c r="O246" i="1" s="1"/>
  <c r="M246" i="1"/>
  <c r="N246" i="1"/>
  <c r="H247" i="1"/>
  <c r="I247" i="1"/>
  <c r="J247" i="1"/>
  <c r="K247" i="1"/>
  <c r="L247" i="1"/>
  <c r="O247" i="1" s="1"/>
  <c r="M247" i="1"/>
  <c r="N247" i="1"/>
  <c r="H248" i="1"/>
  <c r="I248" i="1"/>
  <c r="J248" i="1"/>
  <c r="K248" i="1"/>
  <c r="L248" i="1"/>
  <c r="O248" i="1" s="1"/>
  <c r="M248" i="1"/>
  <c r="N248" i="1"/>
  <c r="H249" i="1"/>
  <c r="I249" i="1"/>
  <c r="J249" i="1"/>
  <c r="K249" i="1"/>
  <c r="L249" i="1"/>
  <c r="O249" i="1" s="1"/>
  <c r="M249" i="1"/>
  <c r="N249" i="1"/>
  <c r="H250" i="1"/>
  <c r="I250" i="1"/>
  <c r="J250" i="1"/>
  <c r="K250" i="1"/>
  <c r="L250" i="1"/>
  <c r="O250" i="1" s="1"/>
  <c r="M250" i="1"/>
  <c r="N250" i="1"/>
  <c r="H251" i="1"/>
  <c r="I251" i="1"/>
  <c r="J251" i="1"/>
  <c r="K251" i="1"/>
  <c r="L251" i="1"/>
  <c r="O251" i="1" s="1"/>
  <c r="M251" i="1"/>
  <c r="N251" i="1"/>
  <c r="H252" i="1"/>
  <c r="I252" i="1"/>
  <c r="J252" i="1"/>
  <c r="K252" i="1"/>
  <c r="L252" i="1"/>
  <c r="O252" i="1" s="1"/>
  <c r="M252" i="1"/>
  <c r="N252" i="1"/>
  <c r="H253" i="1"/>
  <c r="I253" i="1"/>
  <c r="J253" i="1"/>
  <c r="K253" i="1"/>
  <c r="L253" i="1"/>
  <c r="O253" i="1" s="1"/>
  <c r="M253" i="1"/>
  <c r="N253" i="1"/>
  <c r="H254" i="1"/>
  <c r="I254" i="1"/>
  <c r="J254" i="1"/>
  <c r="K254" i="1"/>
  <c r="L254" i="1"/>
  <c r="O254" i="1" s="1"/>
  <c r="M254" i="1"/>
  <c r="N254" i="1"/>
  <c r="H255" i="1"/>
  <c r="I255" i="1"/>
  <c r="J255" i="1"/>
  <c r="K255" i="1"/>
  <c r="L255" i="1"/>
  <c r="O255" i="1" s="1"/>
  <c r="M255" i="1"/>
  <c r="N255" i="1"/>
  <c r="H256" i="1"/>
  <c r="I256" i="1"/>
  <c r="J256" i="1"/>
  <c r="K256" i="1"/>
  <c r="L256" i="1"/>
  <c r="O256" i="1" s="1"/>
  <c r="M256" i="1"/>
  <c r="N256" i="1"/>
  <c r="H257" i="1"/>
  <c r="I257" i="1"/>
  <c r="J257" i="1"/>
  <c r="K257" i="1"/>
  <c r="L257" i="1"/>
  <c r="O257" i="1" s="1"/>
  <c r="M257" i="1"/>
  <c r="N257" i="1"/>
  <c r="H258" i="1"/>
  <c r="I258" i="1"/>
  <c r="J258" i="1"/>
  <c r="K258" i="1"/>
  <c r="L258" i="1"/>
  <c r="M258" i="1"/>
  <c r="N258" i="1"/>
  <c r="O258" i="1"/>
  <c r="H259" i="1"/>
  <c r="I259" i="1"/>
  <c r="J259" i="1"/>
  <c r="K259" i="1"/>
  <c r="L259" i="1"/>
  <c r="O259" i="1" s="1"/>
  <c r="M259" i="1"/>
  <c r="N259" i="1"/>
  <c r="H260" i="1"/>
  <c r="I260" i="1"/>
  <c r="J260" i="1"/>
  <c r="K260" i="1"/>
  <c r="L260" i="1"/>
  <c r="M260" i="1"/>
  <c r="N260" i="1"/>
  <c r="O260" i="1"/>
  <c r="H261" i="1"/>
  <c r="I261" i="1"/>
  <c r="J261" i="1"/>
  <c r="K261" i="1"/>
  <c r="L261" i="1"/>
  <c r="O261" i="1" s="1"/>
  <c r="M261" i="1"/>
  <c r="N261" i="1"/>
  <c r="H262" i="1"/>
  <c r="I262" i="1"/>
  <c r="J262" i="1"/>
  <c r="K262" i="1"/>
  <c r="L262" i="1"/>
  <c r="O262" i="1" s="1"/>
  <c r="M262" i="1"/>
  <c r="N262" i="1"/>
  <c r="H263" i="1"/>
  <c r="I263" i="1"/>
  <c r="J263" i="1"/>
  <c r="K263" i="1"/>
  <c r="L263" i="1"/>
  <c r="O263" i="1" s="1"/>
  <c r="M263" i="1"/>
  <c r="N263" i="1"/>
  <c r="H264" i="1"/>
  <c r="I264" i="1"/>
  <c r="J264" i="1"/>
  <c r="K264" i="1"/>
  <c r="L264" i="1"/>
  <c r="O264" i="1" s="1"/>
  <c r="M264" i="1"/>
  <c r="N264" i="1"/>
  <c r="H265" i="1"/>
  <c r="I265" i="1"/>
  <c r="J265" i="1"/>
  <c r="K265" i="1"/>
  <c r="L265" i="1"/>
  <c r="O265" i="1" s="1"/>
  <c r="M265" i="1"/>
  <c r="N265" i="1"/>
  <c r="H266" i="1"/>
  <c r="I266" i="1"/>
  <c r="J266" i="1"/>
  <c r="K266" i="1"/>
  <c r="L266" i="1"/>
  <c r="O266" i="1" s="1"/>
  <c r="M266" i="1"/>
  <c r="N266" i="1"/>
  <c r="H267" i="1"/>
  <c r="I267" i="1"/>
  <c r="J267" i="1"/>
  <c r="K267" i="1"/>
  <c r="L267" i="1"/>
  <c r="O267" i="1" s="1"/>
  <c r="M267" i="1"/>
  <c r="N267" i="1"/>
</calcChain>
</file>

<file path=xl/sharedStrings.xml><?xml version="1.0" encoding="utf-8"?>
<sst xmlns="http://schemas.openxmlformats.org/spreadsheetml/2006/main" count="2680" uniqueCount="2302">
  <si>
    <t>Chief Keef &amp; Mustard</t>
  </si>
  <si>
    <t>Shake Dat</t>
  </si>
  <si>
    <t>Beyoncé’s world 🐝</t>
  </si>
  <si>
    <t>Girls need love too</t>
  </si>
  <si>
    <t>🦋Sami Johnson🦋</t>
  </si>
  <si>
    <t>original sound</t>
  </si>
  <si>
    <t>6977430121133327366</t>
  </si>
  <si>
    <t>Katy3ey</t>
  </si>
  <si>
    <t>6915086369216480257</t>
  </si>
  <si>
    <t>kardashdays</t>
  </si>
  <si>
    <t>6729888722937414661</t>
  </si>
  <si>
    <t>Scythermane &amp; NXGHT! &amp; MC Fabinho da Osk</t>
  </si>
  <si>
    <t>NUNCA MUDA?</t>
  </si>
  <si>
    <t>https://www.tiktok.com/@isabellamuhairez</t>
  </si>
  <si>
    <t>iz</t>
  </si>
  <si>
    <t>isabellamuhairez</t>
  </si>
  <si>
    <t>𝐩𝐡𝐫𝐞𝐥𝐥.</t>
  </si>
  <si>
    <t>https://www.tiktok.com/@sadieemckennaa</t>
  </si>
  <si>
    <t>sadie mckenna</t>
  </si>
  <si>
    <t>sadieemckennaa</t>
  </si>
  <si>
    <t>7080802368794985518</t>
  </si>
  <si>
    <t>𝘼𝙧𝙞𝙤𝙢𝙚𝙢🇪🇨</t>
  </si>
  <si>
    <t>sonido original - 💚 A.V.Sylphie 💚</t>
  </si>
  <si>
    <t>7177491262155572270</t>
  </si>
  <si>
    <t>Pana</t>
  </si>
  <si>
    <t>Madonna</t>
  </si>
  <si>
    <t>Vogue (Edit)</t>
  </si>
  <si>
    <t>lottie⸆⸉</t>
  </si>
  <si>
    <t>thats so true bridge</t>
  </si>
  <si>
    <t>6978892979494978565</t>
  </si>
  <si>
    <t>sped up audios</t>
  </si>
  <si>
    <t>Sticky Fingers</t>
  </si>
  <si>
    <t>Bootleg Rascal</t>
  </si>
  <si>
    <t>THIS MF SLIMEY</t>
  </si>
  <si>
    <t>6704778892123227141</t>
  </si>
  <si>
    <t>no/vox &amp; karaokey</t>
  </si>
  <si>
    <t>Timeless (instrumental)</t>
  </si>
  <si>
    <t>7088122789414683694</t>
  </si>
  <si>
    <t>Leah Cedeño</t>
  </si>
  <si>
    <t>grava</t>
  </si>
  <si>
    <t>Drake x Gravagerz AMG</t>
  </si>
  <si>
    <t>6714013419890852870</t>
  </si>
  <si>
    <t>SKIMS</t>
  </si>
  <si>
    <t>The next generation of underwear and loungewear.</t>
  </si>
  <si>
    <t>https://www.tiktok.com/@skims</t>
  </si>
  <si>
    <t>skims</t>
  </si>
  <si>
    <t>vowl. &amp; Sace</t>
  </si>
  <si>
    <t>Sabrina Carpenter</t>
  </si>
  <si>
    <t>Feather - Sped Up</t>
  </si>
  <si>
    <t>lynda__beauty</t>
  </si>
  <si>
    <t>ℒ</t>
  </si>
  <si>
    <t>Connor Price &amp; Haviah Mighty</t>
  </si>
  <si>
    <t>Trendsetter</t>
  </si>
  <si>
    <t>poloactivee</t>
  </si>
  <si>
    <t>7097613709203735594</t>
  </si>
  <si>
    <t>Portishead</t>
  </si>
  <si>
    <t>Glory Box - Live</t>
  </si>
  <si>
    <t>126200450701340672</t>
  </si>
  <si>
    <t>Ocean Alley</t>
  </si>
  <si>
    <t>Confidence (sped up version)</t>
  </si>
  <si>
    <t>6776169690425295878</t>
  </si>
  <si>
    <t>Breuninger</t>
  </si>
  <si>
    <t>Originalton</t>
  </si>
  <si>
    <t>MEYY</t>
  </si>
  <si>
    <t>Pretty (Sped Up)</t>
  </si>
  <si>
    <t>6701650339290334213</t>
  </si>
  <si>
    <t>COMPLEX</t>
  </si>
  <si>
    <t>Making Culture Pop.</t>
  </si>
  <si>
    <t>6532168598121616384</t>
  </si>
  <si>
    <t>Jo Tyler</t>
  </si>
  <si>
    <t>Cocky</t>
  </si>
  <si>
    <t>6737211082853843974</t>
  </si>
  <si>
    <t>slipstream</t>
  </si>
  <si>
    <t>somebody</t>
  </si>
  <si>
    <t>6932279430375605254</t>
  </si>
  <si>
    <t>saweetieclips</t>
  </si>
  <si>
    <t>https://www.tiktok.com/@usfkappadelta</t>
  </si>
  <si>
    <t>KDUSF</t>
  </si>
  <si>
    <t>usfkappadelta</t>
  </si>
  <si>
    <t>6532002990423834625</t>
  </si>
  <si>
    <t>Shae Swasbrook-Murray</t>
  </si>
  <si>
    <t>6775193982509220870</t>
  </si>
  <si>
    <t>Fantomel</t>
  </si>
  <si>
    <t>GRR</t>
  </si>
  <si>
    <t>6832240061275538438</t>
  </si>
  <si>
    <t>Jessica Fernanda</t>
  </si>
  <si>
    <t>som original</t>
  </si>
  <si>
    <t>damoclesounds</t>
  </si>
  <si>
    <t>we cant be friends</t>
  </si>
  <si>
    <t>7279118405277565995</t>
  </si>
  <si>
    <t>Lil Tecca</t>
  </si>
  <si>
    <t>OWA OWA</t>
  </si>
  <si>
    <t>6756028179452707845</t>
  </si>
  <si>
    <t>TheBossWives 🎀</t>
  </si>
  <si>
    <t>That Gworl</t>
  </si>
  <si>
    <t>Official Sound Studio</t>
  </si>
  <si>
    <t>Hey It's Me</t>
  </si>
  <si>
    <t>6643101126684934150</t>
  </si>
  <si>
    <t>Melanightt ⭐️</t>
  </si>
  <si>
    <t>son original</t>
  </si>
  <si>
    <t>6913549832196113414</t>
  </si>
  <si>
    <t>Ida Corr &amp; Fedde Le Grand</t>
  </si>
  <si>
    <t>Let Me Think About It</t>
  </si>
  <si>
    <t>https://www.tiktok.com/@chana.kesselaar</t>
  </si>
  <si>
    <t>chana</t>
  </si>
  <si>
    <t>chana.kesselaar</t>
  </si>
  <si>
    <t>6685790387389334533</t>
  </si>
  <si>
    <t>Nessa Barrett</t>
  </si>
  <si>
    <t>PASSENGER PRINCESS</t>
  </si>
  <si>
    <t>7451767406437778454</t>
  </si>
  <si>
    <t>Avenir Clothing</t>
  </si>
  <si>
    <t>6797509906574820358</t>
  </si>
  <si>
    <t>NLE Choppa</t>
  </si>
  <si>
    <t>Gang Baby</t>
  </si>
  <si>
    <t>Instagram: Artikelnummer_sh</t>
  </si>
  <si>
    <t>venny</t>
  </si>
  <si>
    <t>sour haribos (Slowed + Reverb)</t>
  </si>
  <si>
    <t>arachang</t>
  </si>
  <si>
    <t>Inspirational piano and strings, post-classical 10(1373065)</t>
  </si>
  <si>
    <t>evelyn ortiz</t>
  </si>
  <si>
    <t>6749690764152587270</t>
  </si>
  <si>
    <t>avericamille</t>
  </si>
  <si>
    <t>https://www.tiktok.com/@avericamille</t>
  </si>
  <si>
    <t>7499465586620597249</t>
  </si>
  <si>
    <t>Echoflora</t>
  </si>
  <si>
    <t>Redwood</t>
  </si>
  <si>
    <t>7385012152736334853</t>
  </si>
  <si>
    <t>Vitamin String Quartet</t>
  </si>
  <si>
    <t>La Traviata</t>
  </si>
  <si>
    <t>6831707632907453441</t>
  </si>
  <si>
    <t>audios💌</t>
  </si>
  <si>
    <t>superstar</t>
  </si>
  <si>
    <t>https://www.tiktok.com/@aimeejaihall</t>
  </si>
  <si>
    <t>aimee</t>
  </si>
  <si>
    <t>aimeejaihall</t>
  </si>
  <si>
    <t>6622715634617696261</t>
  </si>
  <si>
    <t>D4M $loan</t>
  </si>
  <si>
    <t>Swagg Talk</t>
  </si>
  <si>
    <t>I love this skims bodysuit #ootd #fyp #fypシ</t>
  </si>
  <si>
    <t>https://www.tiktok.com/@ivyangst</t>
  </si>
  <si>
    <t>Ivy</t>
  </si>
  <si>
    <t>ivyangst</t>
  </si>
  <si>
    <t>7190765100973982763</t>
  </si>
  <si>
    <t>SupaGuts</t>
  </si>
  <si>
    <t>https://www.tiktok.com/@hunililyy</t>
  </si>
  <si>
    <t>huni</t>
  </si>
  <si>
    <t>hunililyy</t>
  </si>
  <si>
    <t>nadia</t>
  </si>
  <si>
    <t>after hours</t>
  </si>
  <si>
    <t>@SKIMS #fyp</t>
  </si>
  <si>
    <t>7288869478287934507</t>
  </si>
  <si>
    <t>Sped up songs</t>
  </si>
  <si>
    <t>A little bit of everything</t>
  </si>
  <si>
    <t>https://www.tiktok.com/@jasmineetaay</t>
  </si>
  <si>
    <t>Jasmine | GirlMomX2 | RN</t>
  </si>
  <si>
    <t>jasmineetaay</t>
  </si>
  <si>
    <t>nickharris</t>
  </si>
  <si>
    <t>6774551758225589254</t>
  </si>
  <si>
    <t>Sexyy Red</t>
  </si>
  <si>
    <t>Looking For The Hoes (Ain’t My Fault)</t>
  </si>
  <si>
    <t>https://www.tiktok.com/@daayylaan</t>
  </si>
  <si>
    <t>Daayylaan</t>
  </si>
  <si>
    <t>daayylaan</t>
  </si>
  <si>
    <t>7005965293199049733</t>
  </si>
  <si>
    <t>didi ⋆˚ 𝜗𝜚˚⋆</t>
  </si>
  <si>
    <t>@SKIMS top @Alo Yoga leggings</t>
  </si>
  <si>
    <t>https://www.tiktok.com/@elizabrowne</t>
  </si>
  <si>
    <t>eliza</t>
  </si>
  <si>
    <t>elizabrowne</t>
  </si>
  <si>
    <t>Mel Robbins</t>
  </si>
  <si>
    <t>7283195350390621226</t>
  </si>
  <si>
    <t>ًchris</t>
  </si>
  <si>
    <t>comfiest clothes ever #ootd #mlm #fitcheck</t>
  </si>
  <si>
    <t>https://www.tiktok.com/@tommycratic</t>
  </si>
  <si>
    <t>TOMMY WEST</t>
  </si>
  <si>
    <t>tommycratic</t>
  </si>
  <si>
    <t>6727815186659525638</t>
  </si>
  <si>
    <t>https://www.tiktok.com/@cocosamone</t>
  </si>
  <si>
    <t>cocosamone</t>
  </si>
  <si>
    <t>Maia Andrews</t>
  </si>
  <si>
    <t>6906796852366377990</t>
  </si>
  <si>
    <t>Cody Lawless &amp; Elijah Blond</t>
  </si>
  <si>
    <t>Willy Wishbone</t>
  </si>
  <si>
    <t>https://www.tiktok.com/@lovealwayspiper</t>
  </si>
  <si>
    <t>Piper</t>
  </si>
  <si>
    <t>lovealwayspiper</t>
  </si>
  <si>
    <t>Hannah | Plus Size Fashion</t>
  </si>
  <si>
    <t>6911954099761349637</t>
  </si>
  <si>
    <t>︎ ︎ ︎</t>
  </si>
  <si>
    <t>@SKIMS best set ever</t>
  </si>
  <si>
    <t>https://www.tiktok.com/@abbyastin</t>
  </si>
  <si>
    <t>abby</t>
  </si>
  <si>
    <t>abbyastin</t>
  </si>
  <si>
    <t>6672804347422540805</t>
  </si>
  <si>
    <t>Dave &amp; Central Cee</t>
  </si>
  <si>
    <t>Sprinter - Central Cee Verse / Short</t>
  </si>
  <si>
    <t>https://www.tiktok.com/@lexielearmann</t>
  </si>
  <si>
    <t>LexieLearmann</t>
  </si>
  <si>
    <t>lexielearmann</t>
  </si>
  <si>
    <t>prodbycpkshawn</t>
  </si>
  <si>
    <t>Pop like this Pt. 2 (Sped Up)</t>
  </si>
  <si>
    <t>6776044929316865029</t>
  </si>
  <si>
    <t>Latto</t>
  </si>
  <si>
    <t>Brokey</t>
  </si>
  <si>
    <t>https://www.tiktok.com/@dijonaicarrington</t>
  </si>
  <si>
    <t>DiJonai Carrington</t>
  </si>
  <si>
    <t>dijonaicarrington</t>
  </si>
  <si>
    <t>7199520130753217582</t>
  </si>
  <si>
    <t>Justin Bieber</t>
  </si>
  <si>
    <t>SPEED DEMON</t>
  </si>
  <si>
    <t>Cat | The Discount Diva ✨</t>
  </si>
  <si>
    <t>6784977603536438277</t>
  </si>
  <si>
    <t>Callahan Rahm</t>
  </si>
  <si>
    <t>https://www.tiktok.com/@callahanrahm</t>
  </si>
  <si>
    <t>callahanrahm</t>
  </si>
  <si>
    <t>6753044883286459397</t>
  </si>
  <si>
    <t>manda</t>
  </si>
  <si>
    <t>original sound - manda</t>
  </si>
  <si>
    <t>Putting on the @Khy by Kylie Jenner latex dress is not for the weak. Wearing @SKIMS shapewear underneath @Kylie Jenner @LexRuggiero #khy #skims #latexdress #khy #khylatexdress</t>
  </si>
  <si>
    <t>https://www.tiktok.com/@melaniemhasson</t>
  </si>
  <si>
    <t>Melanie | New York Hairstylist</t>
  </si>
  <si>
    <t>melaniemhasson</t>
  </si>
  <si>
    <t>ANDROMEDA &amp; elysian.</t>
  </si>
  <si>
    <t>MONTAGEM COMA</t>
  </si>
  <si>
    <t>7133752584623473707</t>
  </si>
  <si>
    <t>Leah😋</t>
  </si>
  <si>
    <t>https://www.tiktok.com/@kashxdoutdes</t>
  </si>
  <si>
    <t>kashxdoutdes</t>
  </si>
  <si>
    <t>Leon Thomas</t>
  </si>
  <si>
    <t>MUTT</t>
  </si>
  <si>
    <t>6802654298129630213</t>
  </si>
  <si>
    <t>Mikayla Nogueira</t>
  </si>
  <si>
    <t>https://www.tiktok.com/@mikaylanogueira</t>
  </si>
  <si>
    <t>mikaylanogueira</t>
  </si>
  <si>
    <t>6704423997294527494</t>
  </si>
  <si>
    <t>Spotify.7483</t>
  </si>
  <si>
    <t>https://www.tiktok.com/@ariannavinceslao14</t>
  </si>
  <si>
    <t>ariannavinceslao14</t>
  </si>
  <si>
    <t>6649521877457567749</t>
  </si>
  <si>
    <t>Bandido 🥷🏼</t>
  </si>
  <si>
    <t>sonido original</t>
  </si>
  <si>
    <t>i ❤️ @SKIMS</t>
  </si>
  <si>
    <t>az</t>
  </si>
  <si>
    <t>https://www.tiktok.com/@jezlyn.vega</t>
  </si>
  <si>
    <t>Jez</t>
  </si>
  <si>
    <t>jezlyn.vega</t>
  </si>
  <si>
    <t>6689980718502740998</t>
  </si>
  <si>
    <t>Mkvid</t>
  </si>
  <si>
    <t>POV: Us in our valentines skims fits @demitrakalogeras @Eliana Kalogeras @SKIMS</t>
  </si>
  <si>
    <t>https://www.tiktok.com/@sundaykalogeras</t>
  </si>
  <si>
    <t>sundaykalogeras</t>
  </si>
  <si>
    <t>6824654185926247430</t>
  </si>
  <si>
    <t>Skilla Baby</t>
  </si>
  <si>
    <t>Body Bangin</t>
  </si>
  <si>
    <t>https://www.tiktok.com/@sneakysteppersavage</t>
  </si>
  <si>
    <t>sneakysteppersavage</t>
  </si>
  <si>
    <t>7184983128400839723</t>
  </si>
  <si>
    <t>Foxy Coupons</t>
  </si>
  <si>
    <t>https://www.tiktok.com/@foxycoupons.com</t>
  </si>
  <si>
    <t>foxycoupons.com</t>
  </si>
  <si>
    <t>7395068308342883370</t>
  </si>
  <si>
    <t>audios 🧏🏻‍♀️</t>
  </si>
  <si>
    <t>fancy</t>
  </si>
  <si>
    <t>https://www.tiktok.com/@kyannamya_</t>
  </si>
  <si>
    <t>kyanna ♱</t>
  </si>
  <si>
    <t>kyannamya_</t>
  </si>
  <si>
    <t>7372299951142994976</t>
  </si>
  <si>
    <t>HYMN &amp; Slip.stream</t>
  </si>
  <si>
    <t>PLAYOFFS</t>
  </si>
  <si>
    <t>6914500399362458630</t>
  </si>
  <si>
    <t>Endor</t>
  </si>
  <si>
    <t>Pump It Up</t>
  </si>
  <si>
    <t>6799691907901309958</t>
  </si>
  <si>
    <t>Drake</t>
  </si>
  <si>
    <t>What Did I Miss?</t>
  </si>
  <si>
    <t>Gracie Abrams</t>
  </si>
  <si>
    <t>Close To You</t>
  </si>
  <si>
    <t>🎵</t>
  </si>
  <si>
    <t>thim slick by fabulous</t>
  </si>
  <si>
    <t>6895090158837482502</t>
  </si>
  <si>
    <t>RX 🌻</t>
  </si>
  <si>
    <t>original sound - Dose of RX | A dose of life ✨️</t>
  </si>
  <si>
    <t>6767705519413314565</t>
  </si>
  <si>
    <t>Allanahjoi</t>
  </si>
  <si>
    <t>6785252917018543109</t>
  </si>
  <si>
    <t>6754934880385221638</t>
  </si>
  <si>
    <t>mary_truong</t>
  </si>
  <si>
    <t>A Boogie Wit Da Hoodie</t>
  </si>
  <si>
    <t>Wild Thots</t>
  </si>
  <si>
    <t>94573605606289408</t>
  </si>
  <si>
    <t>WILLIS</t>
  </si>
  <si>
    <t>I Think I Like When It Rains</t>
  </si>
  <si>
    <t>STURDYYOUNGIN</t>
  </si>
  <si>
    <t>PRETTY BOY FLOW</t>
  </si>
  <si>
    <t>6533699752788235279</t>
  </si>
  <si>
    <t>CarterWalsh</t>
  </si>
  <si>
    <t>LOSE MY BREATH X LADY</t>
  </si>
  <si>
    <t>194985478297911297</t>
  </si>
  <si>
    <t>Francesca</t>
  </si>
  <si>
    <t>https://www.tiktok.com/@francesca.wz</t>
  </si>
  <si>
    <t>francesca.wz</t>
  </si>
  <si>
    <t>gabriela moura</t>
  </si>
  <si>
    <t>6718502599211418630</t>
  </si>
  <si>
    <t>Fäb</t>
  </si>
  <si>
    <t>had to hit this in the new skims pjs @SKIMS #dance #fyp</t>
  </si>
  <si>
    <t>https://www.tiktok.com/@macwebb22</t>
  </si>
  <si>
    <t>mace</t>
  </si>
  <si>
    <t>macwebb22</t>
  </si>
  <si>
    <t>6745457819544388614</t>
  </si>
  <si>
    <t>Gunna</t>
  </si>
  <si>
    <t>poochie gown</t>
  </si>
  <si>
    <t>@SKIMS</t>
  </si>
  <si>
    <t>https://www.tiktok.com/@lenakadry</t>
  </si>
  <si>
    <t>Lena.com</t>
  </si>
  <si>
    <t>lenakadry</t>
  </si>
  <si>
    <t>7319316036661658630</t>
  </si>
  <si>
    <t>mallorie</t>
  </si>
  <si>
    <t>i am obsessed with this</t>
  </si>
  <si>
    <t>Better from the back @SKIMS #skims #skimshaul #skimsboyshorts #boyshorts# #fyp</t>
  </si>
  <si>
    <t>https://www.tiktok.com/@thatgirljosieee</t>
  </si>
  <si>
    <t>thatgirljosieee</t>
  </si>
  <si>
    <t>6694320893223535621</t>
  </si>
  <si>
    <t>kai grace</t>
  </si>
  <si>
    <t>@SKIMS Long awaited!!! #skims #clothing #skims #haul #CapCut</t>
  </si>
  <si>
    <t>https://www.tiktok.com/@_kais.spam_</t>
  </si>
  <si>
    <t>_kais.spam_</t>
  </si>
  <si>
    <t>Ida Giancola</t>
  </si>
  <si>
    <t>6819697634468496389</t>
  </si>
  <si>
    <t>Barefaced</t>
  </si>
  <si>
    <t>A terrifying new normal. Trending beauty products reflect our beauty ideals, and giving the illusion of being sculpted is no longer enough… #particlpartner #skims #kimkardashian #morningshed</t>
  </si>
  <si>
    <t>https://www.tiktok.com/@barefacedmedia</t>
  </si>
  <si>
    <t>barefacedmedia</t>
  </si>
  <si>
    <t>7186827174564561962</t>
  </si>
  <si>
    <t>Playboicj</t>
  </si>
  <si>
    <t>https://www.tiktok.com/@xxasiaboonexx</t>
  </si>
  <si>
    <t>xxasiaboonexx</t>
  </si>
  <si>
    <t>NLE Choppa &amp; Whethan</t>
  </si>
  <si>
    <t>SLUT ME OUT 3 (feat. Carey Washington)</t>
  </si>
  <si>
    <t>6691484346753582085</t>
  </si>
  <si>
    <t>Luisa Piou</t>
  </si>
  <si>
    <t>https://www.tiktok.com/@luisapiou</t>
  </si>
  <si>
    <t>luisapiou</t>
  </si>
  <si>
    <t>6694300789697053702</t>
  </si>
  <si>
    <t>Brent Faiyaz</t>
  </si>
  <si>
    <t>ALL MINE</t>
  </si>
  <si>
    <t>https://www.tiktok.com/@ems.panico</t>
  </si>
  <si>
    <t>Em</t>
  </si>
  <si>
    <t>ems.panico</t>
  </si>
  <si>
    <t>7278891237439570987</t>
  </si>
  <si>
    <t>The King Khan &amp; BBQ Show</t>
  </si>
  <si>
    <t>Love You So</t>
  </si>
  <si>
    <t>https://www.tiktok.com/@ilis249</t>
  </si>
  <si>
    <t>ilis</t>
  </si>
  <si>
    <t>ilis249</t>
  </si>
  <si>
    <t>Sophia Sanchez</t>
  </si>
  <si>
    <t>6721149290713416710</t>
  </si>
  <si>
    <t>Quotables</t>
  </si>
  <si>
    <t>https://www.tiktok.com/@giselleerico</t>
  </si>
  <si>
    <t>Giselle</t>
  </si>
  <si>
    <t>giselleerico</t>
  </si>
  <si>
    <t>CYRIL &amp; MOONLGHT &amp; The La's</t>
  </si>
  <si>
    <t>There She Goes</t>
  </si>
  <si>
    <t>6776002785768981510</t>
  </si>
  <si>
    <t>Turbo &amp; Gunna</t>
  </si>
  <si>
    <t>Classy Girl</t>
  </si>
  <si>
    <t>https://www.tiktok.com/@lifeewralphy</t>
  </si>
  <si>
    <t>Ralphina K.</t>
  </si>
  <si>
    <t>lifeewralphy</t>
  </si>
  <si>
    <t>Carlos Campos</t>
  </si>
  <si>
    <t>Param-Pam-Pam</t>
  </si>
  <si>
    <t>6908736297721234437</t>
  </si>
  <si>
    <t>Ella Langley</t>
  </si>
  <si>
    <t>you look like you love me</t>
  </si>
  <si>
    <t>6813610362987938821</t>
  </si>
  <si>
    <t>vitor</t>
  </si>
  <si>
    <t>https://www.tiktok.com/@lilyy_tolentino</t>
  </si>
  <si>
    <t>lilyy_tolentino</t>
  </si>
  <si>
    <t>𝐦𝐢𝐥𝐚𝐧𝐚❄️</t>
  </si>
  <si>
    <t>7430205150025958443</t>
  </si>
  <si>
    <t>tessa de’nae:)</t>
  </si>
  <si>
    <t>https://www.tiktok.com/@chelseasvanity</t>
  </si>
  <si>
    <t>chelseasvanity</t>
  </si>
  <si>
    <t>CORTIS</t>
  </si>
  <si>
    <t>GO!</t>
  </si>
  <si>
    <t>ivy ౨ৎ</t>
  </si>
  <si>
    <t>Tate McRae</t>
  </si>
  <si>
    <t>exes</t>
  </si>
  <si>
    <t>7079241095311246382</t>
  </si>
  <si>
    <t>🧍🏾‍♀️🧍🏾‍♀️</t>
  </si>
  <si>
    <t>This skims &amp; North face collab is everythingggggf #skims #northface @SKIMS</t>
  </si>
  <si>
    <t>https://www.tiktok.com/@maryelee24</t>
  </si>
  <si>
    <t>Maryeleeee</t>
  </si>
  <si>
    <t>maryelee24</t>
  </si>
  <si>
    <t>6892183316483163142</t>
  </si>
  <si>
    <t>Frankie Bleau</t>
  </si>
  <si>
    <t>Michaela Jacobs</t>
  </si>
  <si>
    <t>6747014500413457413</t>
  </si>
  <si>
    <t>Justine’s Camera Roll 📸✨</t>
  </si>
  <si>
    <t>6763249151401690117</t>
  </si>
  <si>
    <t>LAKEY INSPIRED</t>
  </si>
  <si>
    <t>Warm Nights</t>
  </si>
  <si>
    <t>Younger me is so excited to finally have a bra that fits my sizing thanks to @skims ultimate bra! The Ultimate Bra by @SKIMS dropping 8/17 at 9 AM PT #ad #bestbra #pushupbra #bratryon</t>
  </si>
  <si>
    <t>https://www.tiktok.com/@clairegrossman</t>
  </si>
  <si>
    <t>Claire Grossman</t>
  </si>
  <si>
    <t>clairegrossman</t>
  </si>
  <si>
    <t>6810585509745558533</t>
  </si>
  <si>
    <t>michelle</t>
  </si>
  <si>
    <t>#SabrinaCarpenter stuns in new #SKIMS campaign, some #Swifties aren’t happy, but how does #TaylorSwift feel? #popculturenews #swifttok #lanadelrey</t>
  </si>
  <si>
    <t>https://www.tiktok.com/@michelletok</t>
  </si>
  <si>
    <t>michelletok</t>
  </si>
  <si>
    <t>lush life</t>
  </si>
  <si>
    <t>6710486594891334662</t>
  </si>
  <si>
    <t>Carl</t>
  </si>
  <si>
    <t>911 Emergency</t>
  </si>
  <si>
    <t>The Dare</t>
  </si>
  <si>
    <t>Girls</t>
  </si>
  <si>
    <t>7109536715148395526</t>
  </si>
  <si>
    <t>thirteendegreez</t>
  </si>
  <si>
    <t>Thirteendegrees DA PROBLEM SOLVA</t>
  </si>
  <si>
    <t>https://www.tiktok.com/@lucillefletcher</t>
  </si>
  <si>
    <t>lucille</t>
  </si>
  <si>
    <t>lucillefletcher</t>
  </si>
  <si>
    <t>6741712048101098502</t>
  </si>
  <si>
    <t>tennesseethresh</t>
  </si>
  <si>
    <t>https://www.tiktok.com/@tennesseethresh</t>
  </si>
  <si>
    <t>6951218471652901893</t>
  </si>
  <si>
    <t>Stunna Girl</t>
  </si>
  <si>
    <t>Like Dat Remix (feat. JT)</t>
  </si>
  <si>
    <t>TIANNA.</t>
  </si>
  <si>
    <t>6993781137206838278</t>
  </si>
  <si>
    <t>dietcherrycola</t>
  </si>
  <si>
    <t>Rory Gilmore Fall</t>
  </si>
  <si>
    <t>https://www.tiktok.com/@styledbyreem</t>
  </si>
  <si>
    <t>styledbyreem</t>
  </si>
  <si>
    <t>7130655633111843846</t>
  </si>
  <si>
    <t>sunnyrained</t>
  </si>
  <si>
    <t>busy woman</t>
  </si>
  <si>
    <t>6877260755101008897</t>
  </si>
  <si>
    <t>Juan</t>
  </si>
  <si>
    <t>you're welcome girls @SKIMS #skimspartner #skimsultimatebra</t>
  </si>
  <si>
    <t>https://www.tiktok.com/@petitejuan</t>
  </si>
  <si>
    <t>petitejuan</t>
  </si>
  <si>
    <t>Sam &amp; Jess</t>
  </si>
  <si>
    <t>6689910767892382725</t>
  </si>
  <si>
    <t>7288023221575943200</t>
  </si>
  <si>
    <t>JAY1</t>
  </si>
  <si>
    <t>Prettier</t>
  </si>
  <si>
    <t>https://www.tiktok.com/@its.kyky0</t>
  </si>
  <si>
    <t>its.kyky0</t>
  </si>
  <si>
    <t>7237921555442484267</t>
  </si>
  <si>
    <t>abbygoospam</t>
  </si>
  <si>
    <t>6764212964603954181</t>
  </si>
  <si>
    <t>alexlee.zia</t>
  </si>
  <si>
    <t>6805891208969569286</t>
  </si>
  <si>
    <t>Cassie</t>
  </si>
  <si>
    <t>Long Way 2 Go (Instrumental)</t>
  </si>
  <si>
    <t>6790031252043334661</t>
  </si>
  <si>
    <t>6753121734893405190</t>
  </si>
  <si>
    <t>фрози &amp; joyful</t>
  </si>
  <si>
    <t>bounce i just wanna dance</t>
  </si>
  <si>
    <t>@SKIMS #skimspartner #midsizefashion #shapewear</t>
  </si>
  <si>
    <t>https://www.tiktok.com/@rilezzz_</t>
  </si>
  <si>
    <t>rilezzz</t>
  </si>
  <si>
    <t>rilezzz_</t>
  </si>
  <si>
    <t>6978332051419300870</t>
  </si>
  <si>
    <t>Nicki Minaj</t>
  </si>
  <si>
    <t>High School</t>
  </si>
  <si>
    <t>6787396839181632517</t>
  </si>
  <si>
    <t>noevdv</t>
  </si>
  <si>
    <t>want u - sped up</t>
  </si>
  <si>
    <t>6802706257344463878</t>
  </si>
  <si>
    <t>mia</t>
  </si>
  <si>
    <t>6737120233927083014</t>
  </si>
  <si>
    <t>4batz</t>
  </si>
  <si>
    <t>act ii: date @ 8</t>
  </si>
  <si>
    <t>6619731121646239750</t>
  </si>
  <si>
    <t>INJI</t>
  </si>
  <si>
    <t>GASLIGHT</t>
  </si>
  <si>
    <t>bbno$</t>
  </si>
  <si>
    <t>it boy</t>
  </si>
  <si>
    <t>6798271199992071173</t>
  </si>
  <si>
    <t>IT'S GETTING HOT</t>
  </si>
  <si>
    <t>6822323604169262086</t>
  </si>
  <si>
    <t>unhaving ;</t>
  </si>
  <si>
    <t>Milky Chance</t>
  </si>
  <si>
    <t>Ok I Like It</t>
  </si>
  <si>
    <t>6945732999918437382</t>
  </si>
  <si>
    <t>Niall Gray</t>
  </si>
  <si>
    <t>https://www.tiktok.com/@asu.alphaphi</t>
  </si>
  <si>
    <t>ASU ALPHA PHI</t>
  </si>
  <si>
    <t>asu.alphaphi</t>
  </si>
  <si>
    <t>LOVB</t>
  </si>
  <si>
    <t>Haley Pham</t>
  </si>
  <si>
    <t>https://www.tiktok.com/@haleypham</t>
  </si>
  <si>
    <t>haleypham</t>
  </si>
  <si>
    <t>53766796645797888</t>
  </si>
  <si>
    <t>𝓓𝓮𝓵𝓲𝓰𝓱𝓽</t>
  </si>
  <si>
    <t>#fyp#skims#draft</t>
  </si>
  <si>
    <t>https://www.tiktok.com/@_katisha_</t>
  </si>
  <si>
    <t>_katisha_</t>
  </si>
  <si>
    <t>6826327992684266502</t>
  </si>
  <si>
    <t>Nellie Johnson</t>
  </si>
  <si>
    <t>I am obsessed with capris and will be wearing these @SKIMS essential capri pants until further notice. #skimspartner</t>
  </si>
  <si>
    <t>https://www.tiktok.com/@lolanellie</t>
  </si>
  <si>
    <t>lolanellie</t>
  </si>
  <si>
    <t>BIG UP</t>
  </si>
  <si>
    <t>Megan Homme</t>
  </si>
  <si>
    <t>6791772937583215621</t>
  </si>
  <si>
    <t>COWBOYYONCÈ🤠</t>
  </si>
  <si>
    <t>#skimspartner @SKIMS #SKIMSCotton #SKIMSFitsEverybody #SKIMS</t>
  </si>
  <si>
    <t>https://www.tiktok.com/@e111esuh</t>
  </si>
  <si>
    <t>e111e</t>
  </si>
  <si>
    <t>e111esuh</t>
  </si>
  <si>
    <t>7272942562797437998</t>
  </si>
  <si>
    <t>Allison 🌝</t>
  </si>
  <si>
    <t>https://www.tiktok.com/@ally_wong</t>
  </si>
  <si>
    <t>ally_wong</t>
  </si>
  <si>
    <t>6985723906704278534</t>
  </si>
  <si>
    <t>Ella 🖤</t>
  </si>
  <si>
    <t>7462851734808626222</t>
  </si>
  <si>
    <t>user36870635613</t>
  </si>
  <si>
    <t>https://www.tiktok.com/@datingwithcourt</t>
  </si>
  <si>
    <t>datingwithcourt</t>
  </si>
  <si>
    <t>7016204946903581702</t>
  </si>
  <si>
    <t>choppy.wav</t>
  </si>
  <si>
    <t>shine on</t>
  </si>
  <si>
    <t>https://www.tiktok.com/@chloeaalcindor</t>
  </si>
  <si>
    <t>chloeaalcindor</t>
  </si>
  <si>
    <t>https://www.tiktok.com/@carlinaerikinn</t>
  </si>
  <si>
    <t>Carlina</t>
  </si>
  <si>
    <t>carlinaerikinn</t>
  </si>
  <si>
    <t>6764482822235390981</t>
  </si>
  <si>
    <t>𝑮𝒂𝒃𝒓𝒊𝒆𝒍𝒍𝒆😾😮‍💨</t>
  </si>
  <si>
    <t>https://www.tiktok.com/@alicecomerfordd</t>
  </si>
  <si>
    <t>Alice Comerford</t>
  </si>
  <si>
    <t>alicecomerfordd</t>
  </si>
  <si>
    <t>7288123437894485038</t>
  </si>
  <si>
    <t>Alissa Andrea</t>
  </si>
  <si>
    <t>https://www.tiktok.com/@alissaandrea</t>
  </si>
  <si>
    <t>alissaandrea</t>
  </si>
  <si>
    <t>103231042534121472</t>
  </si>
  <si>
    <t>Summer Walker</t>
  </si>
  <si>
    <t>Heart Of A Woman</t>
  </si>
  <si>
    <t>NOKIA</t>
  </si>
  <si>
    <t>6747681013005501446</t>
  </si>
  <si>
    <t>ame</t>
  </si>
  <si>
    <t>Calm background music with acoustic guitar and saxophone(1288148)</t>
  </si>
  <si>
    <t>bri defran</t>
  </si>
  <si>
    <t>Gluecosebaby</t>
  </si>
  <si>
    <t>maydalenabaymusic remix oblivion x forever</t>
  </si>
  <si>
    <t>6832110853026890757</t>
  </si>
  <si>
    <t>Vee Mendoza</t>
  </si>
  <si>
    <t>6897912773704811522</t>
  </si>
  <si>
    <t>no such thing as a SKIMS dupe</t>
  </si>
  <si>
    <t>6765902383782233093</t>
  </si>
  <si>
    <t>I am thoroughly shaped and impressed ✨✨ @SKIMS #skimspartner *gifted (Size S in cocao)</t>
  </si>
  <si>
    <t>https://www.tiktok.com/@reinadombrovska555</t>
  </si>
  <si>
    <t>reinadombrovska555</t>
  </si>
  <si>
    <t>Iloveslowedmusic🧸</t>
  </si>
  <si>
    <t>Fellinluvwithmybestfriend</t>
  </si>
  <si>
    <t>https://www.tiktok.com/@eralcci</t>
  </si>
  <si>
    <t>eralcci</t>
  </si>
  <si>
    <t>7057164471333127173</t>
  </si>
  <si>
    <t>michellesegredo</t>
  </si>
  <si>
    <t>7432398992192128005</t>
  </si>
  <si>
    <t>Mega Stoke</t>
  </si>
  <si>
    <t>som original - Mega Stoke</t>
  </si>
  <si>
    <t>https://www.tiktok.com/@tikershopofficial</t>
  </si>
  <si>
    <t>tikershopofficial</t>
  </si>
  <si>
    <t>6692162619795407877</t>
  </si>
  <si>
    <t>#duet with @SKIMS ur an inspiration @Leif #skims</t>
  </si>
  <si>
    <t>https://www.tiktok.com/@jacimariesmith</t>
  </si>
  <si>
    <t>jacimariesmith</t>
  </si>
  <si>
    <t>6801614160239182853</t>
  </si>
  <si>
    <t>@SKIMS I’m witchaaa! #skimspartner #SKIMSFitsEverybody #SKIMS #skimsdupe</t>
  </si>
  <si>
    <t>https://www.tiktok.com/@kelssopretty</t>
  </si>
  <si>
    <t>kelssopretty</t>
  </si>
  <si>
    <t>G Sounds</t>
  </si>
  <si>
    <t>champagne</t>
  </si>
  <si>
    <t>6801477412263724033</t>
  </si>
  <si>
    <t>MEEMS</t>
  </si>
  <si>
    <t>Born to be a Chinese princess, forced to be a strong independent woman.</t>
  </si>
  <si>
    <t>https://www.tiktok.com/@meemshou</t>
  </si>
  <si>
    <t>meemshou</t>
  </si>
  <si>
    <t>6764590593931920389</t>
  </si>
  <si>
    <t>mananamariee</t>
  </si>
  <si>
    <t>https://www.tiktok.com/@mananamariee</t>
  </si>
  <si>
    <t>jada sasha</t>
  </si>
  <si>
    <t>6890383256324260870</t>
  </si>
  <si>
    <t>Da’ana Williamson</t>
  </si>
  <si>
    <t>https://www.tiktok.com/@daanawilliamson</t>
  </si>
  <si>
    <t>daanawilliamson</t>
  </si>
  <si>
    <t>6734117323571774469</t>
  </si>
  <si>
    <t>Thee Sinseers &amp; Joey Quinones</t>
  </si>
  <si>
    <t>Sinseerly Yours</t>
  </si>
  <si>
    <t>https://www.tiktok.com/@badgaledie</t>
  </si>
  <si>
    <t>eden✨</t>
  </si>
  <si>
    <t>badgaledie</t>
  </si>
  <si>
    <t>6771248598970958853</t>
  </si>
  <si>
    <t>NIQ 💋</t>
  </si>
  <si>
    <t>https://www.tiktok.com/@charniqg</t>
  </si>
  <si>
    <t>charniqg</t>
  </si>
  <si>
    <t>141140993138962432</t>
  </si>
  <si>
    <t>Post Malone</t>
  </si>
  <si>
    <t>you’re in for a treat @SKIMS #skimspartner</t>
  </si>
  <si>
    <t>F-1 Trillion: Long Bed out now</t>
  </si>
  <si>
    <t>https://www.tiktok.com/@postmalone</t>
  </si>
  <si>
    <t>postmalone</t>
  </si>
  <si>
    <t>Kristina</t>
  </si>
  <si>
    <t>6685166722276639749</t>
  </si>
  <si>
    <t>https://www.tiktok.com/@de1ksha</t>
  </si>
  <si>
    <t>deiksha</t>
  </si>
  <si>
    <t>de1ksha</t>
  </si>
  <si>
    <t>Jillian</t>
  </si>
  <si>
    <t>https://www.tiktok.com/@jillian.bruno</t>
  </si>
  <si>
    <t>jillian.bruno</t>
  </si>
  <si>
    <t>6571954501975228422</t>
  </si>
  <si>
    <t>MALIYA</t>
  </si>
  <si>
    <t>https://www.tiktok.com/@maliyatrevinoo</t>
  </si>
  <si>
    <t>maliyatrevinoo</t>
  </si>
  <si>
    <t>6580974626519154694</t>
  </si>
  <si>
    <t>soph</t>
  </si>
  <si>
    <t>https://www.tiktok.com/@sophadophaa</t>
  </si>
  <si>
    <t>sophadophaa</t>
  </si>
  <si>
    <t>BossMan Dlow</t>
  </si>
  <si>
    <t>Mr Pot Scraper</t>
  </si>
  <si>
    <t>Stunna Sandy</t>
  </si>
  <si>
    <t>Make It Look Sexy</t>
  </si>
  <si>
    <t>6717787870696145925</t>
  </si>
  <si>
    <t>Athostvz</t>
  </si>
  <si>
    <t>It girl, Fashion, Glamour</t>
  </si>
  <si>
    <t>Megacreate</t>
  </si>
  <si>
    <t>Aesthetic Vibes</t>
  </si>
  <si>
    <t>6953073666273068038</t>
  </si>
  <si>
    <t>RAMZ</t>
  </si>
  <si>
    <t>7044490511353660422</t>
  </si>
  <si>
    <t>broskiladoski069</t>
  </si>
  <si>
    <t>She</t>
  </si>
  <si>
    <t>I need this shirt in every single color it just fits so PERFECT @SKIMS #skims #skimspartner #deepberry #softsmoothingseamless</t>
  </si>
  <si>
    <t>https://www.tiktok.com/@stellacrli</t>
  </si>
  <si>
    <t>stella ☆</t>
  </si>
  <si>
    <t>stellacrli</t>
  </si>
  <si>
    <t>raye.hazel</t>
  </si>
  <si>
    <t>6737090078890656773</t>
  </si>
  <si>
    <t>Lofuu &amp; Shiloh Dynasty &amp; dprk</t>
  </si>
  <si>
    <t>love song (hesitations) (sped up)</t>
  </si>
  <si>
    <t>coffee walks in my @SKIMS #SkimsPartner</t>
  </si>
  <si>
    <t>https://www.tiktok.com/@sydneysilverman_</t>
  </si>
  <si>
    <t>Sydney Silverman</t>
  </si>
  <si>
    <t>sydneysilverman_</t>
  </si>
  <si>
    <t>6532013008929996802</t>
  </si>
  <si>
    <t>Brianna 🦋</t>
  </si>
  <si>
    <t>7285077296104014881</t>
  </si>
  <si>
    <t>Piero Piccioni</t>
  </si>
  <si>
    <t>Amore mio aiutami - Version 3</t>
  </si>
  <si>
    <t>https://www.tiktok.com/@st114k</t>
  </si>
  <si>
    <t>st114k</t>
  </si>
  <si>
    <t>6788278780324889606</t>
  </si>
  <si>
    <t>simmykinns🍒</t>
  </si>
  <si>
    <t>6701292034009416709</t>
  </si>
  <si>
    <t>olivia wagner</t>
  </si>
  <si>
    <t>6614320026898120709</t>
  </si>
  <si>
    <t>jessarakelyan</t>
  </si>
  <si>
    <t>6917523249614308357</t>
  </si>
  <si>
    <t>Everybody’s wearing @SKIMS on Team USA #SKIMSPartner</t>
  </si>
  <si>
    <t>https://www.tiktok.com/@sunisalee_</t>
  </si>
  <si>
    <t>suni</t>
  </si>
  <si>
    <t>sunisalee_</t>
  </si>
  <si>
    <t>6774966290803622917</t>
  </si>
  <si>
    <t>https://www.tiktok.com/@leiannegeangan</t>
  </si>
  <si>
    <t>Leianne Geangan</t>
  </si>
  <si>
    <t>leiannegeangan</t>
  </si>
  <si>
    <t>7175598536072332334</t>
  </si>
  <si>
    <t>Krissy ☻</t>
  </si>
  <si>
    <t>Skims Bodysuit Unboxing &amp; Try-On!! @SKIMS #skims #skimsreview #skimshaul #skimstryon #skimstryonhaul #skimsbodysuit #skimspartner #blackbodysuit #kimk #foryou #fyp #trendy #microinfluencer #contentcreator #growingyourplatform #tryonhaul #tryon</t>
  </si>
  <si>
    <t>https://www.tiktok.com/@krissymeridieth</t>
  </si>
  <si>
    <t>krissymeridieth</t>
  </si>
  <si>
    <t>Nicole Chikwe</t>
  </si>
  <si>
    <t>6615027589030002694</t>
  </si>
  <si>
    <t>Mitski</t>
  </si>
  <si>
    <t>My Love Mine All Mine</t>
  </si>
  <si>
    <t>https://www.tiktok.com/@chelsealstone</t>
  </si>
  <si>
    <t>Chelsea Stone</t>
  </si>
  <si>
    <t>chelsealstone</t>
  </si>
  <si>
    <t>CRYSTAL NICOLE</t>
  </si>
  <si>
    <t>Emily Metaxas</t>
  </si>
  <si>
    <t>Alyssa Howard</t>
  </si>
  <si>
    <t>7037287147701732399</t>
  </si>
  <si>
    <t>Good Graces</t>
  </si>
  <si>
    <t>https://www.tiktok.com/@emmadoslak</t>
  </si>
  <si>
    <t>Emma Doslak</t>
  </si>
  <si>
    <t>emmadoslak</t>
  </si>
  <si>
    <t>6776116510587896837</t>
  </si>
  <si>
    <t>Meghana</t>
  </si>
  <si>
    <t>6698355149255246853</t>
  </si>
  <si>
    <t>summer christie</t>
  </si>
  <si>
    <t>https://www.tiktok.com/@summerchristiee4</t>
  </si>
  <si>
    <t>summerchristiee4</t>
  </si>
  <si>
    <t>pedrin cria</t>
  </si>
  <si>
    <t>Instrumental - Vibe</t>
  </si>
  <si>
    <t>7225633632159941674</t>
  </si>
  <si>
    <t>Tanya</t>
  </si>
  <si>
    <t>6760591454517658630</t>
  </si>
  <si>
    <t>80s throwback hits</t>
  </si>
  <si>
    <t>https://www.tiktok.com/@byfibi</t>
  </si>
  <si>
    <t>byfibi</t>
  </si>
  <si>
    <t>6813495005153330181</t>
  </si>
  <si>
    <t>Balanced Britt | ur WOO girl</t>
  </si>
  <si>
    <t>6637928790885040134</t>
  </si>
  <si>
    <t>Ariana Vitale</t>
  </si>
  <si>
    <t>6784611723220911110</t>
  </si>
  <si>
    <t>Katy McBride</t>
  </si>
  <si>
    <t>https://www.tiktok.com/@katymcbride_</t>
  </si>
  <si>
    <t>katymcbride_</t>
  </si>
  <si>
    <t>cathy</t>
  </si>
  <si>
    <t>6759639263254758406</t>
  </si>
  <si>
    <t>No, I am not a normal person and I WILL NOT be letting this go… @SKIMS #pr #collab #microinfluencer #skimspartner</t>
  </si>
  <si>
    <t>https://www.tiktok.com/@hannahslope</t>
  </si>
  <si>
    <t>hannah slope</t>
  </si>
  <si>
    <t>hannahslope</t>
  </si>
  <si>
    <t>6679915048674919429</t>
  </si>
  <si>
    <t>Chloe Van Berkel</t>
  </si>
  <si>
    <t>the only clothing you need this back to school season @SKIMS #skimspartner #backtoschool #college #collegeoutfits</t>
  </si>
  <si>
    <t>https://www.tiktok.com/@chloevanberkel</t>
  </si>
  <si>
    <t>chloevanberkel</t>
  </si>
  <si>
    <t>6838470501246108677</t>
  </si>
  <si>
    <t>Staysee</t>
  </si>
  <si>
    <t>Trippie Redd Type Beat</t>
  </si>
  <si>
    <t>https://www.tiktok.com/@jaimecampanella</t>
  </si>
  <si>
    <t>Jaime Campanella</t>
  </si>
  <si>
    <t>jaimecampanella</t>
  </si>
  <si>
    <t>6729984338425414661</t>
  </si>
  <si>
    <t>anjana &lt;3</t>
  </si>
  <si>
    <t>Comfy outfit turned into a full look! New @SKIMS cotton jersey shirt &amp; shorts in ruby ❤️ #skimspartner #ad</t>
  </si>
  <si>
    <t>https://www.tiktok.com/@anjana.dhimann</t>
  </si>
  <si>
    <t>anjana.dhimann</t>
  </si>
  <si>
    <t>6618211226554220550</t>
  </si>
  <si>
    <t>Alaya R Drozdowicz</t>
  </si>
  <si>
    <t>https://www.tiktok.com/@alayarobbins</t>
  </si>
  <si>
    <t>alayarobbins</t>
  </si>
  <si>
    <t>Nelly Furtado</t>
  </si>
  <si>
    <t>Maneater</t>
  </si>
  <si>
    <t>6948452224779912197</t>
  </si>
  <si>
    <t>𝐩𝐬𝐭𝐝𝐨𝐯𝐞</t>
  </si>
  <si>
    <t>@SKIMS IN LOVEEEE !!!#skimspartner #skims #skimstanktop #tanktop #SKIMS #fyp #foryourpage #views #outfit #ootdinspo #outfitinspo #body</t>
  </si>
  <si>
    <t>https://www.tiktok.com/@its_leah0912</t>
  </si>
  <si>
    <t>Leah Suarez</t>
  </si>
  <si>
    <t>its_leah0912</t>
  </si>
  <si>
    <t>6822267787190207494</t>
  </si>
  <si>
    <t>Kenny :)</t>
  </si>
  <si>
    <t>these are sooo comfy @SKIMS #trending #backtoschool #fyp #famous #skimspartner</t>
  </si>
  <si>
    <t>https://www.tiktok.com/@kendallmaynard25</t>
  </si>
  <si>
    <t>kendallmaynard25</t>
  </si>
  <si>
    <t>7080321853992027182</t>
  </si>
  <si>
    <t>SELAH</t>
  </si>
  <si>
    <t>Gentle State</t>
  </si>
  <si>
    <t>Lofi Vibes</t>
  </si>
  <si>
    <t>7019753902799438853</t>
  </si>
  <si>
    <t>𝒥</t>
  </si>
  <si>
    <t>https://www.tiktok.com/@jasmine.alishaa</t>
  </si>
  <si>
    <t>jasmine.alishaa</t>
  </si>
  <si>
    <t>6743365671482557445</t>
  </si>
  <si>
    <t>Paulina</t>
  </si>
  <si>
    <t>proof the @SKIMS capri catsuit really does it all #skimspartner</t>
  </si>
  <si>
    <t>https://www.tiktok.com/@paulinareitman</t>
  </si>
  <si>
    <t>paulinareitman</t>
  </si>
  <si>
    <t>6743102358111667206</t>
  </si>
  <si>
    <t>𝐀𝐄𝐂𝐙𝐑𝐕</t>
  </si>
  <si>
    <t>https://www.tiktok.com/@_erikamayo</t>
  </si>
  <si>
    <t>Erika Mayo</t>
  </si>
  <si>
    <t>_erikamayo</t>
  </si>
  <si>
    <t>6803089676765905926</t>
  </si>
  <si>
    <t>bb Gosha</t>
  </si>
  <si>
    <t>@SKIMS @ASU ALPHA PHI #skimspartner #alphaphi #asu #aphi</t>
  </si>
  <si>
    <t>https://www.tiktok.com/@ssamanthacho</t>
  </si>
  <si>
    <t>Sam Cho</t>
  </si>
  <si>
    <t>ssamanthacho</t>
  </si>
  <si>
    <t>6722996748145280006</t>
  </si>
  <si>
    <t>CHRISTINA KIRKMAN</t>
  </si>
  <si>
    <t>https://www.tiktok.com/@christinakirkman</t>
  </si>
  <si>
    <t>christinakirkman</t>
  </si>
  <si>
    <t>6823856004137583622</t>
  </si>
  <si>
    <t>my absolute favourite sleepwear @SKIMS #skims #skimspartner #fashion</t>
  </si>
  <si>
    <t>https://www.tiktok.com/@taylorjoypaul</t>
  </si>
  <si>
    <t>TAYLOR PAUL</t>
  </si>
  <si>
    <t>taylorjoypaul</t>
  </si>
  <si>
    <t>bummin out</t>
  </si>
  <si>
    <t>I’m stepping into my chic, grown woman aesthetic this fall and @SKIMS is coming with!!!!! #skimspartner #fallfashion #fallaesthetic #curvyfashion</t>
  </si>
  <si>
    <t>6848085774141096965</t>
  </si>
  <si>
    <t>NVRXMARV &amp; LXSTURY &amp; justforgetme</t>
  </si>
  <si>
    <t>VOLKSWAGEN FUNK (super slowed)</t>
  </si>
  <si>
    <t>No better feeling than a fresh @SKIMS fit #skimspartner</t>
  </si>
  <si>
    <t>https://www.tiktok.com/@notbrookemonk</t>
  </si>
  <si>
    <t>Not Brooke Monk</t>
  </si>
  <si>
    <t>notbrookemonk</t>
  </si>
  <si>
    <t>6744842546507891717</t>
  </si>
  <si>
    <t>Allysa Breanne</t>
  </si>
  <si>
    <t>Is this me now?! @SKIMS ULTIMATE HIP #skimspartner</t>
  </si>
  <si>
    <t>https://www.tiktok.com/@allysabreanne</t>
  </si>
  <si>
    <t>allysabreanne</t>
  </si>
  <si>
    <t>71971947965784064</t>
  </si>
  <si>
    <t>Kirby_J</t>
  </si>
  <si>
    <t>https://www.tiktok.com/@kirby_j</t>
  </si>
  <si>
    <t>kirby_j</t>
  </si>
  <si>
    <t>6842777145191941126</t>
  </si>
  <si>
    <t>Estelle Lebourgeois</t>
  </si>
  <si>
    <t>Comfy &amp; cute is the perfect combo for this upcoming @SKIMS ☁️ #skimspartner</t>
  </si>
  <si>
    <t>https://www.tiktok.com/@estellelebourgeois_</t>
  </si>
  <si>
    <t>estellelebourgeois_</t>
  </si>
  <si>
    <t>Kaela Gordon</t>
  </si>
  <si>
    <t>A timeless capsule wardrobe starts with a pair of chic essential pants @skims #skimspartner</t>
  </si>
  <si>
    <t>6635021118879481861</t>
  </si>
  <si>
    <t>gucciganggabi</t>
  </si>
  <si>
    <t>Capris are so back @SKIMS #skimspartner</t>
  </si>
  <si>
    <t>https://www.tiktok.com/@gucciganggabi</t>
  </si>
  <si>
    <t>leilani</t>
  </si>
  <si>
    <t>6745835560159478790</t>
  </si>
  <si>
    <t>Marco Antonio</t>
  </si>
  <si>
    <t>jazz</t>
  </si>
  <si>
    <t>You only need one pair of pants &amp; it’s these! @SKIMS #skimspartner</t>
  </si>
  <si>
    <t>https://www.tiktok.com/@amydiala</t>
  </si>
  <si>
    <t>Amy Diala</t>
  </si>
  <si>
    <t>amydiala</t>
  </si>
  <si>
    <t>$</t>
  </si>
  <si>
    <t>로직 설정 전</t>
  </si>
  <si>
    <t>작성자 고유 ID</t>
  </si>
  <si>
    <t>영상 URL</t>
  </si>
  <si>
    <t>업로드 시간</t>
  </si>
  <si>
    <t>음악 아티스트</t>
  </si>
  <si>
    <t>음악 제목</t>
  </si>
  <si>
    <t>영상 길이(초)</t>
  </si>
  <si>
    <t>조회수</t>
  </si>
  <si>
    <t>댓글 수</t>
  </si>
  <si>
    <t>공유 수</t>
  </si>
  <si>
    <t>좋아요 수</t>
  </si>
  <si>
    <t>업로드 영상 수</t>
  </si>
  <si>
    <t>팔로워 수</t>
  </si>
  <si>
    <t>영상 썸네일 URL</t>
  </si>
  <si>
    <t>비용 효율</t>
  </si>
  <si>
    <t>팔로워 품질</t>
  </si>
  <si>
    <t>조회수 비율</t>
  </si>
  <si>
    <t>예상 CPM($)</t>
  </si>
  <si>
    <t>댓글 전환율</t>
  </si>
  <si>
    <t>참여율</t>
  </si>
  <si>
    <t>이메일 추출</t>
  </si>
  <si>
    <t>팔로워 Tier</t>
  </si>
  <si>
    <t>우선순위</t>
  </si>
  <si>
    <t>영상 설명(캡션)</t>
  </si>
  <si>
    <t>프로필 소개글</t>
  </si>
  <si>
    <t>프로필 진입</t>
  </si>
  <si>
    <t>아이디(@계정)</t>
  </si>
  <si>
    <t>작성자 이름</t>
  </si>
  <si>
    <t>번호</t>
  </si>
  <si>
    <t>팔로워 대비</t>
  </si>
  <si>
    <t>1000회 당 노출 비용</t>
  </si>
  <si>
    <t>조회수 대비</t>
  </si>
  <si>
    <t>https://www.tiktok.com/@nobeefonlychicken</t>
  </si>
  <si>
    <t>https://www.tiktok.com/@reynabhens</t>
  </si>
  <si>
    <t>https://www.tiktok.com/@avabarnardd</t>
  </si>
  <si>
    <t>https://www.tiktok.com/@jeffandsophia</t>
  </si>
  <si>
    <t>https://www.tiktok.com/@ken.eurich</t>
  </si>
  <si>
    <t>https://www.tiktok.com/@trishthemomof4</t>
  </si>
  <si>
    <t>https://www.tiktok.com/@cydsimone</t>
  </si>
  <si>
    <t>https://www.tiktok.com/@milsyhb</t>
  </si>
  <si>
    <t>https://www.tiktok.com/@julesjacobson</t>
  </si>
  <si>
    <t>https://www.tiktok.com/@flossybaby</t>
  </si>
  <si>
    <t>https://www.tiktok.com/@nayahjnae</t>
  </si>
  <si>
    <t>https://www.tiktok.com/@jade.amberrrrr</t>
  </si>
  <si>
    <t>https://www.tiktok.com/@sandykingx</t>
  </si>
  <si>
    <t>https://www.tiktok.com/@malpal25501</t>
  </si>
  <si>
    <t>https://www.tiktok.com/@kimlewinn</t>
  </si>
  <si>
    <t>https://www.tiktok.com/@dejjanicole</t>
  </si>
  <si>
    <t>https://www.tiktok.com/@theconnelltwinsreal</t>
  </si>
  <si>
    <t>https://www.tiktok.com/@malaika.ray</t>
  </si>
  <si>
    <t>nobeefonlychicken</t>
  </si>
  <si>
    <t>reynabhens</t>
  </si>
  <si>
    <t>avabarnardd</t>
  </si>
  <si>
    <t>jeffandsophia</t>
  </si>
  <si>
    <t>ken.eurich</t>
  </si>
  <si>
    <t>trishthemomof4</t>
  </si>
  <si>
    <t>cydsimone</t>
  </si>
  <si>
    <t>milsyhb</t>
  </si>
  <si>
    <t>julesjacobson</t>
  </si>
  <si>
    <t>flossybaby</t>
  </si>
  <si>
    <t>nayahjnae</t>
  </si>
  <si>
    <t>jade.amberrrrr</t>
  </si>
  <si>
    <t>sandykingx</t>
  </si>
  <si>
    <t>malpal25501</t>
  </si>
  <si>
    <t>kimlewinn</t>
  </si>
  <si>
    <t>dejjanicole</t>
  </si>
  <si>
    <t>theconnelltwinsreal</t>
  </si>
  <si>
    <t>malaika.ray</t>
  </si>
  <si>
    <t>GIULIA G AMATO</t>
  </si>
  <si>
    <t/>
  </si>
  <si>
    <t>avabarnard</t>
  </si>
  <si>
    <t>Jeff &amp; Sophia</t>
  </si>
  <si>
    <t>Ken Eurich</t>
  </si>
  <si>
    <t>NIQ</t>
  </si>
  <si>
    <t>Allison</t>
  </si>
  <si>
    <t>TrishTheMomOf4</t>
  </si>
  <si>
    <t>fibi</t>
  </si>
  <si>
    <t>Amelia</t>
  </si>
  <si>
    <t>Reina</t>
  </si>
  <si>
    <t>anna</t>
  </si>
  <si>
    <t>Jules</t>
  </si>
  <si>
    <t>♡</t>
  </si>
  <si>
    <t>Chelsea</t>
  </si>
  <si>
    <t>jade amber</t>
  </si>
  <si>
    <t>Katisha</t>
  </si>
  <si>
    <t>lily</t>
  </si>
  <si>
    <t>malpal2</t>
  </si>
  <si>
    <t>marci</t>
  </si>
  <si>
    <t>Kim</t>
  </si>
  <si>
    <t>Deja</t>
  </si>
  <si>
    <t>Christy &amp; Carly</t>
  </si>
  <si>
    <t>aimee@friendsinreality.com
Launching soon!! -&gt; @JAI
 Thailand / LA</t>
  </si>
  <si>
    <t>NYC
i like to shop, sam I am
reynabhenscollabs@gmail.com</t>
  </si>
  <si>
    <t>Banana with an M
Armenian
 manana@lulucreativemedia.com</t>
  </si>
  <si>
    <t>southern california 
i love playing dress up
: alissaandrea.n@gmail.com</t>
  </si>
  <si>
    <t>this is a spam. (945k on main)
kaigibsonxx@gmail.com 
ig: kaigibson_
BOOKS ⬇️</t>
  </si>
  <si>
    <t>outfits + life
IG: carlinaerikin 
: carlina.erikin@hotmail.com
Netherlands</t>
  </si>
  <si>
    <t>UCLA ✮⋆˚.⋆
chelseastone222@gmail.com</t>
  </si>
  <si>
    <t>Nurse  | Fashion | Travel ✈️ 
: leiannemarig@gmail.com</t>
  </si>
  <si>
    <t>‍♀️hi girlies
midwest
: emmadoslak@gmail.com</t>
  </si>
  <si>
    <t>faith n fashion 
ig kyannamya
tampa .☘︎ ݁˖</t>
  </si>
  <si>
    <t>Reina 
UGC + PR enquiries: reinadombrovska@gmail.com</t>
  </si>
  <si>
    <t>mini stories, short hair, outfits 
me on IG @jules.jacobson</t>
  </si>
  <si>
    <t>Probably Singing ️
vlogs &amp; more &lt;3
: alicecmusic@outlook.com</t>
  </si>
  <si>
    <t>Hii loves⭐️
 cierawesthoffbusiness@gmail.com
Links↓</t>
  </si>
  <si>
    <t>Insta &amp; Twitter @maryelee24_
A Philly girl in this crazy world</t>
  </si>
  <si>
    <t>: sandy.king@theviralistgroup.com
 born &amp; raised 
nyc</t>
  </si>
  <si>
    <t>life of lily
outfit details⬇️⬇️
https://linktr.ee/lily.tolentino</t>
  </si>
  <si>
    <t>: @luisapioubr
My IG Is better</t>
  </si>
  <si>
    <t>WELCOME SEXY!!
catching flights and telling stories 
josieewingmedia@gmail.com</t>
  </si>
  <si>
    <t>INSTA: sundaykalogeras
SNAPCHAT: Kalogerassunday
Kalogeras@night.co</t>
  </si>
  <si>
    <t>brand inquiries  callahanxrahm@gmail.com
amazon links ↓</t>
  </si>
  <si>
    <t>Follow me and Add me on Instagram we going global Sneakystepperclothing_</t>
  </si>
  <si>
    <t>kimjlewin@po.agency</t>
  </si>
  <si>
    <t>Ig: dejjanicolee
dejjanicolee@yahoo.com
@777wr.ld</t>
  </si>
  <si>
    <t>You Got This
Lifestyle | Health &amp; Wellness 
links and more ↓</t>
  </si>
  <si>
    <t>Love u the most
piperrockelle</t>
  </si>
  <si>
    <t>Make-up | Fashion | Skincare 
| francesca@alletragenmasken.de</t>
  </si>
  <si>
    <t>All Products in Tikershop.com
Black prices for November!!@
+ 5OFF</t>
  </si>
  <si>
    <t>Insta: @juanita.ma
 MTL IT GIRL
Shop my 'It Girl' Essentials  ↓</t>
  </si>
  <si>
    <t>Savings &amp; Deals
Discounts, Coupons, Promo Codes #️⃣
 Click Link Below</t>
  </si>
  <si>
    <t>26 || LA 
900k? 
Business Inquires: Daylancollaborations@gmail.com</t>
  </si>
  <si>
    <t>Christy &amp; Carly
Insta : @theconnelltwin
Founders @bytct @BYTCT INDONESIA</t>
  </si>
  <si>
    <t>Makeup Artist | Wife | Pug Mom | Masshole
Founder @pointofview</t>
  </si>
  <si>
    <t>18
vlogging you rn
abigail.creator@gmail.com</t>
  </si>
  <si>
    <t>Ivy Angst
Umiami
ivyangstbiz@gmail.com</t>
  </si>
  <si>
    <t>wilhelmina models
business inquiries: hausofsos@icloud.com
instagram: cocosamone</t>
  </si>
  <si>
    <t>eliza@cadence-talent.com 
she/her
british</t>
  </si>
  <si>
    <t>New York ❤️‍
low maintenance //   
melanie@beachwavesandbalayage.com</t>
  </si>
  <si>
    <t>ALL s ⬇️</t>
  </si>
  <si>
    <t>Daygo
Stanford ‘20 
WNBA
: thorton@excelsm.com
IG: @dijonai</t>
  </si>
  <si>
    <t>gothic barista that goofs around too much
lG: heartstamp101</t>
  </si>
  <si>
    <t>fits and bits
 chana_kesselaar@hotmail.com</t>
  </si>
  <si>
    <t>JÁ SEGUE PARA +DICAS DE COMO PAGAR BARATO  NAS COMPRINHAS</t>
  </si>
  <si>
    <t>Uk
Lifestyle &amp; girlie things✨
Georgiaregler@yahoo.com</t>
  </si>
  <si>
    <t>do it all with love 
 kriselamae721@gmail.com</t>
  </si>
  <si>
    <t>Health‍♀️ | Food | Lifestyle | TikTok Shop Affiliate️</t>
  </si>
  <si>
    <t>L.A 
Fashion+Beauty+Lifestyle
Mariasofficial.co@gmail.com</t>
  </si>
  <si>
    <t>Ig :@220nordygal
 kaithomacollabs@gmail.com
Skims boyshort</t>
  </si>
  <si>
    <t>✨Welcome to the beautiful things in life✨
Tag your #breuningermoments</t>
  </si>
  <si>
    <t>home of the tommycrats
 x is better: tommycrat
insta: tommycrat</t>
  </si>
  <si>
    <t>alt gym girl 
IG: @leahlcedeno
tiktok@leahcedeno.com
links 2 my stuff</t>
  </si>
  <si>
    <t>i used to be an editor ‍♀️
19</t>
  </si>
  <si>
    <t>just romanticizing life &lt;3
estate sales | thrift hauls | everything</t>
  </si>
  <si>
    <t>✨</t>
  </si>
  <si>
    <t>‍♀️☕️
is it large bust approved?
: allthingswithaud@gmail.com</t>
  </si>
  <si>
    <t>ꜰᴀꜱʜɪᴏɴ♡ᴍᴀᴋᴇᴜᴘ♡ᴛʀᴀᴠᴇʟ♡ᴍᴏᴅᴇʟ
ꜱꜰ✧ʟᴀ
ᴀꜱʜʟᴇʏɪᴛᴀʟʙᴏᴛᴛ@ɢᴍᴀɪʟ.ᴄᴏᴍ
ᴄᴇʀᴛɪꜰɪᴇᴅ ɪɴꜰʟᴜᴇɴᴄᴇʀ</t>
  </si>
  <si>
    <t>24 | az 
☕️☁️
✉️chasieslife@gmail.com</t>
  </si>
  <si>
    <t>Fashion ✨ Lifestyle | Vienna 
 UGC &amp; Collabs 
 leditionmaria@gmail.com</t>
  </si>
  <si>
    <t>Princess Diaries ᥫ᭡.  
Lifestyle - MIAMI - Fashion 
: The.Rickaya@gmail.com</t>
  </si>
  <si>
    <t>♰
big deal to the unemployed
sadie@moxymgt.com</t>
  </si>
  <si>
    <t>Instagram katy3ey
katy@migosmedia.com for collabs</t>
  </si>
  <si>
    <t>Just another sad boy
Dm for credit</t>
  </si>
  <si>
    <t>secret spam account</t>
  </si>
  <si>
    <t>not impersonating 
FANPAGE</t>
  </si>
  <si>
    <t>✞</t>
  </si>
  <si>
    <t>FAN ACCOUNT for the Kardashians</t>
  </si>
  <si>
    <t>fashion &amp; lifestyle creator  
IG: malaika.ray</t>
  </si>
  <si>
    <t>Welcome to itskyajeub backup! We love y’all!!</t>
  </si>
  <si>
    <t>PA | 20
✉️ggmachinga@gmail.com</t>
  </si>
  <si>
    <t>chiaramaggio18@gmail.com</t>
  </si>
  <si>
    <t>INSTA: Loelle.Kemery</t>
  </si>
  <si>
    <t>2010 | ✝️
mainly football edits
#miasanmia❤️</t>
  </si>
  <si>
    <t>22.
Nola/Atl</t>
  </si>
  <si>
    <t>World’s Best Skimboards</t>
  </si>
  <si>
    <t>nicole.herrera@thedigitalbrandarchitects.com
LA</t>
  </si>
  <si>
    <t>MI | FL 
fitness | lifestyle | fashion 
arianavitalepr@gmail.com
↓LINKS + AMAZON</t>
  </si>
  <si>
    <t>IG: balanced_brittany ✨
Lea@shinetalentgroup.com</t>
  </si>
  <si>
    <t>mom life + hair tutorials 
 katymcbridevlogs@gmail.com</t>
  </si>
  <si>
    <t>nyc 
outfits and good living
tanyabelllapr@gmail.com</t>
  </si>
  <si>
    <t>az state 
‍♂️✨‍♀️
ramwilsonn@icloud.com</t>
  </si>
  <si>
    <t>INSTAGRAM  summerchristieee
 summerchristie9@gmail.com</t>
  </si>
  <si>
    <t>daily favs
wellness lifestyle, fashion, beauty 
collaborate@briannafornes.com</t>
  </si>
  <si>
    <t>@therealdba
simranahadparvez@gmail.com</t>
  </si>
  <si>
    <t>nj
jennabachrach8@gmail.com</t>
  </si>
  <si>
    <t>i don't gatekeep 
beauty &amp; wavy hair 
nyc
 vmeghanact@gmail.com</t>
  </si>
  <si>
    <t>Making a hobby out of spending way too much money
krissymeridieth3@gmail.com</t>
  </si>
  <si>
    <t>fashion &amp; inspo * ˚ ✦
.ೃ࿐</t>
  </si>
  <si>
    <t>C❤️</t>
  </si>
  <si>
    <t>styling all 5 of my @SKIMS bodysuits!  #fyp #skims #skimspartner</t>
  </si>
  <si>
    <t>@SKIMS =saving fashion week #skimspartner</t>
  </si>
  <si>
    <t>You heard it here first Capris are going to be the fall trend and @SKIMS has the perfect ones #skimspartner  #outfit</t>
  </si>
  <si>
    <t>Ladies... the 2-in-1 custom fit bra we NEEDED our entire lives  New @SKIMS Bras drop 4/24 at 9 AM PST #skimspartner #bestbra #bratryon #ad</t>
  </si>
  <si>
    <t>I have literally lived in this set - it’s too soft x @SKIMS , #SKIMSpartner, #skims, #skimsboyshort, #pjset shop my link - https://link.skims.com/gg9tm6ri</t>
  </si>
  <si>
    <t>Love how easy and comfy this face shaper is and my jawline has never been so snatched! shoutout to the @SKIMS face shaper for performing magic 
 #skimspartner</t>
  </si>
  <si>
    <t>comfiest in my skims @SKIMS #skimspartner #loungewear #set #fy #fashiontiktok</t>
  </si>
  <si>
    <t>The after result of this push up bra is insane! This is the new ultimate super push up bra from @skims  #skimspartner #pushupbra #tryon #skimsreview</t>
  </si>
  <si>
    <t>Hit the JACKPOT w/ this set for back to school outfit finds!  @SKIMS #skims #skimspartner #skimsset #backtoschool #ootd  #classoutfit #univeristyofalabama</t>
  </si>
  <si>
    <t>Back to school with @SKIMS ✍️ #skimspartner #skims #kd #backtoschool</t>
  </si>
  <si>
    <t>SKIMS matching pj sets are my new obsession So comfy and cute! Link to this set in my bio @SKIMS #skimspartner #skims #skimsboyshort #pjset</t>
  </si>
  <si>
    <t>Ladies, never settle ❤️ #fyp #couples #relationships #couplegoals #skimspartner</t>
  </si>
  <si>
    <t>Wait I’m OBSESSED @SKIMS  ✨✨ #skimspartner </t>
  </si>
  <si>
    <t>Build an outfit with me in my @SKIMS  #skimspartner</t>
  </si>
  <si>
    <t>Winston's face has me SCREAMING  @SKIMS #skimspartner</t>
  </si>
  <si>
    <t>@SKIMS this is crazy #skimspartner</t>
  </si>
  <si>
    <t>@SKIMS  #skimspartner #skimscotton #skims #skimsdupe #fyp</t>
  </si>
  <si>
    <t>Cozy essentials for a campus reset  #skimspartner #skimsbacktoschool #skims #back2school #college @SKIMS</t>
  </si>
  <si>
    <t>The perfect PJ's for summer @SKIMS  #SKIMSpartner, #skims, #skimsboyshort, #pjset AD</t>
  </si>
  <si>
    <t>Come along with us to shoot for The Campus Collection @SKIMS!   #skimspartner</t>
  </si>
  <si>
    <t>Comfy + cute is ALWAYS my formula for outfits on campus and ofc @SKIMS delivered as usual #skimspartner</t>
  </si>
  <si>
    <t>Replying to @SKIMS thank you @SKIMS !!! also posting a more detailed try on so check my page for that  #SKIMSpartner  #SKIMS #tryonhaul #pr</t>
  </si>
  <si>
    <t>GRWU for the day! ✨ Matching in our @SKIMS today 
#skimspartner</t>
  </si>
  <si>
    <t>Cheers to answered prayers and manifestations ✨ it only gets better from here!!! #positivemindset #skimspartner #influencertips</t>
  </si>
  <si>
    <t>Anything @SKIMS  #skimspartner</t>
  </si>
  <si>
    <t>Mukbang? ✊ set from @SKIMS #skimspartner #fyp #food #mukbang</t>
  </si>
  <si>
    <t>The Campus Collection BTS with @skims  #skimspartner</t>
  </si>
  <si>
    <t>skims viral shapewear is 30% off - shop the bi-annual sales sitewide and in stores ️ exclusions apply 
@aimee</t>
  </si>
  <si>
    <t>Excuse my old spray tan on my neck  #ford #bronco #raptor #truck</t>
  </si>
  <si>
    <t>My Girls were serving looks this Memorial Day Weekend! ✨ Check them out in their adorable @SKIMS fits by @Kim Kardashian!  I’m obsessed with how they color-coordinated everything! We NEED this merch @SKIMS These cuties were absolutely glowing in Wildwood!  #SquadGoals #MemorialDay #SKIMS @tiana @za @lleigrwm @ariel #Fyp #foryoupage #FORYOUPAGE #trishthemomof4 #fyp #skims #Kimk #ForYouPage #TAGSKIMS</t>
  </si>
  <si>
    <t>Replying to @SKIMS the audacity he has to fumble a baddie in @SKIMS #skimspartner</t>
  </si>
  <si>
    <t>the skims collection is GROWING this year ✨ @SKIMS #skims #skimshaul #skimspartner #skimstryon</t>
  </si>
  <si>
    <t>Built in bra tops are just better @SKIMS #skimspartner #ad #builtinbra #skims #bratop</t>
  </si>
  <si>
    <t>#skims</t>
  </si>
  <si>
    <t>fall outfit idea #1 featuring my SKIMS fits everybody lace bodysuit ✨ 
#xybca #october #xyzabc #falloutfitinspo #falloutfitideas #falloutfit #fallfashion #skims #skimspartner #skimsromper #cleangirlaesthetic #fashiontips</t>
  </si>
  <si>
    <t>Excited to try on @SKIMS viral bodysuit  I truly like how snatching and smoothing the bodysuit is! #skimspartner #skims #skimsreview  #viralbodysuit #shapewear #bodysuit #tryon #tryonhaul</t>
  </si>
  <si>
    <t>when the @SKIMS bra is just that good 
#skimspartner #skimsbra #skimshaul #skimstryon #skimsreview</t>
  </si>
  <si>
    <t>ootd wearing only skims  @SKIMS  paired with @UGG® tazz #skims #skimsoutfit #skimsbodysuit #skimssweatpants  #outfitinspo #ootdinspo #casualfashion #cozystyle #uggs #uggseason #autumnoutfits #girly #girlythings #trend #fy #fyp #xybzca #viral</t>
  </si>
  <si>
    <t>@SKIMS Relaxed Tees drops 7/31 at 9 AM PST #skimspartner #capsulewardrobe #besttshirt</t>
  </si>
  <si>
    <t>Nothing beats the quality  #skims #camitop #skimpartner</t>
  </si>
  <si>
    <t>complain with me  #skimspartner</t>
  </si>
  <si>
    <t>Buying books I see other people holding  #skimspartner</t>
  </si>
  <si>
    <t>Catching flights AND feelings for MC 25✈️  So excited to be on day 8 of polish week with @SKIMS #skimspartner  #alphaphi #asualphaphi #asu #asurecruitment</t>
  </si>
  <si>
    <t>UNREALLLL unboxing soon️✨ #skims #skimsinfluencer #skimspartner #skimsinfluencers #dreampartnership</t>
  </si>
  <si>
    <t>SKIMS try on haul — I remember falling in love with the skims double waistband pants last year and then completely forgot they existed until seeing them yesterday lol I wish they had the black or brown in store for Fall purposes bc my closet is all greyed out 
#girlythings #minivlog #shoppinghaul #shoppingvlog #shopwithme #tryonhaul #Lifestyle #softgirl #selfcare #aesthetic #dayinmylife #haul @SKIMS</t>
  </si>
  <si>
    <t>Skims new arrivals 
•COTTON JERSEY T-SHIRT| HALITE xxs
•COTTON RIB T-SHIRT| CURRANT xxs
COTTON RIB SET| CURRANT xxs
@SKIMS #skims #chelseasvanity #skimsnewarrivals #skimstop #skimsset</t>
  </si>
  <si>
    <t>I got a way to saved 50% off on skims!!!
SKIMS coupon newest !
#skims #skimsbodysuit #skimshaul #coupert #promocodes #couponing</t>
  </si>
  <si>
    <t>Always gonna a #skims @SKIMS girl 
Great quality and material #skim #skins #bawdy #bodyody</t>
  </si>
  <si>
    <t>skims fall haul 
@SKIMS 
all items  in my shopmy 
#skims #skimshaul #fallfashion #falloutfits #pregnancy</t>
  </si>
  <si>
    <t>SKIMSSSSS STAP PLAYIN W ME AND THE REST OF US. that 15% makes a difference  #skims #skimsreview #kimkardashian</t>
  </si>
  <si>
    <t>The dreamiest color for fall @SKIMS Iron
TOP: cotton jersey scoop neck long sleeve 
BOTTOMS: cotton jersey low rise crop pant 
#skims#skimshaul#ootd#skimstryonhaul#girly</t>
  </si>
  <si>
    <t>matching set for a comfy monday⛅️ #ootd #outfit #matchingset #sets #clothes #clothing #fit #outfitideas #style #skims</t>
  </si>
  <si>
    <t>Got my man skims so we can match@Jacolby@SKIMS #skims #skimsmens #matching</t>
  </si>
  <si>
    <t>he’s not ready to see me in this fit omg new @SKIMS Fits Everybody dropping 6.15 at 9AM PT #summerlooks #ootd #grwm </t>
  </si>
  <si>
    <t>Ms Kimberly this color eats downnn @SKIMS  #skims #skimssweatpants #skimssets #skimsoutfit #skimssweatset #skimsdarksepia #brownsweatset #fallset #browngirl</t>
  </si>
  <si>
    <t>@SKIMS coming in clutch with the high quality basics  all will be over on my shopmy  #skimshaul #skims #basics</t>
  </si>
  <si>
    <t>Skims sets going crazy ‍ @Nunewb #fyp #clothingline #sneakystepper #fashion #skim</t>
  </si>
  <si>
    <t>Mini midweek @SKIMS  haul ❤️ the dark sepia is so fire. My fav new color way.  @Justin Seroskie #haul #skims #fyp #foryoupage #couple</t>
  </si>
  <si>
    <t>Replying to @marci  What color suits me best?  #fyp #zyxcba #foryouuuuuuuuuuuuu #skims #skimsreview #skimshaul #contentcreator #skimsblackgirl</t>
  </si>
  <si>
    <t>loving the pajama sets  @SKIMS @Nordstrom #skims #skimshaul #fyp #fashion #microinfluencer</t>
  </si>
  <si>
    <t>Jme sens trop bien dedans @SKIMS</t>
  </si>
  <si>
    <t>This @SKIMS dress  #fyp</t>
  </si>
  <si>
    <t>i might have a problem ts is not cheap‍↕️</t>
  </si>
  <si>
    <t>Just 4 skims girllllsssss #curvyfashion #skimstryon #curvystyle #skims #skimsreview #plussizeedition #plussizefashion #curvytiktok</t>
  </si>
  <si>
    <t>vertraut mir und bestellt heute noch</t>
  </si>
  <si>
    <t>@SKIMS obsessed with this t-shirt  #skims #skimshaul #skimstop #fitseverybodyskims #skimsbra</t>
  </si>
  <si>
    <t>Get SKIMS promo codes for your next order through Foxy Coupons and start savings BIG on your next order!
#SKIMS #promocode #discount #fashiondealsforyou #skimshack #skimscouponcode #skimscode #fallfashion #clothesdiscount #trendingfashion #tiktokfinds #2024</t>
  </si>
  <si>
    <t>Wearing @SKIMS 24/7 now  #tellthemtosponsorme #fyp #skims</t>
  </si>
  <si>
    <t>Had to do this dance with our fav dress  
#skims #sundress #ootd #foryou #twins #trend #fypシ゚</t>
  </si>
  <si>
    <t>ALL THREE ARE  #skims #clothinghaul #tryonhaul #haul #fashion #kimkardashian</t>
  </si>
  <si>
    <t>i'm sick just pack up the whole store, i'll take one of everything.             #fypシ #skims @SKIMS #tryonhaul #foryoupagе #skimstryon</t>
  </si>
  <si>
    <t>Green is in !  #ootd #lowrisepants #skimspartner #flaredpants #relatable #manifestation #basicoutfit #basicoutfitideas #workoutfit #outfitinspo #outfitideas #CapCut</t>
  </si>
  <si>
    <t>@SKIMS #skims #outfit #foldoverleggings #capris #trending</t>
  </si>
  <si>
    <t>gamedayyy tikkyyy❤️ in my @SKIMS set   
#fyp #wnba #gameday #dijonaicarrington #skims</t>
  </si>
  <si>
    <t>a few items i got from the skims sale  #skims #skimshaul #pinkaesthetic</t>
  </si>
  <si>
    <t>@Post Malone for SKIMS Mens.</t>
  </si>
  <si>
    <t>It’s giving skims  #walmartpartner #walmartfashion #walmarthaul #skimsdupe #summerclothes #walmartfinds #creatorsearchinsights #fyp</t>
  </si>
  <si>
    <t>Love a skims dress☺️
#gymtok #gymgirls #gym #fitness #dress #skims</t>
  </si>
  <si>
    <t>Kim knows what she’s doing @SKIMS #SKIMSPartner #skimsshapewear #momstyle #fallfashion #falloutfit #momsoftiktok #momtok #momlife #sahm #stayathomemom #skimstryon #shapewearreview #skimsreview #tryon #fyp</t>
  </si>
  <si>
    <t>@SKIMS this essential styling peice is a MUST-HAVE in your wardrobe! AD #skimspartner #skimsfitseverybody #fallfashion 
secured by @playinfluencermanagement #skims #skimsbodysuit #skimsreview #skimshaul #skimstryon #skimstop #wardrobeessential #longsleevetop #bodysuits #outfitessentials #basicstyle #style #tryonhaul #fashion #foruyou</t>
  </si>
  <si>
    <t>6655488533438398469</t>
  </si>
  <si>
    <t>5322175</t>
  </si>
  <si>
    <t>6731076361681634309</t>
  </si>
  <si>
    <t>6812581980992619525</t>
  </si>
  <si>
    <t>6629103227084308486</t>
  </si>
  <si>
    <t>7137662598266307627</t>
  </si>
  <si>
    <t>6726614045351543814</t>
  </si>
  <si>
    <t>2242480</t>
  </si>
  <si>
    <t>7834415</t>
  </si>
  <si>
    <t>6770411124670170118</t>
  </si>
  <si>
    <t>6892150983443940357</t>
  </si>
  <si>
    <t>6797632356607640582</t>
  </si>
  <si>
    <t>6852363889855759366</t>
  </si>
  <si>
    <t>6744766351041594373</t>
  </si>
  <si>
    <t>84531212433637376</t>
  </si>
  <si>
    <t>6584479030661496837</t>
  </si>
  <si>
    <t>6571870709940174854</t>
  </si>
  <si>
    <t>6796967538025088005</t>
  </si>
  <si>
    <t>6701152096756204550</t>
  </si>
  <si>
    <t>6767198183594148870</t>
  </si>
  <si>
    <t>6807126210209973253</t>
  </si>
  <si>
    <t>5952506</t>
  </si>
  <si>
    <t>28680987</t>
  </si>
  <si>
    <t>7363328959753258030</t>
  </si>
  <si>
    <t>7044214885346493445</t>
  </si>
  <si>
    <t>7037838299399046149</t>
  </si>
  <si>
    <t>6980068558010467333</t>
  </si>
  <si>
    <t>7108402966801925166</t>
  </si>
  <si>
    <t>6707748461980959749</t>
  </si>
  <si>
    <t>6802735946971612165</t>
  </si>
  <si>
    <t>6749619812521280517</t>
  </si>
  <si>
    <t>6921581014662841349</t>
  </si>
  <si>
    <t>8628601</t>
  </si>
  <si>
    <t>6962212964313154566</t>
  </si>
  <si>
    <t>2249904</t>
  </si>
  <si>
    <t>6768494597199954950</t>
  </si>
  <si>
    <t>6735565047822648326</t>
  </si>
  <si>
    <t>6471954</t>
  </si>
  <si>
    <t>6976930415257846789</t>
  </si>
  <si>
    <t>6712878024747385862</t>
  </si>
  <si>
    <t>7123390916534748161</t>
  </si>
  <si>
    <t>7123302282999432238</t>
  </si>
  <si>
    <t>9570827</t>
  </si>
  <si>
    <t>6809446744364450821</t>
  </si>
  <si>
    <t>6806676982455272454</t>
  </si>
  <si>
    <t>6982164322218935297</t>
  </si>
  <si>
    <t>7386205572020716576</t>
  </si>
  <si>
    <t>13885936</t>
  </si>
  <si>
    <t>7017129064360854534</t>
  </si>
  <si>
    <t>6797262772898219013</t>
  </si>
  <si>
    <t>6880667844256203782</t>
  </si>
  <si>
    <t>6855532402766644230</t>
  </si>
  <si>
    <t>6902669107373540358</t>
  </si>
  <si>
    <t>105905320715030528</t>
  </si>
  <si>
    <t>6926210241903674373</t>
  </si>
  <si>
    <t>7282239109191959595</t>
  </si>
  <si>
    <t>7489737043447235606</t>
  </si>
  <si>
    <t>17698532</t>
  </si>
  <si>
    <t>7298920038223709190</t>
  </si>
  <si>
    <t>7467588812974949419</t>
  </si>
  <si>
    <t>6847136744715289605</t>
  </si>
  <si>
    <t>7194944121943917611</t>
  </si>
  <si>
    <t>7369555518677025824</t>
  </si>
  <si>
    <t>6890550513776575494</t>
  </si>
  <si>
    <t>7182039188636320814</t>
  </si>
  <si>
    <t>7147319775047369733</t>
  </si>
  <si>
    <t>6898566674888147974</t>
  </si>
  <si>
    <t>7377419618623472645</t>
  </si>
  <si>
    <t>6795679669208237062</t>
  </si>
  <si>
    <t>6776568103796900870</t>
  </si>
  <si>
    <t>102939870687264768</t>
  </si>
  <si>
    <t>7230898039700145198</t>
  </si>
  <si>
    <t>14099908</t>
  </si>
  <si>
    <t>7509981270226027566</t>
  </si>
  <si>
    <t>7427967917641368609</t>
  </si>
  <si>
    <t>https://www.tiktok.com/@aimeejaihall/video/7472428744699940114</t>
  </si>
  <si>
    <t>https://www.tiktok.com/@nobeefonlychicken/video/7548592439280389390</t>
  </si>
  <si>
    <t>https://www.tiktok.com/@amydiala/video/7545565336075078967</t>
  </si>
  <si>
    <t>https://www.tiktok.com/@reynabhens/video/7547891163903069453</t>
  </si>
  <si>
    <t>https://www.tiktok.com/@gucciganggabi/video/7545580871810567438</t>
  </si>
  <si>
    <t>https://www.tiktok.com/@lolanellie/video/7546209746164911391</t>
  </si>
  <si>
    <t>https://www.tiktok.com/@paulinareitman/video/7546247328315886862</t>
  </si>
  <si>
    <t>https://www.tiktok.com/@allysabreanne/video/7512167858869243178</t>
  </si>
  <si>
    <t>https://www.tiktok.com/@estellelebourgeois_/video/7537779840582290719</t>
  </si>
  <si>
    <t>https://www.tiktok.com/@avericamille/video/7546281519476690206</t>
  </si>
  <si>
    <t>https://www.tiktok.com/@taylorjoypaul/video/7542263701244562744</t>
  </si>
  <si>
    <t>https://www.tiktok.com/@mananamariee/video/7360723271727238446</t>
  </si>
  <si>
    <t>https://www.tiktok.com/@_erikamayo/video/7538453597621701910</t>
  </si>
  <si>
    <t>https://www.tiktok.com/@jasmine.alishaa/video/7532556621281643781</t>
  </si>
  <si>
    <t>https://www.tiktok.com/@ssamanthacho/video/7538834735657717005</t>
  </si>
  <si>
    <t>https://www.tiktok.com/@avabarnardd/video/7548500992359222559</t>
  </si>
  <si>
    <t>https://www.tiktok.com/@kendallmaynard25/video/7538899743372594462</t>
  </si>
  <si>
    <t>https://www.tiktok.com/@notbrookemonk/video/7537126143284104478</t>
  </si>
  <si>
    <t>https://www.tiktok.com/@alissaandrea/video/7525168683455352078</t>
  </si>
  <si>
    <t>https://www.tiktok.com/@paulinareitman/video/7524445047396355341</t>
  </si>
  <si>
    <t>https://www.tiktok.com/@alayarobbins/video/7535587434080324894</t>
  </si>
  <si>
    <t>https://www.tiktok.com/@usfkappadelta/video/7542666165332577567</t>
  </si>
  <si>
    <t>https://www.tiktok.com/@sunisalee_/video/7402662726901845278</t>
  </si>
  <si>
    <t>https://www.tiktok.com/@jaimecampanella/video/7535825331928845581</t>
  </si>
  <si>
    <t>https://www.tiktok.com/@jeffandsophia/video/7305546888579796266</t>
  </si>
  <si>
    <t>https://www.tiktok.com/@chloevanberkel/video/7535222279324618015</t>
  </si>
  <si>
    <t>https://www.tiktok.com/@sophadophaa/video/7523374360430710034</t>
  </si>
  <si>
    <t>https://www.tiktok.com/@kirby_j/video/7547753991963299086</t>
  </si>
  <si>
    <t>https://www.tiktok.com/@christinakirkman/video/7362272456620592430</t>
  </si>
  <si>
    <t>https://www.tiktok.com/@sydneysilverman_/video/7544083904504827150</t>
  </si>
  <si>
    <t>https://www.tiktok.com/@ken.eurich/video/7471762060267801887</t>
  </si>
  <si>
    <t>https://www.tiktok.com/@de1ksha/video/7490033385713175850</t>
  </si>
  <si>
    <t>https://www.tiktok.com/@_kais.spam_/video/7535542889573600542</t>
  </si>
  <si>
    <t>https://www.tiktok.com/@postmalone/video/7540332595851103502</t>
  </si>
  <si>
    <t>https://www.tiktok.com/@carlinaerikinn/video/7537698736042954016</t>
  </si>
  <si>
    <t>https://www.tiktok.com/@maliyatrevinoo/video/7535136031029366046</t>
  </si>
  <si>
    <t>https://www.tiktok.com/@hannahslope/video/7446507197145697566</t>
  </si>
  <si>
    <t>https://www.tiktok.com/@jillian.bruno/video/7535595559332089119</t>
  </si>
  <si>
    <t>https://www.tiktok.com/@badgaledie/video/7508071380454280470</t>
  </si>
  <si>
    <t>https://www.tiktok.com/@daanawilliamson/video/7444310799734017322</t>
  </si>
  <si>
    <t>https://www.tiktok.com/@charniqg/video/7275734950618467626</t>
  </si>
  <si>
    <t>https://www.tiktok.com/@kelssopretty/video/7475120375777725742</t>
  </si>
  <si>
    <t>https://www.tiktok.com/@tennesseethresh/video/7330361124044492064</t>
  </si>
  <si>
    <t>https://www.tiktok.com/@ally_wong/video/7546772822677343519</t>
  </si>
  <si>
    <t>https://www.tiktok.com/@chloeaalcindor/video/7535176244069960974</t>
  </si>
  <si>
    <t>https://www.tiktok.com/@jacimariesmith/video/7294057303119056158</t>
  </si>
  <si>
    <t>https://www.tiktok.com/@skims/video/7504429782801763630</t>
  </si>
  <si>
    <t>https://www.tiktok.com/@datingwithcourt/video/7482490830175898911</t>
  </si>
  <si>
    <t>https://www.tiktok.com/@trishthemomof4/video/7510284935438060831</t>
  </si>
  <si>
    <t>https://www.tiktok.com/@meemshou/video/7465429011536071966</t>
  </si>
  <si>
    <t>https://www.tiktok.com/@byfibi/video/7486503114888072470</t>
  </si>
  <si>
    <t>https://www.tiktok.com/@cydsimone/video/7548224255155113229</t>
  </si>
  <si>
    <t>https://www.tiktok.com/@milsyhb/video/7507135816116751638</t>
  </si>
  <si>
    <t>https://www.tiktok.com/@its_leah0912/video/7526647176622083342</t>
  </si>
  <si>
    <t>https://www.tiktok.com/@anjana.dhimann/video/7520414868726500614</t>
  </si>
  <si>
    <t>https://www.tiktok.com/@chelsealstone/video/7285444708225092906</t>
  </si>
  <si>
    <t>https://www.tiktok.com/@leiannegeangan/video/7410551861377322286</t>
  </si>
  <si>
    <t>https://www.tiktok.com/@stellacrli/video/7429711110883790112</t>
  </si>
  <si>
    <t>https://www.tiktok.com/@emmadoslak/video/7428338284981456171</t>
  </si>
  <si>
    <t>https://www.tiktok.com/@reinadombrovska555/video/7413468600884890913</t>
  </si>
  <si>
    <t>https://www.tiktok.com/@st114k/video/7543979945601666326</t>
  </si>
  <si>
    <t>https://www.tiktok.com/@julesjacobson/video/7397079039481023790</t>
  </si>
  <si>
    <t>https://www.tiktok.com/@alicecomerfordd/video/7527763300621241622</t>
  </si>
  <si>
    <t>https://www.tiktok.com/@flossybaby/video/7234578775806053674</t>
  </si>
  <si>
    <t>https://www.tiktok.com/@haleypham/video/7351872010340945195</t>
  </si>
  <si>
    <t>https://www.tiktok.com/@asu.alphaphi/video/7538896348003732767</t>
  </si>
  <si>
    <t>https://www.tiktok.com/@eralcci/video/7283620794595331359</t>
  </si>
  <si>
    <t>https://www.tiktok.com/@clairegrossman/video/7267210072080600362</t>
  </si>
  <si>
    <t>https://www.tiktok.com/@e111esuh/video/7481139699222842667</t>
  </si>
  <si>
    <t>https://www.tiktok.com/@michelletok/video/7352975457869909291</t>
  </si>
  <si>
    <t>https://www.tiktok.com/@maryelee24/video/7447578546605739295</t>
  </si>
  <si>
    <t>https://www.tiktok.com/@nayahjnae/video/7545569672653982989</t>
  </si>
  <si>
    <t>https://www.tiktok.com/@chelseasvanity/video/7537810770428529933</t>
  </si>
  <si>
    <t>https://www.tiktok.com/@ilis249/video/7287473419351018798</t>
  </si>
  <si>
    <t>https://www.tiktok.com/@lifeewralphy/video/7488000564983385390</t>
  </si>
  <si>
    <t>https://www.tiktok.com/@jade.amberrrrr/video/7548087493619387678</t>
  </si>
  <si>
    <t>https://www.tiktok.com/@sandykingx/video/7526650635886890295</t>
  </si>
  <si>
    <t>https://www.tiktok.com/@_katisha_/video/7511389340317043999</t>
  </si>
  <si>
    <t>https://www.tiktok.com/@giselleerico/video/7546349916583431454</t>
  </si>
  <si>
    <t>https://www.tiktok.com/@lilyy_tolentino/video/7358205904640167199</t>
  </si>
  <si>
    <t>https://www.tiktok.com/@ems.panico/video/7296593237047840042</t>
  </si>
  <si>
    <t>https://www.tiktok.com/@lenakadry/video/7500011745298189599</t>
  </si>
  <si>
    <t>https://www.tiktok.com/@luisapiou/video/7243861024749653290</t>
  </si>
  <si>
    <t>https://www.tiktok.com/@barefacedmedia/video/7532818463279172886</t>
  </si>
  <si>
    <t>https://www.tiktok.com/@_kais.spam_/video/7537401148555136286</t>
  </si>
  <si>
    <t>https://www.tiktok.com/@thatgirljosieee/video/7532696954346736901</t>
  </si>
  <si>
    <t>https://www.tiktok.com/@xxasiaboonexx/video/7548193431542140190</t>
  </si>
  <si>
    <t>https://www.tiktok.com/@sundaykalogeras/video/7466540927478140166</t>
  </si>
  <si>
    <t>https://www.tiktok.com/@macwebb22/video/7532322676648561950</t>
  </si>
  <si>
    <t>https://www.tiktok.com/@callahanrahm/video/7544531218637933838</t>
  </si>
  <si>
    <t>https://www.tiktok.com/@jezlyn.vega/video/7458760536897998123</t>
  </si>
  <si>
    <t>https://www.tiktok.com/@sneakysteppersavage/video/7474056265019313451</t>
  </si>
  <si>
    <t>https://www.tiktok.com/@ariannavinceslao14/video/7425007448320216350</t>
  </si>
  <si>
    <t>https://www.tiktok.com/@malpal25501/video/7548552792751803662</t>
  </si>
  <si>
    <t>https://www.tiktok.com/@kashxdoutdes/video/7519534765049908493</t>
  </si>
  <si>
    <t>https://www.tiktok.com/@kyannamya_/video/7540690509094784269</t>
  </si>
  <si>
    <t>https://www.tiktok.com/@kimlewinn/video/7452843381996326166</t>
  </si>
  <si>
    <t>https://www.tiktok.com/@dejjanicole/video/7489892478502473006</t>
  </si>
  <si>
    <t>https://www.tiktok.com/@lexielearmann/video/7265058890696494378</t>
  </si>
  <si>
    <t>https://www.tiktok.com/@lovealwayspiper/video/7469939167422827822</t>
  </si>
  <si>
    <t>https://www.tiktok.com/@avericamille/video/7282217958787632415</t>
  </si>
  <si>
    <t>https://www.tiktok.com/@francesca.wz/video/7442700305457974550</t>
  </si>
  <si>
    <t>https://www.tiktok.com/@rilezzz_/video/7415350168385490207</t>
  </si>
  <si>
    <t>https://www.tiktok.com/@petitejuan/video/7426422301219949829</t>
  </si>
  <si>
    <t>https://www.tiktok.com/@its.kyky0/video/7450548746917514518</t>
  </si>
  <si>
    <t>https://www.tiktok.com/@foxycoupons.com/video/7410541638277254442</t>
  </si>
  <si>
    <t>https://www.tiktok.com/@daayylaan/video/7266527970976730411</t>
  </si>
  <si>
    <t>https://www.tiktok.com/@theconnelltwinsreal/video/7489723070748347665</t>
  </si>
  <si>
    <t>https://www.tiktok.com/@mikaylanogueira/video/7535238237212757262</t>
  </si>
  <si>
    <t>https://www.tiktok.com/@abbyastin/video/7542909931582786829</t>
  </si>
  <si>
    <t>https://www.tiktok.com/@ivyangst/video/7511494357854260522</t>
  </si>
  <si>
    <t>https://www.tiktok.com/@cocosamone/video/7509163664042298670</t>
  </si>
  <si>
    <t>https://www.tiktok.com/@elizabrowne/video/7452130061169282336</t>
  </si>
  <si>
    <t>https://www.tiktok.com/@melaniemhasson/video/7543030039655353613</t>
  </si>
  <si>
    <t>https://www.tiktok.com/@lucillefletcher/video/7481015960325967126</t>
  </si>
  <si>
    <t>https://www.tiktok.com/@_kais.spam_/video/7537428415146642719</t>
  </si>
  <si>
    <t>https://www.tiktok.com/@dijonaicarrington/video/7409344815579532587</t>
  </si>
  <si>
    <t>https://www.tiktok.com/@hunililyy/video/7284743903217978670</t>
  </si>
  <si>
    <t>https://www.tiktok.com/@chana.kesselaar/video/7463461081252465942</t>
  </si>
  <si>
    <t>https://www.tiktok.com/@skims/video/7540329029522541838</t>
  </si>
  <si>
    <t>https://www.tiktok.com/@jasmineetaay/video/7505224037224877358</t>
  </si>
  <si>
    <t>https://www.tiktok.com/@tommycratic/video/7527285867413605646</t>
  </si>
  <si>
    <t>https://www.tiktok.com/@isabellamuhairez/video/7475487748971924759</t>
  </si>
  <si>
    <t>https://www.tiktok.com/@malaika.ray/video/7481314625963691286</t>
  </si>
  <si>
    <t>https://www.tiktok.com/@aimeejaihall/video/7450937521803922696</t>
  </si>
  <si>
    <t>https://www.tiktok.com/@katymcbride_/video/7416465612081204522</t>
  </si>
  <si>
    <t>https://www.tiktok.com/@summerchristiee4/video/7436048544173231392</t>
  </si>
  <si>
    <t>https://www.tiktok.com/@krissymeridieth/video/7345118887521897771</t>
  </si>
  <si>
    <t>https://www.tiktok.com/@quinnknapp/video/7550013527612738846</t>
  </si>
  <si>
    <t>https://www.tiktok.com/@urcooleryoungersister/video/7549207433835466014</t>
  </si>
  <si>
    <t>https://www.tiktok.com/@brooke_hassett/video/7549268796528250143</t>
  </si>
  <si>
    <t>https://www.tiktok.com/@sammmmyyyy444/video/7550081203269913886</t>
  </si>
  <si>
    <t>https://www.tiktok.com/@lilytodos/video/7549906205108374806</t>
  </si>
  <si>
    <t>https://www.tiktok.com/@itsnotnotus/video/7549589596292631839</t>
  </si>
  <si>
    <t>https://www.tiktok.com/@reallyhotandfunny/video/7549286942270049550</t>
  </si>
  <si>
    <t>https://www.tiktok.com/@mirandamckeon/video/7544003241856470303</t>
  </si>
  <si>
    <t>https://www.tiktok.com/@sophianepola/video/7536319780425321742</t>
  </si>
  <si>
    <t>https://www.tiktok.com/@alexabbate/video/7380602703854046510</t>
  </si>
  <si>
    <t>https://www.tiktok.com/@campbellhuntpuckett/video/7348206460284751135</t>
  </si>
  <si>
    <t>https://www.tiktok.com/@haotruonggg/video/7448099088387591454</t>
  </si>
  <si>
    <t>https://www.tiktok.com/@letyouguysprophesy/video/7509663432522894615</t>
  </si>
  <si>
    <t>https://www.tiktok.com/@meechie.1/video/7347757091559329066</t>
  </si>
  <si>
    <t>https://www.tiktok.com/@bannedbiddie/video/7481430291635113259</t>
  </si>
  <si>
    <t>https://www.tiktok.com/@sydneysilverman_/video/7501127864553819438</t>
  </si>
  <si>
    <t>https://www.tiktok.com/@graceinnewyork/video/7549972552462978334</t>
  </si>
  <si>
    <t>https://www.tiktok.com/@leilajoness/video/7392699158601141534</t>
  </si>
  <si>
    <t>https://www.tiktok.com/@alissaandrea/video/7539720994546633998</t>
  </si>
  <si>
    <t>https://www.tiktok.com/@sofi_sanchez/video/7549736587899292959</t>
  </si>
  <si>
    <t>https://www.tiktok.com/@kyannamya_/video/7533265491121556791</t>
  </si>
  <si>
    <t>https://www.tiktok.com/@urcooleryoungersister/video/7549208584945519902</t>
  </si>
  <si>
    <t>https://www.tiktok.com/@tennesseethresh/video/7427582355436621088</t>
  </si>
  <si>
    <t>https://www.tiktok.com/@itsjdevinci/video/7533488969338719502</t>
  </si>
  <si>
    <t>https://www.tiktok.com/@khirinoirving/video/7549668259730033975</t>
  </si>
  <si>
    <t>https://www.tiktok.com/@stephanie.lauer11/video/7549535033237720375</t>
  </si>
  <si>
    <t>https://www.tiktok.com/@darcymcqueenyyy/video/7335568275805375787</t>
  </si>
  <si>
    <t>https://www.tiktok.com/@styledbyreem/video/7538177623386492191</t>
  </si>
  <si>
    <t>https://www.tiktok.com/@itsnotnotus/video/7549592255674207518</t>
  </si>
  <si>
    <t>https://www.tiktok.com/@_.curlygurlll._/video/7541244297069235486</t>
  </si>
  <si>
    <t>https://www.tiktok.com/@chelsealstone/video/7314713716879068447</t>
  </si>
  <si>
    <t>https://www.tiktok.com/@heathernellum1/video/7549389728882216247</t>
  </si>
  <si>
    <t>https://www.tiktok.com/@gabrielleeturner1/video/7549198893607652639</t>
  </si>
  <si>
    <t>https://www.tiktok.com/@alyssacolon__/video/7549398735386594615</t>
  </si>
  <si>
    <t>https://www.tiktok.com/@thedigitalpaige/video/7549717634930003255</t>
  </si>
  <si>
    <t>https://www.tiktok.com/@itsgabriellannalisa/video/7541223948063624503</t>
  </si>
  <si>
    <t>https://www.tiktok.com/@lextaylor2.0/video/7549035982851509535</t>
  </si>
  <si>
    <t>https://www.tiktok.com/@ani.nextdoor/video/7520738253008375054</t>
  </si>
  <si>
    <t>https://www.tiktok.com/@kashxdoutdes/video/7516600615749963050</t>
  </si>
  <si>
    <t>https://www.tiktok.com/@aimeejaihall/video/7395631641093229841</t>
  </si>
  <si>
    <t>https://www.tiktok.com/@boujielifety/video/7430634275038448927</t>
  </si>
  <si>
    <t>https://www.tiktok.com/@ellrnb/video/7512899222966963498</t>
  </si>
  <si>
    <t>https://www.tiktok.com/@racheljosephday/video/7549390841500994829</t>
  </si>
  <si>
    <t>https://www.tiktok.com/@samkelly322/video/7380112373849312542</t>
  </si>
  <si>
    <t>https://www.tiktok.com/@mananamariee/video/7377151740371635499</t>
  </si>
  <si>
    <t>https://www.tiktok.com/@throughbris.lens/video/7426418277875846405</t>
  </si>
  <si>
    <t>https://www.tiktok.com/@sadieemckennaa/video/7378230860904008965</t>
  </si>
  <si>
    <t>https://www.tiktok.com/@taxicabbbbbbb/video/7410494623115726111</t>
  </si>
  <si>
    <t>https://www.tiktok.com/@anggwells/video/7325516873817197866</t>
  </si>
  <si>
    <t>https://www.tiktok.com/@elhanasaboticx/video/7483112724474416406</t>
  </si>
  <si>
    <t>https://www.tiktok.com/@gabimfmoura/video/7358956787489443104</t>
  </si>
  <si>
    <t>https://www.tiktok.com/@chloemarlyse/video/7471024908290526486</t>
  </si>
  <si>
    <t>https://www.tiktok.com/@tikershopofficial/video/7439597584357788984</t>
  </si>
  <si>
    <t>https://www.tiktok.com/@gswaddss/video/7447605532048870687</t>
  </si>
  <si>
    <t>https://www.tiktok.com/@skims/video/7377805471178116395</t>
  </si>
  <si>
    <t>https://www.tiktok.com/@taylorb_miller/video/7430470236823899434</t>
  </si>
  <si>
    <t>https://www.tiktok.com/@anisiafromsprouts/video/7269884519849659679</t>
  </si>
  <si>
    <t>https://www.tiktok.com/@lilyanne08x/video/7503242866202774806</t>
  </si>
  <si>
    <t>https://www.tiktok.com/@lifeslenses/video/7452119380776733983</t>
  </si>
  <si>
    <t>https://www.tiktok.com/@kayleighfawcett/video/7434932555893230880</t>
  </si>
  <si>
    <t>https://www.tiktok.com/@kemyanistt/video/7529126418081434902</t>
  </si>
  <si>
    <t>https://www.tiktok.com/@jayyy.chh/video/7537077531288161558</t>
  </si>
  <si>
    <t>https://www.tiktok.com/@kristinadunnn/video/7379728050138647839</t>
  </si>
  <si>
    <t>https://www.tiktok.com/@abigaillinnn/video/7545957076690799927</t>
  </si>
  <si>
    <t>https://www.tiktok.com/@breannaquan/video/7538502632382500114</t>
  </si>
  <si>
    <t>https://www.tiktok.com/@samandjessofficial/video/7293232649076886827</t>
  </si>
  <si>
    <t>https://www.tiktok.com/@kristinaquintana/video/7393009218623753515</t>
  </si>
  <si>
    <t>https://www.tiktok.com/@garlicbreadandsteaksauce/video/7326018676623248670</t>
  </si>
  <si>
    <t>https://www.tiktok.com/@kristy.sarah/video/7234645185349831978</t>
  </si>
  <si>
    <t>https://www.tiktok.com/@madeleine_white/video/7244265863006768426</t>
  </si>
  <si>
    <t>https://www.tiktok.com/@ivanaramirezm/video/7501491951426866478</t>
  </si>
  <si>
    <t>https://www.tiktok.com/@ashleylamarca/video/7348545530580061470</t>
  </si>
  <si>
    <t>https://www.tiktok.com/@reynabhens/video/7538953586940628237</t>
  </si>
  <si>
    <t>https://www.tiktok.com/@kenzieeecoleman/video/7401594467557313823</t>
  </si>
  <si>
    <t>https://www.tiktok.com/@madi_kingdon/video/7530122455294233911</t>
  </si>
  <si>
    <t>https://www.tiktok.com/@kelssjourney/video/7398215020460444959</t>
  </si>
  <si>
    <t>https://www.tiktok.com/@raeannlangas/video/7514068891258129695</t>
  </si>
  <si>
    <t>https://www.tiktok.com/@laurenwambolt/video/7514048056933747973</t>
  </si>
  <si>
    <t>https://www.tiktok.com/@saramichelle_bb/video/7293617343152835886</t>
  </si>
  <si>
    <t>https://www.tiktok.com/@carrie.bankston/video/7504399860875922730</t>
  </si>
  <si>
    <t>https://www.tiktok.com/@angeline.eeya/video/7510345300406521118</t>
  </si>
  <si>
    <t>https://www.tiktok.com/@carlinaerikinn/video/7527613325723651360</t>
  </si>
  <si>
    <t>https://www.tiktok.com/@carterbrannan_/video/7508115966547660078</t>
  </si>
  <si>
    <t>https://www.tiktok.com/@danaarose/video/7376386282144156974</t>
  </si>
  <si>
    <t>https://www.tiktok.com/@beckykim_/video/7397088757888961797</t>
  </si>
  <si>
    <t>https://www.tiktok.com/@jadeswildparty/video/7397104880005041439</t>
  </si>
  <si>
    <t>https://www.tiktok.com/@amayacrichton/video/7332915206751915306</t>
  </si>
  <si>
    <t>https://www.tiktok.com/@jennapalek/video/7273603771412778286</t>
  </si>
  <si>
    <t>https://www.tiktok.com/@erikatitus/video/7227589737484160299</t>
  </si>
  <si>
    <t>https://www.tiktok.com/@gabby.whiten/video/7345509123171110186</t>
  </si>
  <si>
    <t>https://www.tiktok.com/@hanakanazu/video/7295940644349021483</t>
  </si>
  <si>
    <t>https://www.tiktok.com/@les.ohh/video/7441000856037625119</t>
  </si>
  <si>
    <t>https://www.tiktok.com/@kyleechuaa/video/7435003456366153006</t>
  </si>
  <si>
    <t>https://www.tiktok.com/@theyadore_amber/video/7394491188201442603</t>
  </si>
  <si>
    <t>https://www.tiktok.com/@haileyrrico/video/7548162331306413326</t>
  </si>
  <si>
    <t>https://www.tiktok.com/@kkcaitlin/video/7545200869353000247</t>
  </si>
  <si>
    <t>https://www.tiktok.com/@aliceyaro/video/7547726011337608503</t>
  </si>
  <si>
    <t>https://p16-common-sign-sg.tiktokcdn-us.com/tos-alisg-p-0037/okuPZ2ICDQemQziYAwFEUrR1oBf7nTBQE0gDEs~tplv-tiktokx-origin.image?dr=9636&amp;x-expires=1758074400&amp;x-signature=Hnhk1v9cwiOatcysjBQZTTc%2BHYI%3D&amp;t=4d5b0474&amp;ps=13740610&amp;shp=81f88b70&amp;shcp=43f4a2f9&amp;idc=useast5</t>
  </si>
  <si>
    <t>https://p16-sign.tiktokcdn-us.com/tos-useast5-p-0068-tx/owzoCuXAEjeFZFdAsg3ItgMARvOQDDAkEfOQ1S~tplv-tiktokx-origin.image?dr=9636&amp;x-expires=1758074400&amp;x-signature=SbRpyd3EAgxusgWuo8uJZqaL0WE%3D&amp;t=4d5b0474&amp;ps=13740610&amp;shp=81f88b70&amp;shcp=43f4a2f9&amp;idc=useast5</t>
  </si>
  <si>
    <t>https://p19-pu-sign-useast8.tiktokcdn-us.com/tos-useast5-p-0068-tx/oY0fIieA2AdpMi3B03eHBI9t7eCfeXxAtixCwfr~tplv-tiktokx-origin.image?dr=9636&amp;x-expires=1758074400&amp;x-signature=nzsXfEcnpD3%2FObBaQRriIYsqfW8%3D&amp;t=4d5b0474&amp;ps=13740610&amp;shp=81f88b70&amp;shcp=43f4a2f9&amp;idc=useast5</t>
  </si>
  <si>
    <t>https://p16-pu-sign-useast8.tiktokcdn-us.com/tos-useast8-p-0068-tx2/okEjjADCjDhfKAATHNrVq6eEAzfFEIRbIIAAV0~tplv-tiktokx-origin.image?dr=9636&amp;x-expires=1758074400&amp;x-signature=PbHJCxFPk5dndeR%2BubNZYumC1nY%3D&amp;t=4d5b0474&amp;ps=13740610&amp;shp=81f88b70&amp;shcp=43f4a2f9&amp;idc=useast5</t>
  </si>
  <si>
    <t>https://p19-pu-sign-useast8.tiktokcdn-us.com/tos-useast8-p-0068-tx2/oML0bMELiABMBnKIPUXsiBz4VEEQAIAERaBn5~tplv-tiktokx-origin.image?dr=9636&amp;x-expires=1758074400&amp;x-signature=NVX0UmVJ%2FLRpOy1EnHY6c9c3cfk%3D&amp;t=4d5b0474&amp;ps=13740610&amp;shp=81f88b70&amp;shcp=43f4a2f9&amp;idc=useast5</t>
  </si>
  <si>
    <t>https://p16-pu-sign-useast8.tiktokcdn-us.com/tos-useast5-p-0068-tx/oM78eAAQjMO8toQHJZLIAnGvRBAGsfAgQ9e2If~tplv-tiktokx-dmt-logom:tos-useast5-i-0068-tx/oAMBIQvgGJ5nfJ8OAIeeAfAAqLkAAjORcJIGCH.image?dr=9634&amp;x-expires=1758074400&amp;x-signature=8PxPgpoLAvYZobV%2BxoCzg6r%2BTbU%3D&amp;t=4d5b0474&amp;ps=13740610&amp;shp=81f88b70&amp;shcp=43f4a2f9&amp;idc=useast5</t>
  </si>
  <si>
    <t>https://p16-pu-sign-useast8.tiktokcdn-us.com/tos-useast5-p-0068-tx/oIk4nxAGIEY0hbAD0koEuDfCtQGpSTAfgAJFFR~tplv-tiktokx-dmt-logom:tos-useast5-i-0068-tx/oEcbHR8MkIfjjSRICk2eFbopuEfAlQPAXAAvQA.image?dr=9634&amp;x-expires=1758074400&amp;x-signature=NzZAzDZ3P60RFU%2FNucd1etPfJm8%3D&amp;t=4d5b0474&amp;ps=13740610&amp;shp=81f88b70&amp;shcp=43f4a2f9&amp;idc=useast5</t>
  </si>
  <si>
    <t>https://p16-pu-sign-useast8.tiktokcdn-us.com/tos-useast8-p-0068-tx2/ocDIEKiBAVfiRwUAZ0jECX6IBAiK0IAYWKBCrA~tplv-tiktokx-origin.image?dr=9636&amp;x-expires=1758074400&amp;x-signature=7iZnnWn%2FBmbLvTo1Inx2XMC9E40%3D&amp;t=4d5b0474&amp;ps=13740610&amp;shp=81f88b70&amp;shcp=43f4a2f9&amp;idc=useast5</t>
  </si>
  <si>
    <t>https://p19-pu-sign-useast8.tiktokcdn-us.com/tos-useast8-p-0068-tx2/owt2AHbE0rE9xAuoAfAIRR7FTfD1hvEVEDCCAc~tplv-tiktokx-origin.image?dr=9636&amp;x-expires=1758074400&amp;x-signature=CSkPeqZC1qV4QMccqDJUmYuY69E%3D&amp;t=4d5b0474&amp;ps=13740610&amp;shp=81f88b70&amp;shcp=43f4a2f9&amp;idc=useast5</t>
  </si>
  <si>
    <t>https://p16-pu-sign-useast8.tiktokcdn-us.com/tos-useast5-p-0068-tx/ocEI5LRy1EAeHbGQIeqCAkAAIRq6fcYJlCAAjA~tplv-tiktokx-dmt-logom:tos-useast5-i-0068-tx/oIfqAAAjoCD3QrL5CxFEggDAEuARZCAIE7fGSa.image?dr=9634&amp;x-expires=1758074400&amp;x-signature=75O9y5ov48RV0hIIWVulJDWpdpw%3D&amp;t=4d5b0474&amp;ps=13740610&amp;shp=81f88b70&amp;shcp=43f4a2f9&amp;idc=useast5</t>
  </si>
  <si>
    <t>https://p16-common-sign-no.tiktokcdn-us.com/tos-no1a-p-0037-no/oUQPEEtBFIYZAApDwoAnjA0iBMCaaBp7iiLEG~tplv-tiktokx-origin.image?dr=9636&amp;x-expires=1758074400&amp;x-signature=TJGGdEBqQtaJTVbN2PYY5bHGHPs%3D&amp;t=4d5b0474&amp;ps=13740610&amp;shp=81f88b70&amp;shcp=43f4a2f9&amp;idc=useast5</t>
  </si>
  <si>
    <t>https://p16-pu-sign-useast8.tiktokcdn-us.com/tos-useast8-p-0068-tx2/o0hEWXoTGiRuEKUEFYAfWQQDFAgVxYAB8LfZO0~tplv-tiktokx-origin.image?dr=9636&amp;x-expires=1758074400&amp;x-signature=nme%2Bh7b4HoyISn8jt%2F83c4VDN7k%3D&amp;t=4d5b0474&amp;ps=13740610&amp;shp=81f88b70&amp;shcp=43f4a2f9&amp;idc=useast5</t>
  </si>
  <si>
    <t>https://p16-pu-sign-useast8.tiktokcdn-us.com/tos-useast8-p-0068-tx2/oU0b1KATfAEs6lCKABI0KuBmkiiKiCA3AcAIJ7~tplv-tiktokx-dmt-logom:tos-useast8-i-0068-tx2/ocMsADLE7AF5E0qfEAlbHVoukCRemARsEI5CAq.image?dr=9634&amp;x-expires=1758074400&amp;x-signature=07cvwHanKfDSfSBrThxzpah2fxg%3D&amp;t=4d5b0474&amp;ps=13740610&amp;shp=81f88b70&amp;shcp=43f4a2f9&amp;idc=useast5</t>
  </si>
  <si>
    <t>https://p19-pu-sign-useast8.tiktokcdn-us.com/tos-useast5-p-0068-tx/okIAgIGegKrQaWRGlBfiTALScAfGyLAOAYvSeJ~tplv-tiktokx-origin.image?dr=9636&amp;x-expires=1758074400&amp;x-signature=GrWJY1Gde4pjRFprzmx3w8GwbA4%3D&amp;t=4d5b0474&amp;ps=13740610&amp;shp=81f88b70&amp;shcp=43f4a2f9&amp;idc=useast5</t>
  </si>
  <si>
    <t>https://p16-pu-sign-useast8.tiktokcdn-us.com/tos-useast8-p-0068-tx2/oYERjAGEYFheAAeSiHwHq19IACfLIIPYIQAADC~tplv-tiktokx-origin.image?dr=9636&amp;x-expires=1758074400&amp;x-signature=LrEsf21squR%2FUV4HAs%2Fc%2BPKHvzY%3D&amp;t=4d5b0474&amp;ps=13740610&amp;shp=81f88b70&amp;shcp=43f4a2f9&amp;idc=useast5</t>
  </si>
  <si>
    <t>https://p16-pu-sign-useast8.tiktokcdn-us.com/tos-useast5-p-0068-tx/32196eaf39a54d01843fd89f4ecc426e_1714162658~tplv-tiktokx-origin.image?dr=9636&amp;x-expires=1758074400&amp;x-signature=7Qe7ddj422umIwfT8Sx5e2fRnZM%3D&amp;t=4d5b0474&amp;ps=13740610&amp;shp=81f88b70&amp;shcp=43f4a2f9&amp;idc=useast5</t>
  </si>
  <si>
    <t>https://p19-pu-sign-useast8.tiktokcdn-us.com/tos-useast8-p-0068-tx2/o0AAfqEIEEAoawufqxFV52C9rxcl9EARDCcRAu~tplv-tiktokx-dmt-logom:tos-useast8-i-0068-tx2/oU9RfuECAAxgm5VxECcZxXAEDfAqFEAcPCAocI.image?dr=9634&amp;x-expires=1758074400&amp;x-signature=sQ1gW1QN2NMthK%2BznJXtNmRZ1ZE%3D&amp;t=4d5b0474&amp;ps=13740610&amp;shp=81f88b70&amp;shcp=43f4a2f9&amp;idc=useast5</t>
  </si>
  <si>
    <t>https://p16-pu-sign-useast8.tiktokcdn-us.com/tos-useast5-p-0068-tx/ad1629923e77476aa2b489dcedff7050_1713801971~tplv-tiktokx-origin.image?dr=9636&amp;x-expires=1758074400&amp;x-signature=Fr%2BFUS35Fzmu%2BNpE1VBEvzUzoWc%3D&amp;t=4d5b0474&amp;ps=13740610&amp;shp=81f88b70&amp;shcp=43f4a2f9&amp;idc=useast5</t>
  </si>
  <si>
    <t>https://p19-pu-sign-useast8.tiktokcdn-us.com/tos-useast5-p-0068-tx/oAaIdNEEKUIzAZBgIRidXziymRDx2Ujc4vIBM~tplv-tiktokx-origin.image?dr=9636&amp;x-expires=1758074400&amp;x-signature=oj15hQR3VSh1b9Su8s3SPEYZBbU%3D&amp;t=4d5b0474&amp;ps=13740610&amp;shp=81f88b70&amp;shcp=43f4a2f9&amp;idc=useast5</t>
  </si>
  <si>
    <t>https://p16-sign.tiktokcdn-us.com/tos-useast5-p-0068-tx/oYsPgbDAAIoAFBXMJSfCRtTMx98NMDEsAEDexE~tplv-tiktokx-origin.image?dr=9636&amp;x-expires=1758074400&amp;x-signature=wb%2BZT5HBoCGGNXCgQtd9sHCiGO8%3D&amp;t=4d5b0474&amp;ps=13740610&amp;shp=81f88b70&amp;shcp=43f4a2f9&amp;idc=useast5</t>
  </si>
  <si>
    <t>https://p16-common-sign-va.tiktokcdn-us.com/tos-maliva-p-0068/owgUnIgSRCeTCWjuAGCf0IFELRXgSgejMIm1So~tplv-tiktokx-origin.image?dr=9636&amp;x-expires=1758074400&amp;x-signature=9bBML5gM%2BFW3j2a9Wdkw96zE46M%3D&amp;t=4d5b0474&amp;ps=13740610&amp;shp=81f88b70&amp;shcp=43f4a2f9&amp;idc=useast5</t>
  </si>
  <si>
    <t>https://p16-pu-sign-useast8.tiktokcdn-us.com/tos-useast8-p-0068-tx2/o0PIICf7u1UQ6gEZBgAGIUuQADiGi0AJTdBqMi~tplv-tiktokx-origin.image?dr=9636&amp;x-expires=1758074400&amp;x-signature=kZCBJEtrpuwSS3oHzuDhT6Vk9eo%3D&amp;t=4d5b0474&amp;ps=13740610&amp;shp=81f88b70&amp;shcp=43f4a2f9&amp;idc=useast5</t>
  </si>
  <si>
    <t>https://p16-pu-sign-useast8.tiktokcdn-us.com/tos-useast8-p-0068-tx2/ownfhsLeQQHe8HkQ77iRsMvFsQC1Uif8AAbW6G~tplv-tiktokx-origin.image?dr=9636&amp;x-expires=1758074400&amp;x-signature=vcLIhLYjqA0VT6odf7Vs%2FNauD7Q%3D&amp;t=4d5b0474&amp;ps=13740610&amp;shp=81f88b70&amp;shcp=43f4a2f9&amp;idc=useast5</t>
  </si>
  <si>
    <t>https://p16-pu-sign-useast8.tiktokcdn-us.com/tos-useast8-p-0068-tx2/8339e428f97e43d5a7b7b6746cd811d9_1723566743~tplv-tiktokx-origin.image?dr=9636&amp;x-expires=1758074400&amp;x-signature=fb9YAEz3Vzt%2FQ%2FiAYKqf8p56JtE%3D&amp;t=4d5b0474&amp;ps=13740610&amp;shp=81f88b70&amp;shcp=43f4a2f9&amp;idc=useast5</t>
  </si>
  <si>
    <t>https://p16-common-sign-va.tiktokcdn-us.com/tos-maliva-p-0068/oEvIgEjCjFaIQA4fdXsu1eYRoeJDICFMSOKCvj~tplv-tiktokx-origin.image?dr=9636&amp;x-expires=1758074400&amp;x-signature=Zj4L28E715WqRK93bJvuvM4Ohx4%3D&amp;t=4d5b0474&amp;ps=13740610&amp;shp=81f88b70&amp;shcp=43f4a2f9&amp;idc=useast5</t>
  </si>
  <si>
    <t>https://p16-pu-sign-useast8.tiktokcdn-us.com/tos-useast8-p-0068-tx2/oMLf1ooxER14AFBEHAVIAAEjg0AnCyDzEQXfRZ~tplv-tiktokx-origin.image?dr=9636&amp;x-expires=1758074400&amp;x-signature=OZmF8dxkM0K76GBcwnDB8shknCE%3D&amp;t=4d5b0474&amp;ps=13740610&amp;shp=81f88b70&amp;shcp=43f4a2f9&amp;idc=useast5</t>
  </si>
  <si>
    <t>https://p16-pu-sign-useast8.tiktokcdn-us.com/tos-useast8-p-0068-tx2/oEHHOoAfEQGfN5AI1qRIBMcEgIAkqcA8AAeWDj~tplv-tiktokx-origin.image?dr=9636&amp;x-expires=1758074400&amp;x-signature=ARePoQWjNKh7yXjDh0fwRPCBEkU%3D&amp;t=4d5b0474&amp;ps=13740610&amp;shp=81f88b70&amp;shcp=43f4a2f9&amp;idc=useast5</t>
  </si>
  <si>
    <t>https://p16-sign.tiktokcdn-us.com/tos-useast5-p-0068-tx/oMER1YQf6EGYH6DlBgfOFqASFEQTlQO9D1noUE~tplv-tiktokx-origin.image?dr=9636&amp;x-expires=1758074400&amp;x-signature=36A%2Fd9snTdcrlI64fU4rxNU1SfY%3D&amp;t=4d5b0474&amp;ps=13740610&amp;shp=81f88b70&amp;shcp=43f4a2f9&amp;idc=useast5</t>
  </si>
  <si>
    <t>https://p16-pu-sign-useast8.tiktokcdn-us.com/tos-useast5-p-0068-tx/oEWjmSICeAkvlkkJIikzpqAEGeAOLHAe8EARUI~tplv-tiktokx-origin.image?dr=9636&amp;x-expires=1758074400&amp;x-signature=TpxGV%2BIa73Nncb%2FOmgIFGE2Smjc%3D&amp;t=4d5b0474&amp;ps=13740610&amp;shp=81f88b70&amp;shcp=43f4a2f9&amp;idc=useast5</t>
  </si>
  <si>
    <t>https://p16-sign.tiktokcdn-us.com/tos-useast5-p-0068-tx/o0RPkC5USBAJU0hhiI4AHzaoBEEABgPlSiAAS~tplv-tiktokx-origin.image?dr=9636&amp;x-expires=1758074400&amp;x-signature=2OutpehgbV%2F3Djbws7zBbvvLv58%3D&amp;t=4d5b0474&amp;ps=13740610&amp;shp=81f88b70&amp;shcp=43f4a2f9&amp;idc=useast5</t>
  </si>
  <si>
    <t>https://p16-sign.tiktokcdn-us.com/tos-useast5-p-0068-tx/oQAklSXoGIBR4AfoAlLAkCjrREeIQAHEInAeIg~tplv-tiktokx-origin.image?dr=9636&amp;x-expires=1758074400&amp;x-signature=WZbJY7Xt3VlB846Ss%2BcenVQLYP8%3D&amp;t=4d5b0474&amp;ps=13740610&amp;shp=81f88b70&amp;shcp=43f4a2f9&amp;idc=useast5</t>
  </si>
  <si>
    <t>https://p19-pu-sign-useast8.tiktokcdn-us.com/tos-useast5-p-0068-tx/ooDbSInQDsDUsCiFgEfkA9AAFFZdAoDE36ARed~tplv-tiktokx-dmt-logom:tos-useast5-i-0068-tx/ogfRIEUyulnKDAgdYUCfQ2XigAFkDoAsbhDSAE.image?dr=9634&amp;x-expires=1758074400&amp;x-signature=KLL93iZNAlZtWnc3H1X5zenx24w%3D&amp;t=4d5b0474&amp;ps=13740610&amp;shp=81f88b70&amp;shcp=43f4a2f9&amp;idc=useast5</t>
  </si>
  <si>
    <t>https://p16-common-sign-va.tiktokcdn-us.com/tos-maliva-i-e1os8tt47a-us/813a4243a780400f9d03263d00153b4d~tplv-tiktokx-origin.image?dr=9636&amp;x-expires=1758074400&amp;x-signature=dUl%2Fxip8Du0xWNl3%2BfptvYy1hcg%3D&amp;t=4d5b0474&amp;ps=13740610&amp;shp=81f88b70&amp;shcp=43f4a2f9&amp;idc=useast5</t>
  </si>
  <si>
    <t>https://p19-pu-sign-useast8.tiktokcdn-us.com/tos-useast8-p-0068-tx2/oI5iBqZdFMAaesLffPXOIjRcpIEARCwJA68kJQ~tplv-tiktokx-origin.image?dr=9636&amp;x-expires=1758074400&amp;x-signature=yhctR5tXF2P2U6T%2BgZAhwrehnro%3D&amp;t=4d5b0474&amp;ps=13740610&amp;shp=81f88b70&amp;shcp=43f4a2f9&amp;idc=useast5</t>
  </si>
  <si>
    <t>https://p19-pu-sign-useast8.tiktokcdn-us.com/tos-useast5-p-0068-tx/ogXTH5fDkQgnjNRIleNm1YjfjCGAaEhoFL5WQA~tplv-tiktokx-origin.image?dr=9636&amp;x-expires=1758074400&amp;x-signature=zC0Gw%2FYBEmVE7mr20SqQ0CmFgRE%3D&amp;t=4d5b0474&amp;ps=13740610&amp;shp=81f88b70&amp;shcp=43f4a2f9&amp;idc=useast8</t>
  </si>
  <si>
    <t>https://p16-pu-sign-useast8.tiktokcdn-us.com/tos-useast8-p-0068-tx2/osrIdGewEDhuGVr5YjF6AWIERApVQlifEBBoQY~tplv-tiktokx-origin.image?dr=9636&amp;x-expires=1758074400&amp;x-signature=TDjwo9FsCpa%2FhyMnqlFhUDsLtpA%3D&amp;t=4d5b0474&amp;ps=13740610&amp;shp=81f88b70&amp;shcp=43f4a2f9&amp;idc=useast8</t>
  </si>
  <si>
    <t>https://p19-pu-sign-useast8.tiktokcdn-us.com/tos-useast8-p-0068-tx2/oAaEqsD6jismABVLsoxeRkAz4iI3fEZBIxrwiO~tplv-tiktokx-origin.image?dr=9636&amp;x-expires=1758074400&amp;x-signature=f86pNOaVjIZRui1V%2BaFkdpFOuAE%3D&amp;t=4d5b0474&amp;ps=13740610&amp;shp=81f88b70&amp;shcp=43f4a2f9&amp;idc=useast8</t>
  </si>
  <si>
    <t>https://p16-common-sign-va.tiktokcdn-us.com/tos-maliva-p-0068/oQPFpgfihoVO0UWkWIA7IOAxL0IqibCFB1Kbgr~tplv-tiktokx-origin.image?dr=9636&amp;x-expires=1758074400&amp;x-signature=VkDqhwrg%2FvF4864uMFkQthjuiNs%3D&amp;t=4d5b0474&amp;ps=13740610&amp;shp=81f88b70&amp;shcp=43f4a2f9&amp;idc=useast8</t>
  </si>
  <si>
    <t>https://p16-sign.tiktokcdn-us.com/tos-useast5-p-0068-tx/oMvvoiiIBgAWiY7pcGEvqa4Yv8CJIdRUjBGZu~tplv-tiktokx-origin.image?dr=9636&amp;x-expires=1758074400&amp;x-signature=3iMGFjJ%2Fpq7MC7jq0w5mrKioso0%3D&amp;t=4d5b0474&amp;ps=13740610&amp;shp=81f88b70&amp;shcp=43f4a2f9&amp;idc=useast8</t>
  </si>
  <si>
    <t>https://p16-common-sign-sg.tiktokcdn-us.com/tos-alisg-p-0037/oojDbnG2LrDT0yQp8jf6ACMIyveQQoMeAQMrZI~tplv-tiktokx-origin.image?dr=9636&amp;x-expires=1758074400&amp;x-signature=%2BTD4HvUTln13%2FlH2eyTqCZbtyXg%3D&amp;t=4d5b0474&amp;ps=13740610&amp;shp=81f88b70&amp;shcp=43f4a2f9&amp;idc=useast5</t>
  </si>
  <si>
    <t>https://p19-pu-sign-useast8.tiktokcdn-us.com/tos-useast8-p-0068-tx2/osEAAkeJeWEARI5AIRQMSc8eQANhAHghIqnDxj~tplv-tiktokx-origin.image?dr=9636&amp;x-expires=1758074400&amp;x-signature=bIiWtF39b%2BnKCESg%2FUfYvO5Veus%3D&amp;t=4d5b0474&amp;ps=13740610&amp;shp=81f88b70&amp;shcp=43f4a2f9&amp;idc=useast5</t>
  </si>
  <si>
    <t>https://p19-pu-sign-useast8.tiktokcdn-us.com/tos-useast8-p-0068-tx2/oYMI0eznrAAjGHwQC2NIALCqQIJLQpf2RexSis~tplv-tiktokx-origin.image?dr=9636&amp;x-expires=1758074400&amp;x-signature=5iRe5EvP188SMk%2FMuCZlABkJZPE%3D&amp;t=4d5b0474&amp;ps=13740610&amp;shp=81f88b70&amp;shcp=43f4a2f9&amp;idc=useast5</t>
  </si>
  <si>
    <t>https://p16-pu-sign-useast8.tiktokcdn-us.com/tos-useast8-p-0068-tx2/ocAP4lwfRoE72VE0BeDSo4FiAlokAA8E78LzIE~tplv-tiktokx-origin.image?dr=9636&amp;x-expires=1758074400&amp;x-signature=6jTBxat6z2KTglNUuV08GT6U2x4%3D&amp;t=4d5b0474&amp;ps=13740610&amp;shp=81f88b70&amp;shcp=43f4a2f9&amp;idc=useast5</t>
  </si>
  <si>
    <t>https://p16-common-sign-useast2a.tiktokcdn-us.com/tos-useast2a-p-0037-euttp/oIJGAbzIvSZg6ISijwGJY0BpgEiBMdBvIath1~tplv-tiktokx-dmt-logom:tos-useast2a-i-0068-euttp/oYbAnJAHigJCtVwJB0Y2avSiEAkBSEQ3vpIAE.image?dr=9634&amp;x-expires=1758074400&amp;x-signature=TTAroAhpQExbq4XVZ5ZssIakiNA%3D&amp;t=4d5b0474&amp;ps=13740610&amp;shp=81f88b70&amp;shcp=43f4a2f9&amp;idc=useast5</t>
  </si>
  <si>
    <t>https://p19-pu-sign-useast8.tiktokcdn-us.com/tos-useast8-p-0068-tx2/oQEEEkiVkIA85oneLQ0xTfCrbAE9sBDGoILRJF~tplv-tiktokx-origin.image?dr=9636&amp;x-expires=1758074400&amp;x-signature=d4Y%2BTvwarPdGwo4PTM2iOdaIghY%3D&amp;t=4d5b0474&amp;ps=13740610&amp;shp=81f88b70&amp;shcp=43f4a2f9&amp;idc=useast5</t>
  </si>
  <si>
    <t>https://p16-pu-sign-useast8.tiktokcdn-us.com/tos-useast5-p-0068-tx/81f3c9b674774eefbbf254c44999cd9a_1718430493~tplv-tiktokx-dmt-logom:tos-useast5-i-0068-tx/owxE1fStogpRDQAIA7zEAaCSKDbFEoo8mPsfAB.image?dr=9634&amp;x-expires=1758074400&amp;x-signature=4Rw0c%2B5oBeIxUSy5zhNtcW1Y2f4%3D&amp;t=4d5b0474&amp;ps=13740610&amp;shp=81f88b70&amp;shcp=43f4a2f9&amp;idc=useast5</t>
  </si>
  <si>
    <t>https://p19-pu-sign-useast8.tiktokcdn-us.com/tos-useast8-p-0068-tx2/ooCXqYAVfAEq57BjADRnfuCyTEEVFEAGQ0AIR1~tplv-tiktokx-origin.image?dr=9636&amp;x-expires=1758074400&amp;x-signature=udLCJSS0WHGZP4aZWsciyNAAs6w%3D&amp;t=4d5b0474&amp;ps=13740610&amp;shp=81f88b70&amp;shcp=43f4a2f9&amp;idc=useast5</t>
  </si>
  <si>
    <t>https://p16-pu-sign-useast8.tiktokcdn-us.com/tos-useast5-p-0068-tx/ooADOjnRA8R4imcEiPADnEIBxgiSeANCt2fRcy~tplv-tiktokx-origin.image?dr=9636&amp;x-expires=1758074400&amp;x-signature=asdrYzi%2BQS4hfOAhBJXp0ftrKP0%3D&amp;t=4d5b0474&amp;ps=13740610&amp;shp=81f88b70&amp;shcp=43f4a2f9&amp;idc=useast5</t>
  </si>
  <si>
    <t>https://p16-common-sign-no.tiktokcdn-us.com/tos-no1a-p-0037-no/osiOyAw0GAvFCnSAi8iQAIBBSVyfIU4ACimwEB~tplv-tiktokx-dmt-logom:tos-no1a-i-0068-no/okMeyy85A19AQXAILCyFAJIfQZILBECAjfAASQ.image?dr=9634&amp;x-expires=1758074400&amp;x-signature=6Zm3Pu6JAri3n%2BKqPFNcXC7EVLg%3D&amp;t=4d5b0474&amp;ps=13740610&amp;shp=81f88b70&amp;shcp=43f4a2f9&amp;idc=useast5</t>
  </si>
  <si>
    <t>https://p16-pu-sign-useast8.tiktokcdn-us.com/tos-useast5-p-0068-tx/e285f50e81fd4cdc95bf0c8f2b2d1404_1694014063~tplv-tiktokx-origin.image?dr=9636&amp;x-expires=1758074400&amp;x-signature=EGYMl5ZH4N%2Fz6q%2Ba5LUgxjj0Bto%3D&amp;t=4d5b0474&amp;ps=13740610&amp;shp=81f88b70&amp;shcp=43f4a2f9&amp;idc=useast5</t>
  </si>
  <si>
    <t>https://p16-pu-sign-useast8.tiktokcdn-us.com/tos-useast5-p-0068-tx/okocEOAk2B6gAAA3jVA8PFEAiB7iZI9gk4zCh~tplv-tiktokx-origin.image?dr=9636&amp;x-expires=1758074400&amp;x-signature=VA4tRixHAagKEPZUY56iwFIoSsU%3D&amp;t=4d5b0474&amp;ps=13740610&amp;shp=81f88b70&amp;shcp=43f4a2f9&amp;idc=useast8</t>
  </si>
  <si>
    <t>https://p19-pu-sign-useast8.tiktokcdn-us.com/tos-useast8-p-0068-tx2/oIfREEHLtec5YIV5s6BEIPvsABFoElAbOXDVJE~tplv-tiktokx-origin.image?dr=9636&amp;x-expires=1758074400&amp;x-signature=GZY7pNq1kBk57ZD6pE4zITvGx%2Fg%3D&amp;t=4d5b0474&amp;ps=13740610&amp;shp=81f88b70&amp;shcp=43f4a2f9&amp;idc=useast8</t>
  </si>
  <si>
    <t>https://p16-pu-sign-useast8.tiktokcdn-us.com/tos-useast8-p-0068-tx2/f605e9b82c67494f91c061148b34a5cf_1710887680~tplv-tiktokx-origin.image?dr=14575&amp;x-expires=1758074400&amp;x-signature=6LSRmiJNjlrkMBcdQxZ0apJaHpU%3D&amp;t=4d5b0474&amp;ps=13740610&amp;shp=81f88b70&amp;shcp=43f4a2f9&amp;idc=maliva</t>
  </si>
  <si>
    <t>https://p16-pu-sign-no.tiktokcdn-eu.com/tos-no1a-p-0037-no/o8ZpKnIdLiBBSiY1BJAE5cy2EyiB1CYAAZAPE~tplv-tiktokx-origin.image?dr=14575&amp;x-expires=1758074400&amp;x-signature=xJW3Z3%2BNTlOnrwKco5V4%2B3bGdjQ%3D&amp;t=4d5b0474&amp;ps=13740610&amp;shp=81f88b70&amp;shcp=43f4a2f9&amp;idc=maliva</t>
  </si>
  <si>
    <t>https://p16-pu-sign-no.tiktokcdn-eu.com/tos-no1a-p-0037-no/oIeI7oAG6FXwAFIAzP1kjwAAhEI4fLnDQj0Mjf~tplv-tiktokx-origin.image?dr=14575&amp;x-expires=1758074400&amp;x-signature=itFRHDbdXiTjYBS6Kz7ZcDB9SPw%3D&amp;t=4d5b0474&amp;ps=13740610&amp;shp=81f88b70&amp;shcp=43f4a2f9&amp;idc=maliva</t>
  </si>
  <si>
    <t>https://p16-pu-sign-useast8.tiktokcdn-us.com/tos-useast8-p-0068-tx2/osFarAWnXA0eEH1AE62PBR9CVWcfIHFAEPEAED~tplv-tiktokx-dmt-logom:tos-useast8-i-0068-tx2/ogZABT1BzUBoir5EA2cChR1LE09IAPiAxlqtA.image?dr=14573&amp;x-expires=1758074400&amp;x-signature=jG6rIjOvnSWfLt5KRSQS1dwNNpQ%3D&amp;t=4d5b0474&amp;ps=13740610&amp;shp=81f88b70&amp;shcp=43f4a2f9&amp;idc=maliva</t>
  </si>
  <si>
    <t>https://p16-pu-sign-no.tiktokcdn-eu.com/tos-no1a-p-0037-no/oIxffAD0m8GFAFRyndzGgAkEgI5lChyQAA2vEW~tplv-tiktokx-dmt-logom:tos-no1a-i-0068-no/oQVDFCXlvE9AmGglIAAAEfMFke0TnQAlwFIRgD.image?dr=14573&amp;x-expires=1758074400&amp;x-signature=w3Im1ZqPIv77rKvGeNm1%2FeyFd0M%3D&amp;t=4d5b0474&amp;ps=13740610&amp;shp=81f88b70&amp;shcp=43f4a2f9&amp;idc=maliva</t>
  </si>
  <si>
    <t>https://p16-pu-sign-no.tiktokcdn-eu.com/tos-no1a-p-0037-no/oENAiCE6mfDARygM8VACFQvFfvkABoQEX4Iyh8~tplv-tiktokx-origin.image?dr=14575&amp;x-expires=1758074400&amp;x-signature=qZuj2hDN87xSbJu0NWXRgvlqxzw%3D&amp;t=4d5b0474&amp;ps=13740610&amp;shp=81f88b70&amp;shcp=43f4a2f9&amp;idc=maliva</t>
  </si>
  <si>
    <t>https://p16-pu-sign-useast8.tiktokcdn-us.com/tos-useast5-p-0068-tx/c4fb5f1bbdca4176938cf729ee0f3f46_1710783051~tplv-tiktokx-origin.image?dr=9636&amp;x-expires=1758074400&amp;x-signature=WPOHDj2Z0n4X39gippXtnszpI98%3D&amp;t=4d5b0474&amp;ps=13740610&amp;shp=81f88b70&amp;shcp=43f4a2f9&amp;idc=useast8</t>
  </si>
  <si>
    <t>https://p19-pu-sign-useast8.tiktokcdn-us.com/tos-useast5-p-0068-tx/oUyTR1kSnESLE5DnYB0FXjgEIeDBDbAVWgf5Un~tplv-tiktokx-origin.image?dr=9636&amp;x-expires=1758074400&amp;x-signature=hsvhFiH5L4mMH%2B5sLqkPc33TDz8%3D&amp;t=4d5b0474&amp;ps=13740610&amp;shp=81f88b70&amp;shcp=43f4a2f9&amp;idc=useast8</t>
  </si>
  <si>
    <t>https://p16-sign.tiktokcdn-us.com/tos-useast5-p-0068-tx/ogmo00wHAAA1ARZcgEF9GXSDtf0fICVEDECAZI~tplv-tiktokx-origin.image?dr=9636&amp;x-expires=1758074400&amp;x-signature=yVAKBOTicDMEtk9LVnnUj3ncJeI%3D&amp;t=4d5b0474&amp;ps=13740610&amp;shp=81f88b70&amp;shcp=43f4a2f9&amp;idc=useast8</t>
  </si>
  <si>
    <t>https://p16-pu-sign-useast8.tiktokcdn-us.com/tos-useast5-p-0068-tx/db43a92edcb9497084af8b00bcd4ae15~tplv-tiktokx-origin.image?dr=9636&amp;x-expires=1758074400&amp;x-signature=DA%2BKSifW1VgA6Ed1%2B7qaV8q6x8w%3D&amp;t=4d5b0474&amp;ps=13740610&amp;shp=81f88b70&amp;shcp=43f4a2f9&amp;idc=useast8</t>
  </si>
  <si>
    <t>https://p19-pu-sign-useast8.tiktokcdn-us.com/tos-useast5-p-0068-tx/o0BVeGgfgAkLANAIyHuIN1wARQMjAAL2RCEZke~tplv-tiktokx-dmt-logom:tos-useast5-i-0068-tx/oIkjBBAM6PQERrIauACSFBgwiiLlV4AAgEDAZ.image?dr=9634&amp;x-expires=1758074400&amp;x-signature=N1%2FqcYvszCC5xjgMBLw3oxoJZJA%3D&amp;t=4d5b0474&amp;ps=13740610&amp;shp=81f88b70&amp;shcp=43f4a2f9&amp;idc=useast8</t>
  </si>
  <si>
    <t>https://p16-common-sign-no.tiktokcdn-us.com/tos-no1a-p-0037-no/oYChb2BiIEtUHZPLf9RIdD6DOIJCIelfAA1Faj~tplv-tiktokx-origin.image?dr=9636&amp;x-expires=1758074400&amp;x-signature=utFPoy49hwS8cnzbGd7C%2FwVIIco%3D&amp;t=4d5b0474&amp;ps=13740610&amp;shp=81f88b70&amp;shcp=43f4a2f9&amp;idc=useast8</t>
  </si>
  <si>
    <t>https://p16-common-sign-no.tiktokcdn-us.com/tos-no1a-p-0037-no/o8iieuWlzgMfNjGAecQA8TQDfVgQMWrsgueXmM~tplv-tiktokx-origin.image?dr=9636&amp;x-expires=1758074400&amp;x-signature=Ib%2BOOSKRcFuOpIl2BY9q5k3Ei5w%3D&amp;t=4d5b0474&amp;ps=13740610&amp;shp=81f88b70&amp;shcp=43f4a2f9&amp;idc=useast8</t>
  </si>
  <si>
    <t>https://p19-sign.tiktokcdn-us.com/tos-useast5-p-0068-tx/628d12a52dae435090d535ecc8e7fdf2_1711741120~tplv-tiktokx-origin.image?dr=9636&amp;x-expires=1758074400&amp;x-signature=54PPzw8qpKezarnf2NLm1YnuF7Y%3D&amp;t=4d5b0474&amp;ps=13740610&amp;shp=81f88b70&amp;shcp=43f4a2f9&amp;idc=useast8</t>
  </si>
  <si>
    <t>https://p19-pu-sign-useast8.tiktokcdn-us.com/tos-useast8-p-0068-tx2/o4foDSRFEYDuI3QEYCFX2IAfEaA2QAC74BAVSA~tplv-tiktokx-origin.image?dr=9636&amp;x-expires=1758074400&amp;x-signature=rt%2F7TzAI7cDLXuXzzps71S0m1oE%3D&amp;t=4d5b0474&amp;ps=13740610&amp;shp=81f88b70&amp;shcp=43f4a2f9&amp;idc=useast8</t>
  </si>
  <si>
    <t>https://p19-pu-sign-useast8.tiktokcdn-us.com/tos-useast8-p-0068-tx2/oAyo7HVDoBiwkVtFE2a48AQdEEHffn8ADRQlcq~tplv-tiktokx-origin.image?dr=9636&amp;x-expires=1758074400&amp;x-signature=hUYTggpKCI1m40tMSxec7IYCGIg%3D&amp;t=4d5b0474&amp;ps=13740610&amp;shp=81f88b70&amp;shcp=43f4a2f9&amp;idc=useast8</t>
  </si>
  <si>
    <t>https://p16-pu-sign-useast8.tiktokcdn-us.com/tos-useast5-p-0068-tx/o8PQlEBzD3AAAuJBD4gIWikW2xS9OZUEFZ9Ai~tplv-tiktokx-origin.image?dr=9636&amp;x-expires=1758074400&amp;x-signature=pkLDH39i7NLwEWEbqBVjhnYlIEs%3D&amp;t=4d5b0474&amp;ps=13740610&amp;shp=81f88b70&amp;shcp=43f4a2f9&amp;idc=useast8</t>
  </si>
  <si>
    <t>https://p19-pu-sign-useast8.tiktokcdn-us.com/tos-useast5-p-0068-tx/osBg28CuAFJEwrSmRTUBDPp3IEQeIDFWkwgCfD~tplv-tiktokx-dmt-logom:tos-useast5-i-0068-tx/ooIBBf4gCiqJIEBtVAzwiBCLENIYAAxEABGA7k.image?dr=9634&amp;x-expires=1758074400&amp;x-signature=00QGpwCOYAaXpy4IewJiCUxtMfA%3D&amp;t=4d5b0474&amp;ps=13740610&amp;shp=81f88b70&amp;shcp=43f4a2f9&amp;idc=useast8</t>
  </si>
  <si>
    <t>https://p16-pu-sign-useast8.tiktokcdn-us.com/tos-useast5-p-0068-tx/d7ffac378c064b0d98b8c0ec42093fb5_1692029218~tplv-tiktokx-origin.image?dr=9636&amp;x-expires=1758074400&amp;x-signature=VvasTD8D%2F8NuuMgJW9MMYKZFrSA%3D&amp;t=4d5b0474&amp;ps=13740610&amp;shp=81f88b70&amp;shcp=43f4a2f9&amp;idc=useast8</t>
  </si>
  <si>
    <t>https://p16-pu-sign-useast8.tiktokcdn-us.com/tos-useast8-p-0068-tx2/oc4Xkizww9ZVcRJBIdZiEgAhEB7ugZyXJAPBM~tplv-tiktokx-origin.image?dr=9636&amp;x-expires=1758074400&amp;x-signature=nIcnyD3aBVZ0wxIFcn3cknHRPT4%3D&amp;t=4d5b0474&amp;ps=13740610&amp;shp=81f88b70&amp;shcp=43f4a2f9&amp;idc=useast8</t>
  </si>
  <si>
    <t>https://p16-pu-sign-useast8.tiktokcdn-us.com/tos-useast8-p-0068-tx2/ooFQCeFoxABhE8XSEr8uzR5BVAGfQ0UYE6MAQD~tplv-tiktokx-origin.image?dr=9636&amp;x-expires=1758074400&amp;x-signature=HxQ9w0vebXLA4Wi9jqytoatyj0I%3D&amp;t=4d5b0474&amp;ps=13740610&amp;shp=81f88b70&amp;shcp=43f4a2f9&amp;idc=useast8</t>
  </si>
  <si>
    <t>https://p16-pu-sign-useast8.tiktokcdn-us.com/tos-useast5-p-0068-tx/o4AIwiwAIB4EzAgvPA2pBeT0qB9BCBiPJm6BaI~tplv-tiktokx-origin.image?dr=9636&amp;x-expires=1758074400&amp;x-signature=klxx0Q5zRMZrpPsgUfim8Kkc538%3D&amp;t=4d5b0474&amp;ps=13740610&amp;shp=81f88b70&amp;shcp=43f4a2f9&amp;idc=useast5</t>
  </si>
  <si>
    <t>https://p16-common-sign-useast2a.tiktokcdn-us.com/tos-useast2a-p-0037-euttp/1b9a54611a934efbabc30c4341dbf92e_1706732706~tplv-tiktokx-origin.image?dr=9636&amp;x-expires=1758074400&amp;x-signature=hJEYe%2B1JEeNmeHs2NQ9hbfwMGG8%3D&amp;t=4d5b0474&amp;ps=13740610&amp;shp=81f88b70&amp;shcp=43f4a2f9&amp;idc=useast5</t>
  </si>
  <si>
    <t>https://p19-pu-sign-useast8.tiktokcdn-us.com/tos-useast5-p-0068-tx/oAeLAKgEKRfeIAIup0NLiIvGEWAwJQjkYCkAAH~tplv-tiktokx-origin.image?dr=9636&amp;x-expires=1758074400&amp;x-signature=du1CP5lRYzOb24rXY0ZyBHO8TbM%3D&amp;t=4d5b0474&amp;ps=13740610&amp;shp=81f88b70&amp;shcp=43f4a2f9&amp;idc=useast5</t>
  </si>
  <si>
    <t>https://p16-pu-sign-useast8.tiktokcdn-us.com/tos-useast8-p-0068-tx2/o8JIJODZFxoQcyzezjnYACsIL9JQQqMfAQevrE~tplv-tiktokx-origin.image?dr=9636&amp;x-expires=1758074400&amp;x-signature=h%2Bay%2FNl6T55BHuEOYv8%2Fv%2BCm9xI%3D&amp;t=4d5b0474&amp;ps=13740610&amp;shp=81f88b70&amp;shcp=43f4a2f9&amp;idc=useast5</t>
  </si>
  <si>
    <t>https://p19-pu-sign-useast8.tiktokcdn-us.com/tos-useast8-p-0068-tx2/8841f5f2db1f491e80cb9884d5607544_1721246914~tplv-tiktokx-origin.image?dr=9636&amp;x-expires=1758074400&amp;x-signature=%2FOkT6whmny85CLiDijX2QfqGVK4%3D&amp;t=4d5b0474&amp;ps=13740610&amp;shp=81f88b70&amp;shcp=43f4a2f9&amp;idc=useast5</t>
  </si>
  <si>
    <t>https://p16-common-sign-va.tiktokcdn-us.com/tos-maliva-i-e1os8tt47a-us/5d272baad928480dbf406eb572fc92c1~tplv-tiktokx-origin.image?dr=9636&amp;x-expires=1758074400&amp;x-signature=w1d7DmqaBA2R51xvxUeCSmF28Cw%3D&amp;t=4d5b0474&amp;ps=13740610&amp;shp=81f88b70&amp;shcp=43f4a2f9&amp;idc=useast5</t>
  </si>
  <si>
    <t>https://p16-common-sign-no.tiktokcdn-us.com/tos-no1a-p-0037-no/owtCuYdbaoFC6apEAAmABAFvER40ivBEBA3iI~tplv-tiktokx-origin.image?dr=9636&amp;x-expires=1758074400&amp;x-signature=OzbXm07MQ2BaZmYLF2NfqyJHEUU%3D&amp;t=4d5b0474&amp;ps=13740610&amp;shp=81f88b70&amp;shcp=43f4a2f9&amp;idc=useast5</t>
  </si>
  <si>
    <t>https://p16-pu-sign-useast8.tiktokcdn-us.com/tos-useast8-p-0068-tx2/oAtIK4c2gGEa9ot1CeLkAfQIMA38CfJeigKeqh~tplv-tiktokx-origin.image?dr=9636&amp;x-expires=1758074400&amp;x-signature=X4fTXESEbeUnrYgELcxORT1nn3A%3D&amp;t=4d5b0474&amp;ps=13740610&amp;shp=81f88b70&amp;shcp=43f4a2f9&amp;idc=useast5</t>
  </si>
  <si>
    <t>https://p16-pu-sign-useast8.tiktokcdn-us.com/tos-useast5-p-0068-tx/owdB76GggIO007eHOeRIEGGCRgZlkOSeAAXLVj~tplv-tiktokx-dmt-logom:tos-useast5-i-0068-tx/oEaRquDqAAAeAjJgAILuRekGVe9zoGPIHIEFEQ.image?dr=9634&amp;x-expires=1758074400&amp;x-signature=E8S7uu3jHDQxr5S%2BIhQFxUbuR9U%3D&amp;t=4d5b0474&amp;ps=13740610&amp;shp=81f88b70&amp;shcp=43f4a2f9&amp;idc=useast5</t>
  </si>
  <si>
    <t>https://p16-pu-sign-useast8.tiktokcdn-us.com/tos-useast8-p-0068-tx2/oMBMADoxoFz1AEgAEoEDzXf2IH2aA0DfEVGAzR~tplv-tiktokx-origin.image?dr=9636&amp;x-expires=1758074400&amp;x-signature=65cUzpxgx4A261TnZsU%2B%2FEH7qvQ%3D&amp;t=4d5b0474&amp;ps=13740610&amp;shp=81f88b70&amp;shcp=43f4a2f9&amp;idc=useast5</t>
  </si>
  <si>
    <t>https://p16-pu-sign-useast8.tiktokcdn-us.com/tos-useast8-p-0068-tx2/owpI1HiM34atv9qOC5gG0xAEBfAZiiAnMAc0uI~tplv-tiktokx-origin.image?dr=9636&amp;x-expires=1758074400&amp;x-signature=t17xuiw3zASJdQyTXVmEme%2FtCnU%3D&amp;t=4d5b0474&amp;ps=13740610&amp;shp=81f88b70&amp;shcp=43f4a2f9&amp;idc=useast5</t>
  </si>
  <si>
    <t>https://p16-pu-sign-useast8.tiktokcdn-us.com/tos-useast5-p-0068-tx/oEADAetoRLoQfCWA8DDA5IksSdCREXFgA0JEMg~tplv-tiktokx-origin.image?dr=9636&amp;x-expires=1758074400&amp;x-signature=%2FUeGc3b4Dlx%2FgmMWmFh2xJdlAGw%3D&amp;t=4d5b0474&amp;ps=13740610&amp;shp=81f88b70&amp;shcp=43f4a2f9&amp;idc=useast5</t>
  </si>
  <si>
    <t>https://p19-pu-sign-useast8.tiktokcdn-us.com/tos-useast5-p-0068-tx/oUh01sS0AAA3AIQpwEiqRiJBOf1ArRciBCBCLI~tplv-tiktokx-origin.image?dr=9636&amp;x-expires=1758074400&amp;x-signature=%2B3jzIhziCKkXnxK5gNzi9HLRFyk%3D&amp;t=4d5b0474&amp;ps=13740610&amp;shp=81f88b70&amp;shcp=43f4a2f9&amp;idc=useast5</t>
  </si>
  <si>
    <t>https://p19-pu-sign-useast8.tiktokcdn-us.com/tos-useast8-p-0068-tx2/o8XEEuYQEFAxzxBAIR3DVEnCCzLk1foEGECfBU~tplv-tiktokx-origin.image?dr=9636&amp;x-expires=1758074400&amp;x-signature=Ejcb0thGblsEPkFunsXPzysK9J8%3D&amp;t=4d5b0474&amp;ps=13740610&amp;shp=81f88b70&amp;shcp=43f4a2f9&amp;idc=useast5</t>
  </si>
  <si>
    <t>https://p19-common-sign-useast2a.tiktokcdn-us.com/tos-useast2a-p-0037-euttp/oIiOWAICEhAftIAUAzAowFvYHBilIEiBg3Rpl0~tplv-tiktokx-origin.image?dr=9636&amp;x-expires=1758074400&amp;x-signature=V5Hg37A0TG4693gGYEGnPMeXdmE%3D&amp;t=4d5b0474&amp;ps=13740610&amp;shp=81f88b70&amp;shcp=43f4a2f9&amp;idc=useast8</t>
  </si>
  <si>
    <t>https://p19-pu-sign-useast8.tiktokcdn-us.com/tos-useast5-p-0068-tx/oAzCAnifC3voiDA3Ef8DRPnBgiHESUAc5btqIA~tplv-tiktokx-origin.image?dr=9636&amp;x-expires=1758074400&amp;x-signature=HhzhCnVIyNu%2FVTlKPZEMAJqs4eI%3D&amp;t=4d5b0474&amp;ps=13740610&amp;shp=81f88b70&amp;shcp=43f4a2f9&amp;idc=useast5</t>
  </si>
  <si>
    <t>https://p16-pu-sign-useast8.tiktokcdn-us.com/tos-useast5-p-0068-tx/oQ96wXgYWEcVO8uoAgCXIrIbf7Eu0BDSSDfRmF~tplv-tiktokx-origin.image?dr=9636&amp;x-expires=1758074400&amp;x-signature=H1XgiOLm5VP2FMnt1rq9jhLG4L0%3D&amp;t=4d5b0474&amp;ps=13740610&amp;shp=81f88b70&amp;shcp=43f4a2f9&amp;idc=useast5</t>
  </si>
  <si>
    <t>https://p19-pu-sign-useast8.tiktokcdn-us.com/tos-useast5-p-0068-tx/oQCCAAEwJlAi9iiVCHIi0RfGApBlBBAIjAI0bM~tplv-tiktokx-dmt-logom:tos-useast5-i-0068-tx/o8EaMIVAiPEixABIA02ZgEBCU4SIAgb8MICAk.image?dr=9634&amp;x-expires=1758074400&amp;x-signature=gKbAqGaAnp3apbRTx6QHWVCceuc%3D&amp;t=4d5b0474&amp;ps=13740610&amp;shp=81f88b70&amp;shcp=43f4a2f9&amp;idc=useast5</t>
  </si>
  <si>
    <t>https://p16-pu-sign-useast8.tiktokcdn-us.com/tos-useast5-p-0068-tx/ogCdBkxI5MAXPDffS5WTHjRLMIjAVCeiAp84XQ~tplv-tiktokx-origin.image?dr=9636&amp;x-expires=1758074400&amp;x-signature=EGe6Y0knDhZOtaYrqabTsuPrxuI%3D&amp;t=4d5b0474&amp;ps=13740610&amp;shp=81f88b70&amp;shcp=43f4a2f9&amp;idc=useast5</t>
  </si>
  <si>
    <t>https://p19-pu-sign-useast8.tiktokcdn-us.com/tos-useast8-p-0068-tx2/oUqIAb0PaA3jnOXIBPJDAeCqoIHeEsteKnQzkI~tplv-tiktokx-dmt-logom:tos-useast8-i-0068-tx2/o0IIAPKD6uEPDAqlAAAIRoleLbAiq4EVEneCAu.image?dr=9634&amp;x-expires=1758074400&amp;x-signature=WlBPtjbvTleny08I4VY0thc7Lz8%3D&amp;t=4d5b0474&amp;ps=13740610&amp;shp=81f88b70&amp;shcp=43f4a2f9&amp;idc=useast5</t>
  </si>
  <si>
    <t>https://p16-pu-sign-useast8.tiktokcdn-us.com/tos-useast8-p-0068-tx2/o0oCIaBEADEIAAf86U0BfF08JEVOmQY4RlmLnC~tplv-tiktokx-origin.image?dr=9636&amp;x-expires=1758074400&amp;x-signature=v%2FoLeRQ%2Bg3RxbZ0k8yo7FKbpoJk%3D&amp;t=4d5b0474&amp;ps=13740610&amp;shp=81f88b70&amp;shcp=43f4a2f9&amp;idc=useast5</t>
  </si>
  <si>
    <t>https://p19-sign.tiktokcdn-us.com/tos-useast5-p-0068-tx/o8IAdfBbATJNkBkFpypZAhpiXSECInmAzSTDhw~tplv-tiktokx-origin.image?dr=9636&amp;x-expires=1758074400&amp;x-signature=G2cOAhL310Ax9VEXREIMFfvO3ak%3D&amp;t=4d5b0474&amp;ps=13740610&amp;shp=81f88b70&amp;shcp=43f4a2f9&amp;idc=useast5</t>
  </si>
  <si>
    <t>https://p19-pu-sign-useast8.tiktokcdn-us.com/tos-useast5-p-0068-tx/owEpvMEBAFoDTB44aa2IV0gkJJAgAWwiA9Vik~tplv-tiktokx-origin.image?dr=9636&amp;x-expires=1758074400&amp;x-signature=dwblMnleXUXwykSr07thyMcldms%3D&amp;t=4d5b0474&amp;ps=13740610&amp;shp=81f88b70&amp;shcp=43f4a2f9&amp;idc=useast5</t>
  </si>
  <si>
    <t>https://p16-sign.tiktokcdn-us.com/tos-useast5-p-0068-tx/d2d7c44ff56240d1bc13e94fe414cd10_1707945115~tplv-tiktokx-origin.image?dr=9636&amp;x-expires=1758074400&amp;x-signature=JSYmrHU2amfVW7ZN97ljeO7Jnno%3D&amp;t=4d5b0474&amp;ps=13740610&amp;shp=81f88b70&amp;shcp=43f4a2f9&amp;idc=useast5</t>
  </si>
  <si>
    <t>https://p19-pu-sign-useast8.tiktokcdn-us.com/tos-useast8-p-0068-tx2/oQmilBgVIEyEV3uBN6BBfEQRUfAiBVgAvBZoIj~tplv-tiktokx-origin.image?dr=9636&amp;x-expires=1758074400&amp;x-signature=lz7OVsm%2BNmUHCupvnQnaqmZwj6U%3D&amp;t=4d5b0474&amp;ps=13740610&amp;shp=81f88b70&amp;shcp=43f4a2f9&amp;idc=useast5</t>
  </si>
  <si>
    <t>https://p19-pu-sign-useast8.tiktokcdn-us.com/tos-useast8-p-0068-tx2/oMoEI5YEADEkQAAAOfuCfFK8yEVIpQY4RPncyA~tplv-tiktokx-origin.image?dr=9636&amp;x-expires=1758074400&amp;x-signature=EBablE43S0lBsFVjjnuBo2EONKQ%3D&amp;t=4d5b0474&amp;ps=13740610&amp;shp=81f88b70&amp;shcp=43f4a2f9&amp;idc=useast5</t>
  </si>
  <si>
    <t>https://p19-pu-sign-useast8.tiktokcdn-us.com/tos-useast8-p-0068-tx2/oMbCLfBAFAHIBgAIAu7iAYBKMiYiEssi0xjgAD~tplv-tiktokx-dmt-logom:tos-useast8-i-0068-tx2/oUEibAaxiDdAA6I8rbEARCPMBAABisBDM8lAI.image?dr=9634&amp;x-expires=1758074400&amp;x-signature=uxQxyKzG3gvmeQrwoczxdTTdU2E%3D&amp;t=4d5b0474&amp;ps=13740610&amp;shp=81f88b70&amp;shcp=43f4a2f9&amp;idc=useast5</t>
  </si>
  <si>
    <t>https://p16-pu-sign-useast8.tiktokcdn-us.com/tos-useast5-p-0068-tx/295856ed5eb440b4a36bfae380477d17_1698870514~tplv-tiktokx-dmt-logom:tos-useast5-i-0068-tx/oYejatfICJOLx4SIAQTAaAAfVeOAdVDMGRGFIC.image?dr=9634&amp;x-expires=1758074400&amp;x-signature=hYYUttamRNV0DhGnJxAxVd0z6mc%3D&amp;t=4d5b0474&amp;ps=13740610&amp;shp=81f88b70&amp;shcp=43f4a2f9&amp;idc=useast5</t>
  </si>
  <si>
    <t>https://p19-pu-sign-useast8.tiktokcdn-us.com/tos-useast8-p-0068-tx2/oURvplBibVBIEAlJpAACZi55sAQBZiEaAVYAi~tplv-tiktokx-origin.image?dr=9636&amp;x-expires=1758074400&amp;x-signature=MHzD6iHkXCNyICvPdZ7pU8U5heE%3D&amp;t=4d5b0474&amp;ps=13740610&amp;shp=81f88b70&amp;shcp=43f4a2f9&amp;idc=useast5</t>
  </si>
  <si>
    <t>https://p16-pu-sign-useast8.tiktokcdn-us.com/tos-useast8-p-0068-tx2/oQRvLSBW8ABIEAlB8ADAPiI2BAgMkiEaACRAh~tplv-tiktokx-origin.image?dr=9636&amp;x-expires=1758074400&amp;x-signature=5B8mBZoODcHyiWL%2BUy3I5U6trAM%3D&amp;t=4d5b0474&amp;ps=13740610&amp;shp=81f88b70&amp;shcp=43f4a2f9&amp;idc=useast5</t>
  </si>
  <si>
    <t>https://p16-common-sign-no.tiktokcdn-us.com/tos-no1a-p-0037-no/okYPZauniB2IJdyxiIYBl8a8BEEODBcboi7An~tplv-tiktokx-dmt-logom:tos-no1a-i-0068-no/owAZA8cpMWRiWAgR1PQkeeheJKQAhoXApmGfTA.image?dr=9634&amp;x-expires=1758074400&amp;x-signature=ccc00C0BA9tbqFkoxOF8uKAZlr0%3D&amp;t=4d5b0474&amp;ps=13740610&amp;shp=81f88b70&amp;shcp=43f4a2f9&amp;idc=useast5</t>
  </si>
  <si>
    <t>https://p19-common-sign-no.tiktokcdn-us.com/tos-no1a-p-0037-no/osTdGELicZBoICwKyaCYBFbwmdAxiIZGBZYvB~tplv-tiktokx-origin.image?dr=9636&amp;x-expires=1758074400&amp;x-signature=WxAzl3zFqbegaK48EB9k7Qq4KQk%3D&amp;t=4d5b0474&amp;ps=13740610&amp;shp=81f88b70&amp;shcp=43f4a2f9&amp;idc=useast5</t>
  </si>
  <si>
    <t>https://p16-common-sign-va.tiktokcdn-us.com/tos-maliva-i-e1os8tt47a-us/816bc2d5377d439b92e132c91888b7d6~tplv-tiktokx-origin.image?dr=9636&amp;x-expires=1758074400&amp;x-signature=qryKtJCWauaV0y13sHrHtNjItI8%3D&amp;t=4d5b0474&amp;ps=13740610&amp;shp=81f88b70&amp;shcp=43f4a2f9&amp;idc=useast5</t>
  </si>
  <si>
    <t>https://p16-pu-sign-useast8.tiktokcdn-us.com/tos-useast8-p-0068-tx2/o4VQL0eEs6jzFQeQ7CFRAXcDAoqyWIi0fFEIO2~tplv-tiktokx-origin.image?dr=9636&amp;x-expires=1758074400&amp;x-signature=DfLz7ewQB4vXKlw3mAKKO9l0fnE%3D&amp;t=4d5b0474&amp;ps=13740610&amp;shp=81f88b70&amp;shcp=43f4a2f9&amp;idc=useast5</t>
  </si>
  <si>
    <t>https://p19-pu-sign-useast8.tiktokcdn-us.com/tos-useast5-p-0068-tx/ocLAJBZ7k4AtriEAwiuvCoSE7E5AvBkCbgqXI~tplv-tiktokx-origin.image?dr=9636&amp;x-expires=1758074400&amp;x-signature=xAgWMq9eDfcXMdt9%2BPQmfSjKmiM%3D&amp;t=4d5b0474&amp;ps=13740610&amp;shp=81f88b70&amp;shcp=43f4a2f9&amp;idc=useast5</t>
  </si>
  <si>
    <t>https://p19-pu-sign-useast8.tiktokcdn-us.com/tos-useast5-p-0068-tx/oYgIXLRY9CUSHHGegefivkRAIiq64SCBBqPAjW~tplv-tiktokx-origin.image?dr=9636&amp;x-expires=1758074400&amp;x-signature=A8Txnh7dI6fpo%2BZ7dJ1wshBpafE%3D&amp;t=4d5b0474&amp;ps=13740610&amp;shp=81f88b70&amp;shcp=43f4a2f9&amp;idc=useast5</t>
  </si>
  <si>
    <t>https://p19-pu-sign-useast8.tiktokcdn-us.com/tos-useast5-p-0068-tx/ooDAwHAxIEEJPvGSL4aiBBBkOZiFgAMt5A2AY~tplv-tiktokx-origin.image?dr=9636&amp;x-expires=1758074400&amp;x-signature=7jOnys7e0NQcAV5jGOUnRVrccwc%3D&amp;t=4d5b0474&amp;ps=13740610&amp;shp=81f88b70&amp;shcp=43f4a2f9&amp;idc=useast5</t>
  </si>
  <si>
    <t>https://p19-pu-sign-useast8.tiktokcdn-us.com/tos-useast5-p-0068-tx/oQgBRZ07DjIzi4HCicAy1IIBzw8pWcPAjNfb16~tplv-tiktokx-dmt-logom:tos-useast5-i-0068-tx/o0CsSEmIBR1e4Cjmgif0A3AAViH7AoDEG6jRtz.image?dr=9634&amp;x-expires=1758074400&amp;x-signature=UcbCbb7ZLkCJjKD6eXtc9%2BmPv8s%3D&amp;t=4d5b0474&amp;ps=13740610&amp;shp=81f88b70&amp;shcp=43f4a2f9&amp;idc=useast5</t>
  </si>
  <si>
    <t>https://p16-common-sign-va.tiktokcdn-us.com/tos-maliva-p-0068/oYEIEApYEFANtiAQQRyDJ78wYQBAP8oTqBzfCf~tplv-tiktokx-dmt-logom:tos-useast2a-v-0068/okQfTAaRYJAoQEQoEiFfBCQutBYAPsIdRAD8E6.image?dr=9634&amp;x-expires=1758074400&amp;x-signature=jVlSeuejam7lEUcfvFC8r0iD9hc%3D&amp;t=4d5b0474&amp;ps=13740610&amp;shp=81f88b70&amp;shcp=43f4a2f9&amp;idc=useast5</t>
  </si>
  <si>
    <t>https://p16-pu-sign-useast8.tiktokcdn-us.com/tos-useast5-p-0068-tx/1ab21fc2f8574478b4edfadb94c230f7_1686592834~tplv-tiktokx-origin.image?dr=9636&amp;x-expires=1758074400&amp;x-signature=H1ZU9LRbxd4kiFqoZu1xHfWnPGo%3D&amp;t=4d5b0474&amp;ps=13740610&amp;shp=81f88b70&amp;shcp=43f4a2f9&amp;idc=useast8</t>
  </si>
  <si>
    <t>https://p19-pu-sign-useast8.tiktokcdn-us.com/tos-useast8-p-0068-tx2/oMEaIBiRIO5TAoB0DiyxfEBwiO4CTiDAqJRnAt~tplv-tiktokx-origin.image?dr=9636&amp;x-expires=1758074400&amp;x-signature=pCgzt4PjPc4e6B%2FLhHQLjVYMR%2FI%3D&amp;t=4d5b0474&amp;ps=13740610&amp;shp=81f88b70&amp;shcp=43f4a2f9&amp;idc=useast8</t>
  </si>
  <si>
    <t>https://p16-pu-sign-useast8.tiktokcdn-us.com/tos-useast5-p-0068-tx/97a4425ac38041f99f6cb2f6f4969ea7_1725401187~tplv-tiktokx-dmt-logom:tos-useast5-i-0068-tx/oU9DAhmIXvVDGC3igaSF4fEaFEARDA1erxGxAE.image?dr=9634&amp;x-expires=1758074400&amp;x-signature=sk8OH0N92aNRM%2BnKrRta2EO6Zzc%3D&amp;t=4d5b0474&amp;ps=13740610&amp;shp=81f88b70&amp;shcp=43f4a2f9&amp;idc=useast8</t>
  </si>
  <si>
    <t>https://p16-pu-sign-useast8.tiktokcdn-us.com/tos-useast8-p-0068-tx2/oQvFkKarVOR3EAlARWDgWHiBoiAAMBjiIEkAX~tplv-tiktokx-origin.image?dr=9636&amp;x-expires=1758074400&amp;x-signature=J1IRQW6FJfr8%2BskIogZVnb0AeQs%3D&amp;t=4d5b0474&amp;ps=13740610&amp;shp=81f88b70&amp;shcp=43f4a2f9&amp;idc=useast8</t>
  </si>
  <si>
    <t>https://p16-common-sign-va.tiktokcdn-us.com/tos-maliva-i-e1os8tt47a-us/744541ffcfd945d2a6bef83f9c8a99f6~tplv-tiktokx-origin.image?dr=9636&amp;x-expires=1758074400&amp;x-signature=Zay6dxn4JQVNqgrbolnDlnAQJ04%3D&amp;t=4d5b0474&amp;ps=13740610&amp;shp=81f88b70&amp;shcp=43f4a2f9&amp;idc=useast8</t>
  </si>
  <si>
    <t>https://p19-pu-sign-useast8.tiktokcdn-us.com/tos-useast8-p-0068-tx2/okX4PAoeeqANkEQRFTFfIEA0twlAH0IbjADhIB~tplv-tiktokx-origin.image?dr=9636&amp;x-expires=1758074400&amp;x-signature=0CsAKFPtBSbPVm8SCS%2FhSHsOBpQ%3D&amp;t=4d5b0474&amp;ps=13740610&amp;shp=81f88b70&amp;shcp=43f4a2f9&amp;idc=useast8</t>
  </si>
  <si>
    <t>https://p19-pu-sign-useast8.tiktokcdn-us.com/tos-useast8-p-0068-tx2/2b51fa4b1a8f432a93cbbd08d1dca750_1706835864~tplv-tiktokx-origin.image?dr=9636&amp;x-expires=1758074400&amp;x-signature=K%2F0fOD%2BvnSO7jAlQIPQrqnLeS8o%3D&amp;t=4d5b0474&amp;ps=13740610&amp;shp=81f88b70&amp;shcp=43f4a2f9&amp;idc=useast8</t>
  </si>
  <si>
    <t>https://p19-pu-sign-useast8.tiktokcdn-us.com/tos-useast5-p-0068-tx/ostaVfgIERDAWSDFs9BgdowB7KODREEJIAUjfB~tplv-tiktokx-origin.image?dr=9636&amp;x-expires=1758074400&amp;x-signature=Ro%2BifO8Vn9pDG1yvscp44Ao7unI%3D&amp;t=4d5b0474&amp;ps=13740610&amp;shp=81f88b70&amp;shcp=43f4a2f9&amp;idc=useast8</t>
  </si>
  <si>
    <t>https://p19-pu-sign-useast8.tiktokcdn-us.com/tos-useast5-p-0068-tx/oIiTP0GMTCtEBP4xQJAZansPUhsIHIBgEviyk~tplv-tiktokx-origin.image?dr=9636&amp;x-expires=1758074400&amp;x-signature=8jMcqOJZhgCzHhm1Whx0Nh9G758%3D&amp;t=4d5b0474&amp;ps=13740610&amp;shp=81f88b70&amp;shcp=43f4a2f9&amp;idc=useast8</t>
  </si>
  <si>
    <t>https://p19-pu-sign-useast8.tiktokcdn-us.com/tos-useast8-p-0068-tx2/okZhBfw0CiPqIQ7RkCzAiAHKEJIXA25BEiCH6j~tplv-tiktokx-origin.image?dr=9636&amp;x-expires=1758074400&amp;x-signature=Cby4kA57kVpSS79oM%2BAZ%2FMnxN0k%3D&amp;t=4d5b0474&amp;ps=13740610&amp;shp=81f88b70&amp;shcp=43f4a2f9&amp;idc=useast8</t>
  </si>
  <si>
    <t>https://p16-sign.tiktokcdn-us.com/tos-useast5-p-0068-tx/owAMSLOnZJX1GivFjekCRHI6AkIPHefglRrmgw~tplv-tiktokx-origin.image?dr=9636&amp;x-expires=1758074400&amp;x-signature=1myDq7iSE2%2BKhmG78XHukazkekw%3D&amp;t=4d5b0474&amp;ps=13740610&amp;shp=81f88b70&amp;shcp=43f4a2f9&amp;idc=useast8</t>
  </si>
  <si>
    <t>https://p16-common-sign-va.tiktokcdn-us.com/tos-maliva-p-0068/ocA59ne3DQEtS8vtA6FAJNRvvCf8nABIEBQWEn~tplv-tiktokx-origin.image?dr=9636&amp;x-expires=1758074400&amp;x-signature=qMeK8R7eW5PmY7R0OsfRbPGgK4Q%3D&amp;t=4d5b0474&amp;ps=13740610&amp;shp=81f88b70&amp;shcp=43f4a2f9&amp;idc=useast8</t>
  </si>
  <si>
    <t>https://p16-pu-sign-useast8.tiktokcdn-us.com/tos-useast5-p-0068-tx/oIBEHAFJVEDWwpAAc9AgfSEfolIDRgpDSAzRFC~tplv-tiktokx-origin.image?dr=9636&amp;x-expires=1758074400&amp;x-signature=h9QoO6DFNtrFfvE0tiWPjI%2Fsf84%3D&amp;t=4d5b0474&amp;ps=13740610&amp;shp=81f88b70&amp;shcp=43f4a2f9&amp;idc=useast8</t>
  </si>
  <si>
    <t>https://p16-pu-sign-useast8.tiktokcdn-us.com/tos-useast5-p-0068-tx/owhnAbBtnDjkecPEPSDrqXEJ0BSI4e3gDtRgvA~tplv-tiktokx-dmt-logom:tos-useast5-i-0068-tx/82f84143b8654490b838d58e4a23a2d0.image?dr=9634&amp;x-expires=1758074400&amp;x-signature=x1JPoZTFc%2BnC6%2B6r6ov9uJ%2BFpy8%3D&amp;t=4d5b0474&amp;ps=13740610&amp;shp=81f88b70&amp;shcp=43f4a2f9&amp;idc=useast8</t>
  </si>
  <si>
    <t>https://p16-common-sign-va.tiktokcdn-us.com/tos-maliva-i-e1os8tt47a-us/ebd615ef5b444bdd8da70045c6d3a3a6~tplv-tiktokx-origin.image?dr=9636&amp;x-expires=1758074400&amp;x-signature=6Qd6tEIA5MG9XSUGc%2BdTv%2FecSSQ%3D&amp;t=4d5b0474&amp;ps=13740610&amp;shp=81f88b70&amp;shcp=43f4a2f9&amp;idc=useast8</t>
  </si>
  <si>
    <t>https://p19-pu-sign-useast8.tiktokcdn-us.com/tos-useast8-p-0068-tx2/ogDEhJeJEO4EV0xC1EBDfEHRSQAFAACAA2noIA~tplv-tiktokx-origin.image?dr=9636&amp;x-expires=1758074400&amp;x-signature=7m9LIpcJez2j94ouOYNkZhKyfA0%3D&amp;t=4d5b0474&amp;ps=13740610&amp;shp=81f88b70&amp;shcp=43f4a2f9&amp;idc=useast8</t>
  </si>
  <si>
    <t>https://p16-sign.tiktokcdn-us.com/tos-useast5-p-0068-tx/oE4JAE0imhEAYAk0A0AII21iAfDiDPCJBB3BwZ~tplv-tiktokx-origin.image?dr=9636&amp;x-expires=1758074400&amp;x-signature=ys2OU6Ylsk3EVs5kfwD%2BKsmDTAY%3D&amp;t=4d5b0474&amp;ps=13740610&amp;shp=81f88b70&amp;shcp=43f4a2f9&amp;idc=useast8</t>
  </si>
  <si>
    <t>https://p16-pu-sign-useast8.tiktokcdn-us.com/tos-useast5-p-0068-tx/oAzLIiK0ggNQeeLbMeBYLgebGFif5GMMLMIAAc~tplv-tiktokx-origin.image?dr=9636&amp;x-expires=1758074400&amp;x-signature=%2BCmHYQKVn8mg%2Bu%2BLH8RLMee8wJc%3D&amp;t=4d5b0474&amp;ps=13740610&amp;shp=81f88b70&amp;shcp=43f4a2f9&amp;idc=useast8</t>
  </si>
  <si>
    <t>https://p19-common-sign-sg.tiktokcdn-us.com/tos-alisg-p-0037/o0CwCGviAxRBAIUEhCinA1DBg9UPAB14fGeEl3~tplv-tiktokx-origin.image?dr=9636&amp;x-expires=1758074400&amp;x-signature=qu8Eua%2F83z%2B8skUqFtbapXawJZk%3D&amp;t=4d5b0474&amp;ps=13740610&amp;shp=81f88b70&amp;shcp=43f4a2f9&amp;idc=useast8</t>
  </si>
  <si>
    <t>https://p16-sign.tiktokcdn-us.com/tos-useast5-p-0068-tx/o40vXFgIEQBIAcaEerfj0ADAjAUcQDk1HAeYE0~tplv-tiktokx-origin.image?dr=9636&amp;x-expires=1758074400&amp;x-signature=XMcI2Lr8APjFgazDmkYHoDtfCWY%3D&amp;t=4d5b0474&amp;ps=13740610&amp;shp=81f88b70&amp;shcp=43f4a2f9&amp;idc=useast8</t>
  </si>
  <si>
    <t>https://p19-sign.tiktokcdn-us.com/tos-useast5-p-0068-tx/oct7kGXgssLJHfPeIAdZQkQ9KHjZ7Af4IgQCML~tplv-tiktokx-origin.image?dr=9636&amp;x-expires=1758074400&amp;x-signature=huNRBYsy%2B5dqvM9DOwthp3b1I0M%3D&amp;t=4d5b0474&amp;ps=13740610&amp;shp=81f88b70&amp;shcp=43f4a2f9&amp;idc=useast8</t>
  </si>
  <si>
    <t>https://p19-pu-sign-useast8.tiktokcdn-us.com/tos-useast5-p-0068-tx/o0kjqAJPRkA67EIPCVFfHEAWRj2AxZEbjADeIe~tplv-tiktokx-origin.image?dr=9636&amp;x-expires=1758074400&amp;x-signature=y0qOzPsUm4wYTJ4H14sXSKPpVtk%3D&amp;t=4d5b0474&amp;ps=13740610&amp;shp=81f88b70&amp;shcp=43f4a2f9&amp;idc=useast5</t>
  </si>
  <si>
    <t>https://p16-sign.tiktokcdn-us.com/tos-useast5-p-0068-tx/oEDjaPQXWfmsuUnZCAbi8fAkBSIsLgw5HerJ5I~tplv-tiktokx-origin.image?dr=9636&amp;x-expires=1758074400&amp;x-signature=F6XvWYzVJoz7jeap0ZWZ3AzoRI8%3D&amp;t=4d5b0474&amp;ps=13740610&amp;shp=81f88b70&amp;shcp=43f4a2f9&amp;idc=useast5</t>
  </si>
  <si>
    <t>https://p19-pu-sign-useast8.tiktokcdn-us.com/tos-useast5-p-0068-tx/o0iSQAx0OAEiBoCAi7lgBICBJV0fIgbACiwwEB~tplv-tiktokx-origin.image?dr=9636&amp;x-expires=1758074400&amp;x-signature=8KCn1AWABwgM5Qzk2YZkATirqHw%3D&amp;t=4d5b0474&amp;ps=13740610&amp;shp=81f88b70&amp;shcp=43f4a2f9&amp;idc=useast5</t>
  </si>
  <si>
    <t>https://p16-common-sign-no.tiktokcdn-us.com/tos-no1a-p-0037-no/oYEHs0EgkUAFfE92CSRjxkfoAmDcFCAI9AbnTT~tplv-tiktokx-origin.image?dr=9636&amp;x-expires=1758074400&amp;x-signature=vzgdZR2VGexLFjTHNI9lsu8gTvs%3D&amp;t=4d5b0474&amp;ps=13740610&amp;shp=81f88b70&amp;shcp=43f4a2f9&amp;idc=useast5</t>
  </si>
  <si>
    <t>https://p16-pu-sign-useast8.tiktokcdn-us.com/tos-useast5-p-0068-tx/o0Bnv0ZiOnRABIPEZBioAzqBgtSDXD10fepE92~tplv-tiktokx-origin.image?dr=9636&amp;x-expires=1758074400&amp;x-signature=7H%2BrPIss5IGdTMfhEqOcniYFlCc%3D&amp;t=4d5b0474&amp;ps=13740610&amp;shp=81f88b70&amp;shcp=43f4a2f9&amp;idc=useast5</t>
  </si>
  <si>
    <t>https://p16-pu-sign-useast8.tiktokcdn-us.com/tos-useast5-p-0068-tx/owTR1eiD5AOuExSaEJjQcUgEBfAyiDAWZCAnLI~tplv-tiktokx-origin.image?dr=9636&amp;x-expires=1758074400&amp;x-signature=O5suiygDpRYnqLneVeBAL4GnKaY%3D&amp;t=4d5b0474&amp;ps=13740610&amp;shp=81f88b70&amp;shcp=43f4a2f9&amp;idc=useast5</t>
  </si>
  <si>
    <t>https://p16-common-sign-useast2a.tiktokcdn-us.com/tos-useast2a-p-0037-euttp/oYdsYvBaIEuI4qrD0SnErDNBaIEuPfdfQAFFtR~tplv-tiktokx-origin.image?dr=9636&amp;x-expires=1758074400&amp;x-signature=LTgtj5XbnsPFaYUaa28un3n1CKU%3D&amp;t=4d5b0474&amp;ps=13740610&amp;shp=81f88b70&amp;shcp=43f4a2f9&amp;idc=useast5</t>
  </si>
  <si>
    <t>https://p16-common-sign-no.tiktokcdn-us.com/tos-no1a-p-0037-no/o0BKKB2p0EosiUIERA8z2ZYilA3ABAZPltBRS~tplv-tiktokx-origin.image?dr=9636&amp;x-expires=1758074400&amp;x-signature=Zwy0pJkID97Jdy5wzvhAgK9C5x4%3D&amp;t=4d5b0474&amp;ps=13740610&amp;shp=81f88b70&amp;shcp=43f4a2f9&amp;idc=useast5</t>
  </si>
  <si>
    <t>https://p16-sign.tiktokcdn-us.com/tos-useast5-p-0068-tx/oASYrpIRGE7fEz7DEocgyzD7FifAACOACIstAj~tplv-tiktokx-origin.image?dr=9636&amp;x-expires=1758074400&amp;x-signature=nSCjbckX%2F6oR3tMhhMqYWT9Mv9c%3D&amp;t=4d5b0474&amp;ps=13740610&amp;shp=81f88b70&amp;shcp=43f4a2f9&amp;idc=useast5</t>
  </si>
  <si>
    <t>https://p16-pu-sign-useast8.tiktokcdn-us.com/tos-useast5-p-0068-tx/osWKnySANAA7AqzNCAGY3yIwFfIgEj2mxphEBQ~tplv-tiktokx-origin.image?dr=9636&amp;x-expires=1758074400&amp;x-signature=loYirg9ceGNhTCQmE4yBTMXC7vM%3D&amp;t=4d5b0474&amp;ps=13740610&amp;shp=81f88b70&amp;shcp=43f4a2f9&amp;idc=useast5</t>
  </si>
  <si>
    <t>https://p19-sign.tiktokcdn-us.com/tos-useast5-p-0068-tx/o0DJFSFWQBkpKQEkDfRaEklDeF6mKgObINACFo~tplv-tiktokx-origin.image?dr=9636&amp;x-expires=1758074400&amp;x-signature=Os65RgbQEd50zGd8ZHUy%2FbRxcrU%3D&amp;t=4d5b0474&amp;ps=13740610&amp;shp=81f88b70&amp;shcp=43f4a2f9&amp;idc=useast5</t>
  </si>
  <si>
    <t>https://p19-pu-sign-useast8.tiktokcdn-us.com/tos-useast8-p-0068-tx2/oMFEEwEVHIA4Q12OUGkeDfEE1Ai05BBPoIZRvi~tplv-tiktokx-dmt-logom:tos-useast8-i-0068-tx2/ogAlvBJIREziDQO0EkHSMAaEiAwDDFApBEPAB.image?dr=9634&amp;x-expires=1758074400&amp;x-signature=qowFDApHzm87ik4ZQXDW6Ih96LA%3D&amp;t=4d5b0474&amp;ps=13740610&amp;shp=81f88b70&amp;shcp=43f4a2f9&amp;idc=useast5</t>
  </si>
  <si>
    <t>https://p19-pu-sign-useast8.tiktokcdn-us.com/tos-useast5-p-0068-tx/oUh0O0cufAA4C8BKCgOuwIIwmiI2xVAQKpiIBu~tplv-tiktokx-origin.image?dr=9636&amp;x-expires=1758074400&amp;x-signature=O1auzZQSpUohhyoKao735%2F0%2B2D4%3D&amp;t=4d5b0474&amp;ps=13740610&amp;shp=81f88b70&amp;shcp=43f4a2f9&amp;idc=useast5</t>
  </si>
  <si>
    <t>https://p16-sign.tiktokcdn-us.com/tos-useast5-p-0068-tx/oUBMAPhvI0iAspBAA3Bn6oifCa5EwA1ECR6qIC~tplv-tiktokx-origin.image?dr=9636&amp;x-expires=1758074400&amp;x-signature=NyAMAy5QG2KLhFj4r1c3GEidJeo%3D&amp;t=4d5b0474&amp;ps=13740610&amp;shp=81f88b70&amp;shcp=43f4a2f9&amp;idc=useast5</t>
  </si>
  <si>
    <t>https://p16-sign.tiktokcdn-us.com/tos-useast5-p-0068-tx/oAL7fAo2gkANyQQQCvW8HEA3eBhA90IejAM0In~tplv-tiktokx-origin.image?dr=9636&amp;x-expires=1758074400&amp;x-signature=wPAqvoo4drF9S%2BOHHMdPIK%2FiEqg%3D&amp;t=4d5b0474&amp;ps=13740610&amp;shp=81f88b70&amp;shcp=43f4a2f9&amp;idc=useast5</t>
  </si>
  <si>
    <t>https://p16-pu-sign-useast8.tiktokcdn-us.com/tos-useast5-p-0068-tx/c3bf68f4175d46ee9f181992215488f2_1725122529~tplv-tiktokx-origin.image?dr=9636&amp;x-expires=1758074400&amp;x-signature=VXtTzvudPJFr8q9qLVbcxQt%2FVQs%3D&amp;t=4d5b0474&amp;ps=13740610&amp;shp=81f88b70&amp;shcp=43f4a2f9&amp;idc=useast5</t>
  </si>
  <si>
    <t>https://p16-common-sign-sg.tiktokcdn-us.com/tos-alisg-p-0037/oQYsBfxcCiCKIDDh0AzwiB4nEDI4AALpBAnAZi~tplv-tiktokx-origin.image?dr=9636&amp;x-expires=1758074400&amp;x-signature=NWHBwEgD7jNNvdbwTEkBpE6XW0A%3D&amp;t=4d5b0474&amp;ps=13740610&amp;shp=81f88b70&amp;shcp=43f4a2f9&amp;idc=useast5</t>
  </si>
  <si>
    <t>https://p16-pu-sign-useast8.tiktokcdn-us.com/tos-useast5-p-0068-tx/oUTZfqEIIDgoS1UfNVFSQt5b5JECYEAdDBFRCv~tplv-tiktokx-origin.image?dr=9636&amp;x-expires=1758074400&amp;x-signature=y%2B7eSGm8LN7lNHJ8cEKcOGjwL%2F4%3D&amp;t=4d5b0474&amp;ps=13740610&amp;shp=81f88b70&amp;shcp=43f4a2f9&amp;idc=useast5</t>
  </si>
  <si>
    <t>https://p16-common-sign-sg.tiktokcdn-us.com/tos-alisg-p-0037/13932e7234bb4205a0d91a4b2ab7412e_1721929682~tplv-tiktokx-origin.image?dr=9636&amp;x-expires=1758074400&amp;x-signature=VGS2hCBrWZP9lfqJ%2Fm%2BeH1DXN5k%3D&amp;t=4d5b0474&amp;ps=13740610&amp;shp=81f88b70&amp;shcp=43f4a2f9&amp;idc=useast5</t>
  </si>
  <si>
    <t>https://p16-sign.tiktokcdn-us.com/tos-useast5-p-0068-tx/oUVHeAiHiSBunEQoBPFfDBgSrMjh3qIiR9DxEc~tplv-tiktokx-origin.image?dr=9636&amp;x-expires=1758074400&amp;x-signature=HTc2th%2FoMvggt3AVjB7c3mvyXOo%3D&amp;t=4d5b0474&amp;ps=13740610&amp;shp=81f88b70&amp;shcp=43f4a2f9&amp;idc=useast5</t>
  </si>
  <si>
    <t>https://p16-pu-sign-useast8.tiktokcdn-us.com/tos-useast8-p-0068-tx2/oMD9AVASQCUHDIEfSfR1EQhErqQQuAxPAIAAFn~tplv-tiktokx-origin.image?dr=9636&amp;x-expires=1758074400&amp;x-signature=zhA98YlzY5j2uCb5RtoLX9YTnxE%3D&amp;t=4d5b0474&amp;ps=13740610&amp;shp=81f88b70&amp;shcp=43f4a2f9&amp;idc=useast5</t>
  </si>
  <si>
    <t>https://p19-pu-sign-useast8.tiktokcdn-us.com/tos-useast5-p-0068-tx/oQQu1ajIPMSEiAvi0BBzug4NhAkADBLFEhATE~tplv-tiktokx-dmt-logom:tos-useast5-i-0068-tx/okfyDT0ADACEAPge6PDPSoIjQEA45LROyF9EBT.image?dr=9634&amp;x-expires=1758074400&amp;x-signature=PdQBrVcEuv2KNE2%2FDiYz6Hw5Irg%3D&amp;t=4d5b0474&amp;ps=13740610&amp;shp=81f88b70&amp;shcp=43f4a2f9&amp;idc=useast5</t>
  </si>
  <si>
    <t>https://p19-pu-sign-useast8.tiktokcdn-us.com/tos-useast5-p-0068-tx/okPxNEB5G8AAABTBD4gI0ikULgEyCalEVTMAi~tplv-tiktokx-dmt-logom:tos-useast5-i-0068-tx/owELdRCoIxE0MFZ29QDDxgAESLDfAXeAGIAGEN.image?dr=9634&amp;x-expires=1758074400&amp;x-signature=2%2FYA8H3JXZ67iR7Tw5uuUljqtVM%3D&amp;t=4d5b0474&amp;ps=13740610&amp;shp=81f88b70&amp;shcp=43f4a2f9&amp;idc=useast5</t>
  </si>
  <si>
    <t>https://p16-pu-sign-useast8.tiktokcdn-us.com/tos-useast8-p-0068-tx2/oYYlZ12wHAOVCRNfAI8yFPVn6bPtfRJDEEBYpQ~tplv-tiktokx-origin.image?dr=9636&amp;x-expires=1758074400&amp;x-signature=GkKbl4XYWaWqjf%2Bg1RehMmj6wlo%3D&amp;t=4d5b0474&amp;ps=13740610&amp;shp=81f88b70&amp;shcp=43f4a2f9&amp;idc=useast5</t>
  </si>
  <si>
    <t>https://p16-sign-va.tiktokcdn.com/tos-maliva-i-e1os8tt47a-us/59602f3ce8ca495da9728e77e79f43c3~tplv-tiktokx-origin.image?dr=14575&amp;x-expires=1758074400&amp;x-signature=HJ1vROgFA%2FhJ%2BB7vsOadcxrEArs%3D&amp;t=4d5b0474&amp;ps=13740610&amp;shp=81f88b70&amp;shcp=43f4a2f9&amp;idc=maliva</t>
  </si>
  <si>
    <t>https://p16-pu-sign-useast8.tiktokcdn-us.com/tos-useast8-p-0068-tx2/e55731be58f947e78f62483da390ab1f_1718316365~tplv-tiktokx-origin.image?dr=14575&amp;x-expires=1758074400&amp;x-signature=jmby5Nxy1wOpyoRNLs9Ku8CV5c0%3D&amp;t=4d5b0474&amp;ps=13740610&amp;shp=81f88b70&amp;shcp=43f4a2f9&amp;idc=maliva</t>
  </si>
  <si>
    <t>https://p19-common-sign-useastred.tiktokcdn-eu.com/tos-useast2a-p-0037-euttp/o8ADCt8yDcnIfBL4fEDiiIOxPMJREaFQyOOEsH~tplv-tiktokx-dmt-logom:tos-useast2a-i-0068-euttp/oIzmA3OJIARMB4HCEkAyGhA9AIisnHfTnoBBNi.image?dr=14573&amp;x-expires=1758074400&amp;x-signature=1ssfHFyMu%2FIir6sbkKqKztrvwbk%3D&amp;t=4d5b0474&amp;ps=13740610&amp;shp=81f88b70&amp;shcp=43f4a2f9&amp;idc=maliva</t>
  </si>
  <si>
    <t>https://p19-sign.tiktokcdn-us.com/tos-useast5-p-0068-tx/4e6afed59d204b018bd4ff9b74901db9_1717626994~tplv-tiktokx-origin.image?dr=14575&amp;x-expires=1758074400&amp;x-signature=qGDGS7X%2F%2BjywNuNjyEcczGrqDdY%3D&amp;t=4d5b0474&amp;ps=13740610&amp;shp=81f88b70&amp;shcp=43f4a2f9&amp;idc=maliva</t>
  </si>
  <si>
    <t>https://p16-sign-va.tiktokcdn.com/tos-maliva-p-0068/8e5bfdd7b36141ab933d683442ed79f6_1729097763~tplv-tiktokx-dmt-logom:tos-useast2a-v-0068/oEABABXP9unIfCCA1ABfxEPrJD8RigiQAWGEcP.image?dr=14573&amp;x-expires=1758074400&amp;x-signature=PfIy5YU2n6cz522UOl4BTg1A1So%3D&amp;t=4d5b0474&amp;ps=13740610&amp;shp=81f88b70&amp;shcp=43f4a2f9&amp;idc=maliva</t>
  </si>
  <si>
    <t>https://p16-sign-va.tiktokcdn.com/tos-maliva-p-0068/bb9c563c1df84e409b2366b3cd3911d5_1717878247~tplv-tiktokx-origin.image?dr=14575&amp;x-expires=1758074400&amp;x-signature=1k47%2BxXrzSnYpDzYu2ThIRq0BxE%3D&amp;t=4d5b0474&amp;ps=13740610&amp;shp=81f88b70&amp;shcp=43f4a2f9&amp;idc=maliva</t>
  </si>
  <si>
    <t>https://p16-pu-sign-useast8.tiktokcdn-us.com/tos-useast8-p-0068-tx2/c2d3cb93059444168b03f6c48c11a6e0_1725390245~tplv-tiktokx-origin.image?dr=14575&amp;x-expires=1758074400&amp;x-signature=wqrVROf1iE6nMKqSy%2FeuJkUgSs4%3D&amp;t=4d5b0474&amp;ps=13740610&amp;shp=81f88b70&amp;shcp=43f4a2f9&amp;idc=maliva</t>
  </si>
  <si>
    <t>https://p16-pu-sign-no.tiktokcdn-eu.com/tos-no1a-p-0037-no/ogDNvAGwfIAkYEQQD7FfLFAi1f7AzgIvjADiIZ~tplv-tiktokx-dmt-logom:tos-no1a-i-0068-no/o0DhjsmnAAAhAGYaAILQ3fQGxeufyNfIWRKDvQ.image?dr=14573&amp;x-expires=1758074400&amp;x-signature=anhmWdOJTCEortqhNrO5M7kcXNY%3D&amp;t=4d5b0474&amp;ps=13740610&amp;shp=81f88b70&amp;shcp=43f4a2f9&amp;idc=maliva</t>
  </si>
  <si>
    <t>https://p19-sign.tiktokcdn-us.com/tos-useast5-p-0068-tx/a0e10133ba7444109c0e25f3b6fbcc57_1705604852~tplv-tiktokx-dmt-logom:tos-useast5-i-0068-tx/ocUjgUIKoABfPlkeI83j2KAQGeAmLHAROEALug.image?dr=14573&amp;x-expires=1758074400&amp;x-signature=2FlY%2F1Z4%2BoSbPmRZbgCUi9MkHkQ%3D&amp;t=4d5b0474&amp;ps=13740610&amp;shp=81f88b70&amp;shcp=43f4a2f9&amp;idc=maliva</t>
  </si>
  <si>
    <t>https://p16-pu-sign-no.tiktokcdn-eu.com/tos-no1a-p-0037-no/o8AeAfJRDFGnFAhEmyEtVJIs2CkQEQpgh1RGtA~tplv-tiktokx-origin.image?dr=14575&amp;x-expires=1758074400&amp;x-signature=1X25BjwsB0GTtZ8NIQrMZDf0Qfc%3D&amp;t=4d5b0474&amp;ps=13740610&amp;shp=81f88b70&amp;shcp=43f4a2f9&amp;idc=maliva</t>
  </si>
  <si>
    <t>https://p16-pu-sign-no.tiktokcdn-eu.com/tos-no1a-p-0037-no/oABCLBipHEB1BzAARsAwfIiwzJIOIVdCSAIOyB~tplv-tiktokx-origin.image?dr=14575&amp;x-expires=1758074400&amp;x-signature=oWSYiKt00TIzguNFc6XeGpfqqAE%3D&amp;t=4d5b0474&amp;ps=13740610&amp;shp=81f88b70&amp;shcp=43f4a2f9&amp;idc=maliva</t>
  </si>
  <si>
    <t>https://p16-sign-va.tiktokcdn.com/tos-maliva-i-e1os8tt47a-us/26de93851df8419980f20f761f9f7869~tplv-tiktokx-origin.image?dr=14575&amp;x-expires=1758074400&amp;x-signature=SZLZzpb9xxSzb9WvadAGJIu%2FNdE%3D&amp;t=4d5b0474&amp;ps=13740610&amp;shp=81f88b70&amp;shcp=43f4a2f9&amp;idc=maliva</t>
  </si>
  <si>
    <t>https://p16-pu-sign-no.tiktokcdn-eu.com/tos-no1a-p-0037-no/okAuCA0vQpPEl6Bi5xZTuYYaBAIZBi0prBSAE~tplv-tiktokx-origin.image?dr=14575&amp;x-expires=1758074400&amp;x-signature=9%2BaVIvpjauzmV8TsEYsRCfSi%2BUM%3D&amp;t=4d5b0474&amp;ps=13740610&amp;shp=81f88b70&amp;shcp=43f4a2f9&amp;idc=maliva</t>
  </si>
  <si>
    <t>https://p19-sign.tiktokcdn-us.com/tos-useast5-p-0068-tx/95a6eaff8b064422bca32fd79a780c17_1710168807~tplv-tiktokx-dmt-logom:tos-useast5-i-0068-tx/oUaeBPw5CiEJIuGPDAywiBvvEbI8AAJKDBQAxo.image?dr=14573&amp;x-expires=1758074400&amp;x-signature=zCbdEBgmT2YLUXNqVjY1t3iAqWk%3D&amp;t=4d5b0474&amp;ps=13740610&amp;shp=81f88b70&amp;shcp=43f4a2f9&amp;idc=maliva</t>
  </si>
  <si>
    <t>https://p16-sign-va.tiktokcdn.com/tos-maliva-p-0068/oU3VIkC8IEMF7vIBswnCeDhBPQvUJSdfQABFxV~tplv-tiktokx-origin.image?dr=14575&amp;x-expires=1758074400&amp;x-signature=oJH5cFQvEESmaE1HoyKRJT2tEK8%3D&amp;t=4d5b0474&amp;ps=13740610&amp;shp=81f88b70&amp;shcp=43f4a2f9&amp;idc=maliva</t>
  </si>
  <si>
    <t>https://p16-pu-sign-no.tiktokcdn-eu.com/tos-no1a-p-0037c700-no/b0ea938df14e4d4c81a0ee2c6bb4777c_1726082724~tplv-tiktokx-origin.image?dr=14575&amp;x-expires=1758074400&amp;x-signature=Mb1d6L7chgv4yMjJJsNo%2FisPVvU%3D&amp;t=4d5b0474&amp;ps=13740610&amp;shp=81f88b70&amp;shcp=43f4a2f9&amp;idc=maliva</t>
  </si>
  <si>
    <t>https://p16-pu-sign-useast8.tiktokcdn-us.com/tos-useast8-p-0068-tx2/osbWGAidLRFsy0BAiVr1iNZBkBhBUIEv4EEnj~tplv-tiktokx-origin.image?dr=14575&amp;x-expires=1758074400&amp;x-signature=pw5biL6u%2FbngeAoCf6lVJlIxo5k%3D&amp;t=4d5b0474&amp;ps=13740610&amp;shp=81f88b70&amp;shcp=43f4a2f9&amp;idc=maliva</t>
  </si>
  <si>
    <t>https://p16-sign.tiktokcdn-us.com/tos-useast5-p-0068-tx/cc9cdf06405748148d54d9985ff4a1e2_1717779203~tplv-tiktokx-origin.image?dr=14575&amp;x-expires=1758074400&amp;x-signature=Zqt9oMnF4PfAPJ0QBpcoRy01zW8%3D&amp;t=4d5b0474&amp;ps=13740610&amp;shp=81f88b70&amp;shcp=43f4a2f9&amp;idc=maliva</t>
  </si>
  <si>
    <t>https://p16-sign.tiktokcdn-us.com/tos-useast5-p-0068-tx/3d6bf8873b9e4ab7bf9473c7cfd2fe54_1730041174~tplv-tiktokx-origin.image?dr=14575&amp;x-expires=1758074400&amp;x-signature=GwA8T1awOKRuS%2BxGL3AN4qL28ws%3D&amp;t=4d5b0474&amp;ps=13740610&amp;shp=81f88b70&amp;shcp=43f4a2f9&amp;idc=maliva</t>
  </si>
  <si>
    <t>https://p16-pu-sign-useast8.tiktokcdn-us.com/tos-useast8-p-0068-tx2/ogiIAhNARjrEkA0Njgy4Heb5U0zzEBfGVmvEUA~tplv-tiktokx-origin.image?dr=14575&amp;x-expires=1758074400&amp;x-signature=VGyNHGv1Y%2BcVz69s7RjX34c%2Bmvc%3D&amp;t=4d5b0474&amp;ps=13740610&amp;shp=81f88b70&amp;shcp=43f4a2f9&amp;idc=maliva</t>
  </si>
  <si>
    <t>https://p16-pu-sign-no.tiktokcdn-eu.com/tos-no1a-p-0037-no/oMFhA3mQSFAAOIbAEQEDk6f1IAQdAeqbLIgkfj~tplv-tiktokx-origin.image?dr=14575&amp;x-expires=1758074400&amp;x-signature=VJEwSBck17XPO1kh4KPvbH9e%2BIg%3D&amp;t=4d5b0474&amp;ps=13740610&amp;shp=81f88b70&amp;shcp=43f4a2f9&amp;idc=maliva</t>
  </si>
  <si>
    <t>https://p16-pu-sign-useast8.tiktokcdn-us.com/tos-useast8-p-0068-tx2/oYUsrv8GKE06RPfQIdPA4xGeLfeAAJxABIgrA9~tplv-tiktokx-dmt-logom:tos-useast8-i-0068-tx2/okGdgMUGAReP7GGKQAALErj0QefSdfIJwAxjsA.image?dr=14573&amp;x-expires=1758074400&amp;x-signature=CTnA%2B7YHQC4KrFn4z5z%2Fk9uxdpg%3D&amp;t=4d5b0474&amp;ps=13740610&amp;shp=81f88b70&amp;shcp=43f4a2f9&amp;idc=maliva</t>
  </si>
  <si>
    <t>https://p16-sign-va.tiktokcdn.com/tos-maliva-p-0068/eff18f9cd0484c51bf8a77dc2a9c6db8_1729098697~tplv-tiktokx-origin.image?dr=14575&amp;x-expires=1758074400&amp;x-signature=ZPvRDRH1mwiYrJxWX8ek4FamE0E%3D&amp;t=4d5b0474&amp;ps=13740610&amp;shp=81f88b70&amp;shcp=43f4a2f9&amp;idc=maliva</t>
  </si>
  <si>
    <t>https://p19-common-sign-useastred.tiktokcdn-eu.com/tos-useast2a-p-0037-euttp/ossD08D2FnwqLLubxRrMABTEestEIPBfQniCIE~tplv-tiktokx-origin.image?dr=14575&amp;x-expires=1758074400&amp;x-signature=MA0TxDdGW8DI4EEBAno9%2BcQrTVQ%3D&amp;t=4d5b0474&amp;ps=13740610&amp;shp=81f88b70&amp;shcp=43f4a2f9&amp;idc=maliva</t>
  </si>
  <si>
    <t>https://p16-pu-sign-no.tiktokcdn-eu.com/tos-no1a-p-0037-no/oEqeLpfDIE0ijFQIH1GKlfRN8DJA5EJpFBbxIA~tplv-tiktokx-origin.image?dr=14575&amp;x-expires=1758074400&amp;x-signature=S7zyQAnzT06VXFvedbARpPWKApM%3D&amp;t=4d5b0474&amp;ps=13740610&amp;shp=81f88b70&amp;shcp=43f4a2f9&amp;idc=maliva</t>
  </si>
  <si>
    <t>https://p16-pu-sign-no.tiktokcdn-eu.com/tos-no1a-p-0037-no/oMfRIESaoxFuFAietkCWQq1RgAFIFnAkvoDkAE~tplv-tiktokx-origin.image?dr=14575&amp;x-expires=1758074400&amp;x-signature=aBpQn9Z1Mi464lsGuwAWuUGdUA4%3D&amp;t=4d5b0474&amp;ps=13740610&amp;shp=81f88b70&amp;shcp=43f4a2f9&amp;idc=maliva</t>
  </si>
  <si>
    <t>https://p16-pu-sign-no.tiktokcdn-eu.com/tos-no1a-p-0037-no/ocA3CCB0yiyBWIZInwZfAiFTWBw3bII47ZIFmw~tplv-tiktokx-origin.image?dr=14575&amp;x-expires=1758074400&amp;x-signature=ROh7B2yX6oZBJJk4f6%2FdHhdGbs4%3D&amp;t=4d5b0474&amp;ps=13740610&amp;shp=81f88b70&amp;shcp=43f4a2f9&amp;idc=maliva</t>
  </si>
  <si>
    <t>https://p16-pu-sign-useast8.tiktokcdn-us.com/tos-useast8-p-0068-tx2/eef8d00a0fa447f6acdfc44d06a602bb_1718226875~tplv-tiktokx-dmt-logom:tos-useast8-i-0068-tx2/ogZABamBoyB3i7oEAPqtGR8oEiDIAviAHlvtA.image?dr=9634&amp;x-expires=1758074400&amp;x-signature=AQcCsz%2B41R9aObRd%2B3M%2BetRPvDc%3D&amp;t=4d5b0474&amp;ps=13740610&amp;shp=81f88b70&amp;shcp=43f4a2f9&amp;idc=useast5</t>
  </si>
  <si>
    <t>https://p16-pu-sign-useast8.tiktokcdn-us.com/tos-useast5-p-0068-tx/owAVDEDoSEFHZRlQAuxfBFQu1D5fsKQgQ3KMcg~tplv-tiktokx-dmt-logom:tos-useast5-i-0068-tx/o0CEsowBE08ESquCL4xDfDmRAcAFAAKgAxQoIf.image?dr=9634&amp;x-expires=1758074400&amp;x-signature=f5hOWAFzcK32CfCOCUgMa3divy0%3D&amp;t=4d5b0474&amp;ps=13740610&amp;shp=81f88b70&amp;shcp=43f4a2f9&amp;idc=useast5</t>
  </si>
  <si>
    <t>https://p16-common-sign-sg.tiktokcdn-us.com/tos-alisg-p-0037/ow8QggnQEjmJBDo88FimE4ECeDhDfsAsRSBQEU~tplv-tiktokx-origin.image?dr=9636&amp;x-expires=1758074400&amp;x-signature=bbyJiVpr%2BNnYrw3DZYU%2BHqomdaI%3D&amp;t=4d5b0474&amp;ps=13740610&amp;shp=81f88b70&amp;shcp=43f4a2f9&amp;idc=useast5</t>
  </si>
  <si>
    <t>https://p16-pu-sign-useast8.tiktokcdn-us.com/tos-useast5-p-0068-tx/70d6907c23dd45c49a058c57ec88b264_1698088068~tplv-tiktokx-dmt-logom:tos-useast5-i-0068-tx/oUIgBRJvEAAi2SAEZgbVTBZ2xkiE1IA4QACY1.image?dr=9634&amp;x-expires=1758074400&amp;x-signature=jIfIUNG39ZSTylxAUK63%2FjS6bCo%3D&amp;t=4d5b0474&amp;ps=13740610&amp;shp=81f88b70&amp;shcp=43f4a2f9&amp;idc=useast5</t>
  </si>
  <si>
    <t>https://p16-sign.tiktokcdn-us.com/tos-useast5-p-0068-tx/08409fbe76b6429984ef77706df7411f_1721319103~tplv-tiktokx-origin.image?dr=9636&amp;x-expires=1758074400&amp;x-signature=xlj1MLoDY%2FT2QJTnjZ7dLItxW4A%3D&amp;t=4d5b0474&amp;ps=13740610&amp;shp=81f88b70&amp;shcp=43f4a2f9&amp;idc=useast5</t>
  </si>
  <si>
    <t>https://p19-pu-sign-useast8.tiktokcdn-us.com/tos-useast8-p-0068-tx2/oM8476BkEiPhG6jiZPyCrB1A1IGyqECfAAFiKI~tplv-tiktokx-origin.image?dr=9636&amp;x-expires=1758074400&amp;x-signature=cDu0%2BfUcJWy0Kks7gkpfrAU8BU0%3D&amp;t=4d5b0474&amp;ps=13740610&amp;shp=81f88b70&amp;shcp=43f4a2f9&amp;idc=useast5</t>
  </si>
  <si>
    <t>https://p16-sign.tiktokcdn-us.com/tos-useast5-p-0068-tx/a6201810c78b434b9081242bfd815fdf_1684447105~tplv-tiktokx-origin.image?dr=9636&amp;x-expires=1758074400&amp;x-signature=TU%2FVJ5ADOiGuus%2Fei4FtzYLUt2Q%3D&amp;t=4d5b0474&amp;ps=13740610&amp;shp=81f88b70&amp;shcp=43f4a2f9&amp;idc=useast5</t>
  </si>
  <si>
    <t>https://p19-sign.tiktokcdn-us.com/tos-useast5-p-0068-tx/e429bde74aa34b66a0b042b7a6a500e8_1686687096~tplv-tiktokx-origin.image?dr=9636&amp;x-expires=1758074400&amp;x-signature=fqTL24FlUJpf7DAwca8wqjKDBXY%3D&amp;t=4d5b0474&amp;ps=13740610&amp;shp=81f88b70&amp;shcp=43f4a2f9&amp;idc=useast5</t>
  </si>
  <si>
    <t>https://p16-sign.tiktokcdn-us.com/tos-useast5-p-0068-tx/owgjnGBatLAABIOQzqvBapAWEi4AoiAECkqO1~tplv-tiktokx-dmt-logom:tos-useast5-i-0068-tx/oMlnHJeGkEf2j5QIfp66AN3UaEzAWI5ALAAzIA.image?dr=9634&amp;x-expires=1758074400&amp;x-signature=LSM7AET6IHscjua1t2b7h9yLwL8%3D&amp;t=4d5b0474&amp;ps=13740610&amp;shp=81f88b70&amp;shcp=43f4a2f9&amp;idc=useast5</t>
  </si>
  <si>
    <t>https://p19-pu-sign-useast8.tiktokcdn-us.com/tos-useast8-p-0068-tx2/8dbb6e7332ad4fa78e263408dbb27f2d_1710966649~tplv-tiktokx-dmt-logom:tos-useast8-i-0068-tx2/oML71MdEAjjaAIUEuEFLARDDAlqqAII3f0eINf.image?dr=9634&amp;x-expires=1758074400&amp;x-signature=6CLRgn%2FV7ATQHTQ4cupQBFhQ5j0%3D&amp;t=4d5b0474&amp;ps=13740610&amp;shp=81f88b70&amp;shcp=43f4a2f9&amp;idc=useast5</t>
  </si>
  <si>
    <t>https://p19-pu-sign-useast8.tiktokcdn-us.com/tos-useast5-p-0068-tx/owpDFBn57Eppwc3fQGdnEfydSvn8oQAkhDJRgp~tplv-tiktokx-origin.image?dr=9636&amp;x-expires=1758074400&amp;x-signature=KssOfyIfIsTVA0pbudN3cTQCEMU%3D&amp;t=4d5b0474&amp;ps=13740610&amp;shp=81f88b70&amp;shcp=43f4a2f9&amp;idc=useast5</t>
  </si>
  <si>
    <t>https://p16-pu-sign-useast8.tiktokcdn-us.com/tos-useast8-p-0068-tx2/d62a8987c70d48b29788bdcde503558f_1723318020~tplv-tiktokx-origin.image?dr=9636&amp;x-expires=1758074400&amp;x-signature=OZh4CBji3WKg8OxEubeo1FEELRE%3D&amp;t=4d5b0474&amp;ps=13740610&amp;shp=81f88b70&amp;shcp=43f4a2f9&amp;idc=useast5</t>
  </si>
  <si>
    <t>https://p19-pu-sign-useast8.tiktokcdn-us.com/tos-useast5-p-0068-tx/owLArPggfAQguxeaDDRoloBsXEDSFEDnWF3Qsg~tplv-tiktokx-origin.image?dr=9636&amp;x-expires=1758074400&amp;x-signature=LzKwh8X6sDLbFjnvcenvN7pqk1U%3D&amp;t=4d5b0474&amp;ps=13740610&amp;shp=81f88b70&amp;shcp=43f4a2f9&amp;idc=useast5</t>
  </si>
  <si>
    <t>https://p16-pu-sign-useast8.tiktokcdn-us.com/tos-useast8-p-0068-tx2/oYVnqsVRyILXEvlEEm7AgxDqFnfCABW66Q0rf0~tplv-tiktokx-origin.image?dr=9636&amp;x-expires=1758074400&amp;x-signature=mG58PK%2BGP9KnLOp0QTnJYXEmUBw%3D&amp;t=4d5b0474&amp;ps=13740610&amp;shp=81f88b70&amp;shcp=43f4a2f9&amp;idc=useast5</t>
  </si>
  <si>
    <t>https://p16-pu-sign-useast8.tiktokcdn-us.com/tos-useast8-p-0068-tx2/o8dreAZEaglBeRe4sEQAf0YEAoYvgAfVlAheVd~tplv-tiktokx-origin.image?dr=9636&amp;x-expires=1758074400&amp;x-signature=aUORtmpDI3pdfcIQK3YaIFAVqZs%3D&amp;t=4d5b0474&amp;ps=13740610&amp;shp=81f88b70&amp;shcp=43f4a2f9&amp;idc=useast5</t>
  </si>
  <si>
    <t>https://p19-pu-sign-useast8.tiktokcdn-us.com/tos-useast5-p-0068-tx/4a368d9d002f4b2bbc1fec6161ba21af_1696274801~tplv-tiktokx-origin.image?dr=9636&amp;x-expires=1758074400&amp;x-signature=rc5XvvgSqha5WNzAxT5FEc7vE2Y%3D&amp;t=4d5b0474&amp;ps=13740610&amp;shp=81f88b70&amp;shcp=43f4a2f9&amp;idc=useast5</t>
  </si>
  <si>
    <t>https://p16-common-sign-va.tiktokcdn-us.com/tos-maliva-p-0068/osX0sqFRAAA9AITzoEijIQEB1fzPku6igCBBHI~tplv-tiktokx-origin.image?dr=9636&amp;x-expires=1758074400&amp;x-signature=%2FtK%2BQt0xPoWo%2B2gK%2Brd%2BBuI8LVk%3D&amp;t=4d5b0474&amp;ps=13740610&amp;shp=81f88b70&amp;shcp=43f4a2f9&amp;idc=useast5</t>
  </si>
  <si>
    <t>https://p19-pu-sign-useast8.tiktokcdn-us.com/tos-useast5-p-0068-tx/e716b08449dd41ff8eb8d31d5df0c6d2_1698177638~tplv-tiktokx-origin.image?dr=9636&amp;x-expires=1758074400&amp;x-signature=Rg6ZcxXEyb1PtgeG82%2FaLw%2BZHOU%3D&amp;t=4d5b0474&amp;ps=13740610&amp;shp=81f88b70&amp;shcp=43f4a2f9&amp;idc=useast5</t>
  </si>
  <si>
    <t>https://p19-pu-sign-useast8.tiktokcdn-us.com/tos-useast5-p-0068-tx/o0FvfAwoJAyRDC2AEqBPBR9CSYJfQlXAEEIgID~tplv-tiktokx-dmt-logom:tos-useast5-i-0068-tx/o4STNeAXBQQAiAcU7SJLFCfIgHGAuqAurAeeeh.image?dr=9634&amp;x-expires=1758074400&amp;x-signature=wHgFz98RkQEkDgG13j7llH6qPdc%3D&amp;t=4d5b0474&amp;ps=13740610&amp;shp=81f88b70&amp;shcp=43f4a2f9&amp;idc=useast5</t>
  </si>
  <si>
    <t>https://p16-pu-sign-useast8.tiktokcdn-us.com/tos-useast8-p-0068-tx2/oYAC9AEDA7R8bdAoBA6lEINxAiPGoWi1l5Bia~tplv-tiktokx-origin.image?dr=9636&amp;x-expires=1758074400&amp;x-signature=sYbe3pB8ygw0lfHGU29ojrPxxfQ%3D&amp;t=4d5b0474&amp;ps=13740610&amp;shp=81f88b70&amp;shcp=43f4a2f9&amp;idc=useast5</t>
  </si>
  <si>
    <t>https://p16-common-sign-useast2a.tiktokcdn-us.com/tos-useast2a-p-0037-euttp/ogfS32eADACiAbQi3uBcmoIHdEARTdRC3i6EBg~tplv-tiktokx-origin.image?dr=9636&amp;x-expires=1758074400&amp;x-signature=cLHMDyELfEkuYUYvM7VLJlgHdYY%3D&amp;t=4d5b0474&amp;ps=13740610&amp;shp=81f88b70&amp;shcp=43f4a2f9&amp;idc=useast5</t>
  </si>
  <si>
    <t>https://p16-sign.tiktokcdn-us.com/tos-useast5-p-0068-tx/oQBEy9ffA6rioiAEXT7CAsSDiMIDLELgR6AAlp~tplv-tiktokx-origin.image?dr=9636&amp;x-expires=1758074400&amp;x-signature=jGgj8ISJiNrKdUz0EDENV704SeE%3D&amp;t=4d5b0474&amp;ps=13740610&amp;shp=81f88b70&amp;shcp=43f4a2f9&amp;idc=useast5</t>
  </si>
  <si>
    <t>https://p16-pu-sign-useast8.tiktokcdn-us.com/tos-useast5-p-0068-tx/4e25530b4ef54f87b164d57058cb5a0b_1717448773~tplv-tiktokx-dmt-logom:tos-useast5-i-0068-tx/o8KFGEClI8RSCBACifixeQjjmEAMuDIvXAEgAD.image?dr=9634&amp;x-expires=1758074400&amp;x-signature=2dMwt38oodJIcnYoVZcJeGUpptE%3D&amp;t=4d5b0474&amp;ps=13740610&amp;shp=81f88b70&amp;shcp=43f4a2f9&amp;idc=useast5</t>
  </si>
  <si>
    <t>https://p19-common-sign-va.tiktokcdn-us.com/tos-maliva-p-0068/oM8NbwjUIqMTNehQeeWl1hKhCQKgAgCN3KKS2A~tplv-tiktokx-origin.image?dr=9636&amp;x-expires=1758074400&amp;x-signature=z%2By2CEtJtq5yHwRdM%2FXR0DyPlm8%3D&amp;t=4d5b0474&amp;ps=13740610&amp;shp=81f88b70&amp;shcp=43f4a2f9&amp;idc=useast5</t>
  </si>
  <si>
    <t>https://p16-pu-sign-useast8.tiktokcdn-us.com/tos-useast8-p-0068-tx2/3e38bb20804641fc984364b377437cec_1722272714~tplv-tiktokx-dmt-logom:tos-useast8-i-0068-tx2/oUAAVieGmEAVy6i1ABCVCL7piAXEVIfR8EyFnV.image?dr=9634&amp;x-expires=1758074400&amp;x-signature=gLa9lDrBfOV4AdwdEWjMYrrNVhQ%3D&amp;t=4d5b0474&amp;ps=13740610&amp;shp=81f88b70&amp;shcp=43f4a2f9&amp;idc=useast5</t>
  </si>
  <si>
    <t>https://p19-pu-sign-useast8.tiktokcdn-us.com/tos-useast5-p-0068-tx/b4f26f35eacd4a9d8a346c4a124bc78b_1707327386~tplv-tiktokx-dmt-logom:tos-useast5-i-0068-tx/owfD4APJJ4IAjvIDCmwrELiiPjA3AyD5BqBdB4.image?dr=9634&amp;x-expires=1758074400&amp;x-signature=%2Fa7Kqjt1DaVMHL82AezbzZiawHk%3D&amp;t=4d5b0474&amp;ps=13740610&amp;shp=81f88b70&amp;shcp=43f4a2f9&amp;idc=useast5</t>
  </si>
  <si>
    <t>https://p16-pu-sign-useast8.tiktokcdn-us.com/tos-useast5-p-0068-tx/d57becb66fdd41de85ec6ccc5b86cf22_1693517858~tplv-tiktokx-origin.image?dr=9636&amp;x-expires=1758074400&amp;x-signature=vQ9XPxRCnimJK%2BuVKJQI4Yv6D5A%3D&amp;t=4d5b0474&amp;ps=13740610&amp;shp=81f88b70&amp;shcp=43f4a2f9&amp;idc=useast5</t>
  </si>
  <si>
    <t>https://p19-sign.tiktokcdn-us.com/tos-useast5-p-0068-tx/2c5d716235914cf7a82fe9a64e61ef60~tplv-tiktokx-origin.image?dr=9636&amp;x-expires=1758074400&amp;x-signature=D7OnmOfjsy6Cf2KjgeA0CdqDfH4%3D&amp;t=4d5b0474&amp;ps=13740610&amp;shp=81f88b70&amp;shcp=43f4a2f9&amp;idc=useast5</t>
  </si>
  <si>
    <t>https://p19-sign.tiktokcdn-us.com/tos-useast5-p-0068-tx/d0de1f3937b84e749fa3defa58a36e97_1722266684~tplv-tiktokx-origin.image?dr=9636&amp;x-expires=1758074400&amp;x-signature=SOrH%2BA9cLK2rQ4c%2BfPpsRN%2B86lc%3D&amp;t=4d5b0474&amp;ps=13740610&amp;shp=81f88b70&amp;shcp=43f4a2f9&amp;idc=useast5</t>
  </si>
  <si>
    <t>https://p16-sign.tiktokcdn-us.com/tos-useast5-p-0068-tx/663f35db603b4bb98531381a3b87e026_1710259633~tplv-tiktokx-dmt-logom:tos-useast5-i-0068-tx/ooPLEgiAIdaLKHfAoAQI4ehAjtdtGHAnIe4QYk.image?dr=9634&amp;x-expires=1758074400&amp;x-signature=bbzs%2FfllCPiRlZKMm92mY2MLnjY%3D&amp;t=4d5b0474&amp;ps=13740610&amp;shp=81f88b70&amp;shcp=43f4a2f9&amp;idc=useast5</t>
  </si>
  <si>
    <t>https://p16-sign.tiktokcdn-us.com/tos-useast5-p-0068-tx/b248088aa8a943f58cf19c6da02c433b_1698718565~tplv-tiktokx-origin.image?dr=9636&amp;x-expires=1758074400&amp;x-signature=5TKPNxSaQwDovlXLIEY4mzBVmJg%3D&amp;t=4d5b0474&amp;ps=13740610&amp;shp=81f88b70&amp;shcp=43f4a2f9&amp;idc=useast5</t>
  </si>
  <si>
    <t>https://p19-pu-sign-useast8.tiktokcdn-us.com/tos-useast8-p-0068-tx2/ooDEIAB0EBQRR7Nizv2ZlVAEDuXZBOixvEInl~tplv-tiktokx-dmt-logom:tos-useast8-i-0068-tx2/o0AIAEfAR7GEnAvfDAjQB7uWRSJDECFhV8FEXg.image?dr=9634&amp;x-expires=1758074400&amp;x-signature=QB2g7HvoQgb3yT3WaHXURPstXHs%3D&amp;t=4d5b0474&amp;ps=13740610&amp;shp=81f88b70&amp;shcp=43f4a2f9&amp;idc=useast5</t>
  </si>
  <si>
    <t>https://p16-sign.tiktokcdn-us.com/tos-useast5-p-0068-tx/1d2ed46394ed4c14aa650932817e43a7_1731096649~tplv-tiktokx-dmt-logom:tos-useast5-i-0068-tx/oIiIcAxWnSAxCEQnBLFfDCgca4fABiI8RADqEG.image?dr=9634&amp;x-expires=1758074400&amp;x-signature=%2Fbt3avf1gaiK12Bl3ROQ7etiiRk%3D&amp;t=4d5b0474&amp;ps=13740610&amp;shp=81f88b70&amp;shcp=43f4a2f9&amp;idc=useast5</t>
  </si>
  <si>
    <t>https://p19-pu-sign-useast8.tiktokcdn-us.com/tos-useast5-p-0068-tx/ocgomDQtJCD3gUAvIa0EB9qecSFpRnJEZDX7fP~tplv-tiktokx-dmt-logom:tos-useast5-i-0068-tx/ocfrgoWSnCDFqcuIAQFAxAAbSPKgpmj3DEReEE.image?dr=9634&amp;x-expires=1758074400&amp;x-signature=hJKidXani8D1R4bcBxp1tHhojEU%3D&amp;t=4d5b0474&amp;ps=13740610&amp;shp=81f88b70&amp;shcp=43f4a2f9&amp;idc=useast5</t>
  </si>
  <si>
    <t>https://p16-pu-sign-useast8.tiktokcdn-us.com/tos-useast5-p-0068-tx/ooAA8FgddaY5GuAHW7EfvgAO4ZIHfjQRdfQHeZ~tplv-tiktokx-origin.image?dr=9636&amp;x-expires=1758074400&amp;x-signature=ABVH3yX9sozYf7EsD%2BHVNiec158%3D&amp;t=4d5b0474&amp;ps=13740610&amp;shp=81f88b70&amp;shcp=43f4a2f9&amp;idc=useast5</t>
  </si>
  <si>
    <t>https://p19-pu-sign-useast8.tiktokcdn-us.com/tos-useast5-p-0068-tx/ooJ1BRHGEI9fAF2CpAkEAAH87SAaEDDfIIFfj7~tplv-tiktokx-origin.image?dr=9636&amp;x-expires=1758074400&amp;x-signature=jzXvpr3OXKmZjoTri%2B9SToSpx5w%3D&amp;t=4d5b0474&amp;ps=13740610&amp;shp=81f88b70&amp;shcp=43f4a2f9&amp;idc=useast5</t>
  </si>
  <si>
    <t>https://p19-sign.tiktokcdn-us.com/tos-useast5-p-0068-tx/o4tA2OfE8AfNieoIyQJGGnA1ABI4FgRADkFd6e~tplv-tiktokx-origin.image?dr=9636&amp;x-expires=1758074400&amp;x-signature=N8lZjKLwfss%2FlxCdg0xgfqRH3rk%3D&amp;t=4d5b0474&amp;ps=13740610&amp;shp=81f88b70&amp;shcp=43f4a2f9&amp;idc=useast5</t>
  </si>
  <si>
    <t>https://p16-sign.tiktokcdn-us.com/tos-useast5-p-0068-tx/ocqq4iBIJBzDexC5uwAXAoXjEPbcuBBiDOIAqA~tplv-tiktokx-origin.image?dr=9636&amp;x-expires=1758074400&amp;x-signature=rM16cgaujetKMTi6ueku%2FZarZj8%3D&amp;t=4d5b0474&amp;ps=13740610&amp;shp=81f88b70&amp;shcp=43f4a2f9&amp;idc=useast8</t>
  </si>
  <si>
    <t>https://p19-pu-sign-useast8.tiktokcdn-us.com/tos-useast5-p-0068-tx/oEiGHBeGkgUWjnRI8ju8ridxFC0ANI0fLHeNgA~tplv-tiktokx-origin.image?dr=9636&amp;x-expires=1758074400&amp;x-signature=2Wmgs%2BuK98oBLDU79UQh6%2Fy0CX4%3D&amp;t=4d5b0474&amp;ps=13740610&amp;shp=81f88b70&amp;shcp=43f4a2f9&amp;idc=useast5</t>
  </si>
  <si>
    <t>https://p16-pu-sign-useast8.tiktokcdn-us.com/tos-useast5-p-0068-tx/oEEqIjEOurWWLLlOoeBGXAAIkoHeAlfAFIA9IL~tplv-tiktokx-origin.image?dr=9636&amp;x-expires=1758074400&amp;x-signature=0JtFH3UMRSw3A1TT2KhS5f2cxTw%3D&amp;t=4d5b0474&amp;ps=13740610&amp;shp=81f88b70&amp;shcp=43f4a2f9&amp;idc=useast8</t>
  </si>
  <si>
    <t>https://p16-pu-sign-useast8.tiktokcdn-us.com/tos-useast5-p-0068-tx/okBN3egIEBDAjSgFT5BCyoNZoTMDRECHIRkLfR~tplv-tiktokx-origin.image?dr=9636&amp;x-expires=1758074400&amp;x-signature=q2fcwAx9mp%2F5faA%2BkVShFKtvYB4%3D&amp;t=4d5b0474&amp;ps=13740610&amp;shp=81f88b70&amp;shcp=43f4a2f9&amp;idc=useast8</t>
  </si>
  <si>
    <t>https://p19-pu-sign-useast8.tiktokcdn-us.com/tos-useast5-p-0068-tx/osIDomDlBmBrEBQN5aODkTSAEqS6aerIbgfFRs~tplv-tiktokx-origin.image?dr=9636&amp;x-expires=1758074400&amp;x-signature=TzOyw3VjRBG8PJ5a2i1M15lFklY%3D&amp;t=4d5b0474&amp;ps=13740610&amp;shp=81f88b70&amp;shcp=43f4a2f9&amp;idc=useast5</t>
  </si>
  <si>
    <t>https://p16-pu-sign-useast8.tiktokcdn-us.com/tos-useast5-p-0068-tx/b719179c1c8a46639a2e49dadd733115_1686584993~tplv-tiktokx-origin.image?dr=9636&amp;x-expires=1758074400&amp;x-signature=QT46X2qxOnsZNeb6VdqPWsFnxlQ%3D&amp;t=4d5b0474&amp;ps=13740610&amp;shp=81f88b70&amp;shcp=43f4a2f9&amp;idc=useast8</t>
  </si>
  <si>
    <t>https://p19-pu-sign-useast8.tiktokcdn-us.com/tos-useast5-p-0068-tx/osbeGeTfiIRQQbRUeAAALSkeI0NRAAy6Ac9ARq~tplv-tiktokx-origin.image?dr=9636&amp;x-expires=1758074400&amp;x-signature=0vfu2FqVb%2FdqWjdW0P9tUm1FHlo%3D&amp;t=4d5b0474&amp;ps=13740610&amp;shp=81f88b70&amp;shcp=43f4a2f9&amp;idc=useast8</t>
  </si>
  <si>
    <t>https://p19-pu-sign-useast8.tiktokcdn-us.com/tos-useast8-p-0068-tx2/owuT1CBCIItAbqof0wECPZBzH2ciiiAzAAghcl~tplv-tiktokx-origin.image?dr=9636&amp;x-expires=1758074400&amp;x-signature=MmI4Q%2FHZDoxwD%2BOQ3xmZouRGXE0%3D&amp;t=4d5b0474&amp;ps=13740610&amp;shp=81f88b70&amp;shcp=43f4a2f9&amp;idc=useast8</t>
  </si>
  <si>
    <t>https://p16-pu-sign-useast8.tiktokcdn-us.com/tos-useast8-p-0068-tx2/oYInkRBlEQChNFUHmINDXABEVIEfAC8ZcQeaEo~tplv-tiktokx-origin.image?dr=9636&amp;x-expires=1758074400&amp;x-signature=FQtGJmJu3JKgOljapXApCOu9e5w%3D&amp;t=4d5b0474&amp;ps=13740610&amp;shp=81f88b70&amp;shcp=43f4a2f9&amp;idc=useast8</t>
  </si>
  <si>
    <t>https://p16-pu-sign-useast8.tiktokcdn-us.com/tos-useast5-p-0068-tx/cd0ade118895437697d65d4dfa7a5145_1707059491~tplv-tiktokx-dmt-logom:tos-useast5-i-0068-tx/o0SEUf6fBgCRDsAQAtsEAgCSqDvFI3hDlNkwAF.image?dr=9634&amp;x-expires=1758074400&amp;x-signature=ykXvGor53V8cpHS5BRvvaPemM5E%3D&amp;t=4d5b0474&amp;ps=13740610&amp;shp=81f88b70&amp;shcp=43f4a2f9&amp;idc=useast8</t>
  </si>
  <si>
    <t>https://p19-pu-sign-useast8.tiktokcdn-us.com/tos-useast5-p-0068-tx/57fcab4a1bf44394a50938cd648cf356_1722819927~tplv-tiktokx-origin.image?dr=9636&amp;x-expires=1758074400&amp;x-signature=UjENK5Og%2BSnwHsUbiFkveIGYXrc%3D&amp;t=4d5b0474&amp;ps=13740610&amp;shp=81f88b70&amp;shcp=43f4a2f9&amp;idc=useast8</t>
  </si>
  <si>
    <t>https://p16-pu-sign-useast8.tiktokcdn-us.com/tos-useast8-p-0068-tx2/d385a888aacb48baab86730cf17a32ca_1707239685~tplv-tiktokx-origin.image?dr=9636&amp;x-expires=1758074400&amp;x-signature=ca9hXq%2F84LsMltfXmrTdVJX8GK8%3D&amp;t=4d5b0474&amp;ps=13740610&amp;shp=81f88b70&amp;shcp=43f4a2f9&amp;idc=useast8</t>
  </si>
  <si>
    <t>https://p16-sign.tiktokcdn-us.com/tos-useast5-p-0068-tx/9e6b1bc69de544659279e05110fce134_1722983661~tplv-tiktokx-origin.image?dr=9636&amp;x-expires=1758074400&amp;x-signature=q2SuG3WRZhdmCGiuilM2svfDNcw%3D&amp;t=4d5b0474&amp;ps=13740610&amp;shp=81f88b70&amp;shcp=43f4a2f9&amp;idc=useast8</t>
  </si>
  <si>
    <t>https://p19-pu-sign-useast8.tiktokcdn-us.com/tos-useast8-p-0068-tx2/o8FL6VqZ7AlnBjRNAEFXA6qDdfAge1eEIICaBI~tplv-tiktokx-origin.image?dr=9636&amp;x-expires=1758074400&amp;x-signature=bIAxjaGEDkNTnMq13LAxlD73Gkc%3D&amp;t=4d5b0474&amp;ps=13740610&amp;shp=81f88b70&amp;shcp=43f4a2f9&amp;idc=useast8</t>
  </si>
  <si>
    <t>https://p16-sign.tiktokcdn-us.com/tos-useast5-p-0068-tx/6f8f3a5bd2904079b886a6e7e1b7ae12_1725403566~tplv-tiktokx-origin.image?dr=9636&amp;x-expires=1758074400&amp;x-signature=O4U31s1IyTB3SglileKSIFQFQmo%3D&amp;t=4d5b0474&amp;ps=13740610&amp;shp=81f88b70&amp;shcp=43f4a2f9&amp;idc=useast8</t>
  </si>
  <si>
    <t>https://p19-pu-sign-useast8.tiktokcdn-us.com/tos-useast8-p-0068-tx2/oUKRhWDiAVFIAEExypIsDMfACxiXq4tCArBxzR~tplv-tiktokx-origin.image?dr=9636&amp;x-expires=1758074400&amp;x-signature=mBpNMFF68HqiBoTFpinTYlNPivY%3D&amp;t=4d5b0474&amp;ps=13740610&amp;shp=81f88b70&amp;shcp=43f4a2f9&amp;idc=useast8</t>
  </si>
  <si>
    <t>https://p16-sign.tiktokcdn-us.com/tos-useast5-p-0068-tx/oIlOqeGeL87DZ2nasGRsAFyRbyjggILeAhe0JI~tplv-tiktokx-dmt-logom:tos-useast5-i-0068-tx/oc9BAt0IZ1bBNBd9w5JvPfiBiCAIBAL7MvYCAE.image?dr=9634&amp;x-expires=1758074400&amp;x-signature=qIutQiAxCCf3tIrop%2B0qXCj6OdM%3D&amp;t=4d5b0474&amp;ps=13740610&amp;shp=81f88b70&amp;shcp=43f4a2f9&amp;idc=useast8</t>
  </si>
  <si>
    <t>https://p16-common-sign-useast2a.tiktokcdn-us.com/tos-useast2a-p-0037-euttp/osLffvMc0AdpNWFJIX96pG1E81peQHpZReoAQG~tplv-tiktokx-origin.image?dr=9636&amp;x-expires=1758074400&amp;x-signature=Z%2B9apOPJZSBP5gs4jE%2FN8s4Sw4Y%3D&amp;t=4d5b0474&amp;ps=13740610&amp;shp=81f88b70&amp;shcp=43f4a2f9&amp;idc=useast8</t>
  </si>
  <si>
    <t>https://p16-sign.tiktokcdn-us.com/tos-useast5-p-0068-tx/b653e297c2f84bddbb350a76ed9832f5_1705776334~tplv-tiktokx-origin.image?dr=9636&amp;x-expires=1758074400&amp;x-signature=2TT%2FefedpwVkVJ94P%2BoU7w13ZXY%3D&amp;t=4d5b0474&amp;ps=13740610&amp;shp=81f88b70&amp;shcp=43f4a2f9&amp;idc=useast8</t>
  </si>
  <si>
    <t>https://p19-pu-sign-useast8.tiktokcdn-us.com/tos-useast5-p-0068-tx/oMOQfABGAzADPiRNozc4ZASEgESbCaHIAA6eiN~tplv-tiktokx-origin.image?dr=9636&amp;x-expires=1758074400&amp;x-signature=c7OO3q%2FRk145ZbviB%2Fp7y%2BBi140%3D&amp;t=4d5b0474&amp;ps=13740610&amp;shp=81f88b70&amp;shcp=43f4a2f9&amp;idc=useast8</t>
  </si>
  <si>
    <t>https://p19-sign.tiktokcdn-us.com/tos-useast5-p-0068-tx/50ef9eb870494fa28a376807daf27919_1726713565~tplv-tiktokx-dmt-logom:tos-useast5-i-0068-tx/ocAzEiakTu4UBjBgOkrZrkEAAaquD2QAAIivt.image?dr=9634&amp;x-expires=1758074400&amp;x-signature=rVvM1wXmDnAf1%2BfnELD4g9lZRLA%3D&amp;t=4d5b0474&amp;ps=13740610&amp;shp=81f88b70&amp;shcp=43f4a2f9&amp;idc=useast8</t>
  </si>
  <si>
    <t>https://p16-common-sign-va.tiktokcdn-us.com/tos-maliva-p-0068/ba3be775fbd74f6697881326e8532d99_1723046765~tplv-tiktokx-dmt-logom:tos-useast2a-v-0068/oYn2QsDAAQmAFFXteJfCREpUtnKON5EZAEBiHI.image?dr=9634&amp;x-expires=1758074400&amp;x-signature=KiHINDGAtQJX8aGhKHN03H9jVnc%3D&amp;t=4d5b0474&amp;ps=13740610&amp;shp=81f88b70&amp;shcp=43f4a2f9&amp;idc=useast8</t>
  </si>
  <si>
    <t>https://p16-pu-sign-useast8.tiktokcdn-us.com/tos-useast5-p-0068-tx/ab62f0bf8dc44ff2b6ad2a41212c6daa_1716038152~tplv-tiktokx-origin.image?dr=9636&amp;x-expires=1758074400&amp;x-signature=yK1P%2BgQNNm0Xf0jKaw0%2Fmr%2BqgsA%3D&amp;t=4d5b0474&amp;ps=13740610&amp;shp=81f88b70&amp;shcp=43f4a2f9&amp;idc=useast8</t>
  </si>
  <si>
    <t>https://p19-pu-sign-useast8.tiktokcdn-us.com/tos-useast5-p-0068-tx/d66e0b5dae3b41d9afb99d7cc5c3f329_1710258212~tplv-tiktokx-dmt-logom:tos-useast5-i-0068-tx/oYECjAGe4HPeBAOtgLufkKFIAwGLIIL0HQAACx.image?dr=9634&amp;x-expires=1758074400&amp;x-signature=AdSUxeY%2BvaQBCXMMMaOD1iYUUxw%3D&amp;t=4d5b0474&amp;ps=13740610&amp;shp=81f88b70&amp;shcp=43f4a2f9&amp;idc=useast8</t>
  </si>
  <si>
    <t>https://p16-sign.tiktokcdn-us.com/tos-useast5-p-0068-tx/a5f6f955a1414a5293a31f2370a46d13_1724772000~tplv-tiktokx-origin.image?dr=9636&amp;x-expires=1758074400&amp;x-signature=6YgdbNNPXbPxHDgfiIYv3GqgUUw%3D&amp;t=4d5b0474&amp;ps=13740610&amp;shp=81f88b70&amp;shcp=43f4a2f9&amp;idc=useast8</t>
  </si>
  <si>
    <t>https://p16-pu-sign-useast8.tiktokcdn-us.com/tos-useast5-p-0068-tx/10cec9a8fa484040955e2dd56f4d5f30_1689012088~tplv-tiktokx-origin.image?dr=9636&amp;x-expires=1758074400&amp;x-signature=Ru8SloatpHrKJvxGh9CZ8jZbBk0%3D&amp;t=4d5b0474&amp;ps=13740610&amp;shp=81f88b70&amp;shcp=43f4a2f9&amp;idc=useast8</t>
  </si>
  <si>
    <t>https://p19-pu-sign-useast8.tiktokcdn-us.com/tos-useast8-p-0068-tx2/o0PAIiTIBRARiu10NlE9BZA046A1EQAl7BqHZ~tplv-tiktokx-origin.image?dr=9636&amp;x-expires=1758074400&amp;x-signature=zY0TjHAZpo9ISShA5WjRzorjA2Y%3D&amp;t=4d5b0474&amp;ps=13740610&amp;shp=81f88b70&amp;shcp=43f4a2f9&amp;idc=useast8</t>
  </si>
  <si>
    <t>https://p19-pu-sign-useast8.tiktokcdn-us.com/tos-useast5-p-0068-tx/412043fe26d649de985383c88f1c82d9_1730757017~tplv-tiktokx-origin.image?dr=9636&amp;x-expires=1758074400&amp;x-signature=53VK0Rj2534SkwfNnAuceNeT8Pw%3D&amp;t=4d5b0474&amp;ps=13740610&amp;shp=81f88b70&amp;shcp=43f4a2f9&amp;idc=useast8</t>
  </si>
  <si>
    <t>https://p16-pu-sign-useast8.tiktokcdn-us.com/tos-useast5-p-0068-tx/a6d75fd610c14abf96e7ab0c21597c6f_1725556265~tplv-tiktokx-origin.image?dr=9636&amp;x-expires=1758074400&amp;x-signature=uU2nwpgh1ecoPXyKCvs0R1Snxh4%3D&amp;t=4d5b0474&amp;ps=13740610&amp;shp=81f88b70&amp;shcp=43f4a2f9&amp;idc=useast8</t>
  </si>
  <si>
    <t>https://p19-pu-sign-useast8.tiktokcdn-us.com/tos-useast8-p-0068-tx2/347551c6d48947a2b61590e43efc378f_1726520768~tplv-tiktokx-origin.image?dr=9636&amp;x-expires=1758074400&amp;x-signature=5w4kcxahvYHV1%2FVOlv%2FwEF%2Fyf%2Bs%3D&amp;t=4d5b0474&amp;ps=13740610&amp;shp=81f88b70&amp;shcp=43f4a2f9&amp;idc=useast8</t>
  </si>
  <si>
    <t>https://p19-pu-sign-useast8.tiktokcdn-us.com/tos-useast8-p-0068-tx2/oIuR8SEdeUEGTLV4ESHNknAEDfAkFEBoBB7m5I~tplv-tiktokx-origin.image?dr=9636&amp;x-expires=1758074400&amp;x-signature=Dhvj6z03%2B9Ad5729XDHG2gZgK%2Fk%3D&amp;t=4d5b0474&amp;ps=13740610&amp;shp=81f88b70&amp;shcp=43f4a2f9&amp;idc=useast8</t>
  </si>
  <si>
    <t>https://p16-pu-sign-useast8.tiktokcdn-us.com/tos-useast5-p-0068-tx/038bd75aced448f587e86167d7471119_1729544791~tplv-tiktokx-dmt-logom:tos-useast5-i-0068-tx/oYAESIwRgAJODewARFfQsnDCOAF1WEEWlAgTAW.image?dr=9634&amp;x-expires=1758074400&amp;x-signature=rEibowCJsBkyxaErIRDV7p9h0Hs%3D&amp;t=4d5b0474&amp;ps=13740610&amp;shp=81f88b70&amp;shcp=43f4a2f9&amp;idc=useast8</t>
  </si>
  <si>
    <t>https://p19-pu-sign-useast8.tiktokcdn-us.com/tos-useast5-p-0068-tx/68662a6b04fb4283b982170d23b8adf5_1713384612~tplv-tiktokx-origin.image?dr=9636&amp;x-expires=1758074400&amp;x-signature=0q48f%2FOG%2FgwQfdHUMXiXnuuK3FE%3D&amp;t=4d5b0474&amp;ps=13740610&amp;shp=81f88b70&amp;shcp=43f4a2f9&amp;idc=useast5</t>
  </si>
  <si>
    <t>https://p16-sign.tiktokcdn-us.com/tos-useast5-p-0068-tx/0bb98729f1c54c7eaa5f104d61933121_1712438902~tplv-tiktokx-origin.image?dr=9636&amp;x-expires=1758074400&amp;x-signature=ywAxEz1mjoYw6zdbLujdYixnleE%3D&amp;t=4d5b0474&amp;ps=13740610&amp;shp=81f88b70&amp;shcp=43f4a2f9&amp;idc=useast5</t>
  </si>
  <si>
    <t>https://p19-pu-sign-useast8.tiktokcdn-us.com/tos-useast5-p-0068-tx/c57f7bae416343a3aeb47f160f2ecf5d_1714001274~tplv-tiktokx-dmt-logom:tos-useast5-i-0068-tx/o8AxEiUGPi4zBlBgVkZZpzEAAcKmAdORAIivX.image?dr=9634&amp;x-expires=1758074400&amp;x-signature=EXBJdDEVqJqhU0rE9KbtD4nETjE%3D&amp;t=4d5b0474&amp;ps=13740610&amp;shp=81f88b70&amp;shcp=43f4a2f9&amp;idc=useast5</t>
  </si>
  <si>
    <t>https://p19-pu-sign-useast8.tiktokcdn-us.com/tos-useast5-p-0068-tx/e5ea691875a34f9da8b33cd00a321a1a_1715713546~tplv-tiktokx-origin.image?dr=9636&amp;x-expires=1758074400&amp;x-signature=xCRMTZK5JVkH75lIyoGNzdHU7p0%3D&amp;t=4d5b0474&amp;ps=13740610&amp;shp=81f88b70&amp;shcp=43f4a2f9&amp;idc=useast5</t>
  </si>
  <si>
    <t>https://p16-sign.tiktokcdn-us.com/tos-useast5-p-0068-tx/ooDnHqiIEBwyPhufhaipy6RBIbRKNCAZBATIB9~tplv-tiktokx-origin.image?dr=9636&amp;x-expires=1758074400&amp;x-signature=OvjPl0TBEj7PsvRiAnrQ65DxczQ%3D&amp;t=4d5b0474&amp;ps=13740610&amp;shp=81f88b70&amp;shcp=43f4a2f9&amp;idc=useast5</t>
  </si>
  <si>
    <t>https://p16-sign.tiktokcdn-us.com/tos-useast5-p-0068-tx/f297928d9da84dc5a4b5eccf7e065dba_1695820455~tplv-tiktokx-dmt-logom:tos-useast5-i-0068-tx/okkUklgFbAES9qANAnRlNqCfKDDS8EAgeCAIBJ.image?dr=9634&amp;x-expires=1758074400&amp;x-signature=kb42Kfnq5WHVKTmfR4XCiot5hvY%3D&amp;t=4d5b0474&amp;ps=13740610&amp;shp=81f88b70&amp;shcp=43f4a2f9&amp;idc=useast5</t>
  </si>
  <si>
    <t>https://p16-pu-sign-useast8.tiktokcdn-us.com/tos-useast5-p-0068-tx/osDIkQ68AAWfHUhtjFfIfODEBAwc8EIn3AA4AD~tplv-tiktokx-origin.image?dr=9636&amp;x-expires=1758074400&amp;x-signature=0Airv5jxWlP4o3NF4dsRQX4jLJc%3D&amp;t=4d5b0474&amp;ps=13740610&amp;shp=81f88b70&amp;shcp=43f4a2f9&amp;idc=useast5</t>
  </si>
  <si>
    <t>https://p16-pu-sign-useast8.tiktokcdn-us.com/tos-useast5-p-0068-tx/0a590b9c17a74af487d71b8ad5fdb77f_1722301860~tplv-tiktokx-origin.image?dr=9636&amp;x-expires=1758074400&amp;x-signature=l2vZ3mNwwToJ4LL9zK2aJY9ODD0%3D&amp;t=4d5b0474&amp;ps=13740610&amp;shp=81f88b70&amp;shcp=43f4a2f9&amp;idc=useast5</t>
  </si>
  <si>
    <t>https://p19-pu-sign-useast8.tiktokcdn-us.com/tos-useast8-p-0068-tx2/ocUgIfBMQXAHPNUAgjfMqNfBug6ihxR2oIN8CO~tplv-tiktokx-origin.image?dr=9636&amp;x-expires=1758074400&amp;x-signature=7pzUtxYqJSt4gCYnHC%2Fzcd6NzQY%3D&amp;t=4d5b0474&amp;ps=13740610&amp;shp=81f88b70&amp;shcp=43f4a2f9&amp;idc=useast5</t>
  </si>
  <si>
    <t>https://p16-common-sign-sg.tiktokcdn-us.com/tos-alisg-p-0037/oQkpQDQxMFDwA7AeQ6DICkbia4Ffj4rEJEKofX~tplv-tiktokx-origin.image?dr=9636&amp;x-expires=1758074400&amp;x-signature=tGIioKeBnLXUC45MGZ%2FQSF5R9e8%3D&amp;t=4d5b0474&amp;ps=13740610&amp;shp=81f88b70&amp;shcp=43f4a2f9&amp;idc=useast5</t>
  </si>
  <si>
    <t>https://p16-pu-sign-useast8.tiktokcdn-us.com/tos-useast5-p-0068-tx/cd3fb2ed8165403085f15281166c209d_1712239350~tplv-tiktokx-origin.image?dr=9636&amp;x-expires=1758074400&amp;x-signature=woLkgH42NLXsvk0KaPh%2Bb62azcE%3D&amp;t=4d5b0474&amp;ps=13740610&amp;shp=81f88b70&amp;shcp=43f4a2f9&amp;idc=useast5</t>
  </si>
  <si>
    <t>https://p19-pu-sign-useast8.tiktokcdn-us.com/tos-useast8-p-0068-tx2/osi3DkMERQBAaV2fwsICC9Dok3gFEEnXBAs2fk~tplv-tiktokx-origin.image?dr=9636&amp;x-expires=1758074400&amp;x-signature=vUZGorFXNhMhgks3zKGxLQXRO6o%3D&amp;t=4d5b0474&amp;ps=13740610&amp;shp=81f88b70&amp;shcp=43f4a2f9&amp;idc=useast5</t>
  </si>
  <si>
    <t>https://www.tiktok.com/@stephiesmo/video/7549597750724168973</t>
  </si>
  <si>
    <t>https://www.tiktok.com/@skims/video/7446237366940962090</t>
  </si>
  <si>
    <t>https://www.tiktok.com/@valentinaread01/video/7533737313793248526</t>
  </si>
  <si>
    <t>https://www.tiktok.com/@irenegrigoryan/video/7537534320756411662</t>
  </si>
  <si>
    <t>https://www.tiktok.com/@meredithduxbury/video/7243827341913263403</t>
  </si>
  <si>
    <t>https://www.tiktok.com/@alannabarron/video/7502510484583648558</t>
  </si>
  <si>
    <t>https://www.tiktok.com/@gracie.detrick/video/7435004982933474591</t>
  </si>
  <si>
    <t>https://www.tiktok.com/@abbyrn_/video/7296541049743346975</t>
  </si>
  <si>
    <t>https://www.tiktok.com/@bumpsandbrewses/video/7331764448601918762</t>
  </si>
  <si>
    <t>https://www.tiktok.com/@baileyjojacksonn/video/7399455202115439915</t>
  </si>
  <si>
    <t>https://www.tiktok.com/@kylaleelee/video/7332538350739508511</t>
  </si>
  <si>
    <t>https://www.tiktok.com/@tylercheri/video/7400158432063524139</t>
  </si>
  <si>
    <t>https://www.tiktok.com/@notkatiefawn/video/7314386020890397982</t>
  </si>
  <si>
    <t>https://www.tiktok.com/@hauskris/video/7284303003190856991</t>
  </si>
  <si>
    <t>https://www.tiktok.com/@alissaandrea/video/7519312420716760334</t>
  </si>
  <si>
    <t>https://www.tiktok.com/@mayandnate/video/7436828313928076576</t>
  </si>
  <si>
    <t>https://www.tiktok.com/@dionysian.girl/video/7326253449274821930</t>
  </si>
  <si>
    <t>https://www.tiktok.com/@toopsididitagain/video/7501814836972522794</t>
  </si>
  <si>
    <t>https://www.tiktok.com/@kylie_rios/video/7416178261778091307</t>
  </si>
  <si>
    <t>https://www.tiktok.com/@roshellefloress/video/7400429468726152454</t>
  </si>
  <si>
    <t>https://www.tiktok.com/@sugarplumgoth/video/7370327638264646955</t>
  </si>
  <si>
    <t>https://www.tiktok.com/@jazzyminaa/video/7345503022526598443</t>
  </si>
  <si>
    <t>https://www.tiktok.com/@hannahaaronbrown/video/7407839288307502382</t>
  </si>
  <si>
    <t>https://www.tiktok.com/@mjgalloway1001/video/7254251606869314858</t>
  </si>
  <si>
    <t>https://www.tiktok.com/@lindaknguyen/video/7444964562060709151</t>
  </si>
  <si>
    <t>https://www.tiktok.com/@taxicabbbbbbb/video/7433544746003418411</t>
  </si>
  <si>
    <t>https://www.tiktok.com/@layla.terr/video/7411207684642327850</t>
  </si>
  <si>
    <t>https://www.tiktok.com/@lnysie/video/7371146314232401183</t>
  </si>
  <si>
    <t>https://www.tiktok.com/@sophkwii/video/7358930738831609134</t>
  </si>
  <si>
    <t>https://www.tiktok.com/@coralakey/video/7354868957733555498</t>
  </si>
  <si>
    <t>https://www.tiktok.com/@itssaramorgan/video/7361579312945974571</t>
  </si>
  <si>
    <t>https://www.tiktok.com/@megmurayama/video/7368933532426603818</t>
  </si>
  <si>
    <t>https://www.tiktok.com/@kyranikole2/video/7310021351052447018</t>
  </si>
  <si>
    <t>https://www.tiktok.com/@erickaalmeida979/video/7283493341906439466</t>
  </si>
  <si>
    <t>https://www.tiktok.com/@sophie_ogle/video/7449505412338044203</t>
  </si>
  <si>
    <t>https://www.tiktok.com/@iamqueendemi/video/7397230124766203178</t>
  </si>
  <si>
    <t>https://www.tiktok.com/@carolinebristow/video/7537746316215078175</t>
  </si>
  <si>
    <t>https://www.tiktok.com/@angelaniicole_/video/7525877747021794576</t>
  </si>
  <si>
    <t>https://www.tiktok.com/@iisabelccristina/video/7354011836099939630</t>
  </si>
  <si>
    <t>https://www.tiktok.com/@saintkasey/video/7534941769016855838</t>
  </si>
  <si>
    <t>quinnknapp</t>
  </si>
  <si>
    <t>urcooleryoungersister</t>
  </si>
  <si>
    <t>brooke_hassett</t>
  </si>
  <si>
    <t>sammmmyyyy444</t>
  </si>
  <si>
    <t>lilytodos</t>
  </si>
  <si>
    <t>itsnotnotus</t>
  </si>
  <si>
    <t>reallyhotandfunny</t>
  </si>
  <si>
    <t>mirandamckeon</t>
  </si>
  <si>
    <t>sophianepola</t>
  </si>
  <si>
    <t>alexabbate</t>
  </si>
  <si>
    <t>campbellhuntpuckett</t>
  </si>
  <si>
    <t>haotruonggg</t>
  </si>
  <si>
    <t>letyouguysprophesy</t>
  </si>
  <si>
    <t>meechie.1</t>
  </si>
  <si>
    <t>bannedbiddie</t>
  </si>
  <si>
    <t>graceinnewyork</t>
  </si>
  <si>
    <t>leilajoness</t>
  </si>
  <si>
    <t>sofi_sanchez</t>
  </si>
  <si>
    <t>itsjdevinci</t>
  </si>
  <si>
    <t>khirinoirving</t>
  </si>
  <si>
    <t>stephanie.lauer11</t>
  </si>
  <si>
    <t>darcymcqueenyyy</t>
  </si>
  <si>
    <t>_.curlygurlll._</t>
  </si>
  <si>
    <t>heathernellum1</t>
  </si>
  <si>
    <t>gabrielleeturner1</t>
  </si>
  <si>
    <t>alyssacolon__</t>
  </si>
  <si>
    <t>thedigitalpaige</t>
  </si>
  <si>
    <t>itsgabriellannalisa</t>
  </si>
  <si>
    <t>lextaylor2.0</t>
  </si>
  <si>
    <t>ani.nextdoor</t>
  </si>
  <si>
    <t>boujielifety</t>
  </si>
  <si>
    <t>ellrnb</t>
  </si>
  <si>
    <t>racheljosephday</t>
  </si>
  <si>
    <t>samkelly322</t>
  </si>
  <si>
    <t>throughbris.lens</t>
  </si>
  <si>
    <t>taxicabbbbbbb</t>
  </si>
  <si>
    <t>anggwells</t>
  </si>
  <si>
    <t>elhanasaboticx</t>
  </si>
  <si>
    <t>gabimfmoura</t>
  </si>
  <si>
    <t>chloemarlyse</t>
  </si>
  <si>
    <t>gswaddss</t>
  </si>
  <si>
    <t>taylorb_miller</t>
  </si>
  <si>
    <t>anisiafromsprouts</t>
  </si>
  <si>
    <t>lilyanne08x</t>
  </si>
  <si>
    <t>lifeslenses</t>
  </si>
  <si>
    <t>kayleighfawcett</t>
  </si>
  <si>
    <t>kemyanistt</t>
  </si>
  <si>
    <t>jayyy.chh</t>
  </si>
  <si>
    <t>kristinadunnn</t>
  </si>
  <si>
    <t>abigaillinnn</t>
  </si>
  <si>
    <t>breannaquan</t>
  </si>
  <si>
    <t>samandjessofficial</t>
  </si>
  <si>
    <t>kristinaquintana</t>
  </si>
  <si>
    <t>garlicbreadandsteaksauce</t>
  </si>
  <si>
    <t>kristy.sarah</t>
  </si>
  <si>
    <t>madeleine_white</t>
  </si>
  <si>
    <t>ivanaramirezm</t>
  </si>
  <si>
    <t>ashleylamarca</t>
  </si>
  <si>
    <t>kenzieeecoleman</t>
  </si>
  <si>
    <t>madi_kingdon</t>
  </si>
  <si>
    <t>kelssjourney</t>
  </si>
  <si>
    <t>raeannlangas</t>
  </si>
  <si>
    <t>laurenwambolt</t>
  </si>
  <si>
    <t>saramichelle_bb</t>
  </si>
  <si>
    <t>carrie.bankston</t>
  </si>
  <si>
    <t>angeline.eeya</t>
  </si>
  <si>
    <t>carterbrannan_</t>
  </si>
  <si>
    <t>danaarose</t>
  </si>
  <si>
    <t>beckykim_</t>
  </si>
  <si>
    <t>jadeswildparty</t>
  </si>
  <si>
    <t>amayacrichton</t>
  </si>
  <si>
    <t>jennapalek</t>
  </si>
  <si>
    <t>erikatitus</t>
  </si>
  <si>
    <t>gabby.whiten</t>
  </si>
  <si>
    <t>hanakanazu</t>
  </si>
  <si>
    <t>les.ohh</t>
  </si>
  <si>
    <t>kyleechuaa</t>
  </si>
  <si>
    <t>theyadore_amber</t>
  </si>
  <si>
    <t>haileyrrico</t>
  </si>
  <si>
    <t>kkcaitlin</t>
  </si>
  <si>
    <t>aliceyaro</t>
  </si>
  <si>
    <t>stephiesmo</t>
  </si>
  <si>
    <t>valentinaread01</t>
  </si>
  <si>
    <t>irenegrigoryan</t>
  </si>
  <si>
    <t>meredithduxbury</t>
  </si>
  <si>
    <t>alannabarron</t>
  </si>
  <si>
    <t>gracie.detrick</t>
  </si>
  <si>
    <t>abbyrn_</t>
  </si>
  <si>
    <t>bumpsandbrewses</t>
  </si>
  <si>
    <t>baileyjojacksonn</t>
  </si>
  <si>
    <t>kylaleelee</t>
  </si>
  <si>
    <t>tylercheri</t>
  </si>
  <si>
    <t>notkatiefawn</t>
  </si>
  <si>
    <t>hauskris</t>
  </si>
  <si>
    <t>mayandnate</t>
  </si>
  <si>
    <t>dionysian.girl</t>
  </si>
  <si>
    <t>toopsididitagain</t>
  </si>
  <si>
    <t>kylie_rios</t>
  </si>
  <si>
    <t>roshellefloress</t>
  </si>
  <si>
    <t>sugarplumgoth</t>
  </si>
  <si>
    <t>jazzyminaa</t>
  </si>
  <si>
    <t>hannahaaronbrown</t>
  </si>
  <si>
    <t>mjgalloway1001</t>
  </si>
  <si>
    <t>lindaknguyen</t>
  </si>
  <si>
    <t>layla.terr</t>
  </si>
  <si>
    <t>lnysie</t>
  </si>
  <si>
    <t>sophkwii</t>
  </si>
  <si>
    <t>coralakey</t>
  </si>
  <si>
    <t>itssaramorgan</t>
  </si>
  <si>
    <t>megmurayama</t>
  </si>
  <si>
    <t>kyranikole2</t>
  </si>
  <si>
    <t>erickaalmeida979</t>
  </si>
  <si>
    <t>sophie_ogle</t>
  </si>
  <si>
    <t>iamqueendemi</t>
  </si>
  <si>
    <t>carolinebristow</t>
  </si>
  <si>
    <t>angelaniicole_</t>
  </si>
  <si>
    <t>iisabelccristina</t>
  </si>
  <si>
    <t>saintkasey</t>
  </si>
  <si>
    <t>Quinn Knapp</t>
  </si>
  <si>
    <t>Rachel Olfson</t>
  </si>
  <si>
    <t>Brooke Hassett</t>
  </si>
  <si>
    <t>Sammy | 1L</t>
  </si>
  <si>
    <t>lily ⊹˚. ♡</t>
  </si>
  <si>
    <t>mia ྀི</t>
  </si>
  <si>
    <t>Bella Hill</t>
  </si>
  <si>
    <t>sophia nepola</t>
  </si>
  <si>
    <t>Campbell Puckett</t>
  </si>
  <si>
    <t>hao</t>
  </si>
  <si>
    <t>Daisy</t>
  </si>
  <si>
    <t>Meechie Johnson</t>
  </si>
  <si>
    <t>☆彡rawr☆彡</t>
  </si>
  <si>
    <t>Grace Joshua | Fashion &amp; NYC</t>
  </si>
  <si>
    <t>leilajones</t>
  </si>
  <si>
    <t>sosa</t>
  </si>
  <si>
    <t>jdevinci</t>
  </si>
  <si>
    <t>KHI!!!</t>
  </si>
  <si>
    <t>Stephanie | Fashion</t>
  </si>
  <si>
    <t>Darcy McQueeny</t>
  </si>
  <si>
    <t>Elizabeth</t>
  </si>
  <si>
    <t>heathernellum</t>
  </si>
  <si>
    <t>Ms Gabrielle Turner</t>
  </si>
  <si>
    <t>AC ❄️</t>
  </si>
  <si>
    <t>Gabriella Annalisa Blackwell</t>
  </si>
  <si>
    <t>Alexa</t>
  </si>
  <si>
    <t>A❤️‍</t>
  </si>
  <si>
    <t>THAT MENTOR GIRL</t>
  </si>
  <si>
    <t>Lau</t>
  </si>
  <si>
    <t>Rachel Joseph-Day</t>
  </si>
  <si>
    <t>Samantha Kelly</t>
  </si>
  <si>
    <t>Ang</t>
  </si>
  <si>
    <t>Elhana | UGC Creator</t>
  </si>
  <si>
    <t>Chloé Marlyse</t>
  </si>
  <si>
    <t>Grace UGC Creator</t>
  </si>
  <si>
    <t>Taylor Miller</t>
  </si>
  <si>
    <t>nisi</t>
  </si>
  <si>
    <t>Lily Anne</t>
  </si>
  <si>
    <t>rachel</t>
  </si>
  <si>
    <t>Kay</t>
  </si>
  <si>
    <t>Тгк: ПРОСТО ХИМИК</t>
  </si>
  <si>
    <t>kristinadunn</t>
  </si>
  <si>
    <t>Abigail Lin</t>
  </si>
  <si>
    <t>breanna quan</t>
  </si>
  <si>
    <t>hannah</t>
  </si>
  <si>
    <t>Kristy Sarah</t>
  </si>
  <si>
    <t>Madeleine White Fedyk</t>
  </si>
  <si>
    <t>Ashley LaMarca</t>
  </si>
  <si>
    <t>Kenzie Coleman</t>
  </si>
  <si>
    <t>Madi kingdon</t>
  </si>
  <si>
    <t>Kelsey Grennan</t>
  </si>
  <si>
    <t>Raeann Langas</t>
  </si>
  <si>
    <t>Lauren</t>
  </si>
  <si>
    <t>Sara</t>
  </si>
  <si>
    <t>Caroline Bankston</t>
  </si>
  <si>
    <t>Angeline Eeya</t>
  </si>
  <si>
    <t>CARTER</t>
  </si>
  <si>
    <t>Dana Rose</t>
  </si>
  <si>
    <t>Becky</t>
  </si>
  <si>
    <t>Jadeswildparty</t>
  </si>
  <si>
    <t>Amaya♡</t>
  </si>
  <si>
    <t>Jenna Palek</t>
  </si>
  <si>
    <t>Erika</t>
  </si>
  <si>
    <t>gabby</t>
  </si>
  <si>
    <t>Les Ohh</t>
  </si>
  <si>
    <t>kylee</t>
  </si>
  <si>
    <t>Hailey Rico ⚡️ RV Living</t>
  </si>
  <si>
    <t>Sincerely, Caitlin</t>
  </si>
  <si>
    <t>stephanie</t>
  </si>
  <si>
    <t>Valentina</t>
  </si>
  <si>
    <t>irene</t>
  </si>
  <si>
    <t>Meredith Duxbury</t>
  </si>
  <si>
    <t>Alanna Barron</t>
  </si>
  <si>
    <t>Gracie</t>
  </si>
  <si>
    <t>Abby Flaherty | RN</t>
  </si>
  <si>
    <t>Nina | BumpsandBrewses</t>
  </si>
  <si>
    <t>bailey jo</t>
  </si>
  <si>
    <t>Kyla Lee</t>
  </si>
  <si>
    <t>Tylercheri</t>
  </si>
  <si>
    <t>Katie Fawn</t>
  </si>
  <si>
    <t>May and Nate</t>
  </si>
  <si>
    <t>linds</t>
  </si>
  <si>
    <t>Kylie Rios</t>
  </si>
  <si>
    <t>Ro ❤️‍</t>
  </si>
  <si>
    <t>Jazmin</t>
  </si>
  <si>
    <t>Hannah Aaron Brown</t>
  </si>
  <si>
    <t>Mackenzie Galloway</t>
  </si>
  <si>
    <t>linda</t>
  </si>
  <si>
    <t>Layla Terrell</t>
  </si>
  <si>
    <t>LYNSIE</t>
  </si>
  <si>
    <t>Cora Lakey</t>
  </si>
  <si>
    <t>sara morgan</t>
  </si>
  <si>
    <t>kyra nikole</t>
  </si>
  <si>
    <t>Ericka | Lifestyle Content</t>
  </si>
  <si>
    <t>SOPHIE OGLE</t>
  </si>
  <si>
    <t>Dominique</t>
  </si>
  <si>
    <t>caroline</t>
  </si>
  <si>
    <t>Angela Santos</t>
  </si>
  <si>
    <t>isabel</t>
  </si>
  <si>
    <t>kasey</t>
  </si>
  <si>
    <t>https://www.tiktok.com/@quinnknapp</t>
  </si>
  <si>
    <t>https://www.tiktok.com/@urcooleryoungersister</t>
  </si>
  <si>
    <t>https://www.tiktok.com/@brooke_hassett</t>
  </si>
  <si>
    <t>https://www.tiktok.com/@sammmmyyyy444</t>
  </si>
  <si>
    <t>https://www.tiktok.com/@lilytodos</t>
  </si>
  <si>
    <t>https://www.tiktok.com/@itsnotnotus</t>
  </si>
  <si>
    <t>https://www.tiktok.com/@reallyhotandfunny</t>
  </si>
  <si>
    <t>https://www.tiktok.com/@mirandamckeon</t>
  </si>
  <si>
    <t>https://www.tiktok.com/@sophianepola</t>
  </si>
  <si>
    <t>https://www.tiktok.com/@alexabbate</t>
  </si>
  <si>
    <t>https://www.tiktok.com/@campbellhuntpuckett</t>
  </si>
  <si>
    <t>https://www.tiktok.com/@haotruonggg</t>
  </si>
  <si>
    <t>https://www.tiktok.com/@letyouguysprophesy</t>
  </si>
  <si>
    <t>https://www.tiktok.com/@meechie.1</t>
  </si>
  <si>
    <t>https://www.tiktok.com/@bannedbiddie</t>
  </si>
  <si>
    <t>https://www.tiktok.com/@graceinnewyork</t>
  </si>
  <si>
    <t>https://www.tiktok.com/@leilajoness</t>
  </si>
  <si>
    <t>https://www.tiktok.com/@sofi_sanchez</t>
  </si>
  <si>
    <t>https://www.tiktok.com/@itsjdevinci</t>
  </si>
  <si>
    <t>https://www.tiktok.com/@khirinoirving</t>
  </si>
  <si>
    <t>https://www.tiktok.com/@stephanie.lauer11</t>
  </si>
  <si>
    <t>https://www.tiktok.com/@darcymcqueenyyy</t>
  </si>
  <si>
    <t>https://www.tiktok.com/@_.curlygurlll._</t>
  </si>
  <si>
    <t>https://www.tiktok.com/@heathernellum1</t>
  </si>
  <si>
    <t>https://www.tiktok.com/@gabrielleeturner1</t>
  </si>
  <si>
    <t>https://www.tiktok.com/@alyssacolon__</t>
  </si>
  <si>
    <t>https://www.tiktok.com/@thedigitalpaige</t>
  </si>
  <si>
    <t>https://www.tiktok.com/@itsgabriellannalisa</t>
  </si>
  <si>
    <t>https://www.tiktok.com/@lextaylor2.0</t>
  </si>
  <si>
    <t>https://www.tiktok.com/@ani.nextdoor</t>
  </si>
  <si>
    <t>https://www.tiktok.com/@boujielifety</t>
  </si>
  <si>
    <t>https://www.tiktok.com/@ellrnb</t>
  </si>
  <si>
    <t>https://www.tiktok.com/@racheljosephday</t>
  </si>
  <si>
    <t>https://www.tiktok.com/@samkelly322</t>
  </si>
  <si>
    <t>https://www.tiktok.com/@throughbris.lens</t>
  </si>
  <si>
    <t>https://www.tiktok.com/@taxicabbbbbbb</t>
  </si>
  <si>
    <t>https://www.tiktok.com/@anggwells</t>
  </si>
  <si>
    <t>https://www.tiktok.com/@elhanasaboticx</t>
  </si>
  <si>
    <t>https://www.tiktok.com/@gabimfmoura</t>
  </si>
  <si>
    <t>https://www.tiktok.com/@chloemarlyse</t>
  </si>
  <si>
    <t>https://www.tiktok.com/@gswaddss</t>
  </si>
  <si>
    <t>https://www.tiktok.com/@taylorb_miller</t>
  </si>
  <si>
    <t>https://www.tiktok.com/@anisiafromsprouts</t>
  </si>
  <si>
    <t>https://www.tiktok.com/@lilyanne08x</t>
  </si>
  <si>
    <t>https://www.tiktok.com/@lifeslenses</t>
  </si>
  <si>
    <t>https://www.tiktok.com/@kayleighfawcett</t>
  </si>
  <si>
    <t>https://www.tiktok.com/@kemyanistt</t>
  </si>
  <si>
    <t>https://www.tiktok.com/@jayyy.chh</t>
  </si>
  <si>
    <t>https://www.tiktok.com/@kristinadunnn</t>
  </si>
  <si>
    <t>https://www.tiktok.com/@abigaillinnn</t>
  </si>
  <si>
    <t>https://www.tiktok.com/@breannaquan</t>
  </si>
  <si>
    <t>https://www.tiktok.com/@samandjessofficial</t>
  </si>
  <si>
    <t>https://www.tiktok.com/@kristinaquintana</t>
  </si>
  <si>
    <t>https://www.tiktok.com/@garlicbreadandsteaksauce</t>
  </si>
  <si>
    <t>https://www.tiktok.com/@kristy.sarah</t>
  </si>
  <si>
    <t>https://www.tiktok.com/@madeleine_white</t>
  </si>
  <si>
    <t>https://www.tiktok.com/@ivanaramirezm</t>
  </si>
  <si>
    <t>https://www.tiktok.com/@ashleylamarca</t>
  </si>
  <si>
    <t>https://www.tiktok.com/@kenzieeecoleman</t>
  </si>
  <si>
    <t>https://www.tiktok.com/@madi_kingdon</t>
  </si>
  <si>
    <t>https://www.tiktok.com/@kelssjourney</t>
  </si>
  <si>
    <t>https://www.tiktok.com/@raeannlangas</t>
  </si>
  <si>
    <t>https://www.tiktok.com/@laurenwambolt</t>
  </si>
  <si>
    <t>https://www.tiktok.com/@saramichelle_bb</t>
  </si>
  <si>
    <t>https://www.tiktok.com/@carrie.bankston</t>
  </si>
  <si>
    <t>https://www.tiktok.com/@angeline.eeya</t>
  </si>
  <si>
    <t>https://www.tiktok.com/@carterbrannan_</t>
  </si>
  <si>
    <t>https://www.tiktok.com/@danaarose</t>
  </si>
  <si>
    <t>https://www.tiktok.com/@beckykim_</t>
  </si>
  <si>
    <t>https://www.tiktok.com/@jadeswildparty</t>
  </si>
  <si>
    <t>https://www.tiktok.com/@amayacrichton</t>
  </si>
  <si>
    <t>https://www.tiktok.com/@jennapalek</t>
  </si>
  <si>
    <t>https://www.tiktok.com/@erikatitus</t>
  </si>
  <si>
    <t>https://www.tiktok.com/@gabby.whiten</t>
  </si>
  <si>
    <t>https://www.tiktok.com/@hanakanazu</t>
  </si>
  <si>
    <t>https://www.tiktok.com/@les.ohh</t>
  </si>
  <si>
    <t>https://www.tiktok.com/@kyleechuaa</t>
  </si>
  <si>
    <t>https://www.tiktok.com/@theyadore_amber</t>
  </si>
  <si>
    <t>https://www.tiktok.com/@haileyrrico</t>
  </si>
  <si>
    <t>https://www.tiktok.com/@kkcaitlin</t>
  </si>
  <si>
    <t>https://www.tiktok.com/@aliceyaro</t>
  </si>
  <si>
    <t>https://www.tiktok.com/@stephiesmo</t>
  </si>
  <si>
    <t>https://www.tiktok.com/@valentinaread01</t>
  </si>
  <si>
    <t>https://www.tiktok.com/@irenegrigoryan</t>
  </si>
  <si>
    <t>https://www.tiktok.com/@meredithduxbury</t>
  </si>
  <si>
    <t>https://www.tiktok.com/@alannabarron</t>
  </si>
  <si>
    <t>https://www.tiktok.com/@gracie.detrick</t>
  </si>
  <si>
    <t>https://www.tiktok.com/@abbyrn_</t>
  </si>
  <si>
    <t>https://www.tiktok.com/@bumpsandbrewses</t>
  </si>
  <si>
    <t>https://www.tiktok.com/@baileyjojacksonn</t>
  </si>
  <si>
    <t>https://www.tiktok.com/@kylaleelee</t>
  </si>
  <si>
    <t>https://www.tiktok.com/@tylercheri</t>
  </si>
  <si>
    <t>https://www.tiktok.com/@notkatiefawn</t>
  </si>
  <si>
    <t>https://www.tiktok.com/@hauskris</t>
  </si>
  <si>
    <t>https://www.tiktok.com/@mayandnate</t>
  </si>
  <si>
    <t>https://www.tiktok.com/@dionysian.girl</t>
  </si>
  <si>
    <t>https://www.tiktok.com/@toopsididitagain</t>
  </si>
  <si>
    <t>https://www.tiktok.com/@kylie_rios</t>
  </si>
  <si>
    <t>https://www.tiktok.com/@roshellefloress</t>
  </si>
  <si>
    <t>https://www.tiktok.com/@sugarplumgoth</t>
  </si>
  <si>
    <t>https://www.tiktok.com/@jazzyminaa</t>
  </si>
  <si>
    <t>https://www.tiktok.com/@hannahaaronbrown</t>
  </si>
  <si>
    <t>https://www.tiktok.com/@mjgalloway1001</t>
  </si>
  <si>
    <t>https://www.tiktok.com/@lindaknguyen</t>
  </si>
  <si>
    <t>https://www.tiktok.com/@layla.terr</t>
  </si>
  <si>
    <t>https://www.tiktok.com/@lnysie</t>
  </si>
  <si>
    <t>https://www.tiktok.com/@sophkwii</t>
  </si>
  <si>
    <t>https://www.tiktok.com/@coralakey</t>
  </si>
  <si>
    <t>https://www.tiktok.com/@itssaramorgan</t>
  </si>
  <si>
    <t>https://www.tiktok.com/@megmurayama</t>
  </si>
  <si>
    <t>https://www.tiktok.com/@kyranikole2</t>
  </si>
  <si>
    <t>https://www.tiktok.com/@erickaalmeida979</t>
  </si>
  <si>
    <t>https://www.tiktok.com/@sophie_ogle</t>
  </si>
  <si>
    <t>https://www.tiktok.com/@iamqueendemi</t>
  </si>
  <si>
    <t>https://www.tiktok.com/@carolinebristow</t>
  </si>
  <si>
    <t>https://www.tiktok.com/@angelaniicole_</t>
  </si>
  <si>
    <t>https://www.tiktok.com/@iisabelccristina</t>
  </si>
  <si>
    <t>https://www.tiktok.com/@saintkasey</t>
  </si>
  <si>
    <t>IG: @Mallory Corcoran  
Yes I have one   copy and paste my link tree link to browser for ❤️
 https://linktr.ee/Mal7290</t>
  </si>
  <si>
    <t>for the girlssss 
 miamansour159@gmail.com
nyc ྀི
insta: mia2mansour</t>
  </si>
  <si>
    <t>Only backup page  @Elizabeth</t>
  </si>
  <si>
    <t>19
@LOCINWMARCY 
: kashxdoutdes@gmail.com</t>
  </si>
  <si>
    <t>fashion, beauty and mom life!</t>
  </si>
  <si>
    <t>My only Tik-Tok account 
GA
- Msgabrielleturner0@gmail.com</t>
  </si>
  <si>
    <t>♍️
Boston, MA</t>
  </si>
  <si>
    <t>wi
️
paigekr64@gmail.com</t>
  </si>
  <si>
    <t>24 married and pregnant 
Glory to God
Nashville
gabriellaannalisa@globaltlnt.com</t>
  </si>
  <si>
    <t>All socials linked below
 ♋️ 
310k?! ✨</t>
  </si>
  <si>
    <t>follow the insta
main: @ani
Ma</t>
  </si>
  <si>
    <t>follow me on ig @boujielifety 
MY ONLY PAGE.
Ready to start your mentorship? ↓</t>
  </si>
  <si>
    <t>lifestyle | fashion
IG: ellrnb | miami
Phil 4:13
: laubmanagement@gmail.com</t>
  </si>
  <si>
    <t>@sir_bash_alot
Mama of 2
@kalifromthevalleyy
rachel@unexpectedpr.com</t>
  </si>
  <si>
    <t>Email: lena.thompson@thedigitalbrandarchitects.com
Link for perfumes⬇️</t>
  </si>
  <si>
    <t>toronto
what I'm up to &amp; what I'm wearing 
: bri.defrancesco@gmail.com</t>
  </si>
  <si>
    <t>nyc  
tiktok shop finds 
: emilymetaxas.collabs@gmail.com
outfit links ↓</t>
  </si>
  <si>
    <t>My life + hair favs ⋆˙⟡♡
Ang.partnerships@gmail.com</t>
  </si>
  <si>
    <t>UGC Creatorin für Brands &lt;3 
München
 elhanasaboticx@gmail.com</t>
  </si>
  <si>
    <t>made in brazil 
chris@crosscheckstudios.com</t>
  </si>
  <si>
    <t>26 | Manchester 
UGC • Beauty • Girly Things 
chloemarlyse@gmail.com</t>
  </si>
  <si>
    <t>the best tiktok shop deals️
graceswaddling5@gmail.com</t>
  </si>
  <si>
    <t>for the girls &amp; the gays
: taylormiller024@gmail.com
Seaport, Boston ✨</t>
  </si>
  <si>
    <t>gym  | cute outfits | grwms
 @DFYNE | code ANISIA 
    thank you for 3m</t>
  </si>
  <si>
    <t>17
✝️</t>
  </si>
  <si>
    <t>It's clicker not remote 
fits | fashion | fun
 llifeslenses@gmail.com</t>
  </si>
  <si>
    <t>UK 
Lifestyle - Fashion
Instagram ⇩</t>
  </si>
  <si>
    <t>Тут ради развлечения... 
немного странная
Ig: kemyanistt
Тгк: kemyanist</t>
  </si>
  <si>
    <t>Lifestyle | model 
Ig: jeyy.chh
jeyy.chh@gmail.com</t>
  </si>
  <si>
    <t>6’ tall girly
lifestyle • fashion finds 
kristinadunn711@gmail.com
Links</t>
  </si>
  <si>
    <t>Hair Hobbyist
IG: abigaillinnn ✨
: talent@pontefirm.com
⇩Links &amp; Storefront⇩</t>
  </si>
  <si>
    <t>silly girly chaotic
 breannaquanxo@gmail.com</t>
  </si>
  <si>
    <t>@Sam Jose 
@Jessica Baio 
 sam&amp;jessteam@unitedtalent.com</t>
  </si>
  <si>
    <t>wife to Nick &amp; mommy to Jack 
 kristinaquintana@underscoretalent.com</t>
  </si>
  <si>
    <t>A1 sauce’s biggest fan
rhode phone case girl</t>
  </si>
  <si>
    <t>chaotic
IG: kristy.sarah
teamkristy@gersh.com</t>
  </si>
  <si>
    <t>Mom of @See you tomorrow</t>
  </si>
  <si>
    <t>ig: @by.ivanaramirezm 
san diego | mexico
 mgmt@ivanaramirezm.com</t>
  </si>
  <si>
    <t>IG &amp; Snap: ashleylamarca 
 ashley@evolvemodelmgmt.com
⬇️ my amazon &amp; links ⬇️</t>
  </si>
  <si>
    <t>Everyday is a fashion show 
colemanmt17@gmail.com
amazon storefront ↓</t>
  </si>
  <si>
    <t>‍♀️</t>
  </si>
  <si>
    <t>plus size fashion &amp; lifestyle
 kelssjourney@gmail.com</t>
  </si>
  <si>
    <t>Midsize fashion &amp; confidence
Style inspiration for the body you have now.</t>
  </si>
  <si>
    <t>Plus Size Girlie
contact@laurenwambolt.com
SHOP MY LOOKS</t>
  </si>
  <si>
    <t>IG: Saramichellebb
 maia@genflow.com</t>
  </si>
  <si>
    <t>Life + outfits!!!
Midwest!
shelby.marra@thedigitalbrandarchitects.com</t>
  </si>
  <si>
    <t>Chicago 
lifestyle | wellness | beauty
inquiries: angelineeeya@dulcedo.com</t>
  </si>
  <si>
    <t>dallas   
fit check girlie</t>
  </si>
  <si>
    <t>Hey baddie 
nicole.herrera@thedigitalbrandarchitects.com</t>
  </si>
  <si>
    <t>toronto
 beckyankim@gmail.com</t>
  </si>
  <si>
    <t>bride to be  
Contact: talent@pontefirm.com</t>
  </si>
  <si>
    <t>YT: AmayaCrichton
NYC
Freedom Models
 amaya@v1sionventures.com</t>
  </si>
  <si>
    <t>27 • ATX
always on a side quest 
 Partnerships: Jenna.palek@teamwass.com</t>
  </si>
  <si>
    <t>hey 
ig:erikamtitus 
YT: ErikaTituss
erikatitus@mcavemedia.com
6’4</t>
  </si>
  <si>
    <t>ig &amp; youtube: gabbywhiten
nyc
 hello@gabbyinthecity.com</t>
  </si>
  <si>
    <t>who wants a kith
biz : hanakanazu@gmail.com</t>
  </si>
  <si>
    <t>latina | miami
faith | outfits | beauty
leslieosornougc@gmail.com</t>
  </si>
  <si>
    <t>nashville ⭐️
 kyleechua6203@gmail.com
@Fashion Nova ambassador 
love y'all!</t>
  </si>
  <si>
    <t>Fashion | Beauty 
Philly 
Amber.y.spells@gmail.com</t>
  </si>
  <si>
    <t>Add to cart queen 
Rhylann, Ridge, Rowdy &amp; Suds
: Haileyrico@outlook.com</t>
  </si>
  <si>
    <t>27 | welcome to my homebody life
★
YouTube below if you get bored</t>
  </si>
  <si>
    <t>I’m just here living my best life 
 aliceyaroart@yahoo.com</t>
  </si>
  <si>
    <t>Fitness| Travel | lifestyle 
promo@ralphinakilby.com
@DFYNE ATHLETE DC:THICK</t>
  </si>
  <si>
    <t>Beauty---Lifestyle---Nursing Student</t>
  </si>
  <si>
    <t>IG: @valereadxx</t>
  </si>
  <si>
    <t>ohio</t>
  </si>
  <si>
    <t>san diego, ca
alannapartnerships@gmail.com</t>
  </si>
  <si>
    <t>Boston 
my life &amp; my outfits 
✉️detrickgracie@gmail.com
Amazon sf &amp; links ↓</t>
  </si>
  <si>
    <t>boston | ER nurse
25
✉️ abbyflaherty.rn@gmail.com</t>
  </si>
  <si>
    <t>A SAHM who’s sharing her journey fighting against stage 4 Cholangiocarcinoma ⬇️</t>
  </si>
  <si>
    <t>hawaii ⋆｡°✩
bailey@upsidedowntalent.com
insta: baileyjojackson &lt;3</t>
  </si>
  <si>
    <t>contact@kylaleelamb.com</t>
  </si>
  <si>
    <t>Contently Creating.,
Houston, TX
Contact: Victoria@jexyagency.com</t>
  </si>
  <si>
    <t>Katie Fawn
Claudia@thedigitalbrandarchitects.com</t>
  </si>
  <si>
    <t>Diet Coke, things I love, city life
natalia@hauskris.com
San Francisco
LINKS⬇️</t>
  </si>
  <si>
    <t>@nathannuyts @mayridts
✨❤️
✉️mayandnate@underwatercreative.co.uk</t>
  </si>
  <si>
    <t>THE AFTERS SAMPLE DROP 9/15
: idagiancolabusiness@gmail.com
IG: @ida.Giancola</t>
  </si>
  <si>
    <t>martha stewart wannabe
lindstoops@gmail.com</t>
  </si>
  <si>
    <t>CA | FL
 kylierioscollabs@gmail.com
Outfits &amp; My Life!!! ️</t>
  </si>
  <si>
    <t>vancouver ♡ 
roshelle@genflow.com</t>
  </si>
  <si>
    <t>taste &amp; sensibility w/ a heartbeat
 nyc 
jessicawonchoi@gmail.com</t>
  </si>
  <si>
    <t>CA 
✨ SAHM ✨ 
 Content Creator
PR / COLLABS  jazzyminaa@gmail.com</t>
  </si>
  <si>
    <t>hot girl anthropologist
IG: @hannahaaronbrown
Podcast: Not Aspirational
LA</t>
  </si>
  <si>
    <t>insta &amp; youtube ^^
partnerships:
mgalloway@select.co</t>
  </si>
  <si>
    <t>fashion &amp; beauty
: collabs@maneagency.com</t>
  </si>
  <si>
    <t>Pro ballerina
 ballerina.layla@gmail.com</t>
  </si>
  <si>
    <t>UGC, midsize fashion &amp; more
2025 bride 
: riley.collabs1@gmail.com</t>
  </si>
  <si>
    <t>JESUS LOVES YOU
Stuff I actually like
@l y n s i e spam
INSTAGRAM: LNYSIE</t>
  </si>
  <si>
    <t>beauty | fashion  | lifestyle 
21
BOS X SC
: sophkwii@gmail.com</t>
  </si>
  <si>
    <t>Starting Over,
Sharing Along The Way 
 coralakey@thedigitaldept.com</t>
  </si>
  <si>
    <t>I love food
 san francisco
 sam@kellymediagroup.co</t>
  </si>
  <si>
    <t>⚔️‍♀️ ★ NYC 
meg@dead.center
↓ outfit links</t>
  </si>
  <si>
    <t>beauty girl 
mia.kettler@thedigitalbrandarchitects.com</t>
  </si>
  <si>
    <t>I like coffee &amp; clothes 
Ericka.connect@gmail.com</t>
  </si>
  <si>
    <t>CLASS ACT
TX &gt; NYC
 SophieOgle@viralnationtalent.com</t>
  </si>
  <si>
    <t>energizer bunny</t>
  </si>
  <si>
    <t>nyc
 cbrist4@gmail.com</t>
  </si>
  <si>
    <t>21❤️‍
IG @_angela.santos_
angelanicolesantos222@gmail.com</t>
  </si>
  <si>
    <t>Miami
shop my favs ⇩ ⇩ ⇩</t>
  </si>
  <si>
    <t>grad school gurlll
: kaseyalexissocial@gmail.com</t>
  </si>
  <si>
    <t>OC &amp; CHI
lifestyle, fashion, beauty ⭐️
: lolokimpr@gmail.com</t>
  </si>
  <si>
    <t>STYLE | TRAVEL | HAIR
o'ahu +orange county ca | 23 
 cassidygelacio1@gmail.com</t>
  </si>
  <si>
    <t>Daily outfits &amp; all the rest 
IG emmawalkrr_
 emma2000walker@gmail.com</t>
  </si>
  <si>
    <t>a little bit of this a little bit of that ! 
 contact@bellaagolden.com</t>
  </si>
  <si>
    <t>your daily fits ✨☁️
Digital creator in Austin 
 tyannagold3@gmail.com</t>
  </si>
  <si>
    <t>.:*♡ fashion &amp; upcycling/sewing/DIY ◡̈ ❥
Mia@koshu.conyc 
@recovered.by.m</t>
  </si>
  <si>
    <t>Dallas 
I like to shop &amp; drink martinis    
 silmarysfigueroa@gmail.com</t>
  </si>
  <si>
    <t>mom, fashion, vlogs, &amp; beauty 
 taylorarteagalunt@gmail.com
@Arteaga the label</t>
  </si>
  <si>
    <t>One Woman's Beauty Isn't The Absence Of Your Own</t>
  </si>
  <si>
    <t>Oh hi there ✨
YouTube: The Bramfam</t>
  </si>
  <si>
    <t>WITH EASE
: callie.m.wilson16@gmail.com
Listen 2 Podcast ⬇️</t>
  </si>
  <si>
    <t>just girls helping girls 
Mia.kettler@thedigitalbrandarchitects.com
sub to yt</t>
  </si>
  <si>
    <t>Love y’all
For All Business Inquiries :
Camandnie@gmail.com</t>
  </si>
  <si>
    <t>Sharing a little bit of my lifestyle &amp; recipes
 Adam@undercurrent.net</t>
  </si>
  <si>
    <t>27 
just mom things 
 mamakarls@viralnationtalent.com</t>
  </si>
  <si>
    <t>nothing except everything movie ⬇️</t>
  </si>
  <si>
    <t>Your favorite SAHM
Inquiries: Cam@matl-ent.com</t>
  </si>
  <si>
    <t>GOD ❤️   
 businessinquiries@salicerose.com</t>
  </si>
  <si>
    <t>28
it’s all gravy baby
instagram: lamb_chop97</t>
  </si>
  <si>
    <t>YT: @demiandtom IG: @demischweers &amp; @tom.schweers
Couple | MS | Parenthood</t>
  </si>
  <si>
    <t>IG- hanammartin
- hanamai@intertalentgroup.com</t>
  </si>
  <si>
    <t>boston
✨☁️
 raquel@cfg.co 
insta: @rrequel</t>
  </si>
  <si>
    <t>philly/nyc 
 kaylin@creatorcollectivetalent.com</t>
  </si>
  <si>
    <t>tanner + radd ✨ ivf mama
hi angels  
 tori@radtalentmanagement.com</t>
  </si>
  <si>
    <t>IG: @azramian and @aishamian
Business inquiries: Miantwins@miantwins.com</t>
  </si>
  <si>
    <t>may@underwatercreative.co.uk</t>
  </si>
  <si>
    <t>maya@idolsandicons.co 
IG: mayanagyy</t>
  </si>
  <si>
    <t>philly 
i like to shop a lot
 aliya@maneagency.com</t>
  </si>
  <si>
    <t>i love to have fun 
aspynovard@select.co</t>
  </si>
  <si>
    <t>Instagram @NourAridaOfficial</t>
  </si>
  <si>
    <t>Chi 
Fashion• Lifestyle• Mom life•Travel</t>
  </si>
  <si>
    <t>27/MA
Collabs  julie@nextintalent.com</t>
  </si>
  <si>
    <t>Part Owner@sturdrinks
Manager:alice@acp-management.com</t>
  </si>
  <si>
    <t>Don't look at my reposts 
IG: @Aileenchristineee 
SC: @thequeenaileen</t>
  </si>
  <si>
    <t>Welcome to our life 
pr@catherineeebs.com
DALLAS &amp; NYC</t>
  </si>
  <si>
    <t>Mom to Madi + Remi
 biz.stadlerfam@gmail.com
⇣my Amazon + links ⇣</t>
  </si>
  <si>
    <t>fashion lover &amp; hater
NYC Parsons 
 liveedevita@gmail.com</t>
  </si>
  <si>
    <t>21 | UT
lifestyle, fashion, beauty
sophie.fox@thedigitalbrandarchitects.com</t>
  </si>
  <si>
    <t>My little life!
☕️☁️✨
alicia@genflow.com</t>
  </si>
  <si>
    <t>Australian</t>
  </si>
  <si>
    <t>✨NYC✨
 kierra@jakerosenentertainment.com</t>
  </si>
  <si>
    <t>IG Luiscapecchi
contactluiscapecchi@gmail.com</t>
  </si>
  <si>
    <t>leave it to skims to make the perfect set @SKIMS #skimspartner #capris #offdutymodel</t>
  </si>
  <si>
    <t>happy friday divas !!!! @SKIMS #skimspartner</t>
  </si>
  <si>
    <t>fall hot girl walks can start now @SKIMS #skimspartner</t>
  </si>
  <si>
    <t>Sunday fit check! Let’s be productive @SKIMS #SKIMSpartner #skims #ootd #falloutfits #fitcheck</t>
  </si>
  <si>
    <t>refresh your wardrobe with the cutest new @SKIMS capri sets, to carry you through next season and beyond #skimspartner (gifted) 
#autumnfashion #fallfashion #fallaesthetic #autumnoutfits</t>
  </si>
  <si>
    <t>this capri matching set from @SKIMS screams fall, i’m obsessed  #skims #ootd #skimspartner #falloutfits #fitcheck</t>
  </si>
  <si>
    <t>cmon capris! living for my new @SKIMS set. Twin with me at the link in bio  #skimspartner</t>
  </si>
  <si>
    <t>baby lights barbieeeee I swear my guy has the best technique. @SKIMS #skimspartner</t>
  </si>
  <si>
    <t>The comfiest back to school set can’t wait to be walking around campus in my new skims @SKIMS #skimspartner</t>
  </si>
  <si>
    <t>new @SKIMS 
#skims #skimspartner</t>
  </si>
  <si>
    <t>Casual date night #skimspartner #couple #love #outfits</t>
  </si>
  <si>
    <t>trying on the xs @SKIMS thong bodysuit in onyx (black) and i love!! 
#skim #foryou #foryoupage #fyp #femme #wlw</t>
  </si>
  <si>
    <t>being 5ft trying to wear a skims dress is just not gonna happen :(</t>
  </si>
  <si>
    <t>Loving my new loungewear from @SKIMS SKIMS Men Terry Fleece drops 03/21 at 9 am Pacific time #skimspartner #skimsmen</t>
  </si>
  <si>
    <t>@SKIMS unacceptable. SO repulsive. So disappointed  #skims #skimsswim #skimsreview</t>
  </si>
  <si>
    <t>take your basic tee’s and layer them @SKIMS #skimpartner</t>
  </si>
  <si>
    <t>I love Miranda #mirandahobbes #skims #skimspartner @SKIMS #satc</t>
  </si>
  <si>
    <t>feels like christmas everytime they send me a package  #fyp #SKIMSpartner @SKIMS</t>
  </si>
  <si>
    <t>Trying on the @SKIMS butt enhancing briefs! My booty has never looked better.
#skimspartner #skimstryon #skimsreview #shapewear</t>
  </si>
  <si>
    <t>@SKIMS you got me good  now send me PR babes ill give good reviews #skimsreview #skims #skimshaul #skimspartner #fyp</t>
  </si>
  <si>
    <t>how cuteee! #skim #kimkardashian #nordstrom #skimspartner #ootd</t>
  </si>
  <si>
    <t>capris of the day  @SKIMS #skimspartner</t>
  </si>
  <si>
    <t>Wow @SKIMS
 #skimspartner 
Ad</t>
  </si>
  <si>
    <t>Skims Seamless Sculpt Face Shaper!?  This is shapewear for your face, aka a face wrap! Yeah I had to get it. @SKIMS when you make more send me an updated version please. Let’s see how my results look tomorrow. #skims #seamlesssculptfaceshaper #skimsfaceshaper #skimsseamlesssculpt #skimsreview #faceshaper #faceshapewear #shapewear @Kim Kardashian #facewrap #skimsfacewrap</t>
  </si>
  <si>
    <t>@Kim Kardashian @SKIMS lets collab!!! #skims #skimsmen #skimsunderwear #skimsessentials #iloveskims</t>
  </si>
  <si>
    <t>Mini skims haul  cute new arrivals! 
I will have these ⛓️‍ on my LTK in the skims section! 
@SKIMS #skimshaul #skimsiron #skimscottonjersey #skimsnewrelease #skimsset</t>
  </si>
  <si>
    <t>BEST ONE YET the try on slayed omg!!! #skims #valentinesday #tryonhaul #haultok #pink #valentinesday #skimshaul #skimstryon #fyp #pinklover #skimsvalentinecollection #hauls #unboxwithme #tryonwithme #skimsreview #tryon</t>
  </si>
  <si>
    <t>You’ll think you’re sleeping on clouds ☁️ @SKIMS #pajamas #campuslife #skim #styleinspo #tryonhaul</t>
  </si>
  <si>
    <t>never thought i’d be wearing capris but i think there so cute for the fall !! #capri #matchingset #skims</t>
  </si>
  <si>
    <t>@SKIMS dress</t>
  </si>
  <si>
    <t>casual outfit idea featuring my skims underwire bodysuit 
#skimsoutfit #grwm #getdressedwithme #xybca #outfitinspo #fashiontiktok #outfitideas #skimspartner</t>
  </si>
  <si>
    <t>Is the Skims dress really worth the hype?  I believe yes because it will snatch you up. I'm looking about 6'2"‍♀️@SKIMS 
#momsoftiktok #outfit #skims</t>
  </si>
  <si>
    <t>To buy skims</t>
  </si>
  <si>
    <t>so cozy! I wanted brown but they didn’t have my size so I went with the black  #skims #skimsreview #fyp #haul #fashiontiktok</t>
  </si>
  <si>
    <t>i love this man (and weekends) 
#boyfriend #girlfriend #couple #weekends #saturday</t>
  </si>
  <si>
    <t>@SKIMS all my favs! Should I do another maternity haul?</t>
  </si>
  <si>
    <t>Stay Trendy Shop SHEIN
Shop the trendiest at MISSGUIDED,SUMWON Women,MUSERA .
#SHEINtrends #OwnTheSzn #ad #SHEINforAll 
Use 25FWlextaylor20913 to get discounts!
@SHEINUS @SHEIN 
#CapCut</t>
  </si>
  <si>
    <t>love me some skims #fyp #foryoupage #xyzbca #skims</t>
  </si>
  <si>
    <t>How do I become a TikTok wig influencer #fyp #skims #navyskims #xyzbca</t>
  </si>
  <si>
    <t>I LOVE YOU @SKIMS  #fyp</t>
  </si>
  <si>
    <t>this skims dress got me looking a different type of fine‍↔️
#fyp #viral #makeuptutorial #skincare #skims</t>
  </si>
  <si>
    <t>“You’re a star” - from a random guy 
Now evrytime I put a starface on I think of that. 
#skims #skimsreview #skimshaul #skimsdupe #miami #fyp #tryonhaul #starface</t>
  </si>
  <si>
    <t>Date night in @SKIMS once again✨ #skims #skimsdress #datenight #skimsreview #ootd</t>
  </si>
  <si>
    <t>He wante to snuggle up against it? @SKIMS #skimspartner</t>
  </si>
  <si>
    <t>Agility test approved with the @SKIMS Soft Lounge Slip Dress #skimspartner</t>
  </si>
  <si>
    <t>SKIMS try on haul
@SKIMS 
#skimsreview #skimsbodysuit #skimshaul #skimspartner #skimsshapewear</t>
  </si>
  <si>
    <t>all time favorite dress #skimspartner @SKIMS</t>
  </si>
  <si>
    <t>This is your sign to get the @SKIMS Seamless Sculpt Bodysuit #skimspartner  in my bio!</t>
  </si>
  <si>
    <t>The best t-shirt I own @SKIMS #skimspartner #skimssoftsmoothing #bestbasics #skims</t>
  </si>
  <si>
    <t>the most pefect shirt ☁️@SKIMS  #skims #skimspartner #skimscotton #skimscottonjersey | ad</t>
  </si>
  <si>
    <t>so pretty!!! @SKIMS #skimspartner</t>
  </si>
  <si>
    <t>She is like BUTTER  The basics of all basics, I’m a @SKIMS girly now 
#skimspartner #gifted #fyp #tryon #ootd  #SKIMS #wardrobeessential #SKIMSfitseverybody</t>
  </si>
  <si>
    <t>50% OFF Last items in stock #bodysuit #shapewear #fyp #foryoupage❤️❤️ #tummycontrolbodysuit #plussizeconfidence #bodyshaper #Forwoman #skims #bodysuit #fashiontiktok #shaper #blackfriday #sale</t>
  </si>
  <si>
    <t>so soft and comfortable! @SKIMS #skimspartner #SKIMScotton #SKIMSset #skimsreview #skims #skimscottonjersey</t>
  </si>
  <si>
    <t>@Beca stuns in the #SKIMS Soft Lounge Long Slip Dress.</t>
  </si>
  <si>
    <t>is this my new go-to bra for a seamless natural fit? @SKIMS #skims #skimsreview #skimsbra #skimspartner</t>
  </si>
  <si>
    <t>on my way to buy more skims  #skims #fyp</t>
  </si>
  <si>
    <t>skims bodysuit #fitcheck #blowup #viral</t>
  </si>
  <si>
    <t>I don’t think you understand… I’m obsessed. I may or may not have gotten these for all the girlies in my life
@SKIMS #skims #skimspartner #skimsholidayshop #gift #present #shapewear #clothing #christmas #hanukkah #fyp</t>
  </si>
  <si>
    <t>Everyone needs a good basic in their closet 
@SKIMS 
#skimspartner #skimsfitseverybody #skimsbodysuit #skimsreview #skimstryon #datenightoutfit #girlsnightoutfit #everydaywear</t>
  </si>
  <si>
    <t>Артикул на футболку #414618296
@10pm.jpg</t>
  </si>
  <si>
    <t>@SKIMS 
#skimsdress #kimk #fyp #onthisday #tiktok</t>
  </si>
  <si>
    <t>Loving this pink color #summerdress #skims #SKIMSPartner #skimssoftlounge #skimsdress #softdress #tallgirlapproved @SKIMS</t>
  </si>
  <si>
    <t>#skimspartner Let’s be honest the hair complimented the fit 
@SKIMS #skims #outfit #pajamas #loungewear</t>
  </si>
  <si>
    <t>get dressed with me and @SKIMS #skimspartner
 wearing: cotton fleece cropped hoodie and mini skirt (XS) cotton rib bralette and cotton rib hipster (XS)
 </t>
  </si>
  <si>
    <t>He was being so patient  @SKIMS #skimspartner #samandjess #couples</t>
  </si>
  <si>
    <t>I’ll take one in every color ‍♀️ the @SKIMS soft lounge dress wins in every category  #skimspartner</t>
  </si>
  <si>
    <t>AHHH DREAM COME TRUE!!! SILENT REVIEW WITH SKIMS @SKIMS #skimspartner #silentreview #skims</t>
  </si>
  <si>
    <t>his reaction at the end  @SKIMS #skimspartner</t>
  </si>
  <si>
    <t>Today I learned my color is actually neon yellow #GRWM #skimspartner</t>
  </si>
  <si>
    <t>Outfit of the day featuring my new @SKIMS top(s)!!! There's nothing I love more than getting creative with pieces you already own to bring a whole new look to life. What do we think?! #skimspartner #fashionhottake #layering</t>
  </si>
  <si>
    <t>My go-to style outfit @SKIMS    #skimspartner #skims #outfitideas #outfitinspo</t>
  </si>
  <si>
    <t>cheap things in a matching pajama set is my new life motto @SKIMS #SKIMSpartner #outfit</t>
  </si>
  <si>
    <t>Ladies if you want to look snatched you need this @SKIMS cotton t shirt!!! #skims #skimspartner #skimstop #tshirts #tshirt</t>
  </si>
  <si>
    <t>Thank you Miss Kim K for the comfies!! @SKIMS @LOVB @LOVB Houston Volleyball @Kim Kardashian #skims #skimspartner #fyp</t>
  </si>
  <si>
    <t>did you ever have a lemonade stand as a kid? I want to know if this was a universal experience loving my new soft lounge set from @SKIMS I’ve been ordering from skims for years so when they reached out I was so excited! #skimspartner #skimssoftlounge #plussize #skims #plussizeloungewear</t>
  </si>
  <si>
    <t>I can barely leave my house these days.. especially when I am looking this good in this ruby red set from @SKIMS! #skimspartner</t>
  </si>
  <si>
    <t>Spicey summer sweats️@SKIMS #skimspartner #plussizeoutfits</t>
  </si>
  <si>
    <t>thank you @SKIMS  I’m OBSESSED with the long slip dress #skimspartner #skimstryon #skimsmusthaves</t>
  </si>
  <si>
    <t>Get dressed with me layering new @SKIMS ! I love! #skimspartner #gdwm</t>
  </si>
  <si>
    <t>My not so basic, basics  I love a super comfy and cute everyday fit with @SKIMS 
#skimspartner #comfy #basics</t>
  </si>
  <si>
    <t>Obsessed with this tanktop from @SKIMS  #SKIMSpartner #skims #tanktop #basics #outfitcheck #wearvsstyle #outfit #outfitideas #ootd #outfitinspo #wearingvsstyling</t>
  </si>
  <si>
    <t>cutie little fit check in @SKIMS #skimspartner #fitcheck #outfitinspo</t>
  </si>
  <si>
    <t>sun dress seasonnnn @SKIMS #skimspartner</t>
  </si>
  <si>
    <t>@SKIMS relaxed tees drops 7/31 at 9 AM PST  #skimspartner #capsulewardrobe #besttshirt AD</t>
  </si>
  <si>
    <t>Get dressed with me in the new @SKIMS Cotton Picot collection dropping 2/8 at 9 AM PST! #skimspartner #loungewear #ootd</t>
  </si>
  <si>
    <t>Ive been calling &amp; emailing about the washer/ dryer dabacle for weeks  #skimspartner</t>
  </si>
  <si>
    <t>IT’S 70 DEGREES TODAY AKA PERFECT HOT GIRL WALK WEATHER #skimspartner</t>
  </si>
  <si>
    <t>catch me on the court  @SKIMS fits everybody logo drops 3/14 at 9am PST #skimspartner #tennisoutfit #skimsset #plussizefashion #plussizestyle</t>
  </si>
  <si>
    <t>grwm ft skims! They sent me the most perfect tshirt for a casual coffee date, I’m obsessed #skimspartner</t>
  </si>
  <si>
    <t>Holiday shopping just got so much easier at @SKIMS ! and it’s the ultimate cozy upgrade: the Cotton Rib Collection in Heather Oatmeal. ✨ Perfect for lounging through the holidays. #skimspartner #skimsholidayshop #giftedbyskims</t>
  </si>
  <si>
    <t>unboxing my holiday gift from @SKIMS ✨ + a little try on haul♥️ the skims cotton rib set is PERFECT for the holidays! thank you skims⭐️ #skimspartner #skims #holiday</t>
  </si>
  <si>
    <t>Finally tried the Skims Soft Lounge Tube Dress and this is the best thing ever! The length is perfect for the tall girlies  @SKIMS #skimspartner #skimssoftlounge #skims #skimsreview #tallgirlfriendly #ootd #outfitdetails #outfitinspo #outfitideas #lifestyle</t>
  </si>
  <si>
    <t>Replying to @Blunt individual Hope this helps</t>
  </si>
  <si>
    <t>Pet owners already know the drill
#ootd #skims #corporateoutfit</t>
  </si>
  <si>
    <t>Bodysuit @SKIMS @Shorts @Naked Wardrobe ✨ #foryou #nakedwardrobe #outfit #outfitinspo #ootd</t>
  </si>
  <si>
    <t>It would be the end of my savings  @SKIMS @LoveShackFancy #foryou #fyp #viral #skims #viral</t>
  </si>
  <si>
    <t>@Juliana Nalú wears The North Face x SKIMS - available December 10.</t>
  </si>
  <si>
    <t>10/10 love my new dress #skimsreview #skims #kimkardashian #fyp</t>
  </si>
  <si>
    <t>@SKIMS ilyyy</t>
  </si>
  <si>
    <t>GRWM to go to dinner in Ibiza!   #ootn #skimspartner</t>
  </si>
  <si>
    <t>Wearing the @SKIMS Sheer Cotton collection! #skimspartner #tryonwithme #skimsreview #skimshaul</t>
  </si>
  <si>
    <t>comfiest set ☁️ @SKIMS #skimspartner #skimsholidayshop</t>
  </si>
  <si>
    <t>the cotton jersey tee  thank you  @SKIMS #skimstryon #skimsmusthaves #ad #skimspartner #skims #skimshaul #skimshaul</t>
  </si>
  <si>
    <t>Dont forget to treat yourself for Valentine’s Day ❤️Link in my b!0 if you’d like to support your favorite TikTok Mama. @SKIMS #skimspartner #skimsvalentinesshop</t>
  </si>
  <si>
    <t>a casual look in my new @SKIMS #skimspartner #skimscotton</t>
  </si>
  <si>
    <t>Styling my favorite set  @SKIMS Cotton Picot drops 2/8 at 9 AM PST! #skimspartner #loungewear #ootd</t>
  </si>
  <si>
    <t>You know my favorite thing is to get dressed, even more so when it’s one of my favorite brands!! @SKIMS #skimspartner #skimscotton #styletips #runningerrands #ootd #styleinspo #stylesnap</t>
  </si>
  <si>
    <t>Cozy grwm  #skimspartner</t>
  </si>
  <si>
    <t>me  owning 6+ pairs of @SKIMS boyfriend sets bc they start off my day on fhe the perfect note #skimspartner #morningroutine #morningroutineaesthetic #morningroutines #wfhroutine</t>
  </si>
  <si>
    <t>this bra is literally magic!! @SKIMS #skimspartner #skimsreview #pushupbra #skimsbra #summershades #tryon</t>
  </si>
  <si>
    <t>Matching pjs &gt;&gt;&gt; 
Wearing @SKIMS new holiday shop!! #giftguide #holidaypajamas #skimspartner</t>
  </si>
  <si>
    <t>Replying to @amandazager 
My favorite clothing item from @SKIMS ! The best white t-shirt ever #skimspartner #basics #style #fashion #skims</t>
  </si>
  <si>
    <t>I heard it’s sheer summer @SKIMS #fyp #skims #skimspartner #summerinspo #outfitcheck #summerstyle #styleinspo #coolgirlstyle #casualoutfits</t>
  </si>
  <si>
    <t>absolutely obsessed  @SKIMS #SKIMSPartner #skimspartner #skimsshapewear</t>
  </si>
  <si>
    <t>All you need this summer is a @SKIMS white cotton jersey tee ! #skimspartner</t>
  </si>
  <si>
    <t>@SKIMS Cotton Twist is back #skimspartner #loungewear #ootd</t>
  </si>
  <si>
    <t>First pieces from @SKIMS  #SkimsPartner #skims #skimsboyfriendcollection #fyp #kimkardashian #ootd #fashion #momfit #loungewear</t>
  </si>
  <si>
    <t>I never feel hotter than when I’m wearing @SKIMS. #skimspartner #skimscotton</t>
  </si>
  <si>
    <t>movie nights are the best nights  #skimspartner</t>
  </si>
  <si>
    <t>Comfy for the holidays❤️ @SKIMS #skims #skimspartner #ootd #outfitideas</t>
  </si>
  <si>
    <t>So excited to share that @SKIMS is now on TikTik Shop! #skimspartner Wearing the Long Slip Dress in size small.</t>
  </si>
  <si>
    <t>Thank you @SKIMS 
I hope you liked this #balletcore look  
#skimspartner #skimssoftlounge #skims #ballet</t>
  </si>
  <si>
    <t>Obsessed #SKIMSpartner #skimsfitseverybody #skimsbra @SKIMS</t>
  </si>
  <si>
    <t>im obsessed @SKIMS #skimspartner #skimsoutdoor</t>
  </si>
  <si>
    <t>The most COMFORTABLE onesie!!! I’m wearing the Mid Thigh Onesie in ASH from the Outdoor Collection!@SKIMS has done it AGAIN!  #skims #skimspartner #skimsoutdoorscollection #skimsbodysuit #skimsonesie</t>
  </si>
  <si>
    <t>Buffalo chicken wraps in our @SKIMS  #skimspartner #buffalochickenwraps #eatwithme #mukbang #food #foodie #foodtiktok #eating #yummy #foodtok</t>
  </si>
  <si>
    <t>the new @SKIMS soft lounge collection is soo comfy and sexy ✨ and drops 5/16 at 9 am pst. wearing the cami, skort, and shrug in onyx! #skimspartner #loungewear #skimsset</t>
  </si>
  <si>
    <t>christmas decorating + @SKIMS cotton collection + hot chocolate … name a better cozy trio #skimspartner </t>
  </si>
  <si>
    <t>The BEST basic tees @SKIMS 
-
#skims #skimspartner #skimsreview #skimsbasics #skimsbestsellers #skimstees #basictees #fallbasics #fallbasictees #bestbasics #capsulewardrobe #fallcapsulewardrobe #basicwhitetee #skims #falltrends #fallbasicpieces #wardrobemusthaves #fitcheck #ootd</t>
  </si>
  <si>
    <t>@SKIMS #SkimsPartner</t>
  </si>
  <si>
    <t>New Cotton Jersey Tee from SKIMS  @SKIMS #skimspartner #skimscotton</t>
  </si>
  <si>
    <t>New skims sleep set is so so cozy @SKIMS #SKIMSpartner #skims #skimsboyshort #pjset</t>
  </si>
  <si>
    <t>bra in cayenne and top in ruby!! @SKIMS #SKIMS #SkimsPartner</t>
  </si>
  <si>
    <t>Absolutely love the Mid Thigh onesie from @SKIMS  #skimspartner #skimsoutdoor</t>
  </si>
  <si>
    <t>Love living in my @SKIMS Fits Everybody Short Set☁️ #skimspartner #skims #skimsboyshort #pjset #nightroutine #outfitinspo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</si>
</sst>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0.0"/>
    <numFmt numFmtId="166" formatCode="0.0%"/>
  </numFmts>
  <fonts count="5">
    <font>
      <sz val="10"/>
      <color rgb="FF000000"/>
      <name val="Calibri"/>
      <family val="2"/>
      <scheme val="minor"/>
    </font>
    <font>
      <sz val="12"/>
      <color rgb="FF1F2123"/>
      <name val="-apple-system"/>
    </font>
    <font>
      <sz val="12"/>
      <color rgb="FF1F2123"/>
      <name val="Arial"/>
      <family val="2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EEF"/>
        <bgColor rgb="FFEDEEE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E4E5E6"/>
      </left>
      <right style="thin">
        <color rgb="FFE4E5E6"/>
      </right>
      <top style="thin">
        <color rgb="FFE4E5E6"/>
      </top>
      <bottom style="thin">
        <color rgb="FFE4E5E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165" fontId="1" fillId="2" borderId="1" xfId="0" applyNumberFormat="1" applyFont="1" applyFill="1" applyBorder="1"/>
    <xf numFmtId="9" fontId="1" fillId="2" borderId="1" xfId="0" applyNumberFormat="1" applyFont="1" applyFill="1" applyBorder="1"/>
    <xf numFmtId="1" fontId="1" fillId="2" borderId="1" xfId="0" applyNumberFormat="1" applyFont="1" applyFill="1" applyBorder="1"/>
    <xf numFmtId="10" fontId="1" fillId="2" borderId="1" xfId="0" applyNumberFormat="1" applyFont="1" applyFill="1" applyBorder="1"/>
    <xf numFmtId="166" fontId="1" fillId="2" borderId="1" xfId="0" applyNumberFormat="1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2" borderId="1" xfId="0" applyFont="1" applyFill="1" applyBorder="1"/>
    <xf numFmtId="0" fontId="3" fillId="4" borderId="0" xfId="0" applyFont="1" applyFill="1"/>
    <xf numFmtId="165" fontId="3" fillId="5" borderId="0" xfId="0" applyNumberFormat="1" applyFont="1" applyFill="1"/>
    <xf numFmtId="9" fontId="4" fillId="5" borderId="0" xfId="0" applyNumberFormat="1" applyFont="1" applyFill="1"/>
    <xf numFmtId="1" fontId="3" fillId="5" borderId="0" xfId="0" applyNumberFormat="1" applyFont="1" applyFill="1"/>
    <xf numFmtId="0" fontId="3" fillId="5" borderId="0" xfId="0" applyFont="1" applyFill="1"/>
    <xf numFmtId="166" fontId="3" fillId="5" borderId="0" xfId="0" applyNumberFormat="1" applyFont="1" applyFill="1"/>
    <xf numFmtId="165" fontId="4" fillId="5" borderId="0" xfId="0" applyNumberFormat="1" applyFont="1" applyFill="1"/>
    <xf numFmtId="0" fontId="4" fillId="5" borderId="0" xfId="0" applyFont="1" applyFill="1"/>
    <xf numFmtId="1" fontId="4" fillId="5" borderId="0" xfId="0" applyNumberFormat="1" applyFont="1" applyFill="1"/>
    <xf numFmtId="166" fontId="3" fillId="4" borderId="0" xfId="0" applyNumberFormat="1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63F6-2091-7C4B-B7E6-8032A5E4C4A7}">
  <sheetPr>
    <tabColor rgb="FF000000"/>
    <outlinePr summaryBelow="0" summaryRight="0"/>
  </sheetPr>
  <dimension ref="A1:AB267"/>
  <sheetViews>
    <sheetView tabSelected="1" topLeftCell="L1" workbookViewId="0">
      <pane ySplit="2" topLeftCell="A301" activePane="bottomLeft" state="frozen"/>
      <selection pane="bottomLeft" activeCell="S268" sqref="S268:T321"/>
    </sheetView>
  </sheetViews>
  <sheetFormatPr baseColWidth="10" defaultColWidth="14.3984375" defaultRowHeight="15.75" customHeight="1"/>
  <cols>
    <col min="1" max="1" width="7.59765625" customWidth="1"/>
    <col min="4" max="4" width="46.796875" customWidth="1"/>
    <col min="5" max="5" width="84.19921875" customWidth="1"/>
    <col min="6" max="6" width="42.19921875" customWidth="1"/>
    <col min="9" max="9" width="23.3984375" customWidth="1"/>
    <col min="12" max="12" width="17.3984375" customWidth="1"/>
    <col min="16" max="16" width="21.796875" customWidth="1"/>
    <col min="18" max="18" width="25.3984375" customWidth="1"/>
    <col min="19" max="19" width="24.19921875" customWidth="1"/>
    <col min="27" max="27" width="45.796875" customWidth="1"/>
    <col min="28" max="28" width="30" customWidth="1"/>
  </cols>
  <sheetData>
    <row r="1" spans="1:28">
      <c r="A1" s="13"/>
      <c r="B1" s="13"/>
      <c r="C1" s="13"/>
      <c r="D1" s="22"/>
      <c r="E1" s="13"/>
      <c r="F1" s="13"/>
      <c r="G1" s="18"/>
      <c r="H1" s="18"/>
      <c r="I1" s="20"/>
      <c r="J1" s="20" t="s">
        <v>855</v>
      </c>
      <c r="K1" s="20" t="s">
        <v>855</v>
      </c>
      <c r="L1" s="21" t="s">
        <v>854</v>
      </c>
      <c r="M1" s="20" t="s">
        <v>853</v>
      </c>
      <c r="N1" s="19" t="s">
        <v>853</v>
      </c>
      <c r="O1" s="14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>
      <c r="A2" s="13" t="s">
        <v>852</v>
      </c>
      <c r="B2" s="13" t="s">
        <v>851</v>
      </c>
      <c r="C2" s="13" t="s">
        <v>850</v>
      </c>
      <c r="D2" s="13" t="s">
        <v>849</v>
      </c>
      <c r="E2" s="13" t="s">
        <v>848</v>
      </c>
      <c r="F2" s="13" t="s">
        <v>847</v>
      </c>
      <c r="G2" s="17" t="s">
        <v>846</v>
      </c>
      <c r="H2" s="17" t="s">
        <v>845</v>
      </c>
      <c r="I2" s="17" t="s">
        <v>844</v>
      </c>
      <c r="J2" s="18" t="s">
        <v>843</v>
      </c>
      <c r="K2" s="17" t="s">
        <v>842</v>
      </c>
      <c r="L2" s="16" t="s">
        <v>841</v>
      </c>
      <c r="M2" s="15" t="s">
        <v>840</v>
      </c>
      <c r="N2" s="14" t="s">
        <v>839</v>
      </c>
      <c r="O2" s="14" t="s">
        <v>838</v>
      </c>
      <c r="P2" s="13" t="s">
        <v>837</v>
      </c>
      <c r="Q2" s="13" t="s">
        <v>836</v>
      </c>
      <c r="R2" s="13" t="s">
        <v>835</v>
      </c>
      <c r="S2" s="13" t="s">
        <v>834</v>
      </c>
      <c r="T2" s="23" t="s">
        <v>833</v>
      </c>
      <c r="U2" s="23" t="s">
        <v>832</v>
      </c>
      <c r="V2" s="23" t="s">
        <v>831</v>
      </c>
      <c r="W2" s="13" t="s">
        <v>830</v>
      </c>
      <c r="X2" s="23" t="s">
        <v>829</v>
      </c>
      <c r="Y2" s="23" t="s">
        <v>828</v>
      </c>
      <c r="Z2" s="23" t="s">
        <v>827</v>
      </c>
      <c r="AA2" s="13" t="s">
        <v>826</v>
      </c>
      <c r="AB2" s="13" t="s">
        <v>825</v>
      </c>
    </row>
    <row r="3" spans="1:28">
      <c r="A3" s="3">
        <v>1</v>
      </c>
      <c r="B3" t="s">
        <v>134</v>
      </c>
      <c r="C3" t="s">
        <v>133</v>
      </c>
      <c r="D3" t="s">
        <v>132</v>
      </c>
      <c r="E3" t="s">
        <v>931</v>
      </c>
      <c r="F3" t="s">
        <v>1003</v>
      </c>
      <c r="G3" s="12" t="s">
        <v>824</v>
      </c>
      <c r="H3" s="8" t="str">
        <f t="shared" ref="H3:H66" si="0">IF(Q3&lt;100000,"1.마이크로-10만명 미만","2.메가-10만명 이상")</f>
        <v>2.메가-10만명 이상</v>
      </c>
      <c r="I3" s="8" t="str">
        <f ca="1">IFERROR(__xludf.DUMMYFUNCTION("iferror(REGEXEXTRACT(E3,""[a-zA-Z0-9._%+-]+@[a-zA-Z0-9.-]+\.[a-zA-Z]{2,}""),""2.이메일 없음"")"),"aimee@friendsinreality.com")</f>
        <v>aimee@friendsinreality.com</v>
      </c>
      <c r="J3" s="8">
        <f t="shared" ref="J3:J66" si="1">IFERROR((S3+T3+U3)/V3,"")</f>
        <v>0.1402938596491228</v>
      </c>
      <c r="K3" s="7">
        <f t="shared" ref="K3:K66" si="2">IFERROR(U3/V3,"")</f>
        <v>4.8245614035087722E-4</v>
      </c>
      <c r="L3" s="6">
        <f t="shared" ref="L3:L66" si="3">IFERROR(MIN(Q3/1000*1.5, 150),"")</f>
        <v>150</v>
      </c>
      <c r="M3" s="5">
        <f t="shared" ref="M3:M66" si="4">IFERROR(V3/Q3,"")</f>
        <v>14.25</v>
      </c>
      <c r="N3" s="4">
        <f t="shared" ref="N3:N66" si="5">IFERROR((S3+U3)/Q3,"")</f>
        <v>1.944375</v>
      </c>
      <c r="O3" s="4">
        <f t="shared" ref="O3:O66" si="6">IFERROR(100/(L3+1),"")</f>
        <v>0.66225165562913912</v>
      </c>
      <c r="P3" t="s">
        <v>1383</v>
      </c>
      <c r="Q3">
        <v>1600000</v>
      </c>
      <c r="R3">
        <v>967</v>
      </c>
      <c r="S3">
        <v>3100000</v>
      </c>
      <c r="T3" s="3">
        <v>87700</v>
      </c>
      <c r="U3" s="3">
        <v>11000</v>
      </c>
      <c r="V3">
        <v>22800000</v>
      </c>
      <c r="W3" s="3">
        <v>10</v>
      </c>
      <c r="X3" s="1" t="s">
        <v>5</v>
      </c>
      <c r="Y3" s="1" t="s">
        <v>823</v>
      </c>
      <c r="Z3" s="2">
        <v>45706.069444444445</v>
      </c>
      <c r="AA3" t="s">
        <v>1158</v>
      </c>
      <c r="AB3" t="s">
        <v>129</v>
      </c>
    </row>
    <row r="4" spans="1:28">
      <c r="A4" s="3">
        <v>2</v>
      </c>
      <c r="B4" t="s">
        <v>822</v>
      </c>
      <c r="C4" t="s">
        <v>821</v>
      </c>
      <c r="D4" t="s">
        <v>820</v>
      </c>
      <c r="E4" t="s">
        <v>893</v>
      </c>
      <c r="F4" t="s">
        <v>819</v>
      </c>
      <c r="G4" s="8"/>
      <c r="H4" s="8" t="str">
        <f>IF(Q4&lt;100000,"1.마이크로-10만명 미만","2.메가-10만명 이상")</f>
        <v>2.메가-10만명 이상</v>
      </c>
      <c r="I4" s="8" t="str">
        <f ca="1">IFERROR(__xludf.DUMMYFUNCTION("iferror(REGEXEXTRACT(E4,""[a-zA-Z0-9._%+-]+@[a-zA-Z0-9.-]+\.[a-zA-Z]{2,}""),""2.이메일 없음"")"),"amydiala@underscoretalent.com")</f>
        <v>amydiala@underscoretalent.com</v>
      </c>
      <c r="J4" s="8">
        <f t="shared" si="1"/>
        <v>7.2910662824207495E-2</v>
      </c>
      <c r="K4" s="7">
        <f t="shared" si="2"/>
        <v>1.7291066282420749E-3</v>
      </c>
      <c r="L4" s="6">
        <f t="shared" si="3"/>
        <v>150</v>
      </c>
      <c r="M4" s="5">
        <f t="shared" si="4"/>
        <v>1.0155106818846942E-2</v>
      </c>
      <c r="N4" s="4">
        <f t="shared" si="5"/>
        <v>7.2870939420544337E-4</v>
      </c>
      <c r="O4" s="4">
        <f t="shared" si="6"/>
        <v>0.66225165562913912</v>
      </c>
      <c r="P4" t="s">
        <v>1384</v>
      </c>
      <c r="Q4">
        <v>341700</v>
      </c>
      <c r="R4">
        <v>2273</v>
      </c>
      <c r="S4">
        <v>243</v>
      </c>
      <c r="T4" s="3">
        <v>4</v>
      </c>
      <c r="U4" s="3">
        <v>6</v>
      </c>
      <c r="V4">
        <v>3470</v>
      </c>
      <c r="W4" s="3">
        <v>29</v>
      </c>
      <c r="X4" s="1" t="s">
        <v>818</v>
      </c>
      <c r="Y4" s="1" t="s">
        <v>817</v>
      </c>
      <c r="Z4" s="2">
        <v>45903.158379629633</v>
      </c>
      <c r="AA4" t="s">
        <v>1160</v>
      </c>
      <c r="AB4" t="s">
        <v>1083</v>
      </c>
    </row>
    <row r="5" spans="1:28">
      <c r="A5" s="3">
        <v>3</v>
      </c>
      <c r="B5" t="s">
        <v>875</v>
      </c>
      <c r="C5" t="s">
        <v>875</v>
      </c>
      <c r="D5" t="s">
        <v>857</v>
      </c>
      <c r="E5" t="s">
        <v>936</v>
      </c>
      <c r="F5" t="s">
        <v>1005</v>
      </c>
      <c r="G5" s="8"/>
      <c r="H5" s="8" t="str">
        <f t="shared" si="0"/>
        <v>1.마이크로-10만명 미만</v>
      </c>
      <c r="I5" s="8" t="str">
        <f ca="1">IFERROR(__xludf.DUMMYFUNCTION("iferror(REGEXEXTRACT(E5,""[a-zA-Z0-9._%+-]+@[a-zA-Z0-9.-]+\.[a-zA-Z]{2,}""),""2.이메일 없음"")"),"leilanigreen@portraitmgmt.com")</f>
        <v>leilanigreen@portraitmgmt.com</v>
      </c>
      <c r="J5" s="8">
        <f t="shared" si="1"/>
        <v>3.2711179526649987E-2</v>
      </c>
      <c r="K5" s="7">
        <f t="shared" si="2"/>
        <v>1.3469309216855879E-2</v>
      </c>
      <c r="L5" s="6">
        <f t="shared" si="3"/>
        <v>40.349999999999994</v>
      </c>
      <c r="M5" s="5">
        <f t="shared" si="4"/>
        <v>0.19319702602230485</v>
      </c>
      <c r="N5" s="4">
        <f t="shared" si="5"/>
        <v>5.6505576208178438E-3</v>
      </c>
      <c r="O5" s="4">
        <f t="shared" si="6"/>
        <v>2.418379685610641</v>
      </c>
      <c r="P5" t="s">
        <v>1385</v>
      </c>
      <c r="Q5">
        <v>26900</v>
      </c>
      <c r="R5">
        <v>1356</v>
      </c>
      <c r="S5">
        <v>82</v>
      </c>
      <c r="T5" s="3">
        <v>18</v>
      </c>
      <c r="U5" s="3">
        <v>70</v>
      </c>
      <c r="V5">
        <v>5197</v>
      </c>
      <c r="W5" s="3">
        <v>87</v>
      </c>
      <c r="X5" s="1" t="s">
        <v>5</v>
      </c>
      <c r="Y5" s="1" t="s">
        <v>815</v>
      </c>
      <c r="Z5" s="2">
        <v>45905.216689814813</v>
      </c>
      <c r="AA5" t="s">
        <v>1161</v>
      </c>
      <c r="AB5" t="s">
        <v>816</v>
      </c>
    </row>
    <row r="6" spans="1:28">
      <c r="A6" s="3">
        <v>4</v>
      </c>
      <c r="B6" t="s">
        <v>1688</v>
      </c>
      <c r="C6" t="s">
        <v>1806</v>
      </c>
      <c r="D6" t="s">
        <v>1906</v>
      </c>
      <c r="E6" t="s">
        <v>924</v>
      </c>
      <c r="F6" t="s">
        <v>2166</v>
      </c>
      <c r="G6" s="8"/>
      <c r="H6" s="8" t="str">
        <f t="shared" si="0"/>
        <v>1.마이크로-10만명 미만</v>
      </c>
      <c r="I6" s="8" t="str">
        <f ca="1">IFERROR(__xludf.DUMMYFUNCTION("iferror(REGEXEXTRACT(E6,""[a-zA-Z0-9._%+-]+@[a-zA-Z0-9.-]+\.[a-zA-Z]{2,}""),""2.이메일 없음"")"),"gabimenardcontact@gmail.com")</f>
        <v>gabimenardcontact@gmail.com</v>
      </c>
      <c r="J6" s="8">
        <f t="shared" si="1"/>
        <v>1.5521064301552106E-3</v>
      </c>
      <c r="K6" s="7">
        <f t="shared" si="2"/>
        <v>2.6607538802660754E-4</v>
      </c>
      <c r="L6" s="6">
        <f t="shared" si="3"/>
        <v>79.800000000000011</v>
      </c>
      <c r="M6" s="5">
        <f t="shared" si="4"/>
        <v>0.84774436090225569</v>
      </c>
      <c r="N6" s="4">
        <f t="shared" si="5"/>
        <v>1.0150375939849624E-3</v>
      </c>
      <c r="O6" s="4">
        <f t="shared" si="6"/>
        <v>1.2376237623762374</v>
      </c>
      <c r="P6" t="s">
        <v>1386</v>
      </c>
      <c r="Q6">
        <v>53200</v>
      </c>
      <c r="R6">
        <v>5296</v>
      </c>
      <c r="S6">
        <v>42</v>
      </c>
      <c r="T6" s="3">
        <v>16</v>
      </c>
      <c r="U6" s="3">
        <v>12</v>
      </c>
      <c r="V6">
        <v>45100</v>
      </c>
      <c r="W6" s="3">
        <v>28</v>
      </c>
      <c r="X6" s="1" t="s">
        <v>5</v>
      </c>
      <c r="Y6" s="1" t="s">
        <v>812</v>
      </c>
      <c r="Z6" s="2">
        <v>45903.200115740743</v>
      </c>
      <c r="AA6" t="s">
        <v>1286</v>
      </c>
      <c r="AB6" t="s">
        <v>1084</v>
      </c>
    </row>
    <row r="7" spans="1:28">
      <c r="A7" s="3">
        <v>5</v>
      </c>
      <c r="B7" t="s">
        <v>1689</v>
      </c>
      <c r="C7" t="s">
        <v>1807</v>
      </c>
      <c r="D7" t="s">
        <v>1907</v>
      </c>
      <c r="E7" t="s">
        <v>2024</v>
      </c>
      <c r="F7" t="s">
        <v>2167</v>
      </c>
      <c r="G7" s="8"/>
      <c r="H7" s="8" t="str">
        <f t="shared" si="0"/>
        <v>1.마이크로-10만명 미만</v>
      </c>
      <c r="I7" s="8" t="str">
        <f ca="1">IFERROR(__xludf.DUMMYFUNCTION("iferror(REGEXEXTRACT(E7,""[a-zA-Z0-9._%+-]+@[a-zA-Z0-9.-]+\.[a-zA-Z]{2,}""),""2.이메일 없음"")"),"paulinareitman@palettemgmt.com")</f>
        <v>paulinareitman@palettemgmt.com</v>
      </c>
      <c r="J7" s="8">
        <f t="shared" si="1"/>
        <v>1.8627450980392157E-2</v>
      </c>
      <c r="K7" s="7">
        <f t="shared" si="2"/>
        <v>5.392156862745098E-3</v>
      </c>
      <c r="L7" s="6">
        <f t="shared" si="3"/>
        <v>15.75</v>
      </c>
      <c r="M7" s="5">
        <f t="shared" si="4"/>
        <v>0.19428571428571428</v>
      </c>
      <c r="N7" s="4">
        <f t="shared" si="5"/>
        <v>3.4285714285714284E-3</v>
      </c>
      <c r="O7" s="4">
        <f t="shared" si="6"/>
        <v>5.9701492537313436</v>
      </c>
      <c r="P7" t="s">
        <v>1387</v>
      </c>
      <c r="Q7">
        <v>10500</v>
      </c>
      <c r="R7">
        <v>1145</v>
      </c>
      <c r="S7">
        <v>25</v>
      </c>
      <c r="T7" s="3">
        <v>2</v>
      </c>
      <c r="U7" s="3">
        <v>11</v>
      </c>
      <c r="V7">
        <v>2040</v>
      </c>
      <c r="W7" s="3">
        <v>60</v>
      </c>
      <c r="X7" s="1" t="s">
        <v>5</v>
      </c>
      <c r="Y7" s="1" t="s">
        <v>762</v>
      </c>
      <c r="Z7" s="2">
        <v>45904.995844907404</v>
      </c>
      <c r="AA7" t="s">
        <v>1287</v>
      </c>
      <c r="AB7" t="s">
        <v>1085</v>
      </c>
    </row>
    <row r="8" spans="1:28">
      <c r="A8" s="3">
        <v>6</v>
      </c>
      <c r="B8" t="s">
        <v>874</v>
      </c>
      <c r="C8" t="s">
        <v>892</v>
      </c>
      <c r="D8" t="s">
        <v>856</v>
      </c>
      <c r="E8" t="s">
        <v>935</v>
      </c>
      <c r="F8" t="s">
        <v>1004</v>
      </c>
      <c r="G8" s="8"/>
      <c r="H8" s="8" t="str">
        <f t="shared" si="0"/>
        <v>2.메가-10만명 이상</v>
      </c>
      <c r="I8" s="8" t="str">
        <f ca="1">IFERROR(__xludf.DUMMYFUNCTION("iferror(REGEXEXTRACT(E8,""[a-zA-Z0-9._%+-]+@[a-zA-Z0-9.-]+\.[a-zA-Z]{2,}""),""2.이메일 없음"")"),"hello@goodvarietystudio.com")</f>
        <v>hello@goodvarietystudio.com</v>
      </c>
      <c r="J8" s="8">
        <f t="shared" si="1"/>
        <v>2.2331288343558284E-2</v>
      </c>
      <c r="K8" s="7">
        <f t="shared" si="2"/>
        <v>1.8404907975460124E-4</v>
      </c>
      <c r="L8" s="6">
        <f t="shared" si="3"/>
        <v>150</v>
      </c>
      <c r="M8" s="5">
        <f t="shared" si="4"/>
        <v>5.8214285714285711E-3</v>
      </c>
      <c r="N8" s="4">
        <f t="shared" si="5"/>
        <v>1.2892857142857142E-4</v>
      </c>
      <c r="O8" s="4">
        <f t="shared" si="6"/>
        <v>0.66225165562913912</v>
      </c>
      <c r="P8" t="s">
        <v>1388</v>
      </c>
      <c r="Q8">
        <v>2800000</v>
      </c>
      <c r="R8">
        <v>1129</v>
      </c>
      <c r="S8">
        <v>358</v>
      </c>
      <c r="T8" s="3">
        <v>3</v>
      </c>
      <c r="U8" s="3">
        <v>3</v>
      </c>
      <c r="V8">
        <v>16300</v>
      </c>
      <c r="W8" s="3">
        <v>25</v>
      </c>
      <c r="X8" s="1" t="s">
        <v>5</v>
      </c>
      <c r="Y8" s="1" t="s">
        <v>809</v>
      </c>
      <c r="Z8" s="2">
        <v>45906.143738425926</v>
      </c>
      <c r="AA8" t="s">
        <v>1159</v>
      </c>
      <c r="AB8" t="s">
        <v>811</v>
      </c>
    </row>
    <row r="9" spans="1:28">
      <c r="A9" s="3">
        <v>7</v>
      </c>
      <c r="B9" t="s">
        <v>812</v>
      </c>
      <c r="C9" t="s">
        <v>812</v>
      </c>
      <c r="D9" t="s">
        <v>814</v>
      </c>
      <c r="E9" t="s">
        <v>933</v>
      </c>
      <c r="F9" t="s">
        <v>813</v>
      </c>
      <c r="G9" s="8"/>
      <c r="H9" s="8" t="str">
        <f t="shared" si="0"/>
        <v>2.메가-10만명 이상</v>
      </c>
      <c r="I9" s="8" t="str">
        <f ca="1">IFERROR(__xludf.DUMMYFUNCTION("iferror(REGEXEXTRACT(E9,""[a-zA-Z0-9._%+-]+@[a-zA-Z0-9.-]+\.[a-zA-Z]{2,}""),""2.이메일 없음"")"),"teamestelle@hgmedia.us")</f>
        <v>teamestelle@hgmedia.us</v>
      </c>
      <c r="J9" s="8">
        <f t="shared" si="1"/>
        <v>7.4123711340206191E-2</v>
      </c>
      <c r="K9" s="7">
        <f t="shared" si="2"/>
        <v>6.8728522336769765E-4</v>
      </c>
      <c r="L9" s="6">
        <f t="shared" si="3"/>
        <v>150</v>
      </c>
      <c r="M9" s="5">
        <f t="shared" si="4"/>
        <v>7.5722092115534739E-2</v>
      </c>
      <c r="N9" s="4">
        <f t="shared" si="5"/>
        <v>5.5269320843091335E-3</v>
      </c>
      <c r="O9" s="4">
        <f t="shared" si="6"/>
        <v>0.66225165562913912</v>
      </c>
      <c r="P9" t="s">
        <v>1389</v>
      </c>
      <c r="Q9">
        <v>384300</v>
      </c>
      <c r="R9">
        <v>1646</v>
      </c>
      <c r="S9">
        <v>2104</v>
      </c>
      <c r="T9" s="3">
        <v>33</v>
      </c>
      <c r="U9" s="3">
        <v>20</v>
      </c>
      <c r="V9">
        <v>29100</v>
      </c>
      <c r="W9" s="3">
        <v>35</v>
      </c>
      <c r="X9" s="1" t="s">
        <v>5</v>
      </c>
      <c r="Y9" s="1" t="s">
        <v>805</v>
      </c>
      <c r="Z9" s="2">
        <v>45882.177731481483</v>
      </c>
      <c r="AA9" t="s">
        <v>1162</v>
      </c>
      <c r="AB9" t="s">
        <v>500</v>
      </c>
    </row>
    <row r="10" spans="1:28">
      <c r="A10" s="3">
        <v>8</v>
      </c>
      <c r="B10" t="s">
        <v>1690</v>
      </c>
      <c r="C10" t="s">
        <v>1808</v>
      </c>
      <c r="D10" t="s">
        <v>1908</v>
      </c>
      <c r="E10" t="s">
        <v>932</v>
      </c>
      <c r="F10" t="s">
        <v>2168</v>
      </c>
      <c r="G10" s="8"/>
      <c r="H10" s="8" t="str">
        <f t="shared" si="0"/>
        <v>1.마이크로-10만명 미만</v>
      </c>
      <c r="I10" s="8" t="str">
        <f ca="1">IFERROR(__xludf.DUMMYFUNCTION("iferror(REGEXEXTRACT(E10,""[a-zA-Z0-9._%+-]+@[a-zA-Z0-9.-]+\.[a-zA-Z]{2,}""),""2.이메일 없음"")"),"kirby@undercurrent.net")</f>
        <v>kirby@undercurrent.net</v>
      </c>
      <c r="J10" s="8">
        <f t="shared" si="1"/>
        <v>1.9049489395129616E-2</v>
      </c>
      <c r="K10" s="7">
        <f t="shared" si="2"/>
        <v>9.4265514532600164E-3</v>
      </c>
      <c r="L10" s="6">
        <f t="shared" si="3"/>
        <v>5.742</v>
      </c>
      <c r="M10" s="5">
        <f t="shared" si="4"/>
        <v>1.3301985370950888</v>
      </c>
      <c r="N10" s="4">
        <f t="shared" si="5"/>
        <v>2.3249738766980145E-2</v>
      </c>
      <c r="O10" s="4">
        <f t="shared" si="6"/>
        <v>14.832393948383269</v>
      </c>
      <c r="P10" t="s">
        <v>1390</v>
      </c>
      <c r="Q10">
        <v>3828</v>
      </c>
      <c r="R10">
        <v>977</v>
      </c>
      <c r="S10">
        <v>41</v>
      </c>
      <c r="T10" s="3">
        <v>8</v>
      </c>
      <c r="U10" s="3">
        <v>48</v>
      </c>
      <c r="V10">
        <v>5092</v>
      </c>
      <c r="W10" s="3">
        <v>48</v>
      </c>
      <c r="X10" s="1" t="s">
        <v>5</v>
      </c>
      <c r="Y10" s="1" t="s">
        <v>801</v>
      </c>
      <c r="Z10" s="2">
        <v>45909.055972222224</v>
      </c>
      <c r="AA10" t="s">
        <v>1288</v>
      </c>
      <c r="AB10" t="s">
        <v>761</v>
      </c>
    </row>
    <row r="11" spans="1:28">
      <c r="A11" s="3">
        <v>9</v>
      </c>
      <c r="B11" t="s">
        <v>1691</v>
      </c>
      <c r="C11" t="s">
        <v>1809</v>
      </c>
      <c r="D11" t="s">
        <v>1909</v>
      </c>
      <c r="E11" t="s">
        <v>919</v>
      </c>
      <c r="F11" t="s">
        <v>2169</v>
      </c>
      <c r="G11" s="8"/>
      <c r="H11" s="8" t="str">
        <f t="shared" si="0"/>
        <v>1.마이크로-10만명 미만</v>
      </c>
      <c r="I11" s="8" t="str">
        <f ca="1">IFERROR(__xludf.DUMMYFUNCTION("iferror(REGEXEXTRACT(E11,""[a-zA-Z0-9._%+-]+@[a-zA-Z0-9.-]+\.[a-zA-Z]{2,}""),""2.이메일 없음"")"),"hello@thenudefox.com")</f>
        <v>hello@thenudefox.com</v>
      </c>
      <c r="J11" s="8">
        <f t="shared" si="1"/>
        <v>6.8937329700272483E-3</v>
      </c>
      <c r="K11" s="7">
        <f t="shared" si="2"/>
        <v>3.6051142318172289E-4</v>
      </c>
      <c r="L11" s="6">
        <f t="shared" si="3"/>
        <v>8.7780000000000005</v>
      </c>
      <c r="M11" s="5">
        <f t="shared" si="4"/>
        <v>81.52768284347232</v>
      </c>
      <c r="N11" s="4">
        <f t="shared" si="5"/>
        <v>3.3151059466848938E-2</v>
      </c>
      <c r="O11" s="4">
        <f t="shared" si="6"/>
        <v>10.22704029453876</v>
      </c>
      <c r="P11" t="s">
        <v>1391</v>
      </c>
      <c r="Q11">
        <v>5852</v>
      </c>
      <c r="R11">
        <v>296</v>
      </c>
      <c r="S11">
        <v>22</v>
      </c>
      <c r="T11" s="3">
        <v>3095</v>
      </c>
      <c r="U11" s="3">
        <v>172</v>
      </c>
      <c r="V11">
        <v>477100</v>
      </c>
      <c r="W11" s="3">
        <v>68</v>
      </c>
      <c r="X11" s="1" t="s">
        <v>5</v>
      </c>
      <c r="Y11" s="1" t="s">
        <v>796</v>
      </c>
      <c r="Z11" s="2">
        <v>45813.15896990741</v>
      </c>
      <c r="AA11" t="s">
        <v>1289</v>
      </c>
      <c r="AB11" t="s">
        <v>795</v>
      </c>
    </row>
    <row r="12" spans="1:28">
      <c r="A12" s="3">
        <v>10</v>
      </c>
      <c r="B12" t="s">
        <v>765</v>
      </c>
      <c r="C12" t="s">
        <v>762</v>
      </c>
      <c r="D12" t="s">
        <v>764</v>
      </c>
      <c r="E12" t="s">
        <v>944</v>
      </c>
      <c r="F12" t="s">
        <v>810</v>
      </c>
      <c r="G12" s="8"/>
      <c r="H12" s="8" t="str">
        <f t="shared" si="0"/>
        <v>2.메가-10만명 이상</v>
      </c>
      <c r="I12" s="8" t="str">
        <f ca="1">IFERROR(__xludf.DUMMYFUNCTION("iferror(REGEXEXTRACT(E12,""[a-zA-Z0-9._%+-]+@[a-zA-Z0-9.-]+\.[a-zA-Z]{2,}""),""2.이메일 없음"")"),"brooke@friendsinreality.com")</f>
        <v>brooke@friendsinreality.com</v>
      </c>
      <c r="J12" s="8">
        <f t="shared" si="1"/>
        <v>2.931818181818182E-2</v>
      </c>
      <c r="K12" s="7">
        <f t="shared" si="2"/>
        <v>1.0863636363636364E-2</v>
      </c>
      <c r="L12" s="6">
        <f t="shared" si="3"/>
        <v>150</v>
      </c>
      <c r="M12" s="5">
        <f t="shared" si="4"/>
        <v>0.15636105188343993</v>
      </c>
      <c r="N12" s="4">
        <f t="shared" si="5"/>
        <v>3.1698649609097369E-3</v>
      </c>
      <c r="O12" s="4">
        <f t="shared" si="6"/>
        <v>0.66225165562913912</v>
      </c>
      <c r="P12" t="s">
        <v>1392</v>
      </c>
      <c r="Q12">
        <v>140700</v>
      </c>
      <c r="R12">
        <v>1999</v>
      </c>
      <c r="S12">
        <v>207</v>
      </c>
      <c r="T12" s="3">
        <v>199</v>
      </c>
      <c r="U12" s="3">
        <v>239</v>
      </c>
      <c r="V12">
        <v>22000</v>
      </c>
      <c r="W12" s="3">
        <v>11</v>
      </c>
      <c r="X12" s="1" t="s">
        <v>790</v>
      </c>
      <c r="Y12" s="1" t="s">
        <v>789</v>
      </c>
      <c r="Z12" s="2">
        <v>45880.41609953704</v>
      </c>
      <c r="AA12" t="s">
        <v>1164</v>
      </c>
      <c r="AB12" t="s">
        <v>804</v>
      </c>
    </row>
    <row r="13" spans="1:28">
      <c r="A13" s="3">
        <v>11</v>
      </c>
      <c r="B13" t="s">
        <v>1692</v>
      </c>
      <c r="C13" t="s">
        <v>1810</v>
      </c>
      <c r="D13" t="s">
        <v>1910</v>
      </c>
      <c r="E13" t="s">
        <v>2025</v>
      </c>
      <c r="F13" t="s">
        <v>2170</v>
      </c>
      <c r="G13" s="8"/>
      <c r="H13" s="8" t="str">
        <f t="shared" si="0"/>
        <v>1.마이크로-10만명 미만</v>
      </c>
      <c r="I13" s="8" t="str">
        <f ca="1">IFERROR(__xludf.DUMMYFUNCTION("iferror(REGEXEXTRACT(E13,""[a-zA-Z0-9._%+-]+@[a-zA-Z0-9.-]+\.[a-zA-Z]{2,}""),""2.이메일 없음"")"),"shelby.marra@thedigitalbrandarchitects.com")</f>
        <v>shelby.marra@thedigitalbrandarchitects.com</v>
      </c>
      <c r="J13" s="8">
        <f t="shared" si="1"/>
        <v>1.9737789943812131E-2</v>
      </c>
      <c r="K13" s="7">
        <f t="shared" si="2"/>
        <v>2.8814291888776835E-3</v>
      </c>
      <c r="L13" s="6">
        <f t="shared" si="3"/>
        <v>23.25</v>
      </c>
      <c r="M13" s="5">
        <f t="shared" si="4"/>
        <v>0.44780645161290322</v>
      </c>
      <c r="N13" s="4">
        <f t="shared" si="5"/>
        <v>8.3870967741935479E-3</v>
      </c>
      <c r="O13" s="4">
        <f t="shared" si="6"/>
        <v>4.1237113402061851</v>
      </c>
      <c r="P13" t="s">
        <v>1393</v>
      </c>
      <c r="Q13">
        <v>15500</v>
      </c>
      <c r="R13">
        <v>1153</v>
      </c>
      <c r="S13">
        <v>110</v>
      </c>
      <c r="T13" s="3">
        <v>7</v>
      </c>
      <c r="U13" s="3">
        <v>20</v>
      </c>
      <c r="V13">
        <v>6941</v>
      </c>
      <c r="W13" s="3">
        <v>25</v>
      </c>
      <c r="X13" s="1" t="s">
        <v>786</v>
      </c>
      <c r="Y13" s="1" t="s">
        <v>524</v>
      </c>
      <c r="Z13" s="2">
        <v>45905.087905092594</v>
      </c>
      <c r="AA13" t="s">
        <v>1290</v>
      </c>
      <c r="AB13" t="s">
        <v>120</v>
      </c>
    </row>
    <row r="14" spans="1:28">
      <c r="A14" s="3">
        <v>12</v>
      </c>
      <c r="B14" t="s">
        <v>1693</v>
      </c>
      <c r="C14" t="s">
        <v>1811</v>
      </c>
      <c r="D14" t="s">
        <v>1911</v>
      </c>
      <c r="E14" t="s">
        <v>242</v>
      </c>
      <c r="F14" t="s">
        <v>2171</v>
      </c>
      <c r="G14" s="8"/>
      <c r="H14" s="8" t="str">
        <f t="shared" si="0"/>
        <v>1.마이크로-10만명 미만</v>
      </c>
      <c r="I14" s="8" t="str">
        <f ca="1">IFERROR(__xludf.DUMMYFUNCTION("iferror(REGEXEXTRACT(E14,""[a-zA-Z0-9._%+-]+@[a-zA-Z0-9.-]+\.[a-zA-Z]{2,}""),""2.이메일 없음"")"),"taylorjoypaul@gmail.com")</f>
        <v>taylorjoypaul@gmail.com</v>
      </c>
      <c r="J14" s="8">
        <f t="shared" si="1"/>
        <v>1.2589285714285714</v>
      </c>
      <c r="K14" s="7">
        <f t="shared" si="2"/>
        <v>6.9642857142857145E-2</v>
      </c>
      <c r="L14" s="6">
        <f t="shared" si="3"/>
        <v>89.25</v>
      </c>
      <c r="M14" s="5">
        <f t="shared" si="4"/>
        <v>9.4117647058823521E-3</v>
      </c>
      <c r="N14" s="4">
        <f t="shared" si="5"/>
        <v>8.5378151260504208E-3</v>
      </c>
      <c r="O14" s="4">
        <f t="shared" si="6"/>
        <v>1.10803324099723</v>
      </c>
      <c r="P14" t="s">
        <v>1394</v>
      </c>
      <c r="Q14">
        <v>59500</v>
      </c>
      <c r="R14">
        <v>489</v>
      </c>
      <c r="S14">
        <v>469</v>
      </c>
      <c r="T14" s="3">
        <v>197</v>
      </c>
      <c r="U14" s="3">
        <v>39</v>
      </c>
      <c r="V14">
        <v>560</v>
      </c>
      <c r="W14" s="3">
        <v>10</v>
      </c>
      <c r="X14" s="1" t="s">
        <v>474</v>
      </c>
      <c r="Y14" s="1" t="s">
        <v>473</v>
      </c>
      <c r="Z14" s="2">
        <v>45894.260648148149</v>
      </c>
      <c r="AA14" t="s">
        <v>1291</v>
      </c>
      <c r="AB14" t="s">
        <v>1086</v>
      </c>
    </row>
    <row r="15" spans="1:28">
      <c r="A15" s="3">
        <v>13</v>
      </c>
      <c r="B15" t="s">
        <v>808</v>
      </c>
      <c r="C15" t="s">
        <v>805</v>
      </c>
      <c r="D15" t="s">
        <v>807</v>
      </c>
      <c r="E15" t="s">
        <v>2026</v>
      </c>
      <c r="F15" t="s">
        <v>806</v>
      </c>
      <c r="G15" s="8"/>
      <c r="H15" s="8" t="str">
        <f t="shared" si="0"/>
        <v>2.메가-10만명 이상</v>
      </c>
      <c r="I15" s="8" t="str">
        <f ca="1">IFERROR(__xludf.DUMMYFUNCTION("iferror(REGEXEXTRACT(E15,""[a-zA-Z0-9._%+-]+@[a-zA-Z0-9.-]+\.[a-zA-Z]{2,}""),""2.이메일 없음"")"),"2.이메일 없음")</f>
        <v>2.이메일 없음</v>
      </c>
      <c r="J15" s="8">
        <f t="shared" si="1"/>
        <v>7.1236702127659576E-2</v>
      </c>
      <c r="K15" s="7">
        <f t="shared" si="2"/>
        <v>3.5239361702127658E-3</v>
      </c>
      <c r="L15" s="6">
        <f t="shared" si="3"/>
        <v>150</v>
      </c>
      <c r="M15" s="5">
        <f t="shared" si="4"/>
        <v>0.26614758449831888</v>
      </c>
      <c r="N15" s="4">
        <f t="shared" si="5"/>
        <v>3.4471774907096089E-3</v>
      </c>
      <c r="O15" s="4">
        <f t="shared" si="6"/>
        <v>0.66225165562913912</v>
      </c>
      <c r="P15" t="s">
        <v>1395</v>
      </c>
      <c r="Q15">
        <v>565100</v>
      </c>
      <c r="R15">
        <v>857</v>
      </c>
      <c r="S15">
        <v>1418</v>
      </c>
      <c r="T15" s="3">
        <v>8766</v>
      </c>
      <c r="U15" s="3">
        <v>530</v>
      </c>
      <c r="V15">
        <v>150400</v>
      </c>
      <c r="W15" s="3">
        <v>124</v>
      </c>
      <c r="X15" s="1" t="s">
        <v>5</v>
      </c>
      <c r="Y15" s="1" t="s">
        <v>778</v>
      </c>
      <c r="Z15" s="2">
        <v>45409.220555555556</v>
      </c>
      <c r="AA15" t="s">
        <v>1166</v>
      </c>
      <c r="AB15" t="s">
        <v>781</v>
      </c>
    </row>
    <row r="16" spans="1:28">
      <c r="A16" s="3">
        <v>14</v>
      </c>
      <c r="B16" t="s">
        <v>803</v>
      </c>
      <c r="C16" t="s">
        <v>801</v>
      </c>
      <c r="D16" t="s">
        <v>802</v>
      </c>
      <c r="E16" t="s">
        <v>921</v>
      </c>
      <c r="F16" t="s">
        <v>1016</v>
      </c>
      <c r="G16" s="8"/>
      <c r="H16" s="8" t="str">
        <f t="shared" si="0"/>
        <v>2.메가-10만명 이상</v>
      </c>
      <c r="I16" s="8" t="str">
        <f ca="1">IFERROR(__xludf.DUMMYFUNCTION("iferror(REGEXEXTRACT(E16,""[a-zA-Z0-9._%+-]+@[a-zA-Z0-9.-]+\.[a-zA-Z]{2,}""),""2.이메일 없음"")"),"2.이메일 없음")</f>
        <v>2.이메일 없음</v>
      </c>
      <c r="J16" s="8">
        <f t="shared" si="1"/>
        <v>1.1821187841790665E-2</v>
      </c>
      <c r="K16" s="7">
        <f t="shared" si="2"/>
        <v>2.6707363601678748E-5</v>
      </c>
      <c r="L16" s="6">
        <f t="shared" si="3"/>
        <v>150</v>
      </c>
      <c r="M16" s="5">
        <f t="shared" si="4"/>
        <v>0.21841666666666668</v>
      </c>
      <c r="N16" s="4">
        <f t="shared" si="5"/>
        <v>2.5352777777777778E-3</v>
      </c>
      <c r="O16" s="4">
        <f t="shared" si="6"/>
        <v>0.66225165562913912</v>
      </c>
      <c r="P16" t="s">
        <v>1396</v>
      </c>
      <c r="Q16">
        <v>3600000</v>
      </c>
      <c r="R16">
        <v>2239</v>
      </c>
      <c r="S16">
        <v>9106</v>
      </c>
      <c r="T16" s="3">
        <v>168</v>
      </c>
      <c r="U16" s="3">
        <v>21</v>
      </c>
      <c r="V16">
        <v>786300</v>
      </c>
      <c r="W16" s="3">
        <v>5</v>
      </c>
      <c r="X16" s="1" t="s">
        <v>5</v>
      </c>
      <c r="Y16" s="1" t="s">
        <v>772</v>
      </c>
      <c r="Z16" s="2">
        <v>45885.020381944443</v>
      </c>
      <c r="AA16" t="s">
        <v>1185</v>
      </c>
      <c r="AB16" t="s">
        <v>584</v>
      </c>
    </row>
    <row r="17" spans="1:28">
      <c r="A17" s="3">
        <v>15</v>
      </c>
      <c r="B17" t="s">
        <v>878</v>
      </c>
      <c r="C17" t="s">
        <v>896</v>
      </c>
      <c r="D17" t="s">
        <v>860</v>
      </c>
      <c r="E17" t="s">
        <v>2027</v>
      </c>
      <c r="F17" t="s">
        <v>1018</v>
      </c>
      <c r="G17" s="8"/>
      <c r="H17" s="8" t="str">
        <f t="shared" si="0"/>
        <v>2.메가-10만명 이상</v>
      </c>
      <c r="I17" s="8" t="str">
        <f ca="1">IFERROR(__xludf.DUMMYFUNCTION("iferror(REGEXEXTRACT(E17,""[a-zA-Z0-9._%+-]+@[a-zA-Z0-9.-]+\.[a-zA-Z]{2,}""),""2.이메일 없음"")"),"kaitlynedejer@yahoo.com")</f>
        <v>kaitlynedejer@yahoo.com</v>
      </c>
      <c r="J17" s="8">
        <f t="shared" si="1"/>
        <v>1.6329352678571429</v>
      </c>
      <c r="K17" s="7">
        <f t="shared" si="2"/>
        <v>1.0044642857142857E-4</v>
      </c>
      <c r="L17" s="6">
        <f t="shared" si="3"/>
        <v>150</v>
      </c>
      <c r="M17" s="5">
        <f t="shared" si="4"/>
        <v>5.2705882352941179E-2</v>
      </c>
      <c r="N17" s="4">
        <f t="shared" si="5"/>
        <v>8.6064117647058819E-2</v>
      </c>
      <c r="O17" s="4">
        <f t="shared" si="6"/>
        <v>0.66225165562913912</v>
      </c>
      <c r="P17" t="s">
        <v>1397</v>
      </c>
      <c r="Q17">
        <v>1700000</v>
      </c>
      <c r="R17">
        <v>520</v>
      </c>
      <c r="S17">
        <v>146300</v>
      </c>
      <c r="T17" s="3">
        <v>2</v>
      </c>
      <c r="U17" s="3">
        <v>9</v>
      </c>
      <c r="V17">
        <v>89600</v>
      </c>
      <c r="W17" s="3">
        <v>12</v>
      </c>
      <c r="X17" s="1" t="s">
        <v>474</v>
      </c>
      <c r="Y17" s="1" t="s">
        <v>473</v>
      </c>
      <c r="Z17" s="2">
        <v>45905.1877662037</v>
      </c>
      <c r="AA17" t="s">
        <v>1188</v>
      </c>
      <c r="AB17" t="s">
        <v>766</v>
      </c>
    </row>
    <row r="18" spans="1:28">
      <c r="A18" s="3">
        <v>16</v>
      </c>
      <c r="B18" t="s">
        <v>780</v>
      </c>
      <c r="C18" t="s">
        <v>778</v>
      </c>
      <c r="D18" t="s">
        <v>779</v>
      </c>
      <c r="E18" t="s">
        <v>2028</v>
      </c>
      <c r="F18" t="s">
        <v>1017</v>
      </c>
      <c r="G18" s="8"/>
      <c r="H18" s="8" t="str">
        <f t="shared" si="0"/>
        <v>2.메가-10만명 이상</v>
      </c>
      <c r="I18" s="8" t="str">
        <f ca="1">IFERROR(__xludf.DUMMYFUNCTION("iferror(REGEXEXTRACT(E18,""[a-zA-Z0-9._%+-]+@[a-zA-Z0-9.-]+\.[a-zA-Z]{2,}""),""2.이메일 없음"")"),"erikarachelmayo24@gmail.com")</f>
        <v>erikarachelmayo24@gmail.com</v>
      </c>
      <c r="J18" s="8">
        <f t="shared" si="1"/>
        <v>0.34324083333333333</v>
      </c>
      <c r="K18" s="7">
        <f t="shared" si="2"/>
        <v>2.8333333333333332E-5</v>
      </c>
      <c r="L18" s="6">
        <f t="shared" si="3"/>
        <v>150</v>
      </c>
      <c r="M18" s="5">
        <f t="shared" si="4"/>
        <v>0.52173913043478259</v>
      </c>
      <c r="N18" s="4">
        <f t="shared" si="5"/>
        <v>0.17901478260869566</v>
      </c>
      <c r="O18" s="4">
        <f t="shared" si="6"/>
        <v>0.66225165562913912</v>
      </c>
      <c r="P18" t="s">
        <v>1398</v>
      </c>
      <c r="Q18">
        <v>2300000</v>
      </c>
      <c r="R18">
        <v>1622</v>
      </c>
      <c r="S18">
        <v>411700</v>
      </c>
      <c r="T18" s="3">
        <v>155</v>
      </c>
      <c r="U18" s="3">
        <v>34</v>
      </c>
      <c r="V18">
        <v>1200000</v>
      </c>
      <c r="W18" s="3">
        <v>12</v>
      </c>
      <c r="X18" s="1" t="s">
        <v>5</v>
      </c>
      <c r="Y18" s="1" t="s">
        <v>767</v>
      </c>
      <c r="Z18" s="2">
        <v>45883.993136574078</v>
      </c>
      <c r="AA18" t="s">
        <v>1186</v>
      </c>
      <c r="AB18" t="s">
        <v>757</v>
      </c>
    </row>
    <row r="19" spans="1:28">
      <c r="A19" s="3">
        <v>17</v>
      </c>
      <c r="B19" t="s">
        <v>121</v>
      </c>
      <c r="C19" t="s">
        <v>121</v>
      </c>
      <c r="D19" t="s">
        <v>122</v>
      </c>
      <c r="E19" t="s">
        <v>893</v>
      </c>
      <c r="F19" t="s">
        <v>787</v>
      </c>
      <c r="G19" s="8"/>
      <c r="H19" s="8" t="str">
        <f t="shared" si="0"/>
        <v>2.메가-10만명 이상</v>
      </c>
      <c r="I19" s="8" t="str">
        <f ca="1">IFERROR(__xludf.DUMMYFUNCTION("iferror(REGEXEXTRACT(E19,""[a-zA-Z0-9._%+-]+@[a-zA-Z0-9.-]+\.[a-zA-Z]{2,}""),""2.이메일 없음"")"),"alissaandrea.n@gmail.com")</f>
        <v>alissaandrea.n@gmail.com</v>
      </c>
      <c r="J19" s="8">
        <f t="shared" si="1"/>
        <v>3.7281713344316313E-2</v>
      </c>
      <c r="K19" s="7">
        <f t="shared" si="2"/>
        <v>1.4662273476112027E-3</v>
      </c>
      <c r="L19" s="6">
        <f t="shared" si="3"/>
        <v>150</v>
      </c>
      <c r="M19" s="5">
        <f t="shared" si="4"/>
        <v>0.26073883161512029</v>
      </c>
      <c r="N19" s="4">
        <f t="shared" si="5"/>
        <v>4.1194158075601372E-3</v>
      </c>
      <c r="O19" s="4">
        <f t="shared" si="6"/>
        <v>0.66225165562913912</v>
      </c>
      <c r="P19" t="s">
        <v>1399</v>
      </c>
      <c r="Q19">
        <v>232800</v>
      </c>
      <c r="R19">
        <v>697</v>
      </c>
      <c r="S19">
        <v>870</v>
      </c>
      <c r="T19" s="3">
        <v>1304</v>
      </c>
      <c r="U19" s="3">
        <v>89</v>
      </c>
      <c r="V19">
        <v>60700</v>
      </c>
      <c r="W19" s="3">
        <v>88</v>
      </c>
      <c r="X19" s="1" t="s">
        <v>5</v>
      </c>
      <c r="Y19" s="1" t="s">
        <v>537</v>
      </c>
      <c r="Z19" s="2">
        <v>45848.193240740744</v>
      </c>
      <c r="AA19" t="s">
        <v>1167</v>
      </c>
      <c r="AB19" t="s">
        <v>771</v>
      </c>
    </row>
    <row r="20" spans="1:28">
      <c r="A20" s="3">
        <v>18</v>
      </c>
      <c r="B20" t="s">
        <v>585</v>
      </c>
      <c r="C20" t="s">
        <v>585</v>
      </c>
      <c r="D20" t="s">
        <v>586</v>
      </c>
      <c r="E20" t="s">
        <v>947</v>
      </c>
      <c r="F20" t="s">
        <v>1006</v>
      </c>
      <c r="G20" s="8"/>
      <c r="H20" s="8" t="str">
        <f t="shared" si="0"/>
        <v>2.메가-10만명 이상</v>
      </c>
      <c r="I20" s="8" t="str">
        <f ca="1">IFERROR(__xludf.DUMMYFUNCTION("iferror(REGEXEXTRACT(E20,""[a-zA-Z0-9._%+-]+@[a-zA-Z0-9.-]+\.[a-zA-Z]{2,}""),""2.이메일 없음"")"),"paulinareitman@palettemgmt.com")</f>
        <v>paulinareitman@palettemgmt.com</v>
      </c>
      <c r="J20" s="8">
        <f t="shared" si="1"/>
        <v>15.517034068136272</v>
      </c>
      <c r="K20" s="7">
        <f t="shared" si="2"/>
        <v>2.8557114228456915E-2</v>
      </c>
      <c r="L20" s="6">
        <f t="shared" si="3"/>
        <v>150</v>
      </c>
      <c r="M20" s="5">
        <f t="shared" si="4"/>
        <v>3.3123133089943578E-3</v>
      </c>
      <c r="N20" s="4">
        <f t="shared" si="5"/>
        <v>5.0708596083637571E-2</v>
      </c>
      <c r="O20" s="4">
        <f t="shared" si="6"/>
        <v>0.66225165562913912</v>
      </c>
      <c r="P20" t="s">
        <v>1400</v>
      </c>
      <c r="Q20">
        <v>602600</v>
      </c>
      <c r="R20">
        <v>1279</v>
      </c>
      <c r="S20">
        <v>30500</v>
      </c>
      <c r="T20" s="3">
        <v>415</v>
      </c>
      <c r="U20" s="3">
        <v>57</v>
      </c>
      <c r="V20">
        <v>1996</v>
      </c>
      <c r="W20" s="3">
        <v>66</v>
      </c>
      <c r="X20" s="1" t="s">
        <v>5</v>
      </c>
      <c r="Y20" s="1" t="s">
        <v>762</v>
      </c>
      <c r="Z20" s="2">
        <v>45846.243368055555</v>
      </c>
      <c r="AA20" t="s">
        <v>1169</v>
      </c>
      <c r="AB20" t="s">
        <v>1087</v>
      </c>
    </row>
    <row r="21" spans="1:28">
      <c r="A21" s="3">
        <v>19</v>
      </c>
      <c r="B21" t="s">
        <v>1694</v>
      </c>
      <c r="C21" t="s">
        <v>1812</v>
      </c>
      <c r="D21" t="s">
        <v>1912</v>
      </c>
      <c r="E21" t="s">
        <v>934</v>
      </c>
      <c r="F21" t="s">
        <v>2172</v>
      </c>
      <c r="G21" s="8"/>
      <c r="H21" s="8" t="str">
        <f t="shared" si="0"/>
        <v>1.마이크로-10만명 미만</v>
      </c>
      <c r="I21" s="8" t="str">
        <f ca="1">IFERROR(__xludf.DUMMYFUNCTION("iferror(REGEXEXTRACT(E21,""[a-zA-Z0-9._%+-]+@[a-zA-Z0-9.-]+\.[a-zA-Z]{2,}""),""2.이메일 없음"")"),"manana@lulucreativemedia.com")</f>
        <v>manana@lulucreativemedia.com</v>
      </c>
      <c r="J21" s="8">
        <f t="shared" si="1"/>
        <v>3.5404878048780487E-2</v>
      </c>
      <c r="K21" s="7">
        <f t="shared" si="2"/>
        <v>1.4536585365853658E-3</v>
      </c>
      <c r="L21" s="6">
        <f t="shared" si="3"/>
        <v>2.7465000000000002</v>
      </c>
      <c r="M21" s="5">
        <f t="shared" si="4"/>
        <v>55.980338612779903</v>
      </c>
      <c r="N21" s="4">
        <f t="shared" si="5"/>
        <v>0.1403604587657018</v>
      </c>
      <c r="O21" s="4">
        <f t="shared" si="6"/>
        <v>26.691578806886426</v>
      </c>
      <c r="P21" t="s">
        <v>1401</v>
      </c>
      <c r="Q21">
        <v>1831</v>
      </c>
      <c r="R21">
        <v>1388</v>
      </c>
      <c r="S21">
        <v>108</v>
      </c>
      <c r="T21" s="3">
        <v>3372</v>
      </c>
      <c r="U21" s="3">
        <v>149</v>
      </c>
      <c r="V21">
        <v>102500</v>
      </c>
      <c r="W21" s="3">
        <v>90</v>
      </c>
      <c r="X21" s="1" t="s">
        <v>5</v>
      </c>
      <c r="Y21" s="1" t="s">
        <v>585</v>
      </c>
      <c r="Z21" s="2">
        <v>45405.045937499999</v>
      </c>
      <c r="AA21" t="s">
        <v>1292</v>
      </c>
      <c r="AB21" t="s">
        <v>748</v>
      </c>
    </row>
    <row r="22" spans="1:28">
      <c r="A22" s="3">
        <v>20</v>
      </c>
      <c r="B22" t="s">
        <v>765</v>
      </c>
      <c r="C22" t="s">
        <v>762</v>
      </c>
      <c r="D22" t="s">
        <v>764</v>
      </c>
      <c r="E22" t="s">
        <v>43</v>
      </c>
      <c r="F22" t="s">
        <v>763</v>
      </c>
      <c r="G22" s="8"/>
      <c r="H22" s="8" t="str">
        <f t="shared" si="0"/>
        <v>2.메가-10만명 이상</v>
      </c>
      <c r="I22" s="8" t="str">
        <f ca="1">IFERROR(__xludf.DUMMYFUNCTION("iferror(REGEXEXTRACT(E22,""[a-zA-Z0-9._%+-]+@[a-zA-Z0-9.-]+\.[a-zA-Z]{2,}""),""2.이메일 없음"")"),"jasmine@idolsandicons.co")</f>
        <v>jasmine@idolsandicons.co</v>
      </c>
      <c r="J22" s="8">
        <f t="shared" si="1"/>
        <v>1.4115660616293794E-2</v>
      </c>
      <c r="K22" s="7">
        <f t="shared" si="2"/>
        <v>1.048965808357957E-3</v>
      </c>
      <c r="L22" s="6">
        <f t="shared" si="3"/>
        <v>150</v>
      </c>
      <c r="M22" s="5">
        <f t="shared" si="4"/>
        <v>3.367448471926084</v>
      </c>
      <c r="N22" s="4">
        <f t="shared" si="5"/>
        <v>3.5138592750533049E-2</v>
      </c>
      <c r="O22" s="4">
        <f t="shared" si="6"/>
        <v>0.66225165562913912</v>
      </c>
      <c r="P22" t="s">
        <v>1402</v>
      </c>
      <c r="Q22">
        <v>140700</v>
      </c>
      <c r="R22">
        <v>6468</v>
      </c>
      <c r="S22">
        <v>4447</v>
      </c>
      <c r="T22" s="3">
        <v>1744</v>
      </c>
      <c r="U22" s="3">
        <v>497</v>
      </c>
      <c r="V22">
        <v>473800</v>
      </c>
      <c r="W22" s="3">
        <v>42</v>
      </c>
      <c r="X22" s="1" t="s">
        <v>5</v>
      </c>
      <c r="Y22" s="1" t="s">
        <v>758</v>
      </c>
      <c r="Z22" s="2">
        <v>45868.101990740739</v>
      </c>
      <c r="AA22" t="s">
        <v>1177</v>
      </c>
      <c r="AB22" t="s">
        <v>788</v>
      </c>
    </row>
    <row r="23" spans="1:28">
      <c r="A23" s="3">
        <v>21</v>
      </c>
      <c r="B23" t="s">
        <v>760</v>
      </c>
      <c r="C23" t="s">
        <v>893</v>
      </c>
      <c r="D23" t="s">
        <v>759</v>
      </c>
      <c r="E23" t="s">
        <v>939</v>
      </c>
      <c r="F23" t="s">
        <v>1008</v>
      </c>
      <c r="G23" s="8"/>
      <c r="H23" s="8" t="str">
        <f t="shared" si="0"/>
        <v>2.메가-10만명 이상</v>
      </c>
      <c r="I23" s="8" t="str">
        <f ca="1">IFERROR(__xludf.DUMMYFUNCTION("iferror(REGEXEXTRACT(E23,""[a-zA-Z0-9._%+-]+@[a-zA-Z0-9.-]+\.[a-zA-Z]{2,}""),""2.이메일 없음"")"),"carlina.erikin@hotmail.com")</f>
        <v>carlina.erikin@hotmail.com</v>
      </c>
      <c r="J23" s="8">
        <f t="shared" si="1"/>
        <v>0.13702267303102625</v>
      </c>
      <c r="K23" s="7">
        <f t="shared" si="2"/>
        <v>5.5688146380270487E-5</v>
      </c>
      <c r="L23" s="6">
        <f t="shared" si="3"/>
        <v>150</v>
      </c>
      <c r="M23" s="5">
        <f t="shared" si="4"/>
        <v>1.5816294432211386</v>
      </c>
      <c r="N23" s="4">
        <f t="shared" si="5"/>
        <v>0.21650833595470273</v>
      </c>
      <c r="O23" s="4">
        <f t="shared" si="6"/>
        <v>0.66225165562913912</v>
      </c>
      <c r="P23" t="s">
        <v>1403</v>
      </c>
      <c r="Q23">
        <v>317900</v>
      </c>
      <c r="R23">
        <v>199</v>
      </c>
      <c r="S23">
        <v>68800</v>
      </c>
      <c r="T23" s="3">
        <v>67</v>
      </c>
      <c r="U23" s="3">
        <v>28</v>
      </c>
      <c r="V23">
        <v>502800</v>
      </c>
      <c r="W23" s="3">
        <v>25</v>
      </c>
      <c r="X23" s="1" t="s">
        <v>756</v>
      </c>
      <c r="Y23" s="1" t="s">
        <v>755</v>
      </c>
      <c r="Z23" s="2">
        <v>45881.959166666667</v>
      </c>
      <c r="AA23" t="s">
        <v>1171</v>
      </c>
      <c r="AB23" t="s">
        <v>536</v>
      </c>
    </row>
    <row r="24" spans="1:28">
      <c r="A24" s="3">
        <v>22</v>
      </c>
      <c r="B24" t="s">
        <v>794</v>
      </c>
      <c r="C24" t="s">
        <v>793</v>
      </c>
      <c r="D24" t="s">
        <v>792</v>
      </c>
      <c r="E24" t="s">
        <v>929</v>
      </c>
      <c r="F24" t="s">
        <v>791</v>
      </c>
      <c r="G24" s="8"/>
      <c r="H24" s="8" t="str">
        <f t="shared" si="0"/>
        <v>2.메가-10만명 이상</v>
      </c>
      <c r="I24" s="8" t="str">
        <f ca="1">IFERROR(__xludf.DUMMYFUNCTION("iferror(REGEXEXTRACT(E24,""[a-zA-Z0-9._%+-]+@[a-zA-Z0-9.-]+\.[a-zA-Z]{2,}""),""2.이메일 없음"")"),"selah@clementinegroup.co")</f>
        <v>selah@clementinegroup.co</v>
      </c>
      <c r="J24" s="8">
        <f t="shared" si="1"/>
        <v>0.29663133097762073</v>
      </c>
      <c r="K24" s="7">
        <f t="shared" si="2"/>
        <v>4.3580683156654886E-4</v>
      </c>
      <c r="L24" s="6">
        <f t="shared" si="3"/>
        <v>150</v>
      </c>
      <c r="M24" s="5">
        <f t="shared" si="4"/>
        <v>7.1344537815126053E-3</v>
      </c>
      <c r="N24" s="4">
        <f t="shared" si="5"/>
        <v>2.1123529411764706E-3</v>
      </c>
      <c r="O24" s="4">
        <f t="shared" si="6"/>
        <v>0.66225165562913912</v>
      </c>
      <c r="P24" t="s">
        <v>1404</v>
      </c>
      <c r="Q24">
        <v>11900000</v>
      </c>
      <c r="R24">
        <v>977</v>
      </c>
      <c r="S24">
        <v>25100</v>
      </c>
      <c r="T24" s="3">
        <v>47</v>
      </c>
      <c r="U24" s="3">
        <v>37</v>
      </c>
      <c r="V24">
        <v>84900</v>
      </c>
      <c r="W24" s="3">
        <v>57</v>
      </c>
      <c r="X24" s="1" t="s">
        <v>5</v>
      </c>
      <c r="Y24" s="1" t="s">
        <v>754</v>
      </c>
      <c r="Z24" s="2">
        <v>45882.26798611111</v>
      </c>
      <c r="AA24" t="s">
        <v>1175</v>
      </c>
      <c r="AB24" t="s">
        <v>761</v>
      </c>
    </row>
    <row r="25" spans="1:28">
      <c r="A25" s="3">
        <v>23</v>
      </c>
      <c r="B25" t="s">
        <v>78</v>
      </c>
      <c r="C25" t="s">
        <v>77</v>
      </c>
      <c r="D25" t="s">
        <v>76</v>
      </c>
      <c r="E25" t="s">
        <v>2029</v>
      </c>
      <c r="F25" t="s">
        <v>1012</v>
      </c>
      <c r="G25" s="8"/>
      <c r="H25" s="8" t="str">
        <f t="shared" si="0"/>
        <v>1.마이크로-10만명 미만</v>
      </c>
      <c r="I25" s="8" t="str">
        <f ca="1">IFERROR(__xludf.DUMMYFUNCTION("iferror(REGEXEXTRACT(E25,""[a-zA-Z0-9._%+-]+@[a-zA-Z0-9.-]+\.[a-zA-Z]{2,}""),""2.이메일 없음"")"),"kendall@insightmedia.com")</f>
        <v>kendall@insightmedia.com</v>
      </c>
      <c r="J25" s="8">
        <f t="shared" si="1"/>
        <v>5.4232081911262796E-2</v>
      </c>
      <c r="K25" s="7">
        <f t="shared" si="2"/>
        <v>4.0955631399317407E-4</v>
      </c>
      <c r="L25" s="6">
        <f t="shared" si="3"/>
        <v>4.29</v>
      </c>
      <c r="M25" s="5">
        <f t="shared" si="4"/>
        <v>30.734265734265733</v>
      </c>
      <c r="N25" s="4">
        <f t="shared" si="5"/>
        <v>1.6608391608391608</v>
      </c>
      <c r="O25" s="4">
        <f t="shared" si="6"/>
        <v>18.903591682419659</v>
      </c>
      <c r="P25" t="s">
        <v>1405</v>
      </c>
      <c r="Q25">
        <v>2860</v>
      </c>
      <c r="R25">
        <v>751</v>
      </c>
      <c r="S25">
        <v>4714</v>
      </c>
      <c r="T25" s="3">
        <v>17</v>
      </c>
      <c r="U25" s="3">
        <v>36</v>
      </c>
      <c r="V25">
        <v>87900</v>
      </c>
      <c r="W25" s="3">
        <v>46</v>
      </c>
      <c r="X25" s="1" t="s">
        <v>5</v>
      </c>
      <c r="Y25" s="1" t="s">
        <v>749</v>
      </c>
      <c r="Z25" s="2">
        <v>45885.195625</v>
      </c>
      <c r="AA25" t="s">
        <v>1179</v>
      </c>
      <c r="AB25" t="s">
        <v>736</v>
      </c>
    </row>
    <row r="26" spans="1:28">
      <c r="A26" s="3">
        <v>24</v>
      </c>
      <c r="B26" t="s">
        <v>667</v>
      </c>
      <c r="C26" t="s">
        <v>666</v>
      </c>
      <c r="D26" t="s">
        <v>665</v>
      </c>
      <c r="E26" t="s">
        <v>2030</v>
      </c>
      <c r="F26" t="s">
        <v>664</v>
      </c>
      <c r="G26" s="8"/>
      <c r="H26" s="8" t="str">
        <f t="shared" si="0"/>
        <v>2.메가-10만명 이상</v>
      </c>
      <c r="I26" s="8" t="str">
        <f ca="1">IFERROR(__xludf.DUMMYFUNCTION("iferror(REGEXEXTRACT(E26,""[a-zA-Z0-9._%+-]+@[a-zA-Z0-9.-]+\.[a-zA-Z]{2,}""),""2.이메일 없음"")"),"leah09122007@gmail.com")</f>
        <v>leah09122007@gmail.com</v>
      </c>
      <c r="J26" s="8">
        <f t="shared" si="1"/>
        <v>9.278425047438331</v>
      </c>
      <c r="K26" s="7">
        <f t="shared" si="2"/>
        <v>3.6053130929791273E-4</v>
      </c>
      <c r="L26" s="6">
        <f t="shared" si="3"/>
        <v>150</v>
      </c>
      <c r="M26" s="5">
        <f t="shared" si="4"/>
        <v>1.4243243243243242E-2</v>
      </c>
      <c r="N26" s="4">
        <f t="shared" si="5"/>
        <v>0.13214027027027028</v>
      </c>
      <c r="O26" s="4">
        <f t="shared" si="6"/>
        <v>0.66225165562913912</v>
      </c>
      <c r="P26" t="s">
        <v>1406</v>
      </c>
      <c r="Q26">
        <v>3700000</v>
      </c>
      <c r="R26">
        <v>112</v>
      </c>
      <c r="S26">
        <v>488900</v>
      </c>
      <c r="T26" s="3">
        <v>54</v>
      </c>
      <c r="U26" s="3">
        <v>19</v>
      </c>
      <c r="V26">
        <v>52700</v>
      </c>
      <c r="W26" s="3">
        <v>15</v>
      </c>
      <c r="X26" s="1" t="s">
        <v>73</v>
      </c>
      <c r="Y26" s="1" t="s">
        <v>743</v>
      </c>
      <c r="Z26" s="2">
        <v>45852.17765046296</v>
      </c>
      <c r="AA26" t="s">
        <v>1180</v>
      </c>
      <c r="AB26" t="s">
        <v>74</v>
      </c>
    </row>
    <row r="27" spans="1:28">
      <c r="A27" s="3">
        <v>25</v>
      </c>
      <c r="B27" t="s">
        <v>735</v>
      </c>
      <c r="C27" t="s">
        <v>732</v>
      </c>
      <c r="D27" t="s">
        <v>734</v>
      </c>
      <c r="E27" t="s">
        <v>2031</v>
      </c>
      <c r="F27" t="s">
        <v>733</v>
      </c>
      <c r="G27" s="8"/>
      <c r="H27" s="8" t="str">
        <f t="shared" si="0"/>
        <v>2.메가-10만명 이상</v>
      </c>
      <c r="I27" s="8" t="str">
        <f ca="1">IFERROR(__xludf.DUMMYFUNCTION("iferror(REGEXEXTRACT(E27,""[a-zA-Z0-9._%+-]+@[a-zA-Z0-9.-]+\.[a-zA-Z]{2,}""),""2.이메일 없음"")"),"2.이메일 없음")</f>
        <v>2.이메일 없음</v>
      </c>
      <c r="J27" s="8">
        <f t="shared" si="1"/>
        <v>1.3924242424242424E-4</v>
      </c>
      <c r="K27" s="7">
        <f t="shared" si="2"/>
        <v>1.4696969696969697E-5</v>
      </c>
      <c r="L27" s="6">
        <f t="shared" si="3"/>
        <v>150</v>
      </c>
      <c r="M27" s="5">
        <f t="shared" si="4"/>
        <v>25.601241272304112</v>
      </c>
      <c r="N27" s="4">
        <f t="shared" si="5"/>
        <v>2.1916214119472458E-3</v>
      </c>
      <c r="O27" s="4">
        <f t="shared" si="6"/>
        <v>0.66225165562913912</v>
      </c>
      <c r="P27" t="s">
        <v>1407</v>
      </c>
      <c r="Q27">
        <v>257800</v>
      </c>
      <c r="R27">
        <v>237</v>
      </c>
      <c r="S27">
        <v>468</v>
      </c>
      <c r="T27" s="3">
        <v>354</v>
      </c>
      <c r="U27" s="3">
        <v>97</v>
      </c>
      <c r="V27">
        <v>6600000</v>
      </c>
      <c r="W27" s="3">
        <v>14</v>
      </c>
      <c r="X27" s="1" t="s">
        <v>741</v>
      </c>
      <c r="Y27" s="1" t="s">
        <v>740</v>
      </c>
      <c r="Z27" s="2">
        <v>45895.345300925925</v>
      </c>
      <c r="AA27" t="s">
        <v>1212</v>
      </c>
      <c r="AB27" t="s">
        <v>663</v>
      </c>
    </row>
    <row r="28" spans="1:28">
      <c r="A28" s="3">
        <v>26</v>
      </c>
      <c r="B28" t="s">
        <v>752</v>
      </c>
      <c r="C28" t="s">
        <v>749</v>
      </c>
      <c r="D28" t="s">
        <v>751</v>
      </c>
      <c r="E28" t="s">
        <v>946</v>
      </c>
      <c r="F28" t="s">
        <v>750</v>
      </c>
      <c r="G28" s="8"/>
      <c r="H28" s="8" t="str">
        <f t="shared" si="0"/>
        <v>2.메가-10만명 이상</v>
      </c>
      <c r="I28" s="8" t="str">
        <f ca="1">IFERROR(__xludf.DUMMYFUNCTION("iferror(REGEXEXTRACT(E28,""[a-zA-Z0-9._%+-]+@[a-zA-Z0-9.-]+\.[a-zA-Z]{2,}""),""2.이메일 없음"")"),"alaya@zink-talent.com")</f>
        <v>alaya@zink-talent.com</v>
      </c>
      <c r="J28" s="8">
        <f t="shared" si="1"/>
        <v>0.53790816326530611</v>
      </c>
      <c r="K28" s="7">
        <f t="shared" si="2"/>
        <v>1.2755102040816326E-3</v>
      </c>
      <c r="L28" s="6">
        <f t="shared" si="3"/>
        <v>150</v>
      </c>
      <c r="M28" s="5">
        <f t="shared" si="4"/>
        <v>8.5217391304347832E-3</v>
      </c>
      <c r="N28" s="4">
        <f t="shared" si="5"/>
        <v>4.5326086956521735E-3</v>
      </c>
      <c r="O28" s="4">
        <f t="shared" si="6"/>
        <v>0.66225165562913912</v>
      </c>
      <c r="P28" t="s">
        <v>1408</v>
      </c>
      <c r="Q28">
        <v>2300000</v>
      </c>
      <c r="R28">
        <v>1131</v>
      </c>
      <c r="S28">
        <v>10400</v>
      </c>
      <c r="T28" s="3">
        <v>118</v>
      </c>
      <c r="U28" s="3">
        <v>25</v>
      </c>
      <c r="V28">
        <v>19600</v>
      </c>
      <c r="W28" s="3">
        <v>40</v>
      </c>
      <c r="X28" s="1" t="s">
        <v>5</v>
      </c>
      <c r="Y28" s="1" t="s">
        <v>737</v>
      </c>
      <c r="Z28" s="2">
        <v>45876.269467592596</v>
      </c>
      <c r="AA28" t="s">
        <v>1174</v>
      </c>
      <c r="AB28" t="s">
        <v>725</v>
      </c>
    </row>
    <row r="29" spans="1:28">
      <c r="A29" s="3">
        <v>27</v>
      </c>
      <c r="B29" t="s">
        <v>876</v>
      </c>
      <c r="C29" t="s">
        <v>894</v>
      </c>
      <c r="D29" t="s">
        <v>858</v>
      </c>
      <c r="E29" t="s">
        <v>950</v>
      </c>
      <c r="F29" t="s">
        <v>1009</v>
      </c>
      <c r="G29" s="8"/>
      <c r="H29" s="8" t="str">
        <f t="shared" si="0"/>
        <v>1.마이크로-10만명 미만</v>
      </c>
      <c r="I29" s="8" t="str">
        <f ca="1">IFERROR(__xludf.DUMMYFUNCTION("iferror(REGEXEXTRACT(E29,""[a-zA-Z0-9._%+-]+@[a-zA-Z0-9.-]+\.[a-zA-Z]{2,}""),""2.이메일 없음"")"),"anjana.dhiman@dulcedo.com")</f>
        <v>anjana.dhiman@dulcedo.com</v>
      </c>
      <c r="J29" s="8">
        <f t="shared" si="1"/>
        <v>2.1268860207235049E-4</v>
      </c>
      <c r="K29" s="7">
        <f t="shared" si="2"/>
        <v>1.8178512997636793E-5</v>
      </c>
      <c r="L29" s="6">
        <f t="shared" si="3"/>
        <v>31.799999999999997</v>
      </c>
      <c r="M29" s="5">
        <f t="shared" si="4"/>
        <v>25.94811320754717</v>
      </c>
      <c r="N29" s="4">
        <f t="shared" si="5"/>
        <v>5.1886792452830186E-3</v>
      </c>
      <c r="O29" s="4">
        <f t="shared" si="6"/>
        <v>3.0487804878048781</v>
      </c>
      <c r="P29" t="s">
        <v>1409</v>
      </c>
      <c r="Q29">
        <v>21200</v>
      </c>
      <c r="R29">
        <v>665</v>
      </c>
      <c r="S29">
        <v>100</v>
      </c>
      <c r="T29" s="3">
        <v>7</v>
      </c>
      <c r="U29" s="3">
        <v>10</v>
      </c>
      <c r="V29">
        <v>550100</v>
      </c>
      <c r="W29" s="3">
        <v>93</v>
      </c>
      <c r="X29" s="1" t="s">
        <v>5</v>
      </c>
      <c r="Y29" s="1" t="s">
        <v>732</v>
      </c>
      <c r="Z29" s="2">
        <v>45835.382407407407</v>
      </c>
      <c r="AA29" t="s">
        <v>1173</v>
      </c>
      <c r="AB29" t="s">
        <v>1088</v>
      </c>
    </row>
    <row r="30" spans="1:28">
      <c r="A30" s="3">
        <v>28</v>
      </c>
      <c r="B30" t="s">
        <v>776</v>
      </c>
      <c r="C30" t="s">
        <v>775</v>
      </c>
      <c r="D30" t="s">
        <v>774</v>
      </c>
      <c r="E30" t="s">
        <v>964</v>
      </c>
      <c r="F30" t="s">
        <v>773</v>
      </c>
      <c r="G30" s="8"/>
      <c r="H30" s="8" t="str">
        <f t="shared" si="0"/>
        <v>1.마이크로-10만명 미만</v>
      </c>
      <c r="I30" s="8" t="str">
        <f ca="1">IFERROR(__xludf.DUMMYFUNCTION("iferror(REGEXEXTRACT(E30,""[a-zA-Z0-9._%+-]+@[a-zA-Z0-9.-]+\.[a-zA-Z]{2,}""),""2.이메일 없음"")"),"jaimecampanellaa@gmail.com")</f>
        <v>jaimecampanellaa@gmail.com</v>
      </c>
      <c r="J30" s="8">
        <f t="shared" si="1"/>
        <v>0.29975206611570249</v>
      </c>
      <c r="K30" s="7">
        <f t="shared" si="2"/>
        <v>1.2396694214876034E-3</v>
      </c>
      <c r="L30" s="6">
        <f t="shared" si="3"/>
        <v>2.2320000000000002</v>
      </c>
      <c r="M30" s="5">
        <f t="shared" si="4"/>
        <v>8.1317204301075261</v>
      </c>
      <c r="N30" s="4">
        <f t="shared" si="5"/>
        <v>2.413306451612903</v>
      </c>
      <c r="O30" s="4">
        <f t="shared" si="6"/>
        <v>30.940594059405939</v>
      </c>
      <c r="P30" t="s">
        <v>1410</v>
      </c>
      <c r="Q30">
        <v>1488</v>
      </c>
      <c r="R30">
        <v>1661</v>
      </c>
      <c r="S30">
        <v>3576</v>
      </c>
      <c r="T30" s="3">
        <v>36</v>
      </c>
      <c r="U30" s="3">
        <v>15</v>
      </c>
      <c r="V30">
        <v>12100</v>
      </c>
      <c r="W30" s="3">
        <v>43</v>
      </c>
      <c r="X30" s="1" t="s">
        <v>727</v>
      </c>
      <c r="Y30" s="1" t="s">
        <v>726</v>
      </c>
      <c r="Z30" s="2">
        <v>45876.910624999997</v>
      </c>
      <c r="AA30" t="s">
        <v>1172</v>
      </c>
      <c r="AB30" t="s">
        <v>720</v>
      </c>
    </row>
    <row r="31" spans="1:28">
      <c r="A31" s="3">
        <v>29</v>
      </c>
      <c r="B31" t="s">
        <v>607</v>
      </c>
      <c r="C31" t="s">
        <v>603</v>
      </c>
      <c r="D31" t="s">
        <v>606</v>
      </c>
      <c r="E31" t="s">
        <v>940</v>
      </c>
      <c r="F31" t="s">
        <v>604</v>
      </c>
      <c r="G31" s="8"/>
      <c r="H31" s="8" t="str">
        <f t="shared" si="0"/>
        <v>2.메가-10만명 이상</v>
      </c>
      <c r="I31" s="8" t="str">
        <f ca="1">IFERROR(__xludf.DUMMYFUNCTION("iferror(REGEXEXTRACT(E31,""[a-zA-Z0-9._%+-]+@[a-zA-Z0-9.-]+\.[a-zA-Z]{2,}""),""2.이메일 없음"")"),"chloe@fromatoztalent.com")</f>
        <v>chloe@fromatoztalent.com</v>
      </c>
      <c r="J31" s="8">
        <f t="shared" si="1"/>
        <v>1.5228917910447761</v>
      </c>
      <c r="K31" s="7">
        <f t="shared" si="2"/>
        <v>3.3582089552238804E-4</v>
      </c>
      <c r="L31" s="6">
        <f t="shared" si="3"/>
        <v>150</v>
      </c>
      <c r="M31" s="5">
        <f t="shared" si="4"/>
        <v>6.0909090909090913E-3</v>
      </c>
      <c r="N31" s="4">
        <f t="shared" si="5"/>
        <v>9.274772727272727E-3</v>
      </c>
      <c r="O31" s="4">
        <f t="shared" si="6"/>
        <v>0.66225165562913912</v>
      </c>
      <c r="P31" t="s">
        <v>1411</v>
      </c>
      <c r="Q31">
        <v>17600000</v>
      </c>
      <c r="R31">
        <v>5080</v>
      </c>
      <c r="S31">
        <v>163200</v>
      </c>
      <c r="T31" s="3">
        <v>18</v>
      </c>
      <c r="U31" s="3">
        <v>36</v>
      </c>
      <c r="V31">
        <v>107200</v>
      </c>
      <c r="W31" s="3">
        <v>44</v>
      </c>
      <c r="X31" s="1" t="s">
        <v>5</v>
      </c>
      <c r="Y31" s="1" t="s">
        <v>721</v>
      </c>
      <c r="Z31" s="2">
        <v>45875.285590277781</v>
      </c>
      <c r="AA31" t="s">
        <v>1191</v>
      </c>
      <c r="AB31" t="s">
        <v>620</v>
      </c>
    </row>
    <row r="32" spans="1:28">
      <c r="A32" s="3">
        <v>30</v>
      </c>
      <c r="B32" t="s">
        <v>730</v>
      </c>
      <c r="C32" t="s">
        <v>729</v>
      </c>
      <c r="D32" t="s">
        <v>728</v>
      </c>
      <c r="E32" t="s">
        <v>945</v>
      </c>
      <c r="F32" t="s">
        <v>1013</v>
      </c>
      <c r="G32" s="8"/>
      <c r="H32" s="8" t="str">
        <f t="shared" si="0"/>
        <v>2.메가-10만명 이상</v>
      </c>
      <c r="I32" s="8" t="str">
        <f ca="1">IFERROR(__xludf.DUMMYFUNCTION("iferror(REGEXEXTRACT(E32,""[a-zA-Z0-9._%+-]+@[a-zA-Z0-9.-]+\.[a-zA-Z]{2,}""),""2.이메일 없음"")"),"hannahfslope@gmail.com")</f>
        <v>hannahfslope@gmail.com</v>
      </c>
      <c r="J32" s="8">
        <f t="shared" si="1"/>
        <v>1.075438596491228E-2</v>
      </c>
      <c r="K32" s="7">
        <f t="shared" si="2"/>
        <v>2.9561403508771931E-3</v>
      </c>
      <c r="L32" s="6">
        <f t="shared" si="3"/>
        <v>150</v>
      </c>
      <c r="M32" s="5">
        <f t="shared" si="4"/>
        <v>0.95397489539748959</v>
      </c>
      <c r="N32" s="4">
        <f t="shared" si="5"/>
        <v>8.6192468619246867E-3</v>
      </c>
      <c r="O32" s="4">
        <f t="shared" si="6"/>
        <v>0.66225165562913912</v>
      </c>
      <c r="P32" t="s">
        <v>1412</v>
      </c>
      <c r="Q32">
        <v>119500</v>
      </c>
      <c r="R32">
        <v>1313</v>
      </c>
      <c r="S32">
        <v>693</v>
      </c>
      <c r="T32" s="3">
        <v>196</v>
      </c>
      <c r="U32" s="3">
        <v>337</v>
      </c>
      <c r="V32">
        <v>114000</v>
      </c>
      <c r="W32" s="3">
        <v>5</v>
      </c>
      <c r="X32" s="1" t="s">
        <v>5</v>
      </c>
      <c r="Y32" s="1" t="s">
        <v>384</v>
      </c>
      <c r="Z32" s="2">
        <v>45636.216238425928</v>
      </c>
      <c r="AA32" t="s">
        <v>1181</v>
      </c>
      <c r="AB32" t="s">
        <v>753</v>
      </c>
    </row>
    <row r="33" spans="1:28">
      <c r="A33" s="3">
        <v>31</v>
      </c>
      <c r="B33" t="s">
        <v>799</v>
      </c>
      <c r="C33" t="s">
        <v>796</v>
      </c>
      <c r="D33" t="s">
        <v>798</v>
      </c>
      <c r="E33" t="s">
        <v>930</v>
      </c>
      <c r="F33" t="s">
        <v>797</v>
      </c>
      <c r="G33" s="8"/>
      <c r="H33" s="8" t="str">
        <f t="shared" si="0"/>
        <v>1.마이크로-10만명 미만</v>
      </c>
      <c r="I33" s="8" t="str">
        <f ca="1">IFERROR(__xludf.DUMMYFUNCTION("iferror(REGEXEXTRACT(E33,""[a-zA-Z0-9._%+-]+@[a-zA-Z0-9.-]+\.[a-zA-Z]{2,}""),""2.이메일 없음"")"),"nicole.herrera@thedigitalbrandarchitects.com")</f>
        <v>nicole.herrera@thedigitalbrandarchitects.com</v>
      </c>
      <c r="J33" s="8">
        <f t="shared" si="1"/>
        <v>0.5556949569495695</v>
      </c>
      <c r="K33" s="7">
        <f t="shared" si="2"/>
        <v>5.8794587945879455E-3</v>
      </c>
      <c r="L33" s="6">
        <f t="shared" si="3"/>
        <v>22.049999999999997</v>
      </c>
      <c r="M33" s="5">
        <f t="shared" si="4"/>
        <v>5.5306122448979593</v>
      </c>
      <c r="N33" s="4">
        <f t="shared" si="5"/>
        <v>1.0597278911564625</v>
      </c>
      <c r="O33" s="4">
        <f t="shared" si="6"/>
        <v>4.3383947939262475</v>
      </c>
      <c r="P33" t="s">
        <v>1413</v>
      </c>
      <c r="Q33">
        <v>14700</v>
      </c>
      <c r="R33">
        <v>1917</v>
      </c>
      <c r="S33">
        <v>15100</v>
      </c>
      <c r="T33" s="3">
        <v>29600</v>
      </c>
      <c r="U33" s="3">
        <v>478</v>
      </c>
      <c r="V33">
        <v>81300</v>
      </c>
      <c r="W33" s="3">
        <v>28</v>
      </c>
      <c r="X33" s="1" t="s">
        <v>5</v>
      </c>
      <c r="Y33" s="1" t="s">
        <v>714</v>
      </c>
      <c r="Z33" s="2">
        <v>45700.211192129631</v>
      </c>
      <c r="AA33" t="s">
        <v>1165</v>
      </c>
      <c r="AB33" t="s">
        <v>800</v>
      </c>
    </row>
    <row r="34" spans="1:28">
      <c r="A34" s="3">
        <v>32</v>
      </c>
      <c r="B34" t="s">
        <v>539</v>
      </c>
      <c r="C34" t="s">
        <v>537</v>
      </c>
      <c r="D34" t="s">
        <v>538</v>
      </c>
      <c r="E34" t="s">
        <v>956</v>
      </c>
      <c r="F34" t="s">
        <v>1010</v>
      </c>
      <c r="G34" s="8"/>
      <c r="H34" s="8" t="str">
        <f t="shared" si="0"/>
        <v>1.마이크로-10만명 미만</v>
      </c>
      <c r="I34" s="8" t="str">
        <f ca="1">IFERROR(__xludf.DUMMYFUNCTION("iferror(REGEXEXTRACT(E34,""[a-zA-Z0-9._%+-]+@[a-zA-Z0-9.-]+\.[a-zA-Z]{2,}""),""2.이메일 없음"")"),"katymcbridevlogs@gmail.com")</f>
        <v>katymcbridevlogs@gmail.com</v>
      </c>
      <c r="J34" s="8">
        <f t="shared" si="1"/>
        <v>1.10905E-2</v>
      </c>
      <c r="K34" s="7">
        <f t="shared" si="2"/>
        <v>9.9500000000000006E-5</v>
      </c>
      <c r="L34" s="6">
        <f t="shared" si="3"/>
        <v>6.2984999999999998</v>
      </c>
      <c r="M34" s="5">
        <f t="shared" si="4"/>
        <v>476.30388187663732</v>
      </c>
      <c r="N34" s="4">
        <f t="shared" si="5"/>
        <v>4.9533222195760898</v>
      </c>
      <c r="O34" s="4">
        <f t="shared" si="6"/>
        <v>13.701445502500514</v>
      </c>
      <c r="P34" t="s">
        <v>1414</v>
      </c>
      <c r="Q34">
        <v>4199</v>
      </c>
      <c r="R34">
        <v>3447</v>
      </c>
      <c r="S34">
        <v>20600</v>
      </c>
      <c r="T34" s="3">
        <v>1382</v>
      </c>
      <c r="U34" s="3">
        <v>199</v>
      </c>
      <c r="V34">
        <v>2000000</v>
      </c>
      <c r="W34" s="3">
        <v>28</v>
      </c>
      <c r="X34" s="1" t="s">
        <v>5</v>
      </c>
      <c r="Y34" s="1" t="s">
        <v>711</v>
      </c>
      <c r="Z34" s="2">
        <v>45555.260034722225</v>
      </c>
      <c r="AA34" t="s">
        <v>1176</v>
      </c>
      <c r="AB34" t="s">
        <v>777</v>
      </c>
    </row>
    <row r="35" spans="1:28">
      <c r="A35" s="3">
        <v>33</v>
      </c>
      <c r="B35" t="s">
        <v>877</v>
      </c>
      <c r="C35" t="s">
        <v>895</v>
      </c>
      <c r="D35" t="s">
        <v>859</v>
      </c>
      <c r="E35" t="s">
        <v>2032</v>
      </c>
      <c r="F35" t="s">
        <v>1014</v>
      </c>
      <c r="G35" s="8"/>
      <c r="H35" s="8" t="str">
        <f t="shared" si="0"/>
        <v>2.메가-10만명 이상</v>
      </c>
      <c r="I35" s="8" t="str">
        <f ca="1">IFERROR(__xludf.DUMMYFUNCTION("iferror(REGEXEXTRACT(E35,""[a-zA-Z0-9._%+-]+@[a-zA-Z0-9.-]+\.[a-zA-Z]{2,}""),""2.이메일 없음"")"),"arianavitalepr@gmail.com")</f>
        <v>arianavitalepr@gmail.com</v>
      </c>
      <c r="J35" s="8">
        <f t="shared" si="1"/>
        <v>6.4380165289256199</v>
      </c>
      <c r="K35" s="7">
        <f t="shared" si="2"/>
        <v>4.4864226682408501E-3</v>
      </c>
      <c r="L35" s="6">
        <f t="shared" si="3"/>
        <v>150</v>
      </c>
      <c r="M35" s="5">
        <f t="shared" si="4"/>
        <v>3.8500000000000001E-3</v>
      </c>
      <c r="N35" s="4">
        <f t="shared" si="5"/>
        <v>2.469909090909091E-2</v>
      </c>
      <c r="O35" s="4">
        <f t="shared" si="6"/>
        <v>0.66225165562913912</v>
      </c>
      <c r="P35" t="s">
        <v>1415</v>
      </c>
      <c r="Q35">
        <v>2200000</v>
      </c>
      <c r="R35">
        <v>1653</v>
      </c>
      <c r="S35">
        <v>54300</v>
      </c>
      <c r="T35" s="3">
        <v>192</v>
      </c>
      <c r="U35" s="3">
        <v>38</v>
      </c>
      <c r="V35">
        <v>8470</v>
      </c>
      <c r="W35" s="3">
        <v>44</v>
      </c>
      <c r="X35" s="1" t="s">
        <v>5</v>
      </c>
      <c r="Y35" s="1" t="s">
        <v>709</v>
      </c>
      <c r="Z35" s="2">
        <v>45540.014976851853</v>
      </c>
      <c r="AA35" t="s">
        <v>1182</v>
      </c>
      <c r="AB35" t="s">
        <v>643</v>
      </c>
    </row>
    <row r="36" spans="1:28">
      <c r="A36" s="3">
        <v>34</v>
      </c>
      <c r="B36" t="s">
        <v>724</v>
      </c>
      <c r="C36" t="s">
        <v>721</v>
      </c>
      <c r="D36" t="s">
        <v>723</v>
      </c>
      <c r="E36" t="s">
        <v>938</v>
      </c>
      <c r="F36" t="s">
        <v>722</v>
      </c>
      <c r="G36" s="8"/>
      <c r="H36" s="8" t="str">
        <f t="shared" si="0"/>
        <v>2.메가-10만명 이상</v>
      </c>
      <c r="I36" s="8" t="str">
        <f ca="1">IFERROR(__xludf.DUMMYFUNCTION("iferror(REGEXEXTRACT(E36,""[a-zA-Z0-9._%+-]+@[a-zA-Z0-9.-]+\.[a-zA-Z]{2,}""),""2.이메일 없음"")"),"Lea@shinetalentgroup.com")</f>
        <v>Lea@shinetalentgroup.com</v>
      </c>
      <c r="J36" s="8">
        <f t="shared" si="1"/>
        <v>2.7333333333333333E-4</v>
      </c>
      <c r="K36" s="7">
        <f t="shared" si="2"/>
        <v>3.3333333333333335E-5</v>
      </c>
      <c r="L36" s="6">
        <f t="shared" si="3"/>
        <v>150</v>
      </c>
      <c r="M36" s="5">
        <f t="shared" si="4"/>
        <v>16.203703703703702</v>
      </c>
      <c r="N36" s="4">
        <f t="shared" si="5"/>
        <v>2.8780864197530862E-3</v>
      </c>
      <c r="O36" s="4">
        <f t="shared" si="6"/>
        <v>0.66225165562913912</v>
      </c>
      <c r="P36" t="s">
        <v>1416</v>
      </c>
      <c r="Q36">
        <v>129600</v>
      </c>
      <c r="R36">
        <v>5438</v>
      </c>
      <c r="S36">
        <v>303</v>
      </c>
      <c r="T36" s="3">
        <v>201</v>
      </c>
      <c r="U36" s="3">
        <v>70</v>
      </c>
      <c r="V36">
        <v>2100000</v>
      </c>
      <c r="W36" s="3">
        <v>88</v>
      </c>
      <c r="X36" s="1" t="s">
        <v>5</v>
      </c>
      <c r="Y36" s="1" t="s">
        <v>707</v>
      </c>
      <c r="Z36" s="2">
        <v>45395.129305555558</v>
      </c>
      <c r="AA36" t="s">
        <v>1183</v>
      </c>
      <c r="AB36" t="s">
        <v>1089</v>
      </c>
    </row>
    <row r="37" spans="1:28">
      <c r="A37" s="3">
        <v>35</v>
      </c>
      <c r="B37" t="s">
        <v>649</v>
      </c>
      <c r="C37" t="s">
        <v>648</v>
      </c>
      <c r="D37" t="s">
        <v>647</v>
      </c>
      <c r="E37" t="s">
        <v>951</v>
      </c>
      <c r="F37" t="s">
        <v>646</v>
      </c>
      <c r="G37" s="8"/>
      <c r="H37" s="8" t="str">
        <f t="shared" si="0"/>
        <v>1.마이크로-10만명 미만</v>
      </c>
      <c r="I37" s="8" t="str">
        <f ca="1">IFERROR(__xludf.DUMMYFUNCTION("iferror(REGEXEXTRACT(E37,""[a-zA-Z0-9._%+-]+@[a-zA-Z0-9.-]+\.[a-zA-Z]{2,}""),""2.이메일 없음"")"),"keira@theangelsmgmt.com")</f>
        <v>keira@theangelsmgmt.com</v>
      </c>
      <c r="J37" s="8">
        <f t="shared" si="1"/>
        <v>1.5032679738562092E-3</v>
      </c>
      <c r="K37" s="7">
        <f t="shared" si="2"/>
        <v>1.8155410312273057E-4</v>
      </c>
      <c r="L37" s="6">
        <f t="shared" si="3"/>
        <v>141.75</v>
      </c>
      <c r="M37" s="5">
        <f t="shared" si="4"/>
        <v>1.4571428571428571</v>
      </c>
      <c r="N37" s="4">
        <f t="shared" si="5"/>
        <v>2.0211640211640213E-3</v>
      </c>
      <c r="O37" s="4">
        <f t="shared" si="6"/>
        <v>0.70052539404553416</v>
      </c>
      <c r="P37" t="s">
        <v>1417</v>
      </c>
      <c r="Q37">
        <v>94500</v>
      </c>
      <c r="R37">
        <v>155</v>
      </c>
      <c r="S37">
        <v>166</v>
      </c>
      <c r="T37" s="3">
        <v>16</v>
      </c>
      <c r="U37" s="3">
        <v>25</v>
      </c>
      <c r="V37">
        <v>137700</v>
      </c>
      <c r="W37" s="3">
        <v>22</v>
      </c>
      <c r="X37" s="1" t="s">
        <v>5</v>
      </c>
      <c r="Y37" s="1" t="s">
        <v>703</v>
      </c>
      <c r="Z37" s="2">
        <v>45743.997037037036</v>
      </c>
      <c r="AA37" t="s">
        <v>1187</v>
      </c>
      <c r="AB37" t="s">
        <v>609</v>
      </c>
    </row>
    <row r="38" spans="1:28">
      <c r="A38" s="3">
        <v>36</v>
      </c>
      <c r="B38" t="s">
        <v>504</v>
      </c>
      <c r="C38" t="s">
        <v>501</v>
      </c>
      <c r="D38" t="s">
        <v>503</v>
      </c>
      <c r="E38" t="s">
        <v>937</v>
      </c>
      <c r="F38" t="s">
        <v>502</v>
      </c>
      <c r="G38" s="8"/>
      <c r="H38" s="8" t="str">
        <f t="shared" si="0"/>
        <v>2.메가-10만명 이상</v>
      </c>
      <c r="I38" s="8" t="str">
        <f ca="1">IFERROR(__xludf.DUMMYFUNCTION("iferror(REGEXEXTRACT(E38,""[a-zA-Z0-9._%+-]+@[a-zA-Z0-9.-]+\.[a-zA-Z]{2,}""),""2.이메일 없음"")"),"tanyabelllapr@gmail.com")</f>
        <v>tanyabelllapr@gmail.com</v>
      </c>
      <c r="J38" s="8">
        <f t="shared" si="1"/>
        <v>5.9777777777777777E-2</v>
      </c>
      <c r="K38" s="7">
        <f t="shared" si="2"/>
        <v>8.8888888888888893E-4</v>
      </c>
      <c r="L38" s="6">
        <f t="shared" si="3"/>
        <v>150</v>
      </c>
      <c r="M38" s="5">
        <f t="shared" si="4"/>
        <v>0.36945812807881773</v>
      </c>
      <c r="N38" s="4">
        <f t="shared" si="5"/>
        <v>2.0648604269293925E-2</v>
      </c>
      <c r="O38" s="4">
        <f t="shared" si="6"/>
        <v>0.66225165562913912</v>
      </c>
      <c r="P38" t="s">
        <v>1418</v>
      </c>
      <c r="Q38">
        <v>121800</v>
      </c>
      <c r="R38">
        <v>2652</v>
      </c>
      <c r="S38">
        <v>2475</v>
      </c>
      <c r="T38" s="3">
        <v>175</v>
      </c>
      <c r="U38" s="3">
        <v>40</v>
      </c>
      <c r="V38">
        <v>45000</v>
      </c>
      <c r="W38" s="3">
        <v>33</v>
      </c>
      <c r="X38" s="1" t="s">
        <v>5</v>
      </c>
      <c r="Y38" s="1" t="s">
        <v>701</v>
      </c>
      <c r="Z38" s="2">
        <v>45316.083680555559</v>
      </c>
      <c r="AA38" t="s">
        <v>1163</v>
      </c>
      <c r="AB38" t="s">
        <v>321</v>
      </c>
    </row>
    <row r="39" spans="1:28">
      <c r="A39" s="3">
        <v>37</v>
      </c>
      <c r="B39" t="s">
        <v>1695</v>
      </c>
      <c r="C39" t="s">
        <v>1695</v>
      </c>
      <c r="D39" t="s">
        <v>1913</v>
      </c>
      <c r="E39" t="s">
        <v>948</v>
      </c>
      <c r="F39" t="s">
        <v>2173</v>
      </c>
      <c r="G39" s="8"/>
      <c r="H39" s="8" t="str">
        <f t="shared" si="0"/>
        <v>2.메가-10만명 이상</v>
      </c>
      <c r="I39" s="8" t="str">
        <f ca="1">IFERROR(__xludf.DUMMYFUNCTION("iferror(REGEXEXTRACT(E39,""[a-zA-Z0-9._%+-]+@[a-zA-Z0-9.-]+\.[a-zA-Z]{2,}""),""2.이메일 없음"")"),"neahimanicollab@outlook.com")</f>
        <v>neahimanicollab@outlook.com</v>
      </c>
      <c r="J39" s="8">
        <f t="shared" si="1"/>
        <v>7.4555555555555551E-4</v>
      </c>
      <c r="K39" s="7">
        <f t="shared" si="2"/>
        <v>4.4444444444444441E-6</v>
      </c>
      <c r="L39" s="6">
        <f t="shared" si="3"/>
        <v>150</v>
      </c>
      <c r="M39" s="5">
        <f t="shared" si="4"/>
        <v>4.5124091250940088</v>
      </c>
      <c r="N39" s="4">
        <f t="shared" si="5"/>
        <v>3.3216344948608675E-3</v>
      </c>
      <c r="O39" s="4">
        <f t="shared" si="6"/>
        <v>0.66225165562913912</v>
      </c>
      <c r="P39" t="s">
        <v>1419</v>
      </c>
      <c r="Q39">
        <v>398900</v>
      </c>
      <c r="R39">
        <v>343</v>
      </c>
      <c r="S39">
        <v>1317</v>
      </c>
      <c r="T39" s="3">
        <v>17</v>
      </c>
      <c r="U39" s="3">
        <v>8</v>
      </c>
      <c r="V39">
        <v>1800000</v>
      </c>
      <c r="W39" s="3">
        <v>15</v>
      </c>
      <c r="X39" s="1" t="s">
        <v>699</v>
      </c>
      <c r="Y39" s="1" t="s">
        <v>698</v>
      </c>
      <c r="Z39" s="2">
        <v>45407.206620370373</v>
      </c>
      <c r="AA39" t="s">
        <v>1293</v>
      </c>
      <c r="AB39" t="s">
        <v>602</v>
      </c>
    </row>
    <row r="40" spans="1:28">
      <c r="A40" s="3">
        <v>38</v>
      </c>
      <c r="B40" t="s">
        <v>785</v>
      </c>
      <c r="C40" t="s">
        <v>784</v>
      </c>
      <c r="D40" t="s">
        <v>783</v>
      </c>
      <c r="E40" t="s">
        <v>955</v>
      </c>
      <c r="F40" t="s">
        <v>782</v>
      </c>
      <c r="G40" s="8"/>
      <c r="H40" s="8" t="str">
        <f t="shared" si="0"/>
        <v>2.메가-10만명 이상</v>
      </c>
      <c r="I40" s="8" t="str">
        <f ca="1">IFERROR(__xludf.DUMMYFUNCTION("iferror(REGEXEXTRACT(E40,""[a-zA-Z0-9._%+-]+@[a-zA-Z0-9.-]+\.[a-zA-Z]{2,}""),""2.이메일 없음"")"),"summerchristie9@gmail.com")</f>
        <v>summerchristie9@gmail.com</v>
      </c>
      <c r="J40" s="8">
        <f t="shared" si="1"/>
        <v>0.21933884297520662</v>
      </c>
      <c r="K40" s="7">
        <f t="shared" si="2"/>
        <v>6.6115702479338848E-4</v>
      </c>
      <c r="L40" s="6">
        <f t="shared" si="3"/>
        <v>150</v>
      </c>
      <c r="M40" s="5">
        <f t="shared" si="4"/>
        <v>0.22659176029962547</v>
      </c>
      <c r="N40" s="4">
        <f t="shared" si="5"/>
        <v>4.912921348314607E-2</v>
      </c>
      <c r="O40" s="4">
        <f t="shared" si="6"/>
        <v>0.66225165562913912</v>
      </c>
      <c r="P40" t="s">
        <v>1420</v>
      </c>
      <c r="Q40">
        <v>106800</v>
      </c>
      <c r="R40">
        <v>682</v>
      </c>
      <c r="S40">
        <v>5231</v>
      </c>
      <c r="T40" s="3">
        <v>61</v>
      </c>
      <c r="U40" s="3">
        <v>16</v>
      </c>
      <c r="V40">
        <v>24200</v>
      </c>
      <c r="W40" s="3">
        <v>38</v>
      </c>
      <c r="X40" s="1" t="s">
        <v>5</v>
      </c>
      <c r="Y40" s="1" t="s">
        <v>695</v>
      </c>
      <c r="Z40" s="2">
        <v>45608.032164351855</v>
      </c>
      <c r="AA40" t="s">
        <v>1168</v>
      </c>
      <c r="AB40" t="s">
        <v>1090</v>
      </c>
    </row>
    <row r="41" spans="1:28">
      <c r="A41" s="3">
        <v>39</v>
      </c>
      <c r="B41" t="s">
        <v>1696</v>
      </c>
      <c r="C41" t="s">
        <v>1813</v>
      </c>
      <c r="D41" t="s">
        <v>1914</v>
      </c>
      <c r="E41" t="s">
        <v>43</v>
      </c>
      <c r="F41" t="s">
        <v>2174</v>
      </c>
      <c r="G41" s="8"/>
      <c r="H41" s="8" t="str">
        <f t="shared" si="0"/>
        <v>2.메가-10만명 이상</v>
      </c>
      <c r="I41" s="8" t="str">
        <f ca="1">IFERROR(__xludf.DUMMYFUNCTION("iferror(REGEXEXTRACT(E41,""[a-zA-Z0-9._%+-]+@[a-zA-Z0-9.-]+\.[a-zA-Z]{2,}""),""2.이메일 없음"")"),"vmeghanact@gmail.com")</f>
        <v>vmeghanact@gmail.com</v>
      </c>
      <c r="J41" s="8">
        <f t="shared" si="1"/>
        <v>7.8650442477876115E-3</v>
      </c>
      <c r="K41" s="7">
        <f t="shared" si="2"/>
        <v>8.2964601769911503E-5</v>
      </c>
      <c r="L41" s="6">
        <f t="shared" si="3"/>
        <v>150</v>
      </c>
      <c r="M41" s="5">
        <f t="shared" si="4"/>
        <v>0.61875427789185489</v>
      </c>
      <c r="N41" s="4">
        <f t="shared" si="5"/>
        <v>3.9117043121149895E-3</v>
      </c>
      <c r="O41" s="4">
        <f t="shared" si="6"/>
        <v>0.66225165562913912</v>
      </c>
      <c r="P41" t="s">
        <v>1421</v>
      </c>
      <c r="Q41">
        <v>292200</v>
      </c>
      <c r="R41">
        <v>410</v>
      </c>
      <c r="S41">
        <v>1128</v>
      </c>
      <c r="T41" s="3">
        <v>279</v>
      </c>
      <c r="U41" s="3">
        <v>15</v>
      </c>
      <c r="V41">
        <v>180800</v>
      </c>
      <c r="W41" s="3">
        <v>17</v>
      </c>
      <c r="X41" s="1" t="s">
        <v>5</v>
      </c>
      <c r="Y41" s="1" t="s">
        <v>693</v>
      </c>
      <c r="Z41" s="2">
        <v>45607.130289351851</v>
      </c>
      <c r="AA41" t="s">
        <v>1294</v>
      </c>
      <c r="AB41" t="s">
        <v>616</v>
      </c>
    </row>
    <row r="42" spans="1:28">
      <c r="A42" s="3">
        <v>40</v>
      </c>
      <c r="B42" t="s">
        <v>623</v>
      </c>
      <c r="C42" t="s">
        <v>621</v>
      </c>
      <c r="D42" t="s">
        <v>622</v>
      </c>
      <c r="E42" t="s">
        <v>2033</v>
      </c>
      <c r="F42" t="s">
        <v>1015</v>
      </c>
      <c r="G42" s="8"/>
      <c r="H42" s="8" t="str">
        <f t="shared" si="0"/>
        <v>2.메가-10만명 이상</v>
      </c>
      <c r="I42" s="8" t="str">
        <f ca="1">IFERROR(__xludf.DUMMYFUNCTION("iferror(REGEXEXTRACT(E42,""[a-zA-Z0-9._%+-]+@[a-zA-Z0-9.-]+\.[a-zA-Z]{2,}""),""2.이메일 없음"")"),"emmadoslak@gmail.com")</f>
        <v>emmadoslak@gmail.com</v>
      </c>
      <c r="J42" s="8">
        <f t="shared" si="1"/>
        <v>4.342972427706792E-2</v>
      </c>
      <c r="K42" s="7">
        <f t="shared" si="2"/>
        <v>1.4122394082044385E-4</v>
      </c>
      <c r="L42" s="6">
        <f t="shared" si="3"/>
        <v>150</v>
      </c>
      <c r="M42" s="5">
        <f t="shared" si="4"/>
        <v>0.10621428571428572</v>
      </c>
      <c r="N42" s="4">
        <f t="shared" si="5"/>
        <v>4.5671428571428573E-3</v>
      </c>
      <c r="O42" s="4">
        <f t="shared" si="6"/>
        <v>0.66225165562913912</v>
      </c>
      <c r="P42" t="s">
        <v>1422</v>
      </c>
      <c r="Q42">
        <v>1400000</v>
      </c>
      <c r="R42">
        <v>323</v>
      </c>
      <c r="S42">
        <v>6373</v>
      </c>
      <c r="T42" s="3">
        <v>64</v>
      </c>
      <c r="U42" s="3">
        <v>21</v>
      </c>
      <c r="V42">
        <v>148700</v>
      </c>
      <c r="W42" s="3">
        <v>11</v>
      </c>
      <c r="X42" s="1" t="s">
        <v>688</v>
      </c>
      <c r="Y42" s="1" t="s">
        <v>47</v>
      </c>
      <c r="Z42" s="2">
        <v>45587.254502314812</v>
      </c>
      <c r="AA42" t="s">
        <v>1184</v>
      </c>
      <c r="AB42" t="s">
        <v>715</v>
      </c>
    </row>
    <row r="43" spans="1:28">
      <c r="A43" s="3">
        <v>41</v>
      </c>
      <c r="B43" t="s">
        <v>739</v>
      </c>
      <c r="C43" t="s">
        <v>737</v>
      </c>
      <c r="D43" t="s">
        <v>738</v>
      </c>
      <c r="E43" t="s">
        <v>952</v>
      </c>
      <c r="F43" t="s">
        <v>1011</v>
      </c>
      <c r="G43" s="8"/>
      <c r="H43" s="8" t="str">
        <f t="shared" si="0"/>
        <v>2.메가-10만명 이상</v>
      </c>
      <c r="I43" s="8" t="str">
        <f ca="1">IFERROR(__xludf.DUMMYFUNCTION("iferror(REGEXEXTRACT(E43,""[a-zA-Z0-9._%+-]+@[a-zA-Z0-9.-]+\.[a-zA-Z]{2,}""),""2.이메일 없음"")"),"alyssahoward@shinetalentgroup.com")</f>
        <v>alyssahoward@shinetalentgroup.com</v>
      </c>
      <c r="J43" s="8">
        <f t="shared" si="1"/>
        <v>0.44559139784946239</v>
      </c>
      <c r="K43" s="7">
        <f t="shared" si="2"/>
        <v>2.1505376344086021E-3</v>
      </c>
      <c r="L43" s="6">
        <f t="shared" si="3"/>
        <v>150</v>
      </c>
      <c r="M43" s="5">
        <f t="shared" si="4"/>
        <v>4.3826578699340243E-2</v>
      </c>
      <c r="N43" s="4">
        <f t="shared" si="5"/>
        <v>1.9349670122525919E-2</v>
      </c>
      <c r="O43" s="4">
        <f t="shared" si="6"/>
        <v>0.66225165562913912</v>
      </c>
      <c r="P43" t="s">
        <v>1423</v>
      </c>
      <c r="Q43">
        <v>106100</v>
      </c>
      <c r="R43">
        <v>633</v>
      </c>
      <c r="S43">
        <v>2043</v>
      </c>
      <c r="T43" s="3">
        <v>19</v>
      </c>
      <c r="U43" s="3">
        <v>10</v>
      </c>
      <c r="V43">
        <v>4650</v>
      </c>
      <c r="W43" s="3">
        <v>30</v>
      </c>
      <c r="X43" s="1" t="s">
        <v>5</v>
      </c>
      <c r="Y43" s="1" t="s">
        <v>686</v>
      </c>
      <c r="Z43" s="2">
        <v>45826.436932870369</v>
      </c>
      <c r="AA43" t="s">
        <v>1178</v>
      </c>
      <c r="AB43" t="s">
        <v>1091</v>
      </c>
    </row>
    <row r="44" spans="1:28">
      <c r="A44" s="3">
        <v>42</v>
      </c>
      <c r="B44" t="s">
        <v>325</v>
      </c>
      <c r="C44" t="s">
        <v>322</v>
      </c>
      <c r="D44" t="s">
        <v>324</v>
      </c>
      <c r="E44" t="s">
        <v>152</v>
      </c>
      <c r="F44" t="s">
        <v>1020</v>
      </c>
      <c r="G44" s="8"/>
      <c r="H44" s="8" t="str">
        <f t="shared" si="0"/>
        <v>2.메가-10만명 이상</v>
      </c>
      <c r="I44" s="8" t="str">
        <f ca="1">IFERROR(__xludf.DUMMYFUNCTION("iferror(REGEXEXTRACT(E44,""[a-zA-Z0-9._%+-]+@[a-zA-Z0-9.-]+\.[a-zA-Z]{2,}""),""2.이메일 없음"")"),"emilymetaxas.collabs@gmail.com")</f>
        <v>emilymetaxas.collabs@gmail.com</v>
      </c>
      <c r="J44" s="8">
        <f t="shared" si="1"/>
        <v>0.35235487404162102</v>
      </c>
      <c r="K44" s="7">
        <f t="shared" si="2"/>
        <v>9.8576122672508221E-4</v>
      </c>
      <c r="L44" s="6">
        <f t="shared" si="3"/>
        <v>150</v>
      </c>
      <c r="M44" s="5">
        <f t="shared" si="4"/>
        <v>6.1647535449020935E-2</v>
      </c>
      <c r="N44" s="4">
        <f t="shared" si="5"/>
        <v>2.1525995948683322E-2</v>
      </c>
      <c r="O44" s="4">
        <f t="shared" si="6"/>
        <v>0.66225165562913912</v>
      </c>
      <c r="P44" t="s">
        <v>1424</v>
      </c>
      <c r="Q44">
        <v>148100</v>
      </c>
      <c r="R44">
        <v>856</v>
      </c>
      <c r="S44">
        <v>3179</v>
      </c>
      <c r="T44" s="3">
        <v>29</v>
      </c>
      <c r="U44" s="3">
        <v>9</v>
      </c>
      <c r="V44">
        <v>9130</v>
      </c>
      <c r="W44" s="3">
        <v>23</v>
      </c>
      <c r="X44" s="1" t="s">
        <v>5</v>
      </c>
      <c r="Y44" s="1" t="s">
        <v>685</v>
      </c>
      <c r="Z44" s="2">
        <v>45539.16946759259</v>
      </c>
      <c r="AA44" t="s">
        <v>1190</v>
      </c>
      <c r="AB44" t="s">
        <v>592</v>
      </c>
    </row>
    <row r="45" spans="1:28">
      <c r="A45" s="3">
        <v>43</v>
      </c>
      <c r="B45" t="s">
        <v>619</v>
      </c>
      <c r="C45" t="s">
        <v>617</v>
      </c>
      <c r="D45" t="s">
        <v>618</v>
      </c>
      <c r="E45" t="s">
        <v>2034</v>
      </c>
      <c r="F45" t="s">
        <v>1022</v>
      </c>
      <c r="G45" s="8"/>
      <c r="H45" s="8" t="str">
        <f t="shared" si="0"/>
        <v>1.마이크로-10만명 미만</v>
      </c>
      <c r="I45" s="8" t="str">
        <f ca="1">IFERROR(__xludf.DUMMYFUNCTION("iferror(REGEXEXTRACT(E45,""[a-zA-Z0-9._%+-]+@[a-zA-Z0-9.-]+\.[a-zA-Z]{2,}""),""2.이메일 없음"")"),"curliecrys@gmail.com")</f>
        <v>curliecrys@gmail.com</v>
      </c>
      <c r="J45" s="8">
        <f t="shared" si="1"/>
        <v>1.3786086956521739</v>
      </c>
      <c r="K45" s="7">
        <f t="shared" si="2"/>
        <v>6.1739130434782605E-3</v>
      </c>
      <c r="L45" s="6">
        <f t="shared" si="3"/>
        <v>123.75</v>
      </c>
      <c r="M45" s="5">
        <f t="shared" si="4"/>
        <v>0.1393939393939394</v>
      </c>
      <c r="N45" s="4">
        <f t="shared" si="5"/>
        <v>0.18995151515151515</v>
      </c>
      <c r="O45" s="4">
        <f t="shared" si="6"/>
        <v>0.80160320641282568</v>
      </c>
      <c r="P45" t="s">
        <v>1425</v>
      </c>
      <c r="Q45">
        <v>82500</v>
      </c>
      <c r="R45">
        <v>1695</v>
      </c>
      <c r="S45">
        <v>15600</v>
      </c>
      <c r="T45" s="3">
        <v>183</v>
      </c>
      <c r="U45" s="3">
        <v>71</v>
      </c>
      <c r="V45">
        <v>11500</v>
      </c>
      <c r="W45" s="3">
        <v>33</v>
      </c>
      <c r="X45" s="1" t="s">
        <v>5</v>
      </c>
      <c r="Y45" s="1" t="s">
        <v>684</v>
      </c>
      <c r="Z45" s="2">
        <v>45232.206712962965</v>
      </c>
      <c r="AA45" t="s">
        <v>1193</v>
      </c>
      <c r="AB45" t="s">
        <v>1092</v>
      </c>
    </row>
    <row r="46" spans="1:28">
      <c r="A46" s="3">
        <v>44</v>
      </c>
      <c r="B46" t="s">
        <v>530</v>
      </c>
      <c r="C46" t="s">
        <v>529</v>
      </c>
      <c r="D46" t="s">
        <v>528</v>
      </c>
      <c r="E46" t="s">
        <v>954</v>
      </c>
      <c r="F46" t="s">
        <v>1021</v>
      </c>
      <c r="G46" s="8"/>
      <c r="H46" s="8" t="str">
        <f t="shared" si="0"/>
        <v>1.마이크로-10만명 미만</v>
      </c>
      <c r="I46" s="8" t="str">
        <f ca="1">IFERROR(__xludf.DUMMYFUNCTION("iferror(REGEXEXTRACT(E46,""[a-zA-Z0-9._%+-]+@[a-zA-Z0-9.-]+\.[a-zA-Z]{2,}""),""2.이메일 없음"")"),"chelseastone222@gmail.com")</f>
        <v>chelseastone222@gmail.com</v>
      </c>
      <c r="J46" s="8">
        <f t="shared" si="1"/>
        <v>3.1125025247424761E-3</v>
      </c>
      <c r="K46" s="7">
        <f t="shared" si="2"/>
        <v>1.211876388608362E-4</v>
      </c>
      <c r="L46" s="6">
        <f t="shared" si="3"/>
        <v>127.64999999999999</v>
      </c>
      <c r="M46" s="5">
        <f t="shared" si="4"/>
        <v>5.8178613396004701</v>
      </c>
      <c r="N46" s="4">
        <f t="shared" si="5"/>
        <v>1.4242068155111634E-2</v>
      </c>
      <c r="O46" s="4">
        <f t="shared" si="6"/>
        <v>0.7773027594247961</v>
      </c>
      <c r="P46" t="s">
        <v>1426</v>
      </c>
      <c r="Q46">
        <v>85100</v>
      </c>
      <c r="R46">
        <v>703</v>
      </c>
      <c r="S46">
        <v>1152</v>
      </c>
      <c r="T46" s="3">
        <v>329</v>
      </c>
      <c r="U46" s="3">
        <v>60</v>
      </c>
      <c r="V46">
        <v>495100</v>
      </c>
      <c r="W46" s="3">
        <v>11</v>
      </c>
      <c r="X46" s="1" t="s">
        <v>680</v>
      </c>
      <c r="Y46" s="1" t="s">
        <v>679</v>
      </c>
      <c r="Z46" s="2">
        <v>45202.185185185182</v>
      </c>
      <c r="AA46" t="s">
        <v>1192</v>
      </c>
      <c r="AB46" t="s">
        <v>579</v>
      </c>
    </row>
    <row r="47" spans="1:28">
      <c r="A47" s="3">
        <v>45</v>
      </c>
      <c r="B47" t="s">
        <v>615</v>
      </c>
      <c r="C47" t="s">
        <v>613</v>
      </c>
      <c r="D47" t="s">
        <v>614</v>
      </c>
      <c r="E47" t="s">
        <v>915</v>
      </c>
      <c r="F47" t="s">
        <v>1023</v>
      </c>
      <c r="G47" s="8"/>
      <c r="H47" s="8" t="str">
        <f t="shared" si="0"/>
        <v>1.마이크로-10만명 미만</v>
      </c>
      <c r="I47" s="8" t="str">
        <f ca="1">IFERROR(__xludf.DUMMYFUNCTION("iferror(REGEXEXTRACT(E47,""[a-zA-Z0-9._%+-]+@[a-zA-Z0-9.-]+\.[a-zA-Z]{2,}""),""2.이메일 없음"")"),"2.이메일 없음")</f>
        <v>2.이메일 없음</v>
      </c>
      <c r="J47" s="8">
        <f t="shared" si="1"/>
        <v>2.0166666666666667E-4</v>
      </c>
      <c r="K47" s="7">
        <f t="shared" si="2"/>
        <v>2.7777777777777779E-6</v>
      </c>
      <c r="L47" s="6">
        <f t="shared" si="3"/>
        <v>60.75</v>
      </c>
      <c r="M47" s="5">
        <f t="shared" si="4"/>
        <v>44.444444444444443</v>
      </c>
      <c r="N47" s="4">
        <f t="shared" si="5"/>
        <v>8.5679012345679009E-3</v>
      </c>
      <c r="O47" s="4">
        <f t="shared" si="6"/>
        <v>1.6194331983805668</v>
      </c>
      <c r="P47" t="s">
        <v>1427</v>
      </c>
      <c r="Q47">
        <v>40500</v>
      </c>
      <c r="R47">
        <v>1372</v>
      </c>
      <c r="S47">
        <v>342</v>
      </c>
      <c r="T47" s="3">
        <v>16</v>
      </c>
      <c r="U47" s="3">
        <v>5</v>
      </c>
      <c r="V47">
        <v>1800000</v>
      </c>
      <c r="W47" s="3">
        <v>36</v>
      </c>
      <c r="X47" s="1" t="s">
        <v>5</v>
      </c>
      <c r="Y47" s="1" t="s">
        <v>677</v>
      </c>
      <c r="Z47" s="2">
        <v>45349.892002314817</v>
      </c>
      <c r="AA47" t="s">
        <v>1195</v>
      </c>
      <c r="AB47" t="s">
        <v>588</v>
      </c>
    </row>
    <row r="48" spans="1:28">
      <c r="A48" s="3">
        <v>46</v>
      </c>
      <c r="B48" t="s">
        <v>1697</v>
      </c>
      <c r="C48" t="s">
        <v>1697</v>
      </c>
      <c r="D48" t="s">
        <v>1915</v>
      </c>
      <c r="E48" t="s">
        <v>2027</v>
      </c>
      <c r="F48" t="s">
        <v>2175</v>
      </c>
      <c r="G48" s="8"/>
      <c r="H48" s="8" t="str">
        <f t="shared" si="0"/>
        <v>1.마이크로-10만명 미만</v>
      </c>
      <c r="I48" s="8" t="str">
        <f ca="1">IFERROR(__xludf.DUMMYFUNCTION("iferror(REGEXEXTRACT(E48,""[a-zA-Z0-9._%+-]+@[a-zA-Z0-9.-]+\.[a-zA-Z]{2,}""),""2.이메일 없음"")"),"krissymeridieth3@gmail.com")</f>
        <v>krissymeridieth3@gmail.com</v>
      </c>
      <c r="J48" s="8">
        <f t="shared" si="1"/>
        <v>9.5290697674418598E-2</v>
      </c>
      <c r="K48" s="7">
        <f t="shared" si="2"/>
        <v>1.4534883720930232E-3</v>
      </c>
      <c r="L48" s="6">
        <f t="shared" si="3"/>
        <v>147.14999999999998</v>
      </c>
      <c r="M48" s="5">
        <f t="shared" si="4"/>
        <v>0.17533129459734964</v>
      </c>
      <c r="N48" s="4">
        <f t="shared" si="5"/>
        <v>1.6269113149847095E-2</v>
      </c>
      <c r="O48" s="4">
        <f t="shared" si="6"/>
        <v>0.67499156260546755</v>
      </c>
      <c r="P48" t="s">
        <v>1428</v>
      </c>
      <c r="Q48">
        <v>98100</v>
      </c>
      <c r="R48">
        <v>1107</v>
      </c>
      <c r="S48">
        <v>1571</v>
      </c>
      <c r="T48" s="3">
        <v>43</v>
      </c>
      <c r="U48" s="3">
        <v>25</v>
      </c>
      <c r="V48">
        <v>17200</v>
      </c>
      <c r="W48" s="3">
        <v>32</v>
      </c>
      <c r="X48" s="1" t="s">
        <v>5</v>
      </c>
      <c r="Y48" s="1" t="s">
        <v>673</v>
      </c>
      <c r="Z48" s="2">
        <v>45362.995428240742</v>
      </c>
      <c r="AA48" t="s">
        <v>1295</v>
      </c>
      <c r="AB48" t="s">
        <v>598</v>
      </c>
    </row>
    <row r="49" spans="1:28">
      <c r="A49" s="3">
        <v>47</v>
      </c>
      <c r="B49" t="s">
        <v>719</v>
      </c>
      <c r="C49" t="s">
        <v>718</v>
      </c>
      <c r="D49" t="s">
        <v>717</v>
      </c>
      <c r="E49" t="s">
        <v>915</v>
      </c>
      <c r="F49" t="s">
        <v>716</v>
      </c>
      <c r="G49" s="8"/>
      <c r="H49" s="8" t="str">
        <f t="shared" si="0"/>
        <v>1.마이크로-10만명 미만</v>
      </c>
      <c r="I49" s="8" t="str">
        <f ca="1">IFERROR(__xludf.DUMMYFUNCTION("iferror(REGEXEXTRACT(E49,""[a-zA-Z0-9._%+-]+@[a-zA-Z0-9.-]+\.[a-zA-Z]{2,}""),""2.이메일 없음"")"),"leiannemarig@gmail.com")</f>
        <v>leiannemarig@gmail.com</v>
      </c>
      <c r="J49" s="8">
        <f t="shared" si="1"/>
        <v>0.35968749999999999</v>
      </c>
      <c r="K49" s="7">
        <f t="shared" si="2"/>
        <v>2.6171875000000002E-3</v>
      </c>
      <c r="L49" s="6">
        <f t="shared" si="3"/>
        <v>5.577</v>
      </c>
      <c r="M49" s="5">
        <f t="shared" si="4"/>
        <v>6.8854222700376546</v>
      </c>
      <c r="N49" s="4">
        <f t="shared" si="5"/>
        <v>2.3848843464228078</v>
      </c>
      <c r="O49" s="4">
        <f t="shared" si="6"/>
        <v>15.204500532157519</v>
      </c>
      <c r="P49" t="s">
        <v>1429</v>
      </c>
      <c r="Q49">
        <v>3718</v>
      </c>
      <c r="R49">
        <v>785</v>
      </c>
      <c r="S49">
        <v>8800</v>
      </c>
      <c r="T49" s="3">
        <v>341</v>
      </c>
      <c r="U49" s="3">
        <v>67</v>
      </c>
      <c r="V49">
        <v>25600</v>
      </c>
      <c r="W49" s="3">
        <v>45</v>
      </c>
      <c r="X49" s="1" t="s">
        <v>64</v>
      </c>
      <c r="Y49" s="1" t="s">
        <v>63</v>
      </c>
      <c r="Z49" s="2">
        <v>45539.323657407411</v>
      </c>
      <c r="AA49" t="s">
        <v>1194</v>
      </c>
      <c r="AB49" t="s">
        <v>1093</v>
      </c>
    </row>
    <row r="50" spans="1:28">
      <c r="A50" s="3">
        <v>48</v>
      </c>
      <c r="B50" t="s">
        <v>612</v>
      </c>
      <c r="C50" t="s">
        <v>611</v>
      </c>
      <c r="D50" t="s">
        <v>610</v>
      </c>
      <c r="E50" t="s">
        <v>949</v>
      </c>
      <c r="F50" t="s">
        <v>1019</v>
      </c>
      <c r="G50" s="8"/>
      <c r="H50" s="8" t="str">
        <f t="shared" si="0"/>
        <v>1.마이크로-10만명 미만</v>
      </c>
      <c r="I50" s="8" t="str">
        <f ca="1">IFERROR(__xludf.DUMMYFUNCTION("iferror(REGEXEXTRACT(E50,""[a-zA-Z0-9._%+-]+@[a-zA-Z0-9.-]+\.[a-zA-Z]{2,}""),""2.이메일 없음"")"),"2.이메일 없음")</f>
        <v>2.이메일 없음</v>
      </c>
      <c r="J50" s="8">
        <f t="shared" si="1"/>
        <v>0.14105793450881612</v>
      </c>
      <c r="K50" s="7">
        <f t="shared" si="2"/>
        <v>7.0528967254408059E-3</v>
      </c>
      <c r="L50" s="6">
        <f t="shared" si="3"/>
        <v>54</v>
      </c>
      <c r="M50" s="5">
        <f t="shared" si="4"/>
        <v>5.5138888888888893</v>
      </c>
      <c r="N50" s="4">
        <f t="shared" si="5"/>
        <v>0.41388888888888886</v>
      </c>
      <c r="O50" s="4">
        <f t="shared" si="6"/>
        <v>1.8181818181818181</v>
      </c>
      <c r="P50" t="s">
        <v>1430</v>
      </c>
      <c r="Q50">
        <v>36000</v>
      </c>
      <c r="R50">
        <v>1063</v>
      </c>
      <c r="S50">
        <v>13500</v>
      </c>
      <c r="T50" s="3">
        <v>13100</v>
      </c>
      <c r="U50" s="3">
        <v>1400</v>
      </c>
      <c r="V50">
        <v>198500</v>
      </c>
      <c r="W50" s="3">
        <v>6</v>
      </c>
      <c r="X50" s="1" t="s">
        <v>459</v>
      </c>
      <c r="Y50" s="1" t="s">
        <v>458</v>
      </c>
      <c r="Z50" s="2">
        <v>45518.064120370371</v>
      </c>
      <c r="AA50" t="s">
        <v>1189</v>
      </c>
      <c r="AB50" t="s">
        <v>573</v>
      </c>
    </row>
    <row r="51" spans="1:28">
      <c r="A51" s="3">
        <v>49</v>
      </c>
      <c r="B51" t="s">
        <v>597</v>
      </c>
      <c r="C51" t="s">
        <v>596</v>
      </c>
      <c r="D51" t="s">
        <v>595</v>
      </c>
      <c r="E51" t="s">
        <v>2035</v>
      </c>
      <c r="F51" t="s">
        <v>1024</v>
      </c>
      <c r="G51" s="8"/>
      <c r="H51" s="8" t="str">
        <f t="shared" si="0"/>
        <v>1.마이크로-10만명 미만</v>
      </c>
      <c r="I51" s="8" t="str">
        <f ca="1">IFERROR(__xludf.DUMMYFUNCTION("iferror(REGEXEXTRACT(E51,""[a-zA-Z0-9._%+-]+@[a-zA-Z0-9.-]+\.[a-zA-Z]{2,}""),""2.이메일 없음"")"),"Hijessarakelyan@gmail.com")</f>
        <v>Hijessarakelyan@gmail.com</v>
      </c>
      <c r="J51" s="8">
        <f t="shared" si="1"/>
        <v>8.509225092250923E-2</v>
      </c>
      <c r="K51" s="7">
        <f t="shared" si="2"/>
        <v>3.6531365313653137E-3</v>
      </c>
      <c r="L51" s="6">
        <f t="shared" si="3"/>
        <v>68.550000000000011</v>
      </c>
      <c r="M51" s="5">
        <f t="shared" si="4"/>
        <v>0.5929978118161926</v>
      </c>
      <c r="N51" s="4">
        <f t="shared" si="5"/>
        <v>2.5054704595185995E-2</v>
      </c>
      <c r="O51" s="4">
        <f t="shared" si="6"/>
        <v>1.4378145219266711</v>
      </c>
      <c r="P51" t="s">
        <v>1431</v>
      </c>
      <c r="Q51">
        <v>45700</v>
      </c>
      <c r="R51">
        <v>334</v>
      </c>
      <c r="S51">
        <v>1046</v>
      </c>
      <c r="T51" s="3">
        <v>1161</v>
      </c>
      <c r="U51" s="3">
        <v>99</v>
      </c>
      <c r="V51">
        <v>27100</v>
      </c>
      <c r="W51" s="3">
        <v>25</v>
      </c>
      <c r="X51" s="1" t="s">
        <v>5</v>
      </c>
      <c r="Y51" s="1" t="s">
        <v>662</v>
      </c>
      <c r="Z51" s="2">
        <v>45700.240428240744</v>
      </c>
      <c r="AA51" t="s">
        <v>1196</v>
      </c>
      <c r="AB51" t="s">
        <v>1094</v>
      </c>
    </row>
    <row r="52" spans="1:28">
      <c r="A52" s="3">
        <v>50</v>
      </c>
      <c r="B52" t="s">
        <v>601</v>
      </c>
      <c r="C52" t="s">
        <v>897</v>
      </c>
      <c r="D52" t="s">
        <v>600</v>
      </c>
      <c r="E52" t="s">
        <v>2036</v>
      </c>
      <c r="F52" t="s">
        <v>1026</v>
      </c>
      <c r="G52" s="8"/>
      <c r="H52" s="8" t="str">
        <f t="shared" si="0"/>
        <v>1.마이크로-10만명 미만</v>
      </c>
      <c r="I52" s="8" t="str">
        <f ca="1">IFERROR(__xludf.DUMMYFUNCTION("iferror(REGEXEXTRACT(E52,""[a-zA-Z0-9._%+-]+@[a-zA-Z0-9.-]+\.[a-zA-Z]{2,}""),""2.이메일 없음"")"),"2.이메일 없음")</f>
        <v>2.이메일 없음</v>
      </c>
      <c r="J52" s="8">
        <f t="shared" si="1"/>
        <v>3.0437500000000001E-4</v>
      </c>
      <c r="K52" s="7">
        <f t="shared" si="2"/>
        <v>1.7499999999999998E-5</v>
      </c>
      <c r="L52" s="6">
        <f t="shared" si="3"/>
        <v>78.449999999999989</v>
      </c>
      <c r="M52" s="5">
        <f t="shared" si="4"/>
        <v>30.592734225621413</v>
      </c>
      <c r="N52" s="4">
        <f t="shared" si="5"/>
        <v>5.2581261950286808E-3</v>
      </c>
      <c r="O52" s="4">
        <f t="shared" si="6"/>
        <v>1.2586532410320959</v>
      </c>
      <c r="P52" t="s">
        <v>1432</v>
      </c>
      <c r="Q52">
        <v>52300</v>
      </c>
      <c r="R52">
        <v>1044</v>
      </c>
      <c r="S52">
        <v>247</v>
      </c>
      <c r="T52" s="3">
        <v>212</v>
      </c>
      <c r="U52" s="3">
        <v>28</v>
      </c>
      <c r="V52">
        <v>1600000</v>
      </c>
      <c r="W52" s="3">
        <v>44</v>
      </c>
      <c r="X52" s="1" t="s">
        <v>5</v>
      </c>
      <c r="Y52" s="1" t="s">
        <v>660</v>
      </c>
      <c r="Z52" s="2">
        <v>45573.308912037035</v>
      </c>
      <c r="AA52" t="s">
        <v>1198</v>
      </c>
      <c r="AB52" t="s">
        <v>422</v>
      </c>
    </row>
    <row r="53" spans="1:28">
      <c r="A53" s="3">
        <v>51</v>
      </c>
      <c r="B53" t="s">
        <v>576</v>
      </c>
      <c r="C53" t="s">
        <v>576</v>
      </c>
      <c r="D53" t="s">
        <v>575</v>
      </c>
      <c r="E53" t="s">
        <v>2037</v>
      </c>
      <c r="F53" t="s">
        <v>574</v>
      </c>
      <c r="G53" s="8"/>
      <c r="H53" s="8" t="str">
        <f t="shared" si="0"/>
        <v>2.메가-10만명 이상</v>
      </c>
      <c r="I53" s="8" t="str">
        <f ca="1">IFERROR(__xludf.DUMMYFUNCTION("iferror(REGEXEXTRACT(E53,""[a-zA-Z0-9._%+-]+@[a-zA-Z0-9.-]+\.[a-zA-Z]{2,}""),""2.이메일 없음"")"),"simranahadparvez@gmail.com")</f>
        <v>simranahadparvez@gmail.com</v>
      </c>
      <c r="J53" s="8">
        <f t="shared" si="1"/>
        <v>0.16413835701050031</v>
      </c>
      <c r="K53" s="7">
        <f t="shared" si="2"/>
        <v>1.1117974058060532E-4</v>
      </c>
      <c r="L53" s="6">
        <f t="shared" si="3"/>
        <v>150</v>
      </c>
      <c r="M53" s="5">
        <f t="shared" si="4"/>
        <v>0.21257878151260504</v>
      </c>
      <c r="N53" s="4">
        <f t="shared" si="5"/>
        <v>3.4818802521008406E-2</v>
      </c>
      <c r="O53" s="4">
        <f t="shared" si="6"/>
        <v>0.66225165562913912</v>
      </c>
      <c r="P53" t="s">
        <v>1433</v>
      </c>
      <c r="Q53">
        <v>761600</v>
      </c>
      <c r="R53">
        <v>1481</v>
      </c>
      <c r="S53">
        <v>26500</v>
      </c>
      <c r="T53" s="3">
        <v>56</v>
      </c>
      <c r="U53" s="3">
        <v>18</v>
      </c>
      <c r="V53">
        <v>161900</v>
      </c>
      <c r="W53" s="3">
        <v>15</v>
      </c>
      <c r="X53" s="1" t="s">
        <v>5</v>
      </c>
      <c r="Y53" s="1" t="s">
        <v>658</v>
      </c>
      <c r="Z53" s="2">
        <v>45605.317546296297</v>
      </c>
      <c r="AA53" t="s">
        <v>1199</v>
      </c>
      <c r="AB53" t="s">
        <v>513</v>
      </c>
    </row>
    <row r="54" spans="1:28">
      <c r="A54" s="3">
        <v>52</v>
      </c>
      <c r="B54" t="s">
        <v>572</v>
      </c>
      <c r="C54" t="s">
        <v>572</v>
      </c>
      <c r="D54" t="s">
        <v>571</v>
      </c>
      <c r="E54" t="s">
        <v>928</v>
      </c>
      <c r="F54" t="s">
        <v>570</v>
      </c>
      <c r="G54" s="8"/>
      <c r="H54" s="8" t="str">
        <f t="shared" si="0"/>
        <v>2.메가-10만명 이상</v>
      </c>
      <c r="I54" s="8" t="str">
        <f ca="1">IFERROR(__xludf.DUMMYFUNCTION("iferror(REGEXEXTRACT(E54,""[a-zA-Z0-9._%+-]+@[a-zA-Z0-9.-]+\.[a-zA-Z]{2,}""),""2.이메일 없음"")"),"anna2332@outlook.de")</f>
        <v>anna2332@outlook.de</v>
      </c>
      <c r="J54" s="8">
        <f t="shared" si="1"/>
        <v>5.6347038139031644</v>
      </c>
      <c r="K54" s="7">
        <f t="shared" si="2"/>
        <v>4.598322964565864E-3</v>
      </c>
      <c r="L54" s="6">
        <f t="shared" si="3"/>
        <v>150</v>
      </c>
      <c r="M54" s="5">
        <f t="shared" si="4"/>
        <v>8.3004041311180964E-3</v>
      </c>
      <c r="N54" s="4">
        <f t="shared" si="5"/>
        <v>4.67377638078132E-2</v>
      </c>
      <c r="O54" s="4">
        <f t="shared" si="6"/>
        <v>0.66225165562913912</v>
      </c>
      <c r="P54" t="s">
        <v>1434</v>
      </c>
      <c r="Q54">
        <v>890800</v>
      </c>
      <c r="R54">
        <v>200</v>
      </c>
      <c r="S54">
        <v>41600</v>
      </c>
      <c r="T54" s="3">
        <v>29</v>
      </c>
      <c r="U54" s="3">
        <v>34</v>
      </c>
      <c r="V54">
        <v>7394</v>
      </c>
      <c r="W54" s="3">
        <v>16</v>
      </c>
      <c r="X54" s="1" t="s">
        <v>654</v>
      </c>
      <c r="Y54" s="1" t="s">
        <v>653</v>
      </c>
      <c r="Z54" s="2">
        <v>45898.88554398148</v>
      </c>
      <c r="AA54" t="s">
        <v>1203</v>
      </c>
      <c r="AB54" t="s">
        <v>523</v>
      </c>
    </row>
    <row r="55" spans="1:28">
      <c r="A55" s="3">
        <v>53</v>
      </c>
      <c r="B55" t="s">
        <v>1698</v>
      </c>
      <c r="C55" t="s">
        <v>1814</v>
      </c>
      <c r="D55" t="s">
        <v>1916</v>
      </c>
      <c r="E55" t="s">
        <v>992</v>
      </c>
      <c r="F55" t="s">
        <v>2176</v>
      </c>
      <c r="G55" s="8"/>
      <c r="H55" s="8" t="str">
        <f t="shared" si="0"/>
        <v>2.메가-10만명 이상</v>
      </c>
      <c r="I55" s="8" t="str">
        <f ca="1">IFERROR(__xludf.DUMMYFUNCTION("iferror(REGEXEXTRACT(E55,""[a-zA-Z0-9._%+-]+@[a-zA-Z0-9.-]+\.[a-zA-Z]{2,}""),""2.이메일 없음"")"),"collaborate@briannafornes.com")</f>
        <v>collaborate@briannafornes.com</v>
      </c>
      <c r="J55" s="8">
        <f t="shared" si="1"/>
        <v>0.6042936844454363</v>
      </c>
      <c r="K55" s="7">
        <f t="shared" si="2"/>
        <v>2.5663914304842669E-4</v>
      </c>
      <c r="L55" s="6">
        <f t="shared" si="3"/>
        <v>150</v>
      </c>
      <c r="M55" s="5">
        <f t="shared" si="4"/>
        <v>0.29873333333333335</v>
      </c>
      <c r="N55" s="4">
        <f t="shared" si="5"/>
        <v>0.18021000000000001</v>
      </c>
      <c r="O55" s="4">
        <f t="shared" si="6"/>
        <v>0.66225165562913912</v>
      </c>
      <c r="P55" t="s">
        <v>1435</v>
      </c>
      <c r="Q55">
        <v>1500000</v>
      </c>
      <c r="R55">
        <v>2985</v>
      </c>
      <c r="S55">
        <v>270200</v>
      </c>
      <c r="T55" s="3">
        <v>469</v>
      </c>
      <c r="U55" s="3">
        <v>115</v>
      </c>
      <c r="V55">
        <v>448100</v>
      </c>
      <c r="W55" s="3">
        <v>32</v>
      </c>
      <c r="X55" s="1" t="s">
        <v>5</v>
      </c>
      <c r="Y55" s="1" t="s">
        <v>651</v>
      </c>
      <c r="Z55" s="2">
        <v>45325.130833333336</v>
      </c>
      <c r="AA55" t="s">
        <v>1296</v>
      </c>
      <c r="AB55" t="s">
        <v>569</v>
      </c>
    </row>
    <row r="56" spans="1:28">
      <c r="A56" s="3">
        <v>54</v>
      </c>
      <c r="B56" t="s">
        <v>448</v>
      </c>
      <c r="C56" t="s">
        <v>448</v>
      </c>
      <c r="D56" t="s">
        <v>447</v>
      </c>
      <c r="E56" t="s">
        <v>2038</v>
      </c>
      <c r="F56" t="s">
        <v>1068</v>
      </c>
      <c r="G56" s="8"/>
      <c r="H56" s="8" t="str">
        <f t="shared" si="0"/>
        <v>1.마이크로-10만명 미만</v>
      </c>
      <c r="I56" s="8" t="str">
        <f ca="1">IFERROR(__xludf.DUMMYFUNCTION("iferror(REGEXEXTRACT(E56,""[a-zA-Z0-9._%+-]+@[a-zA-Z0-9.-]+\.[a-zA-Z]{2,}""),""2.이메일 없음"")"),"sydney@sydneyteam.com")</f>
        <v>sydney@sydneyteam.com</v>
      </c>
      <c r="J56" s="8">
        <f t="shared" si="1"/>
        <v>3.211111111111111E-4</v>
      </c>
      <c r="K56" s="7">
        <f t="shared" si="2"/>
        <v>2.7777777777777779E-6</v>
      </c>
      <c r="L56" s="6">
        <f t="shared" si="3"/>
        <v>37.5</v>
      </c>
      <c r="M56" s="5">
        <f t="shared" si="4"/>
        <v>144</v>
      </c>
      <c r="N56" s="4">
        <f t="shared" si="5"/>
        <v>4.6039999999999998E-2</v>
      </c>
      <c r="O56" s="4">
        <f t="shared" si="6"/>
        <v>2.5974025974025974</v>
      </c>
      <c r="P56" t="s">
        <v>1436</v>
      </c>
      <c r="Q56">
        <v>25000</v>
      </c>
      <c r="R56">
        <v>2265</v>
      </c>
      <c r="S56">
        <v>1141</v>
      </c>
      <c r="T56" s="3">
        <v>5</v>
      </c>
      <c r="U56" s="3">
        <v>10</v>
      </c>
      <c r="V56">
        <v>3600000</v>
      </c>
      <c r="W56" s="3">
        <v>15</v>
      </c>
      <c r="X56" s="1" t="s">
        <v>645</v>
      </c>
      <c r="Y56" s="1" t="s">
        <v>644</v>
      </c>
      <c r="Z56" s="2">
        <v>45899.165775462963</v>
      </c>
      <c r="AA56" t="s">
        <v>1262</v>
      </c>
      <c r="AB56" t="s">
        <v>41</v>
      </c>
    </row>
    <row r="57" spans="1:28">
      <c r="A57" s="3">
        <v>55</v>
      </c>
      <c r="B57" t="s">
        <v>421</v>
      </c>
      <c r="C57" t="s">
        <v>420</v>
      </c>
      <c r="D57" t="s">
        <v>419</v>
      </c>
      <c r="E57" t="s">
        <v>995</v>
      </c>
      <c r="F57" t="s">
        <v>1074</v>
      </c>
      <c r="G57" s="8"/>
      <c r="H57" s="8" t="str">
        <f t="shared" si="0"/>
        <v>1.마이크로-10만명 미만</v>
      </c>
      <c r="I57" s="8" t="str">
        <f ca="1">IFERROR(__xludf.DUMMYFUNCTION("iferror(REGEXEXTRACT(E57,""[a-zA-Z0-9._%+-]+@[a-zA-Z0-9.-]+\.[a-zA-Z]{2,}""),""2.이메일 없음"")"),"raye.oji@gmail.com")</f>
        <v>raye.oji@gmail.com</v>
      </c>
      <c r="J57" s="8">
        <f t="shared" si="1"/>
        <v>4.8925325958119319E-2</v>
      </c>
      <c r="K57" s="7">
        <f t="shared" si="2"/>
        <v>3.5559067562228371E-5</v>
      </c>
      <c r="L57" s="6">
        <f t="shared" si="3"/>
        <v>38.400000000000006</v>
      </c>
      <c r="M57" s="5">
        <f t="shared" si="4"/>
        <v>29.66015625</v>
      </c>
      <c r="N57" s="4">
        <f t="shared" si="5"/>
        <v>1.4502734374999999</v>
      </c>
      <c r="O57" s="4">
        <f t="shared" si="6"/>
        <v>2.5380710659898473</v>
      </c>
      <c r="P57" t="s">
        <v>1437</v>
      </c>
      <c r="Q57">
        <v>25600</v>
      </c>
      <c r="R57">
        <v>83</v>
      </c>
      <c r="S57">
        <v>37100</v>
      </c>
      <c r="T57" s="3">
        <v>22</v>
      </c>
      <c r="U57" s="3">
        <v>27</v>
      </c>
      <c r="V57">
        <v>759300</v>
      </c>
      <c r="W57" s="3">
        <v>54</v>
      </c>
      <c r="X57" s="1" t="s">
        <v>5</v>
      </c>
      <c r="Y57" s="1" t="s">
        <v>642</v>
      </c>
      <c r="Z57" s="2">
        <v>45763.229178240741</v>
      </c>
      <c r="AA57" t="s">
        <v>1272</v>
      </c>
      <c r="AB57" t="s">
        <v>519</v>
      </c>
    </row>
    <row r="58" spans="1:28">
      <c r="A58" s="3">
        <v>56</v>
      </c>
      <c r="B58" t="s">
        <v>1699</v>
      </c>
      <c r="C58" t="s">
        <v>1815</v>
      </c>
      <c r="D58" t="s">
        <v>1917</v>
      </c>
      <c r="E58" t="s">
        <v>917</v>
      </c>
      <c r="F58" t="s">
        <v>2177</v>
      </c>
      <c r="G58" s="8"/>
      <c r="H58" s="8" t="str">
        <f t="shared" si="0"/>
        <v>1.마이크로-10만명 미만</v>
      </c>
      <c r="I58" s="8" t="str">
        <f ca="1">IFERROR(__xludf.DUMMYFUNCTION("iferror(REGEXEXTRACT(E58,""[a-zA-Z0-9._%+-]+@[a-zA-Z0-9.-]+\.[a-zA-Z]{2,}""),""2.이메일 없음"")"),"corrostellabsn@gmail.com")</f>
        <v>corrostellabsn@gmail.com</v>
      </c>
      <c r="J58" s="8">
        <f t="shared" si="1"/>
        <v>1.5712494776431258E-3</v>
      </c>
      <c r="K58" s="7">
        <f t="shared" si="2"/>
        <v>2.2147931466778102E-4</v>
      </c>
      <c r="L58" s="6">
        <f t="shared" si="3"/>
        <v>0.92849999999999999</v>
      </c>
      <c r="M58" s="5">
        <f t="shared" si="4"/>
        <v>773.18255250403877</v>
      </c>
      <c r="N58" s="4">
        <f t="shared" si="5"/>
        <v>0.43134087237479807</v>
      </c>
      <c r="O58" s="4">
        <f t="shared" si="6"/>
        <v>51.853772361939328</v>
      </c>
      <c r="P58" t="s">
        <v>1438</v>
      </c>
      <c r="Q58">
        <v>619</v>
      </c>
      <c r="R58">
        <v>577</v>
      </c>
      <c r="S58">
        <v>161</v>
      </c>
      <c r="T58" s="3">
        <v>485</v>
      </c>
      <c r="U58" s="3">
        <v>106</v>
      </c>
      <c r="V58">
        <v>478600</v>
      </c>
      <c r="W58" s="3">
        <v>13</v>
      </c>
      <c r="X58" s="1" t="s">
        <v>637</v>
      </c>
      <c r="Y58" s="1" t="s">
        <v>636</v>
      </c>
      <c r="Z58" s="2">
        <v>45590.954074074078</v>
      </c>
      <c r="AA58" t="s">
        <v>1297</v>
      </c>
      <c r="AB58" t="s">
        <v>1095</v>
      </c>
    </row>
    <row r="59" spans="1:28">
      <c r="A59" s="3">
        <v>57</v>
      </c>
      <c r="B59" t="s">
        <v>891</v>
      </c>
      <c r="C59" t="s">
        <v>891</v>
      </c>
      <c r="D59" t="s">
        <v>873</v>
      </c>
      <c r="E59" t="s">
        <v>2039</v>
      </c>
      <c r="F59" t="s">
        <v>893</v>
      </c>
      <c r="G59" s="8"/>
      <c r="H59" s="8" t="str">
        <f t="shared" si="0"/>
        <v>1.마이크로-10만명 미만</v>
      </c>
      <c r="I59" s="8" t="str">
        <f ca="1">IFERROR(__xludf.DUMMYFUNCTION("iferror(REGEXEXTRACT(E59,""[a-zA-Z0-9._%+-]+@[a-zA-Z0-9.-]+\.[a-zA-Z]{2,}""),""2.이메일 없음"")"),"ramwilsonn@icloud.com")</f>
        <v>ramwilsonn@icloud.com</v>
      </c>
      <c r="J59" s="8">
        <f t="shared" si="1"/>
        <v>2.2764705882352943E-3</v>
      </c>
      <c r="K59" s="7">
        <f t="shared" si="2"/>
        <v>2.3529411764705884E-5</v>
      </c>
      <c r="L59" s="6">
        <f t="shared" si="3"/>
        <v>22.799999999999997</v>
      </c>
      <c r="M59" s="5">
        <f t="shared" si="4"/>
        <v>111.84210526315789</v>
      </c>
      <c r="N59" s="4">
        <f t="shared" si="5"/>
        <v>0.22743421052631579</v>
      </c>
      <c r="O59" s="4">
        <f t="shared" si="6"/>
        <v>4.2016806722689077</v>
      </c>
      <c r="P59" t="s">
        <v>1439</v>
      </c>
      <c r="Q59">
        <v>15200</v>
      </c>
      <c r="R59">
        <v>208</v>
      </c>
      <c r="S59">
        <v>3417</v>
      </c>
      <c r="T59" s="3">
        <v>413</v>
      </c>
      <c r="U59" s="3">
        <v>40</v>
      </c>
      <c r="V59">
        <v>1700000</v>
      </c>
      <c r="W59" s="3">
        <v>127</v>
      </c>
      <c r="X59" s="1" t="s">
        <v>5</v>
      </c>
      <c r="Y59" s="1" t="s">
        <v>634</v>
      </c>
      <c r="Z59" s="2">
        <v>45772.29965277778</v>
      </c>
      <c r="AA59" t="s">
        <v>1281</v>
      </c>
      <c r="AB59" t="s">
        <v>517</v>
      </c>
    </row>
    <row r="60" spans="1:28">
      <c r="A60" s="3">
        <v>58</v>
      </c>
      <c r="B60" t="s">
        <v>1700</v>
      </c>
      <c r="C60" t="s">
        <v>1816</v>
      </c>
      <c r="D60" t="s">
        <v>1918</v>
      </c>
      <c r="E60" t="s">
        <v>974</v>
      </c>
      <c r="F60" t="s">
        <v>2178</v>
      </c>
      <c r="G60" s="8"/>
      <c r="H60" s="8" t="str">
        <f t="shared" si="0"/>
        <v>2.메가-10만명 이상</v>
      </c>
      <c r="I60" s="8" t="str">
        <f ca="1">IFERROR(__xludf.DUMMYFUNCTION("iferror(REGEXEXTRACT(E60,""[a-zA-Z0-9._%+-]+@[a-zA-Z0-9.-]+\.[a-zA-Z]{2,}""),""2.이메일 없음"")"),"Tiffluence@gmail.com")</f>
        <v>Tiffluence@gmail.com</v>
      </c>
      <c r="J60" s="8">
        <f t="shared" si="1"/>
        <v>4.2699420289855077</v>
      </c>
      <c r="K60" s="7">
        <f t="shared" si="2"/>
        <v>2.8985507246376811E-4</v>
      </c>
      <c r="L60" s="6">
        <f t="shared" si="3"/>
        <v>150</v>
      </c>
      <c r="M60" s="5">
        <f t="shared" si="4"/>
        <v>8.2240762812872473E-2</v>
      </c>
      <c r="N60" s="4">
        <f t="shared" si="5"/>
        <v>0.35115613825983316</v>
      </c>
      <c r="O60" s="4">
        <f t="shared" si="6"/>
        <v>0.66225165562913912</v>
      </c>
      <c r="P60" t="s">
        <v>1440</v>
      </c>
      <c r="Q60">
        <v>419500</v>
      </c>
      <c r="R60">
        <v>703</v>
      </c>
      <c r="S60">
        <v>147300</v>
      </c>
      <c r="T60" s="3">
        <v>3</v>
      </c>
      <c r="U60" s="3">
        <v>10</v>
      </c>
      <c r="V60">
        <v>34500</v>
      </c>
      <c r="W60" s="3">
        <v>109</v>
      </c>
      <c r="X60" s="1" t="s">
        <v>632</v>
      </c>
      <c r="Y60" s="1" t="s">
        <v>631</v>
      </c>
      <c r="Z60" s="2">
        <v>45323.923206018517</v>
      </c>
      <c r="AA60" t="s">
        <v>1298</v>
      </c>
      <c r="AB60" t="s">
        <v>579</v>
      </c>
    </row>
    <row r="61" spans="1:28">
      <c r="A61" s="3">
        <v>59</v>
      </c>
      <c r="B61" t="s">
        <v>1701</v>
      </c>
      <c r="C61" t="s">
        <v>1817</v>
      </c>
      <c r="D61" t="s">
        <v>1919</v>
      </c>
      <c r="E61" t="s">
        <v>2040</v>
      </c>
      <c r="F61" t="s">
        <v>2179</v>
      </c>
      <c r="G61" s="8"/>
      <c r="H61" s="8" t="str">
        <f t="shared" si="0"/>
        <v>2.메가-10만명 이상</v>
      </c>
      <c r="I61" s="8" t="str">
        <f ca="1">IFERROR(__xludf.DUMMYFUNCTION("iferror(REGEXEXTRACT(E61,""[a-zA-Z0-9._%+-]+@[a-zA-Z0-9.-]+\.[a-zA-Z]{2,}""),""2.이메일 없음"")"),"jennabachrach8@gmail.com")</f>
        <v>jennabachrach8@gmail.com</v>
      </c>
      <c r="J61" s="8">
        <f t="shared" si="1"/>
        <v>1.9620991253644315E-2</v>
      </c>
      <c r="K61" s="7">
        <f t="shared" si="2"/>
        <v>2.0408163265306123E-4</v>
      </c>
      <c r="L61" s="6">
        <f t="shared" si="3"/>
        <v>150</v>
      </c>
      <c r="M61" s="5">
        <f t="shared" si="4"/>
        <v>0.34163346613545814</v>
      </c>
      <c r="N61" s="4">
        <f t="shared" si="5"/>
        <v>6.6334661354581674E-3</v>
      </c>
      <c r="O61" s="4">
        <f t="shared" si="6"/>
        <v>0.66225165562913912</v>
      </c>
      <c r="P61" t="s">
        <v>1441</v>
      </c>
      <c r="Q61">
        <v>100400</v>
      </c>
      <c r="R61">
        <v>454</v>
      </c>
      <c r="S61">
        <v>659</v>
      </c>
      <c r="T61" s="3">
        <v>7</v>
      </c>
      <c r="U61" s="3">
        <v>7</v>
      </c>
      <c r="V61">
        <v>34300</v>
      </c>
      <c r="W61" s="3">
        <v>25</v>
      </c>
      <c r="X61" s="1" t="s">
        <v>630</v>
      </c>
      <c r="Y61" s="1" t="s">
        <v>629</v>
      </c>
      <c r="Z61" s="2">
        <v>45828.231574074074</v>
      </c>
      <c r="AA61" t="s">
        <v>1299</v>
      </c>
      <c r="AB61" t="s">
        <v>702</v>
      </c>
    </row>
    <row r="62" spans="1:28">
      <c r="A62" s="3">
        <v>60</v>
      </c>
      <c r="B62" t="s">
        <v>1702</v>
      </c>
      <c r="C62" t="s">
        <v>1818</v>
      </c>
      <c r="D62" t="s">
        <v>1920</v>
      </c>
      <c r="E62" t="s">
        <v>927</v>
      </c>
      <c r="F62" t="s">
        <v>2180</v>
      </c>
      <c r="G62" s="8"/>
      <c r="H62" s="8" t="str">
        <f t="shared" si="0"/>
        <v>1.마이크로-10만명 미만</v>
      </c>
      <c r="I62" s="8" t="str">
        <f ca="1">IFERROR(__xludf.DUMMYFUNCTION("iferror(REGEXEXTRACT(E62,""[a-zA-Z0-9._%+-]+@[a-zA-Z0-9.-]+\.[a-zA-Z]{2,}""),""2.이메일 없음"")"),"sozimazoeee@gmail.com")</f>
        <v>sozimazoeee@gmail.com</v>
      </c>
      <c r="J62" s="8">
        <f t="shared" si="1"/>
        <v>0.79032258064516125</v>
      </c>
      <c r="K62" s="7">
        <f t="shared" si="2"/>
        <v>4.3010752688172043E-3</v>
      </c>
      <c r="L62" s="6">
        <f t="shared" si="3"/>
        <v>2.8365</v>
      </c>
      <c r="M62" s="5">
        <f t="shared" si="4"/>
        <v>0.49180327868852458</v>
      </c>
      <c r="N62" s="4">
        <f t="shared" si="5"/>
        <v>0.38709677419354838</v>
      </c>
      <c r="O62" s="4">
        <f t="shared" si="6"/>
        <v>26.065424214779096</v>
      </c>
      <c r="P62" t="s">
        <v>1442</v>
      </c>
      <c r="Q62">
        <v>1891</v>
      </c>
      <c r="R62">
        <v>997</v>
      </c>
      <c r="S62">
        <v>728</v>
      </c>
      <c r="T62" s="3">
        <v>3</v>
      </c>
      <c r="U62" s="3">
        <v>4</v>
      </c>
      <c r="V62">
        <v>930</v>
      </c>
      <c r="W62" s="3">
        <v>14</v>
      </c>
      <c r="X62" s="1" t="s">
        <v>627</v>
      </c>
      <c r="Y62" s="1" t="s">
        <v>626</v>
      </c>
      <c r="Z62" s="2">
        <v>45910.144317129627</v>
      </c>
      <c r="AA62" t="s">
        <v>1300</v>
      </c>
      <c r="AB62" t="s">
        <v>1096</v>
      </c>
    </row>
    <row r="63" spans="1:28">
      <c r="A63" s="3">
        <v>61</v>
      </c>
      <c r="B63" t="s">
        <v>649</v>
      </c>
      <c r="C63" t="s">
        <v>648</v>
      </c>
      <c r="D63" t="s">
        <v>647</v>
      </c>
      <c r="E63" t="s">
        <v>2041</v>
      </c>
      <c r="F63" t="s">
        <v>2181</v>
      </c>
      <c r="G63" s="8"/>
      <c r="H63" s="8" t="str">
        <f t="shared" si="0"/>
        <v>1.마이크로-10만명 미만</v>
      </c>
      <c r="I63" s="8" t="str">
        <f ca="1">IFERROR(__xludf.DUMMYFUNCTION("iferror(REGEXEXTRACT(E63,""[a-zA-Z0-9._%+-]+@[a-zA-Z0-9.-]+\.[a-zA-Z]{2,}""),""2.이메일 없음"")"),"leilajones0106@gmail.com")</f>
        <v>leilajones0106@gmail.com</v>
      </c>
      <c r="J63" s="8">
        <f t="shared" si="1"/>
        <v>3.2131147540983604E-2</v>
      </c>
      <c r="K63" s="7">
        <f t="shared" si="2"/>
        <v>2.377049180327869E-3</v>
      </c>
      <c r="L63" s="6">
        <f t="shared" si="3"/>
        <v>141.75</v>
      </c>
      <c r="M63" s="5">
        <f t="shared" si="4"/>
        <v>0.25820105820105821</v>
      </c>
      <c r="N63" s="4">
        <f t="shared" si="5"/>
        <v>6.2116402116402115E-3</v>
      </c>
      <c r="O63" s="4">
        <f t="shared" si="6"/>
        <v>0.70052539404553416</v>
      </c>
      <c r="P63" t="s">
        <v>1443</v>
      </c>
      <c r="Q63">
        <v>94500</v>
      </c>
      <c r="R63">
        <v>140</v>
      </c>
      <c r="S63">
        <v>529</v>
      </c>
      <c r="T63" s="3">
        <v>197</v>
      </c>
      <c r="U63" s="3">
        <v>58</v>
      </c>
      <c r="V63">
        <v>24400</v>
      </c>
      <c r="W63" s="3">
        <v>24</v>
      </c>
      <c r="X63" s="1" t="s">
        <v>625</v>
      </c>
      <c r="Y63" s="1" t="s">
        <v>624</v>
      </c>
      <c r="Z63" s="2">
        <v>45491.214247685188</v>
      </c>
      <c r="AA63" t="s">
        <v>1301</v>
      </c>
      <c r="AB63" t="s">
        <v>1097</v>
      </c>
    </row>
    <row r="64" spans="1:28">
      <c r="A64" s="3">
        <v>62</v>
      </c>
      <c r="B64" t="s">
        <v>883</v>
      </c>
      <c r="C64" t="s">
        <v>883</v>
      </c>
      <c r="D64" t="s">
        <v>865</v>
      </c>
      <c r="E64" t="s">
        <v>2042</v>
      </c>
      <c r="F64" t="s">
        <v>1043</v>
      </c>
      <c r="G64" s="8"/>
      <c r="H64" s="8" t="str">
        <f t="shared" si="0"/>
        <v>2.메가-10만명 이상</v>
      </c>
      <c r="I64" s="8" t="str">
        <f ca="1">IFERROR(__xludf.DUMMYFUNCTION("iferror(REGEXEXTRACT(E64,""[a-zA-Z0-9._%+-]+@[a-zA-Z0-9.-]+\.[a-zA-Z]{2,}""),""2.이메일 없음"")"),"management@sophadopha.com")</f>
        <v>management@sophadopha.com</v>
      </c>
      <c r="J64" s="8">
        <f t="shared" si="1"/>
        <v>3.1093655589123865</v>
      </c>
      <c r="K64" s="7">
        <f t="shared" si="2"/>
        <v>9.6676737160120846E-4</v>
      </c>
      <c r="L64" s="6">
        <f t="shared" si="3"/>
        <v>150</v>
      </c>
      <c r="M64" s="5">
        <f t="shared" si="4"/>
        <v>7.3555555555555553E-3</v>
      </c>
      <c r="N64" s="4">
        <f t="shared" si="5"/>
        <v>2.2851555555555556E-2</v>
      </c>
      <c r="O64" s="4">
        <f t="shared" si="6"/>
        <v>0.66225165562913912</v>
      </c>
      <c r="P64" t="s">
        <v>1444</v>
      </c>
      <c r="Q64">
        <v>4500000</v>
      </c>
      <c r="R64">
        <v>742</v>
      </c>
      <c r="S64">
        <v>102800</v>
      </c>
      <c r="T64" s="3">
        <v>88</v>
      </c>
      <c r="U64" s="3">
        <v>32</v>
      </c>
      <c r="V64">
        <v>33100</v>
      </c>
      <c r="W64" s="3">
        <v>51</v>
      </c>
      <c r="X64" s="1" t="s">
        <v>5</v>
      </c>
      <c r="Y64" s="1" t="s">
        <v>621</v>
      </c>
      <c r="Z64" s="2">
        <v>45843.357743055552</v>
      </c>
      <c r="AA64" t="s">
        <v>1221</v>
      </c>
      <c r="AB64" t="s">
        <v>742</v>
      </c>
    </row>
    <row r="65" spans="1:28">
      <c r="A65" s="3">
        <v>63</v>
      </c>
      <c r="B65" t="s">
        <v>880</v>
      </c>
      <c r="C65" t="s">
        <v>880</v>
      </c>
      <c r="D65" t="s">
        <v>862</v>
      </c>
      <c r="E65" t="s">
        <v>941</v>
      </c>
      <c r="F65" t="s">
        <v>1035</v>
      </c>
      <c r="G65" s="8"/>
      <c r="H65" s="8" t="str">
        <f t="shared" si="0"/>
        <v>2.메가-10만명 이상</v>
      </c>
      <c r="I65" s="8" t="str">
        <f ca="1">IFERROR(__xludf.DUMMYFUNCTION("iferror(REGEXEXTRACT(E65,""[a-zA-Z0-9._%+-]+@[a-zA-Z0-9.-]+\.[a-zA-Z]{2,}""),""2.이메일 없음"")"),"noa.skikne@thedigitalbrandarchitects.com")</f>
        <v>noa.skikne@thedigitalbrandarchitects.com</v>
      </c>
      <c r="J65" s="8">
        <f t="shared" si="1"/>
        <v>2.5572916666666667E-2</v>
      </c>
      <c r="K65" s="7">
        <f t="shared" si="2"/>
        <v>7.0312500000000002E-3</v>
      </c>
      <c r="L65" s="6">
        <f t="shared" si="3"/>
        <v>150</v>
      </c>
      <c r="M65" s="5">
        <f t="shared" si="4"/>
        <v>0.13305613305613306</v>
      </c>
      <c r="N65" s="4">
        <f t="shared" si="5"/>
        <v>1.4691614691614691E-3</v>
      </c>
      <c r="O65" s="4">
        <f t="shared" si="6"/>
        <v>0.66225165562913912</v>
      </c>
      <c r="P65" t="s">
        <v>1445</v>
      </c>
      <c r="Q65">
        <v>144300</v>
      </c>
      <c r="R65">
        <v>1247</v>
      </c>
      <c r="S65">
        <v>77</v>
      </c>
      <c r="T65" s="3">
        <v>279</v>
      </c>
      <c r="U65" s="3">
        <v>135</v>
      </c>
      <c r="V65">
        <v>19200</v>
      </c>
      <c r="W65" s="3">
        <v>63</v>
      </c>
      <c r="X65" s="1" t="s">
        <v>5</v>
      </c>
      <c r="Y65" s="1" t="s">
        <v>617</v>
      </c>
      <c r="Z65" s="2">
        <v>45875.053159722222</v>
      </c>
      <c r="AA65" t="s">
        <v>1209</v>
      </c>
      <c r="AB65" t="s">
        <v>731</v>
      </c>
    </row>
    <row r="66" spans="1:28">
      <c r="A66" s="3">
        <v>64</v>
      </c>
      <c r="B66" t="s">
        <v>770</v>
      </c>
      <c r="C66" t="s">
        <v>769</v>
      </c>
      <c r="D66" t="s">
        <v>768</v>
      </c>
      <c r="E66" t="s">
        <v>2043</v>
      </c>
      <c r="F66" t="s">
        <v>1007</v>
      </c>
      <c r="G66" s="8"/>
      <c r="H66" s="8" t="str">
        <f t="shared" si="0"/>
        <v>1.마이크로-10만명 미만</v>
      </c>
      <c r="I66" s="8" t="str">
        <f ca="1">IFERROR(__xludf.DUMMYFUNCTION("iferror(REGEXEXTRACT(E66,""[a-zA-Z0-9._%+-]+@[a-zA-Z0-9.-]+\.[a-zA-Z]{2,}""),""2.이메일 없음"")"),"jillian@thekairgroup.com")</f>
        <v>jillian@thekairgroup.com</v>
      </c>
      <c r="J66" s="8">
        <f t="shared" si="1"/>
        <v>4.6684250188394876E-3</v>
      </c>
      <c r="K66" s="7">
        <f t="shared" si="2"/>
        <v>3.3911077618688774E-5</v>
      </c>
      <c r="L66" s="6">
        <f t="shared" si="3"/>
        <v>73.800000000000011</v>
      </c>
      <c r="M66" s="5">
        <f t="shared" si="4"/>
        <v>16.182926829268293</v>
      </c>
      <c r="N66" s="4">
        <f t="shared" si="5"/>
        <v>7.5386178861788625E-2</v>
      </c>
      <c r="O66" s="4">
        <f t="shared" si="6"/>
        <v>1.3368983957219249</v>
      </c>
      <c r="P66" t="s">
        <v>1446</v>
      </c>
      <c r="Q66">
        <v>49200</v>
      </c>
      <c r="R66">
        <v>615</v>
      </c>
      <c r="S66">
        <v>3682</v>
      </c>
      <c r="T66" s="3">
        <v>8</v>
      </c>
      <c r="U66" s="3">
        <v>27</v>
      </c>
      <c r="V66">
        <v>796200</v>
      </c>
      <c r="W66" s="3">
        <v>36</v>
      </c>
      <c r="X66" s="1" t="s">
        <v>5</v>
      </c>
      <c r="Y66" s="1" t="s">
        <v>613</v>
      </c>
      <c r="Z66" s="2">
        <v>45876.291388888887</v>
      </c>
      <c r="AA66" t="s">
        <v>1170</v>
      </c>
      <c r="AB66" t="s">
        <v>678</v>
      </c>
    </row>
    <row r="67" spans="1:28">
      <c r="A67" s="3">
        <v>65</v>
      </c>
      <c r="B67" t="s">
        <v>705</v>
      </c>
      <c r="C67" t="s">
        <v>900</v>
      </c>
      <c r="D67" t="s">
        <v>704</v>
      </c>
      <c r="E67" t="s">
        <v>2044</v>
      </c>
      <c r="F67" t="s">
        <v>1034</v>
      </c>
      <c r="G67" s="8"/>
      <c r="H67" s="8" t="str">
        <f t="shared" ref="H67:H130" si="7">IF(Q67&lt;100000,"1.마이크로-10만명 미만","2.메가-10만명 이상")</f>
        <v>1.마이크로-10만명 미만</v>
      </c>
      <c r="I67" s="8" t="str">
        <f ca="1">IFERROR(__xludf.DUMMYFUNCTION("iferror(REGEXEXTRACT(E67,""[a-zA-Z0-9._%+-]+@[a-zA-Z0-9.-]+\.[a-zA-Z]{2,}""),""2.이메일 없음"")"),"deiksha.inquiries@gmail.com")</f>
        <v>deiksha.inquiries@gmail.com</v>
      </c>
      <c r="J67" s="8">
        <f t="shared" ref="J67:J130" si="8">IFERROR((S67+T67+U67)/V67,"")</f>
        <v>3.3970893970893971E-2</v>
      </c>
      <c r="K67" s="7">
        <f t="shared" ref="K67:K130" si="9">IFERROR(U67/V67,"")</f>
        <v>4.7401247401247402E-3</v>
      </c>
      <c r="L67" s="6">
        <f t="shared" ref="L67:L130" si="10">IFERROR(MIN(Q67/1000*1.5, 150),"")</f>
        <v>20.399999999999999</v>
      </c>
      <c r="M67" s="5">
        <f t="shared" ref="M67:M130" si="11">IFERROR(V67/Q67,"")</f>
        <v>3.5367647058823528</v>
      </c>
      <c r="N67" s="4">
        <f t="shared" ref="N67:N130" si="12">IFERROR((S67+U67)/Q67,"")</f>
        <v>6.0073529411764706E-2</v>
      </c>
      <c r="O67" s="4">
        <f t="shared" ref="O67:O130" si="13">IFERROR(100/(L67+1),"")</f>
        <v>4.6728971962616823</v>
      </c>
      <c r="P67" t="s">
        <v>1447</v>
      </c>
      <c r="Q67">
        <v>13600</v>
      </c>
      <c r="R67">
        <v>683</v>
      </c>
      <c r="S67">
        <v>589</v>
      </c>
      <c r="T67" s="3">
        <v>817</v>
      </c>
      <c r="U67" s="3">
        <v>228</v>
      </c>
      <c r="V67">
        <v>48100</v>
      </c>
      <c r="W67" s="3">
        <v>5</v>
      </c>
      <c r="X67" s="1" t="s">
        <v>553</v>
      </c>
      <c r="Y67" s="1" t="s">
        <v>42</v>
      </c>
      <c r="Z67" s="2">
        <v>45753.510717592595</v>
      </c>
      <c r="AA67" t="s">
        <v>1208</v>
      </c>
      <c r="AB67" t="s">
        <v>1098</v>
      </c>
    </row>
    <row r="68" spans="1:28">
      <c r="A68" s="3">
        <v>66</v>
      </c>
      <c r="B68" t="s">
        <v>494</v>
      </c>
      <c r="C68" t="s">
        <v>492</v>
      </c>
      <c r="D68" t="s">
        <v>493</v>
      </c>
      <c r="E68" t="s">
        <v>1000</v>
      </c>
      <c r="F68" t="s">
        <v>1044</v>
      </c>
      <c r="G68" s="8"/>
      <c r="H68" s="8" t="str">
        <f t="shared" si="7"/>
        <v>2.메가-10만명 이상</v>
      </c>
      <c r="I68" s="8" t="str">
        <f ca="1">IFERROR(__xludf.DUMMYFUNCTION("iferror(REGEXEXTRACT(E68,""[a-zA-Z0-9._%+-]+@[a-zA-Z0-9.-]+\.[a-zA-Z]{2,}""),""2.이메일 없음"")"),"kristinaquintana@underscoretalent.com")</f>
        <v>kristinaquintana@underscoretalent.com</v>
      </c>
      <c r="J68" s="8">
        <f t="shared" si="8"/>
        <v>0.42087433836502647</v>
      </c>
      <c r="K68" s="7">
        <f t="shared" si="9"/>
        <v>1.1370319545187218E-4</v>
      </c>
      <c r="L68" s="6">
        <f t="shared" si="10"/>
        <v>150</v>
      </c>
      <c r="M68" s="5">
        <f t="shared" si="11"/>
        <v>0.21254166666666666</v>
      </c>
      <c r="N68" s="4">
        <f t="shared" si="12"/>
        <v>8.9399166666666668E-2</v>
      </c>
      <c r="O68" s="4">
        <f t="shared" si="13"/>
        <v>0.66225165562913912</v>
      </c>
      <c r="P68" t="s">
        <v>1448</v>
      </c>
      <c r="Q68">
        <v>2400000</v>
      </c>
      <c r="R68">
        <v>110</v>
      </c>
      <c r="S68">
        <v>214500</v>
      </c>
      <c r="T68" s="3">
        <v>130</v>
      </c>
      <c r="U68" s="3">
        <v>58</v>
      </c>
      <c r="V68">
        <v>510100</v>
      </c>
      <c r="W68" s="3">
        <v>41</v>
      </c>
      <c r="X68" s="1" t="s">
        <v>5</v>
      </c>
      <c r="Y68" s="1" t="s">
        <v>608</v>
      </c>
      <c r="Z68" s="2">
        <v>45492.049768518518</v>
      </c>
      <c r="AA68" t="s">
        <v>1222</v>
      </c>
      <c r="AB68" t="s">
        <v>668</v>
      </c>
    </row>
    <row r="69" spans="1:28">
      <c r="A69" s="3">
        <v>67</v>
      </c>
      <c r="B69" t="s">
        <v>516</v>
      </c>
      <c r="C69" t="s">
        <v>898</v>
      </c>
      <c r="D69" t="s">
        <v>515</v>
      </c>
      <c r="E69" t="s">
        <v>942</v>
      </c>
      <c r="F69" t="s">
        <v>1028</v>
      </c>
      <c r="G69" s="8"/>
      <c r="H69" s="8" t="str">
        <f t="shared" si="7"/>
        <v>2.메가-10만명 이상</v>
      </c>
      <c r="I69" s="8" t="str">
        <f ca="1">IFERROR(__xludf.DUMMYFUNCTION("iferror(REGEXEXTRACT(E69,""[a-zA-Z0-9._%+-]+@[a-zA-Z0-9.-]+\.[a-zA-Z]{2,}""),""2.이메일 없음"")"),"2.이메일 없음")</f>
        <v>2.이메일 없음</v>
      </c>
      <c r="J69" s="8">
        <f t="shared" si="8"/>
        <v>6.6054102392130568E-2</v>
      </c>
      <c r="K69" s="7">
        <f t="shared" si="9"/>
        <v>5.2448021462105972E-3</v>
      </c>
      <c r="L69" s="6">
        <f t="shared" si="10"/>
        <v>150</v>
      </c>
      <c r="M69" s="5">
        <f t="shared" si="11"/>
        <v>0.79789511237959332</v>
      </c>
      <c r="N69" s="4">
        <f t="shared" si="12"/>
        <v>3.5401355690331787E-2</v>
      </c>
      <c r="O69" s="4">
        <f t="shared" si="13"/>
        <v>0.66225165562913912</v>
      </c>
      <c r="P69" t="s">
        <v>1449</v>
      </c>
      <c r="Q69">
        <v>560600</v>
      </c>
      <c r="R69">
        <v>1546</v>
      </c>
      <c r="S69">
        <v>17500</v>
      </c>
      <c r="T69" s="3">
        <v>9700</v>
      </c>
      <c r="U69" s="3">
        <v>2346</v>
      </c>
      <c r="V69">
        <v>447300</v>
      </c>
      <c r="W69" s="3">
        <v>9</v>
      </c>
      <c r="X69" s="1" t="s">
        <v>5</v>
      </c>
      <c r="Y69" s="1" t="s">
        <v>603</v>
      </c>
      <c r="Z69" s="2">
        <v>45889.05678240741</v>
      </c>
      <c r="AA69" t="s">
        <v>1201</v>
      </c>
      <c r="AB69" t="s">
        <v>661</v>
      </c>
    </row>
    <row r="70" spans="1:28">
      <c r="A70" s="3">
        <v>68</v>
      </c>
      <c r="B70" t="s">
        <v>490</v>
      </c>
      <c r="C70" t="s">
        <v>489</v>
      </c>
      <c r="D70" t="s">
        <v>488</v>
      </c>
      <c r="E70" t="s">
        <v>925</v>
      </c>
      <c r="F70" t="s">
        <v>1045</v>
      </c>
      <c r="G70" s="8"/>
      <c r="H70" s="8" t="str">
        <f t="shared" si="7"/>
        <v>1.마이크로-10만명 미만</v>
      </c>
      <c r="I70" s="8" t="str">
        <f ca="1">IFERROR(__xludf.DUMMYFUNCTION("iferror(REGEXEXTRACT(E70,""[a-zA-Z0-9._%+-]+@[a-zA-Z0-9.-]+\.[a-zA-Z]{2,}""),""2.이메일 없음"")"),"kaigibsonxx@gmail.com")</f>
        <v>kaigibsonxx@gmail.com</v>
      </c>
      <c r="J70" s="8">
        <f t="shared" si="8"/>
        <v>0.22595041322314049</v>
      </c>
      <c r="K70" s="7">
        <f t="shared" si="9"/>
        <v>9.9173553719008266E-4</v>
      </c>
      <c r="L70" s="6">
        <f t="shared" si="10"/>
        <v>123.14999999999999</v>
      </c>
      <c r="M70" s="5">
        <f t="shared" si="11"/>
        <v>0.29476248477466505</v>
      </c>
      <c r="N70" s="4">
        <f t="shared" si="12"/>
        <v>6.6114494518879421E-2</v>
      </c>
      <c r="O70" s="4">
        <f t="shared" si="13"/>
        <v>0.80547724526782127</v>
      </c>
      <c r="P70" t="s">
        <v>1450</v>
      </c>
      <c r="Q70">
        <v>82100</v>
      </c>
      <c r="R70">
        <v>72</v>
      </c>
      <c r="S70">
        <v>5404</v>
      </c>
      <c r="T70" s="3">
        <v>40</v>
      </c>
      <c r="U70" s="3">
        <v>24</v>
      </c>
      <c r="V70">
        <v>24200</v>
      </c>
      <c r="W70" s="3">
        <v>28</v>
      </c>
      <c r="X70" s="1" t="s">
        <v>5</v>
      </c>
      <c r="Y70" s="1" t="s">
        <v>322</v>
      </c>
      <c r="Z70" s="2">
        <v>45876.149421296293</v>
      </c>
      <c r="AA70" t="s">
        <v>1223</v>
      </c>
      <c r="AB70" t="s">
        <v>482</v>
      </c>
    </row>
    <row r="71" spans="1:28">
      <c r="A71" s="3">
        <v>69</v>
      </c>
      <c r="B71" t="s">
        <v>512</v>
      </c>
      <c r="C71" t="s">
        <v>511</v>
      </c>
      <c r="D71" t="s">
        <v>510</v>
      </c>
      <c r="E71" t="s">
        <v>2045</v>
      </c>
      <c r="F71" t="s">
        <v>509</v>
      </c>
      <c r="G71" s="8"/>
      <c r="H71" s="8" t="str">
        <f t="shared" si="7"/>
        <v>2.메가-10만명 이상</v>
      </c>
      <c r="I71" s="8" t="str">
        <f ca="1">IFERROR(__xludf.DUMMYFUNCTION("iferror(REGEXEXTRACT(E71,""[a-zA-Z0-9._%+-]+@[a-zA-Z0-9.-]+\.[a-zA-Z]{2,}""),""2.이메일 없음"")"),"info@charniqg.com")</f>
        <v>info@charniqg.com</v>
      </c>
      <c r="J71" s="8">
        <f t="shared" si="8"/>
        <v>4.0823838737949168E-2</v>
      </c>
      <c r="K71" s="7">
        <f t="shared" si="9"/>
        <v>1.621384750219106E-4</v>
      </c>
      <c r="L71" s="6">
        <f t="shared" si="10"/>
        <v>150</v>
      </c>
      <c r="M71" s="5">
        <f t="shared" si="11"/>
        <v>0.96572154041472702</v>
      </c>
      <c r="N71" s="4">
        <f t="shared" si="12"/>
        <v>3.9424460431654679E-2</v>
      </c>
      <c r="O71" s="4">
        <f t="shared" si="13"/>
        <v>0.66225165562913912</v>
      </c>
      <c r="P71" t="s">
        <v>1451</v>
      </c>
      <c r="Q71">
        <v>236300</v>
      </c>
      <c r="R71">
        <v>154</v>
      </c>
      <c r="S71">
        <v>9279</v>
      </c>
      <c r="T71" s="3">
        <v>0</v>
      </c>
      <c r="U71" s="3">
        <v>37</v>
      </c>
      <c r="V71">
        <v>228200</v>
      </c>
      <c r="W71" s="3">
        <v>23</v>
      </c>
      <c r="X71" s="1" t="s">
        <v>5</v>
      </c>
      <c r="Y71" s="1" t="s">
        <v>599</v>
      </c>
      <c r="Z71" s="2">
        <v>45176.019236111111</v>
      </c>
      <c r="AA71" t="s">
        <v>1226</v>
      </c>
      <c r="AB71" t="s">
        <v>635</v>
      </c>
    </row>
    <row r="72" spans="1:28">
      <c r="A72" s="3">
        <v>70</v>
      </c>
      <c r="B72" t="s">
        <v>409</v>
      </c>
      <c r="C72" t="s">
        <v>406</v>
      </c>
      <c r="D72" t="s">
        <v>408</v>
      </c>
      <c r="E72" t="s">
        <v>43</v>
      </c>
      <c r="F72" t="s">
        <v>407</v>
      </c>
      <c r="G72" s="8"/>
      <c r="H72" s="8" t="str">
        <f t="shared" si="7"/>
        <v>1.마이크로-10만명 미만</v>
      </c>
      <c r="I72" s="8" t="str">
        <f ca="1">IFERROR(__xludf.DUMMYFUNCTION("iferror(REGEXEXTRACT(E72,""[a-zA-Z0-9._%+-]+@[a-zA-Z0-9.-]+\.[a-zA-Z]{2,}""),""2.이메일 없음"")"),"kamie@jabberhaus.com")</f>
        <v>kamie@jabberhaus.com</v>
      </c>
      <c r="J72" s="8">
        <f t="shared" si="8"/>
        <v>3.063340807174888</v>
      </c>
      <c r="K72" s="7">
        <f t="shared" si="9"/>
        <v>4.4843049327354261E-4</v>
      </c>
      <c r="L72" s="6">
        <f t="shared" si="10"/>
        <v>146.39999999999998</v>
      </c>
      <c r="M72" s="5">
        <f t="shared" si="11"/>
        <v>0.45696721311475408</v>
      </c>
      <c r="N72" s="4">
        <f t="shared" si="12"/>
        <v>1.3997950819672131</v>
      </c>
      <c r="O72" s="4">
        <f t="shared" si="13"/>
        <v>0.67842605156038005</v>
      </c>
      <c r="P72" t="s">
        <v>1452</v>
      </c>
      <c r="Q72">
        <v>97600</v>
      </c>
      <c r="R72">
        <v>225</v>
      </c>
      <c r="S72">
        <v>136600</v>
      </c>
      <c r="T72" s="3">
        <v>5</v>
      </c>
      <c r="U72" s="3">
        <v>20</v>
      </c>
      <c r="V72">
        <v>44600</v>
      </c>
      <c r="W72" s="3">
        <v>68</v>
      </c>
      <c r="X72" s="1" t="s">
        <v>594</v>
      </c>
      <c r="Y72" s="1" t="s">
        <v>593</v>
      </c>
      <c r="Z72" s="2">
        <v>45802.119155092594</v>
      </c>
      <c r="AA72" t="s">
        <v>1227</v>
      </c>
      <c r="AB72" t="s">
        <v>552</v>
      </c>
    </row>
    <row r="73" spans="1:28">
      <c r="A73" s="3">
        <v>71</v>
      </c>
      <c r="B73" t="s">
        <v>404</v>
      </c>
      <c r="C73" t="s">
        <v>403</v>
      </c>
      <c r="D73" t="s">
        <v>402</v>
      </c>
      <c r="E73" t="s">
        <v>2046</v>
      </c>
      <c r="F73" t="s">
        <v>401</v>
      </c>
      <c r="G73" s="8"/>
      <c r="H73" s="8" t="str">
        <f t="shared" si="7"/>
        <v>1.마이크로-10만명 미만</v>
      </c>
      <c r="I73" s="8" t="str">
        <f ca="1">IFERROR(__xludf.DUMMYFUNCTION("iferror(REGEXEXTRACT(E73,""[a-zA-Z0-9._%+-]+@[a-zA-Z0-9.-]+\.[a-zA-Z]{2,}""),""2.이메일 없음"")"),"kayla.whiteh@thedigitalbrandarchitects.com")</f>
        <v>kayla.whiteh@thedigitalbrandarchitects.com</v>
      </c>
      <c r="J73" s="8">
        <f t="shared" si="8"/>
        <v>0.30861566484517305</v>
      </c>
      <c r="K73" s="7">
        <f t="shared" si="9"/>
        <v>4.4444444444444444E-3</v>
      </c>
      <c r="L73" s="6">
        <f t="shared" si="10"/>
        <v>65.849999999999994</v>
      </c>
      <c r="M73" s="5">
        <f t="shared" si="11"/>
        <v>5.0022779043280181</v>
      </c>
      <c r="N73" s="4">
        <f t="shared" si="12"/>
        <v>1.4504783599088837</v>
      </c>
      <c r="O73" s="4">
        <f t="shared" si="13"/>
        <v>1.4958863126402395</v>
      </c>
      <c r="P73" t="s">
        <v>1453</v>
      </c>
      <c r="Q73">
        <v>43900</v>
      </c>
      <c r="R73">
        <v>807</v>
      </c>
      <c r="S73">
        <v>62700</v>
      </c>
      <c r="T73" s="3">
        <v>4096</v>
      </c>
      <c r="U73" s="3">
        <v>976</v>
      </c>
      <c r="V73">
        <v>219600</v>
      </c>
      <c r="W73" s="3">
        <v>96</v>
      </c>
      <c r="X73" s="1" t="s">
        <v>5</v>
      </c>
      <c r="Y73" s="1" t="s">
        <v>589</v>
      </c>
      <c r="Z73" s="2">
        <v>45630.297222222223</v>
      </c>
      <c r="AA73" t="s">
        <v>1225</v>
      </c>
      <c r="AB73" t="s">
        <v>687</v>
      </c>
    </row>
    <row r="74" spans="1:28">
      <c r="A74" s="3">
        <v>72</v>
      </c>
      <c r="B74" t="s">
        <v>522</v>
      </c>
      <c r="C74" t="s">
        <v>520</v>
      </c>
      <c r="D74" t="s">
        <v>521</v>
      </c>
      <c r="E74" t="s">
        <v>2047</v>
      </c>
      <c r="F74" t="s">
        <v>1031</v>
      </c>
      <c r="G74" s="8"/>
      <c r="H74" s="8" t="str">
        <f t="shared" si="7"/>
        <v>1.마이크로-10만명 미만</v>
      </c>
      <c r="I74" s="8" t="str">
        <f ca="1">IFERROR(__xludf.DUMMYFUNCTION("iferror(REGEXEXTRACT(E74,""[a-zA-Z0-9._%+-]+@[a-zA-Z0-9.-]+\.[a-zA-Z]{2,}""),""2.이메일 없음"")"),"itsjadasasha@gmail.com")</f>
        <v>itsjadasasha@gmail.com</v>
      </c>
      <c r="J74" s="8">
        <f t="shared" si="8"/>
        <v>0.15492957746478872</v>
      </c>
      <c r="K74" s="7">
        <f t="shared" si="9"/>
        <v>5.4577464788732393E-4</v>
      </c>
      <c r="L74" s="6">
        <f t="shared" si="10"/>
        <v>79.349999999999994</v>
      </c>
      <c r="M74" s="5">
        <f t="shared" si="11"/>
        <v>1.0737240075614367</v>
      </c>
      <c r="N74" s="4">
        <f t="shared" si="12"/>
        <v>0.16544423440453687</v>
      </c>
      <c r="O74" s="4">
        <f t="shared" si="13"/>
        <v>1.2445550715619167</v>
      </c>
      <c r="P74" t="s">
        <v>1454</v>
      </c>
      <c r="Q74">
        <v>52900</v>
      </c>
      <c r="R74">
        <v>121</v>
      </c>
      <c r="S74">
        <v>8721</v>
      </c>
      <c r="T74" s="3">
        <v>48</v>
      </c>
      <c r="U74" s="3">
        <v>31</v>
      </c>
      <c r="V74">
        <v>56800</v>
      </c>
      <c r="W74" s="3">
        <v>25</v>
      </c>
      <c r="X74" s="1" t="s">
        <v>5</v>
      </c>
      <c r="Y74" s="1" t="s">
        <v>587</v>
      </c>
      <c r="Z74" s="2">
        <v>45700.248229166667</v>
      </c>
      <c r="AA74" t="s">
        <v>1205</v>
      </c>
      <c r="AB74" t="s">
        <v>260</v>
      </c>
    </row>
    <row r="75" spans="1:28">
      <c r="A75" s="3">
        <v>73</v>
      </c>
      <c r="B75" t="s">
        <v>1703</v>
      </c>
      <c r="C75" t="s">
        <v>1819</v>
      </c>
      <c r="D75" t="s">
        <v>1921</v>
      </c>
      <c r="E75" t="s">
        <v>2048</v>
      </c>
      <c r="F75" t="s">
        <v>2182</v>
      </c>
      <c r="G75" s="8"/>
      <c r="H75" s="8" t="str">
        <f t="shared" si="7"/>
        <v>1.마이크로-10만명 미만</v>
      </c>
      <c r="I75" s="8" t="str">
        <f ca="1">IFERROR(__xludf.DUMMYFUNCTION("iferror(REGEXEXTRACT(E75,""[a-zA-Z0-9._%+-]+@[a-zA-Z0-9.-]+\.[a-zA-Z]{2,}""),""2.이메일 없음"")"),"manana@lulucreativemedia.com")</f>
        <v>manana@lulucreativemedia.com</v>
      </c>
      <c r="J75" s="8">
        <f t="shared" si="8"/>
        <v>1.9535374868004224E-3</v>
      </c>
      <c r="K75" s="7">
        <f t="shared" si="9"/>
        <v>2.3231256599788808E-4</v>
      </c>
      <c r="L75" s="6">
        <f t="shared" si="10"/>
        <v>14.569499999999998</v>
      </c>
      <c r="M75" s="5">
        <f t="shared" si="11"/>
        <v>9.7498198290950278</v>
      </c>
      <c r="N75" s="4">
        <f t="shared" si="12"/>
        <v>5.765468959126943E-3</v>
      </c>
      <c r="O75" s="4">
        <f t="shared" si="13"/>
        <v>6.4228138347410013</v>
      </c>
      <c r="P75" t="s">
        <v>1455</v>
      </c>
      <c r="Q75">
        <v>9713</v>
      </c>
      <c r="R75">
        <v>1557</v>
      </c>
      <c r="S75">
        <v>34</v>
      </c>
      <c r="T75" s="3">
        <v>129</v>
      </c>
      <c r="U75" s="3">
        <v>22</v>
      </c>
      <c r="V75">
        <v>94700</v>
      </c>
      <c r="W75" s="3">
        <v>26</v>
      </c>
      <c r="X75" s="1" t="s">
        <v>5</v>
      </c>
      <c r="Y75" s="1" t="s">
        <v>585</v>
      </c>
      <c r="Z75" s="2">
        <v>45646.412534722222</v>
      </c>
      <c r="AA75" t="s">
        <v>1302</v>
      </c>
      <c r="AB75" t="s">
        <v>659</v>
      </c>
    </row>
    <row r="76" spans="1:28">
      <c r="A76" s="3">
        <v>74</v>
      </c>
      <c r="B76" t="s">
        <v>591</v>
      </c>
      <c r="C76" t="s">
        <v>589</v>
      </c>
      <c r="D76" t="s">
        <v>590</v>
      </c>
      <c r="E76" t="s">
        <v>2049</v>
      </c>
      <c r="F76" t="s">
        <v>1025</v>
      </c>
      <c r="G76" s="8"/>
      <c r="H76" s="8" t="str">
        <f t="shared" si="7"/>
        <v>2.메가-10만명 이상</v>
      </c>
      <c r="I76" s="8" t="str">
        <f ca="1">IFERROR(__xludf.DUMMYFUNCTION("iferror(REGEXEXTRACT(E76,""[a-zA-Z0-9._%+-]+@[a-zA-Z0-9.-]+\.[a-zA-Z]{2,}""),""2.이메일 없음"")"),"kaigibsonxx@gmail.com")</f>
        <v>kaigibsonxx@gmail.com</v>
      </c>
      <c r="J76" s="8">
        <f t="shared" si="8"/>
        <v>0.24659500000000001</v>
      </c>
      <c r="K76" s="7">
        <f t="shared" si="9"/>
        <v>1.5625E-5</v>
      </c>
      <c r="L76" s="6">
        <f t="shared" si="10"/>
        <v>150</v>
      </c>
      <c r="M76" s="5">
        <f t="shared" si="11"/>
        <v>0.69565217391304346</v>
      </c>
      <c r="N76" s="4">
        <f t="shared" si="12"/>
        <v>0.17153260869565218</v>
      </c>
      <c r="O76" s="4">
        <f t="shared" si="13"/>
        <v>0.66225165562913912</v>
      </c>
      <c r="P76" t="s">
        <v>1456</v>
      </c>
      <c r="Q76">
        <v>2300000</v>
      </c>
      <c r="R76">
        <v>592</v>
      </c>
      <c r="S76">
        <v>394500</v>
      </c>
      <c r="T76" s="3">
        <v>27</v>
      </c>
      <c r="U76" s="3">
        <v>25</v>
      </c>
      <c r="V76">
        <v>1600000</v>
      </c>
      <c r="W76" s="3">
        <v>96</v>
      </c>
      <c r="X76" s="1" t="s">
        <v>5</v>
      </c>
      <c r="Y76" s="1" t="s">
        <v>322</v>
      </c>
      <c r="Z76" s="2">
        <v>45869.956122685187</v>
      </c>
      <c r="AA76" t="s">
        <v>1197</v>
      </c>
      <c r="AB76" t="s">
        <v>562</v>
      </c>
    </row>
    <row r="77" spans="1:28">
      <c r="A77" s="3">
        <v>75</v>
      </c>
      <c r="B77" t="s">
        <v>423</v>
      </c>
      <c r="C77" t="s">
        <v>423</v>
      </c>
      <c r="D77" t="s">
        <v>424</v>
      </c>
      <c r="E77" t="s">
        <v>943</v>
      </c>
      <c r="F77" t="s">
        <v>1027</v>
      </c>
      <c r="G77" s="8"/>
      <c r="H77" s="8" t="str">
        <f t="shared" si="7"/>
        <v>2.메가-10만명 이상</v>
      </c>
      <c r="I77" s="8" t="str">
        <f ca="1">IFERROR(__xludf.DUMMYFUNCTION("iferror(REGEXEXTRACT(E77,""[a-zA-Z0-9._%+-]+@[a-zA-Z0-9.-]+\.[a-zA-Z]{2,}""),""2.이메일 없음"")"),"2.이메일 없음")</f>
        <v>2.이메일 없음</v>
      </c>
      <c r="J77" s="8">
        <f t="shared" si="8"/>
        <v>1.8345956873315363</v>
      </c>
      <c r="K77" s="7">
        <f t="shared" si="9"/>
        <v>1.4690026954177898E-3</v>
      </c>
      <c r="L77" s="6">
        <f t="shared" si="10"/>
        <v>150</v>
      </c>
      <c r="M77" s="5">
        <f t="shared" si="11"/>
        <v>4.9466666666666666E-2</v>
      </c>
      <c r="N77" s="4">
        <f t="shared" si="12"/>
        <v>9.0205999999999995E-2</v>
      </c>
      <c r="O77" s="4">
        <f t="shared" si="13"/>
        <v>0.66225165562913912</v>
      </c>
      <c r="P77" t="s">
        <v>1457</v>
      </c>
      <c r="Q77">
        <v>1500000</v>
      </c>
      <c r="R77">
        <v>1267</v>
      </c>
      <c r="S77">
        <v>135200</v>
      </c>
      <c r="T77" s="3">
        <v>818</v>
      </c>
      <c r="U77" s="3">
        <v>109</v>
      </c>
      <c r="V77">
        <v>74200</v>
      </c>
      <c r="W77" s="3">
        <v>58</v>
      </c>
      <c r="X77" s="1" t="s">
        <v>5</v>
      </c>
      <c r="Y77" s="1" t="s">
        <v>580</v>
      </c>
      <c r="Z77" s="2">
        <v>45645.427881944444</v>
      </c>
      <c r="AA77" t="s">
        <v>1200</v>
      </c>
      <c r="AB77" t="s">
        <v>554</v>
      </c>
    </row>
    <row r="78" spans="1:28">
      <c r="A78" s="3">
        <v>76</v>
      </c>
      <c r="B78" t="s">
        <v>527</v>
      </c>
      <c r="C78" t="s">
        <v>527</v>
      </c>
      <c r="D78" t="s">
        <v>526</v>
      </c>
      <c r="E78" t="s">
        <v>2050</v>
      </c>
      <c r="F78" t="s">
        <v>1029</v>
      </c>
      <c r="G78" s="8"/>
      <c r="H78" s="8" t="str">
        <f t="shared" si="7"/>
        <v>1.마이크로-10만명 미만</v>
      </c>
      <c r="I78" s="8" t="str">
        <f ca="1">IFERROR(__xludf.DUMMYFUNCTION("iferror(REGEXEXTRACT(E78,""[a-zA-Z0-9._%+-]+@[a-zA-Z0-9.-]+\.[a-zA-Z]{2,}""),""2.이메일 없음"")"),"samira@portraitmgmt.com")</f>
        <v>samira@portraitmgmt.com</v>
      </c>
      <c r="J78" s="8">
        <f t="shared" si="8"/>
        <v>0.25526932084309134</v>
      </c>
      <c r="K78" s="7">
        <f t="shared" si="9"/>
        <v>7.0257611241217799E-3</v>
      </c>
      <c r="L78" s="6">
        <f t="shared" si="10"/>
        <v>16.799999999999997</v>
      </c>
      <c r="M78" s="5">
        <f t="shared" si="11"/>
        <v>0.19062499999999999</v>
      </c>
      <c r="N78" s="4">
        <f t="shared" si="12"/>
        <v>4.2321428571428572E-2</v>
      </c>
      <c r="O78" s="4">
        <f t="shared" si="13"/>
        <v>5.6179775280898889</v>
      </c>
      <c r="P78" t="s">
        <v>1458</v>
      </c>
      <c r="Q78">
        <v>11200</v>
      </c>
      <c r="R78">
        <v>1839</v>
      </c>
      <c r="S78">
        <v>459</v>
      </c>
      <c r="T78" s="3">
        <v>71</v>
      </c>
      <c r="U78" s="3">
        <v>15</v>
      </c>
      <c r="V78">
        <v>2135</v>
      </c>
      <c r="W78" s="3">
        <v>19</v>
      </c>
      <c r="X78" s="1" t="s">
        <v>578</v>
      </c>
      <c r="Y78" s="1" t="s">
        <v>577</v>
      </c>
      <c r="Z78" s="2">
        <v>45777.08697916667</v>
      </c>
      <c r="AA78" t="s">
        <v>1202</v>
      </c>
      <c r="AB78" t="s">
        <v>282</v>
      </c>
    </row>
    <row r="79" spans="1:28">
      <c r="A79" s="3">
        <v>77</v>
      </c>
      <c r="B79" t="s">
        <v>879</v>
      </c>
      <c r="C79" t="s">
        <v>899</v>
      </c>
      <c r="D79" t="s">
        <v>861</v>
      </c>
      <c r="E79" t="s">
        <v>2051</v>
      </c>
      <c r="F79" t="s">
        <v>1032</v>
      </c>
      <c r="G79" s="8"/>
      <c r="H79" s="8" t="str">
        <f t="shared" si="7"/>
        <v>1.마이크로-10만명 미만</v>
      </c>
      <c r="I79" s="8" t="str">
        <f ca="1">IFERROR(__xludf.DUMMYFUNCTION("iferror(REGEXEXTRACT(E79,""[a-zA-Z0-9._%+-]+@[a-zA-Z0-9.-]+\.[a-zA-Z]{2,}""),""2.이메일 없음"")"),"kelsei@digitalstreamers.com")</f>
        <v>kelsei@digitalstreamers.com</v>
      </c>
      <c r="J79" s="8">
        <f t="shared" si="8"/>
        <v>3.2973714285714286</v>
      </c>
      <c r="K79" s="7">
        <f t="shared" si="9"/>
        <v>9.6571428571428572E-3</v>
      </c>
      <c r="L79" s="6">
        <f t="shared" si="10"/>
        <v>117.89999999999999</v>
      </c>
      <c r="M79" s="5">
        <f t="shared" si="11"/>
        <v>0.22264631043256997</v>
      </c>
      <c r="N79" s="4">
        <f t="shared" si="12"/>
        <v>0.73243002544529268</v>
      </c>
      <c r="O79" s="4">
        <f t="shared" si="13"/>
        <v>0.84104289318755265</v>
      </c>
      <c r="P79" t="s">
        <v>1459</v>
      </c>
      <c r="Q79">
        <v>78600</v>
      </c>
      <c r="R79">
        <v>486</v>
      </c>
      <c r="S79">
        <v>57400</v>
      </c>
      <c r="T79" s="3">
        <v>135</v>
      </c>
      <c r="U79" s="3">
        <v>169</v>
      </c>
      <c r="V79">
        <v>17500</v>
      </c>
      <c r="W79" s="3">
        <v>5</v>
      </c>
      <c r="X79" s="1" t="s">
        <v>553</v>
      </c>
      <c r="Y79" s="1" t="s">
        <v>42</v>
      </c>
      <c r="Z79" s="2">
        <v>45713.323159722226</v>
      </c>
      <c r="AA79" t="s">
        <v>1206</v>
      </c>
      <c r="AB79" t="s">
        <v>544</v>
      </c>
    </row>
    <row r="80" spans="1:28">
      <c r="A80" s="3">
        <v>78</v>
      </c>
      <c r="B80" t="s">
        <v>1704</v>
      </c>
      <c r="C80" t="s">
        <v>1820</v>
      </c>
      <c r="D80" t="s">
        <v>1922</v>
      </c>
      <c r="E80" t="s">
        <v>893</v>
      </c>
      <c r="F80" t="s">
        <v>2183</v>
      </c>
      <c r="G80" s="8"/>
      <c r="H80" s="8" t="str">
        <f t="shared" si="7"/>
        <v>2.메가-10만명 이상</v>
      </c>
      <c r="I80" s="8" t="str">
        <f ca="1">IFERROR(__xludf.DUMMYFUNCTION("iferror(REGEXEXTRACT(E80,""[a-zA-Z0-9._%+-]+@[a-zA-Z0-9.-]+\.[a-zA-Z]{2,}""),""2.이메일 없음"")"),"SmithJaciMarieGroup@caa.com")</f>
        <v>SmithJaciMarieGroup@caa.com</v>
      </c>
      <c r="J80" s="8">
        <f t="shared" si="8"/>
        <v>0.27655982905982907</v>
      </c>
      <c r="K80" s="7">
        <f t="shared" si="9"/>
        <v>5.5555555555555558E-3</v>
      </c>
      <c r="L80" s="6">
        <f t="shared" si="10"/>
        <v>150</v>
      </c>
      <c r="M80" s="5">
        <f t="shared" si="11"/>
        <v>0.32590529247910865</v>
      </c>
      <c r="N80" s="4">
        <f t="shared" si="12"/>
        <v>8.8161559888579391E-2</v>
      </c>
      <c r="O80" s="4">
        <f t="shared" si="13"/>
        <v>0.66225165562913912</v>
      </c>
      <c r="P80" t="s">
        <v>1460</v>
      </c>
      <c r="Q80">
        <v>143600</v>
      </c>
      <c r="R80">
        <v>92</v>
      </c>
      <c r="S80">
        <v>12400</v>
      </c>
      <c r="T80" s="3">
        <v>283</v>
      </c>
      <c r="U80" s="3">
        <v>260</v>
      </c>
      <c r="V80">
        <v>46800</v>
      </c>
      <c r="W80" s="3">
        <v>29</v>
      </c>
      <c r="X80" s="1" t="s">
        <v>5</v>
      </c>
      <c r="Y80" s="1" t="s">
        <v>42</v>
      </c>
      <c r="Z80" s="2">
        <v>45225.394282407404</v>
      </c>
      <c r="AA80" t="s">
        <v>1303</v>
      </c>
      <c r="AB80" t="s">
        <v>285</v>
      </c>
    </row>
    <row r="81" spans="1:28">
      <c r="A81" s="3">
        <v>79</v>
      </c>
      <c r="B81" t="s">
        <v>641</v>
      </c>
      <c r="C81" t="s">
        <v>640</v>
      </c>
      <c r="D81" t="s">
        <v>639</v>
      </c>
      <c r="E81" t="s">
        <v>2052</v>
      </c>
      <c r="F81" t="s">
        <v>638</v>
      </c>
      <c r="G81" s="8"/>
      <c r="H81" s="8" t="str">
        <f t="shared" si="7"/>
        <v>1.마이크로-10만명 미만</v>
      </c>
      <c r="I81" s="8" t="str">
        <f ca="1">IFERROR(__xludf.DUMMYFUNCTION("iferror(REGEXEXTRACT(E81,""[a-zA-Z0-9._%+-]+@[a-zA-Z0-9.-]+\.[a-zA-Z]{2,}""),""2.이메일 없음"")"),"2.이메일 없음")</f>
        <v>2.이메일 없음</v>
      </c>
      <c r="J81" s="8">
        <f t="shared" si="8"/>
        <v>1.1891911764705883</v>
      </c>
      <c r="K81" s="7">
        <f t="shared" si="9"/>
        <v>3.6764705882352941E-4</v>
      </c>
      <c r="L81" s="6">
        <f t="shared" si="10"/>
        <v>62.400000000000006</v>
      </c>
      <c r="M81" s="5">
        <f t="shared" si="11"/>
        <v>0.32692307692307693</v>
      </c>
      <c r="N81" s="4">
        <f t="shared" si="12"/>
        <v>0.38713942307692306</v>
      </c>
      <c r="O81" s="4">
        <f t="shared" si="13"/>
        <v>1.5772870662460567</v>
      </c>
      <c r="P81" t="s">
        <v>1461</v>
      </c>
      <c r="Q81">
        <v>41600</v>
      </c>
      <c r="R81">
        <v>331</v>
      </c>
      <c r="S81">
        <v>16100</v>
      </c>
      <c r="T81" s="3">
        <v>68</v>
      </c>
      <c r="U81" s="3">
        <v>5</v>
      </c>
      <c r="V81">
        <v>13600</v>
      </c>
      <c r="W81" s="3">
        <v>29</v>
      </c>
      <c r="X81" s="1" t="s">
        <v>566</v>
      </c>
      <c r="Y81" s="1" t="s">
        <v>565</v>
      </c>
      <c r="Z81" s="2">
        <v>45617.590821759259</v>
      </c>
      <c r="AA81" t="s">
        <v>1215</v>
      </c>
      <c r="AB81" t="s">
        <v>652</v>
      </c>
    </row>
    <row r="82" spans="1:28">
      <c r="A82" s="3">
        <v>80</v>
      </c>
      <c r="B82" t="s">
        <v>881</v>
      </c>
      <c r="C82" t="s">
        <v>901</v>
      </c>
      <c r="D82" t="s">
        <v>863</v>
      </c>
      <c r="E82" t="s">
        <v>2053</v>
      </c>
      <c r="F82" t="s">
        <v>1036</v>
      </c>
      <c r="G82" s="8"/>
      <c r="H82" s="8" t="str">
        <f t="shared" si="7"/>
        <v>1.마이크로-10만명 미만</v>
      </c>
      <c r="I82" s="8" t="str">
        <f ca="1">IFERROR(__xludf.DUMMYFUNCTION("iferror(REGEXEXTRACT(E82,""[a-zA-Z0-9._%+-]+@[a-zA-Z0-9.-]+\.[a-zA-Z]{2,}""),""2.이메일 없음"")"),"Partnership.michellesegredo@outlook.com")</f>
        <v>Partnership.michellesegredo@outlook.com</v>
      </c>
      <c r="J82" s="8">
        <f t="shared" si="8"/>
        <v>0.23521428571428571</v>
      </c>
      <c r="K82" s="7">
        <f t="shared" si="9"/>
        <v>8.7142857142857143E-3</v>
      </c>
      <c r="L82" s="6">
        <f t="shared" si="10"/>
        <v>30.299999999999997</v>
      </c>
      <c r="M82" s="5">
        <f t="shared" si="11"/>
        <v>0.69306930693069302</v>
      </c>
      <c r="N82" s="4">
        <f t="shared" si="12"/>
        <v>4.9752475247524755E-2</v>
      </c>
      <c r="O82" s="4">
        <f t="shared" si="13"/>
        <v>3.1948881789137382</v>
      </c>
      <c r="P82" t="s">
        <v>1462</v>
      </c>
      <c r="Q82">
        <v>20200</v>
      </c>
      <c r="R82">
        <v>2910</v>
      </c>
      <c r="S82">
        <v>883</v>
      </c>
      <c r="T82" s="3">
        <v>2288</v>
      </c>
      <c r="U82" s="3">
        <v>122</v>
      </c>
      <c r="V82">
        <v>14000</v>
      </c>
      <c r="W82" s="3">
        <v>27</v>
      </c>
      <c r="X82" s="1" t="s">
        <v>5</v>
      </c>
      <c r="Y82" s="1" t="s">
        <v>563</v>
      </c>
      <c r="Z82" s="2">
        <v>45182.117280092592</v>
      </c>
      <c r="AA82" t="s">
        <v>1210</v>
      </c>
      <c r="AB82" t="s">
        <v>1099</v>
      </c>
    </row>
    <row r="83" spans="1:28">
      <c r="A83" s="3">
        <v>81</v>
      </c>
      <c r="B83" t="s">
        <v>583</v>
      </c>
      <c r="C83" t="s">
        <v>580</v>
      </c>
      <c r="D83" t="s">
        <v>582</v>
      </c>
      <c r="E83" t="s">
        <v>2054</v>
      </c>
      <c r="F83" t="s">
        <v>1033</v>
      </c>
      <c r="G83" s="8"/>
      <c r="H83" s="8" t="str">
        <f t="shared" si="7"/>
        <v>2.메가-10만명 이상</v>
      </c>
      <c r="I83" s="8" t="str">
        <f ca="1">IFERROR(__xludf.DUMMYFUNCTION("iferror(REGEXEXTRACT(E83,""[a-zA-Z0-9._%+-]+@[a-zA-Z0-9.-]+\.[a-zA-Z]{2,}""),""2.이메일 없음"")"),"2.이메일 없음")</f>
        <v>2.이메일 없음</v>
      </c>
      <c r="J83" s="8">
        <f t="shared" si="8"/>
        <v>8.3777777777777784E-2</v>
      </c>
      <c r="K83" s="7">
        <f t="shared" si="9"/>
        <v>1.2592592592592592E-3</v>
      </c>
      <c r="L83" s="6">
        <f t="shared" si="10"/>
        <v>150</v>
      </c>
      <c r="M83" s="5">
        <f t="shared" si="11"/>
        <v>4.1756882152799255E-2</v>
      </c>
      <c r="N83" s="4">
        <f t="shared" si="12"/>
        <v>3.4673677698731828E-3</v>
      </c>
      <c r="O83" s="4">
        <f t="shared" si="13"/>
        <v>0.66225165562913912</v>
      </c>
      <c r="P83" t="s">
        <v>1463</v>
      </c>
      <c r="Q83">
        <v>323300</v>
      </c>
      <c r="R83">
        <v>233</v>
      </c>
      <c r="S83">
        <v>1104</v>
      </c>
      <c r="T83" s="3">
        <v>10</v>
      </c>
      <c r="U83" s="3">
        <v>17</v>
      </c>
      <c r="V83">
        <v>13500</v>
      </c>
      <c r="W83" s="3">
        <v>10</v>
      </c>
      <c r="X83" s="1" t="s">
        <v>559</v>
      </c>
      <c r="Y83" s="1" t="s">
        <v>558</v>
      </c>
      <c r="Z83" s="2">
        <v>45197.269953703704</v>
      </c>
      <c r="AA83" t="s">
        <v>1207</v>
      </c>
      <c r="AB83" t="s">
        <v>1100</v>
      </c>
    </row>
    <row r="84" spans="1:28">
      <c r="A84" s="3">
        <v>82</v>
      </c>
      <c r="B84" t="s">
        <v>539</v>
      </c>
      <c r="C84" t="s">
        <v>537</v>
      </c>
      <c r="D84" t="s">
        <v>538</v>
      </c>
      <c r="E84" t="s">
        <v>2055</v>
      </c>
      <c r="F84" t="s">
        <v>2184</v>
      </c>
      <c r="G84" s="8"/>
      <c r="H84" s="8" t="str">
        <f t="shared" si="7"/>
        <v>1.마이크로-10만명 미만</v>
      </c>
      <c r="I84" s="8" t="str">
        <f ca="1">IFERROR(__xludf.DUMMYFUNCTION("iferror(REGEXEXTRACT(E84,""[a-zA-Z0-9._%+-]+@[a-zA-Z0-9.-]+\.[a-zA-Z]{2,}""),""2.이메일 없음"")"),"reinadombrovska@gmail.com")</f>
        <v>reinadombrovska@gmail.com</v>
      </c>
      <c r="J84" s="8">
        <f t="shared" si="8"/>
        <v>0.13861386138613863</v>
      </c>
      <c r="K84" s="7">
        <f t="shared" si="9"/>
        <v>1.4851485148514851E-2</v>
      </c>
      <c r="L84" s="6">
        <f t="shared" si="10"/>
        <v>6.2984999999999998</v>
      </c>
      <c r="M84" s="5">
        <f t="shared" si="11"/>
        <v>0.57728030483448445</v>
      </c>
      <c r="N84" s="4">
        <f t="shared" si="12"/>
        <v>4.7392236246725408E-2</v>
      </c>
      <c r="O84" s="4">
        <f t="shared" si="13"/>
        <v>13.701445502500514</v>
      </c>
      <c r="P84" t="s">
        <v>1464</v>
      </c>
      <c r="Q84">
        <v>4199</v>
      </c>
      <c r="R84">
        <v>260</v>
      </c>
      <c r="S84">
        <v>163</v>
      </c>
      <c r="T84" s="3">
        <v>137</v>
      </c>
      <c r="U84" s="3">
        <v>36</v>
      </c>
      <c r="V84">
        <v>2424</v>
      </c>
      <c r="W84" s="3">
        <v>15</v>
      </c>
      <c r="X84" s="1" t="s">
        <v>477</v>
      </c>
      <c r="Y84" s="1" t="s">
        <v>476</v>
      </c>
      <c r="Z84" s="2">
        <v>45547.184282407405</v>
      </c>
      <c r="AA84" t="s">
        <v>1304</v>
      </c>
      <c r="AB84" t="s">
        <v>531</v>
      </c>
    </row>
    <row r="85" spans="1:28">
      <c r="A85" s="3">
        <v>83</v>
      </c>
      <c r="B85" t="s">
        <v>1705</v>
      </c>
      <c r="C85" t="s">
        <v>1821</v>
      </c>
      <c r="D85" t="s">
        <v>1923</v>
      </c>
      <c r="E85" t="s">
        <v>2056</v>
      </c>
      <c r="F85" t="s">
        <v>2185</v>
      </c>
      <c r="G85" s="8"/>
      <c r="H85" s="8" t="str">
        <f t="shared" si="7"/>
        <v>1.마이크로-10만명 미만</v>
      </c>
      <c r="I85" s="8" t="str">
        <f ca="1">IFERROR(__xludf.DUMMYFUNCTION("iferror(REGEXEXTRACT(E85,""[a-zA-Z0-9._%+-]+@[a-zA-Z0-9.-]+\.[a-zA-Z]{2,}""),""2.이메일 없음"")"),"jasminelaity1@outlook.com")</f>
        <v>jasminelaity1@outlook.com</v>
      </c>
      <c r="J85" s="8">
        <f t="shared" si="8"/>
        <v>2.2661122661122662E-3</v>
      </c>
      <c r="K85" s="7">
        <f t="shared" si="9"/>
        <v>4.1580041580041582E-4</v>
      </c>
      <c r="L85" s="6">
        <f t="shared" si="10"/>
        <v>1.9620000000000002</v>
      </c>
      <c r="M85" s="5">
        <f t="shared" si="11"/>
        <v>36.773700305810401</v>
      </c>
      <c r="N85" s="4">
        <f t="shared" si="12"/>
        <v>2.5229357798165139E-2</v>
      </c>
      <c r="O85" s="4">
        <f t="shared" si="13"/>
        <v>33.7609723160027</v>
      </c>
      <c r="P85" t="s">
        <v>1465</v>
      </c>
      <c r="Q85">
        <v>1308</v>
      </c>
      <c r="R85">
        <v>737</v>
      </c>
      <c r="S85">
        <v>13</v>
      </c>
      <c r="T85" s="3">
        <v>76</v>
      </c>
      <c r="U85" s="3">
        <v>20</v>
      </c>
      <c r="V85">
        <v>48100</v>
      </c>
      <c r="W85" s="3">
        <v>5</v>
      </c>
      <c r="X85" s="1" t="s">
        <v>553</v>
      </c>
      <c r="Y85" s="1" t="s">
        <v>42</v>
      </c>
      <c r="Z85" s="2">
        <v>45715.9690162037</v>
      </c>
      <c r="AA85" t="s">
        <v>1305</v>
      </c>
      <c r="AB85" t="s">
        <v>550</v>
      </c>
    </row>
    <row r="86" spans="1:28">
      <c r="A86" s="3">
        <v>84</v>
      </c>
      <c r="B86" t="s">
        <v>499</v>
      </c>
      <c r="C86" t="s">
        <v>908</v>
      </c>
      <c r="D86" t="s">
        <v>498</v>
      </c>
      <c r="E86" t="s">
        <v>2057</v>
      </c>
      <c r="F86" t="s">
        <v>497</v>
      </c>
      <c r="G86" s="8"/>
      <c r="H86" s="8" t="str">
        <f t="shared" si="7"/>
        <v>1.마이크로-10만명 미만</v>
      </c>
      <c r="I86" s="8" t="str">
        <f ca="1">IFERROR(__xludf.DUMMYFUNCTION("iferror(REGEXEXTRACT(E86,""[a-zA-Z0-9._%+-]+@[a-zA-Z0-9.-]+\.[a-zA-Z]{2,}""),""2.이메일 없음"")"),"sadie@moxymgt.com")</f>
        <v>sadie@moxymgt.com</v>
      </c>
      <c r="J86" s="8">
        <f t="shared" si="8"/>
        <v>4.1893859649122804</v>
      </c>
      <c r="K86" s="7">
        <f t="shared" si="9"/>
        <v>1.3245614035087718E-2</v>
      </c>
      <c r="L86" s="6">
        <f t="shared" si="10"/>
        <v>21.6</v>
      </c>
      <c r="M86" s="5">
        <f t="shared" si="11"/>
        <v>0.79166666666666663</v>
      </c>
      <c r="N86" s="4">
        <f t="shared" si="12"/>
        <v>3.211875</v>
      </c>
      <c r="O86" s="4">
        <f t="shared" si="13"/>
        <v>4.4247787610619467</v>
      </c>
      <c r="P86" t="s">
        <v>1466</v>
      </c>
      <c r="Q86">
        <v>14400</v>
      </c>
      <c r="R86">
        <v>848</v>
      </c>
      <c r="S86">
        <v>46100</v>
      </c>
      <c r="T86" s="3">
        <v>1508</v>
      </c>
      <c r="U86" s="3">
        <v>151</v>
      </c>
      <c r="V86">
        <v>11400</v>
      </c>
      <c r="W86" s="3">
        <v>33</v>
      </c>
      <c r="X86" s="1" t="s">
        <v>5</v>
      </c>
      <c r="Y86" s="1" t="s">
        <v>18</v>
      </c>
      <c r="Z86" s="2">
        <v>45452.225057870368</v>
      </c>
      <c r="AA86" t="s">
        <v>1235</v>
      </c>
      <c r="AB86" t="s">
        <v>451</v>
      </c>
    </row>
    <row r="87" spans="1:28">
      <c r="A87" s="3">
        <v>85</v>
      </c>
      <c r="B87" t="s">
        <v>747</v>
      </c>
      <c r="C87" t="s">
        <v>746</v>
      </c>
      <c r="D87" t="s">
        <v>745</v>
      </c>
      <c r="E87" t="s">
        <v>2058</v>
      </c>
      <c r="F87" t="s">
        <v>744</v>
      </c>
      <c r="G87" s="8"/>
      <c r="H87" s="8" t="str">
        <f t="shared" si="7"/>
        <v>2.메가-10만명 이상</v>
      </c>
      <c r="I87" s="8" t="str">
        <f ca="1">IFERROR(__xludf.DUMMYFUNCTION("iferror(REGEXEXTRACT(E87,""[a-zA-Z0-9._%+-]+@[a-zA-Z0-9.-]+\.[a-zA-Z]{2,}""),""2.이메일 없음"")"),"Vee_nailedit@hotmail.com")</f>
        <v>Vee_nailedit@hotmail.com</v>
      </c>
      <c r="J87" s="8">
        <f t="shared" si="8"/>
        <v>2.2326227988878591E-2</v>
      </c>
      <c r="K87" s="7">
        <f t="shared" si="9"/>
        <v>1.2048192771084337E-4</v>
      </c>
      <c r="L87" s="6">
        <f t="shared" si="10"/>
        <v>150</v>
      </c>
      <c r="M87" s="5">
        <f t="shared" si="11"/>
        <v>0.7385352498288843</v>
      </c>
      <c r="N87" s="4">
        <f t="shared" si="12"/>
        <v>1.618069815195072E-2</v>
      </c>
      <c r="O87" s="4">
        <f t="shared" si="13"/>
        <v>0.66225165562913912</v>
      </c>
      <c r="P87" t="s">
        <v>1467</v>
      </c>
      <c r="Q87">
        <v>146100</v>
      </c>
      <c r="R87">
        <v>1549</v>
      </c>
      <c r="S87">
        <v>2351</v>
      </c>
      <c r="T87" s="3">
        <v>45</v>
      </c>
      <c r="U87" s="3">
        <v>13</v>
      </c>
      <c r="V87">
        <v>107900</v>
      </c>
      <c r="W87" s="3">
        <v>21</v>
      </c>
      <c r="X87" s="1" t="s">
        <v>5</v>
      </c>
      <c r="Y87" s="1" t="s">
        <v>551</v>
      </c>
      <c r="Z87" s="2">
        <v>45628.460532407407</v>
      </c>
      <c r="AA87" t="s">
        <v>1211</v>
      </c>
      <c r="AB87" t="s">
        <v>480</v>
      </c>
    </row>
    <row r="88" spans="1:28">
      <c r="A88" s="3">
        <v>86</v>
      </c>
      <c r="B88" t="s">
        <v>265</v>
      </c>
      <c r="C88" t="s">
        <v>264</v>
      </c>
      <c r="D88" t="s">
        <v>263</v>
      </c>
      <c r="E88" t="s">
        <v>2059</v>
      </c>
      <c r="F88" t="s">
        <v>2186</v>
      </c>
      <c r="G88" s="8"/>
      <c r="H88" s="8" t="str">
        <f t="shared" si="7"/>
        <v>1.마이크로-10만명 미만</v>
      </c>
      <c r="I88" s="8" t="str">
        <f ca="1">IFERROR(__xludf.DUMMYFUNCTION("iferror(REGEXEXTRACT(E88,""[a-zA-Z0-9._%+-]+@[a-zA-Z0-9.-]+\.[a-zA-Z]{2,}""),""2.이메일 없음"")"),"2.이메일 없음")</f>
        <v>2.이메일 없음</v>
      </c>
      <c r="J88" s="8">
        <f t="shared" si="8"/>
        <v>1.4729805013927576E-2</v>
      </c>
      <c r="K88" s="7">
        <f t="shared" si="9"/>
        <v>6.6852367688022285E-5</v>
      </c>
      <c r="L88" s="6">
        <f t="shared" si="10"/>
        <v>1.0589999999999999</v>
      </c>
      <c r="M88" s="5">
        <f t="shared" si="11"/>
        <v>508.49858356940513</v>
      </c>
      <c r="N88" s="4">
        <f t="shared" si="12"/>
        <v>6.6841359773371103</v>
      </c>
      <c r="O88" s="4">
        <f t="shared" si="13"/>
        <v>48.567265662943171</v>
      </c>
      <c r="P88" t="s">
        <v>1468</v>
      </c>
      <c r="Q88">
        <v>706</v>
      </c>
      <c r="R88">
        <v>1066</v>
      </c>
      <c r="S88">
        <v>4695</v>
      </c>
      <c r="T88" s="3">
        <v>569</v>
      </c>
      <c r="U88" s="3">
        <v>24</v>
      </c>
      <c r="V88">
        <v>359000</v>
      </c>
      <c r="W88" s="3">
        <v>12</v>
      </c>
      <c r="X88" s="1" t="s">
        <v>549</v>
      </c>
      <c r="Y88" s="1" t="s">
        <v>548</v>
      </c>
      <c r="Z88" s="2">
        <v>45869.982094907406</v>
      </c>
      <c r="AA88" t="s">
        <v>1306</v>
      </c>
      <c r="AB88" t="s">
        <v>1101</v>
      </c>
    </row>
    <row r="89" spans="1:28">
      <c r="A89" s="3">
        <v>87</v>
      </c>
      <c r="B89" t="s">
        <v>1689</v>
      </c>
      <c r="C89" t="s">
        <v>1807</v>
      </c>
      <c r="D89" t="s">
        <v>1907</v>
      </c>
      <c r="E89" t="s">
        <v>2060</v>
      </c>
      <c r="F89" t="s">
        <v>2187</v>
      </c>
      <c r="G89" s="8"/>
      <c r="H89" s="8" t="str">
        <f t="shared" si="7"/>
        <v>1.마이크로-10만명 미만</v>
      </c>
      <c r="I89" s="8" t="str">
        <f ca="1">IFERROR(__xludf.DUMMYFUNCTION("iferror(REGEXEXTRACT(E89,""[a-zA-Z0-9._%+-]+@[a-zA-Z0-9.-]+\.[a-zA-Z]{2,}""),""2.이메일 없음"")"),"bri.defrancesco@gmail.com")</f>
        <v>bri.defrancesco@gmail.com</v>
      </c>
      <c r="J89" s="8">
        <f t="shared" si="8"/>
        <v>1.7451977401129943E-4</v>
      </c>
      <c r="K89" s="7">
        <f t="shared" si="9"/>
        <v>8.7570621468926559E-6</v>
      </c>
      <c r="L89" s="6">
        <f t="shared" si="10"/>
        <v>15.75</v>
      </c>
      <c r="M89" s="5">
        <f t="shared" si="11"/>
        <v>1685.7142857142858</v>
      </c>
      <c r="N89" s="4">
        <f t="shared" si="12"/>
        <v>1.7904761904761906E-2</v>
      </c>
      <c r="O89" s="4">
        <f t="shared" si="13"/>
        <v>5.9701492537313436</v>
      </c>
      <c r="P89" t="s">
        <v>1469</v>
      </c>
      <c r="Q89">
        <v>10500</v>
      </c>
      <c r="R89">
        <v>967</v>
      </c>
      <c r="S89">
        <v>33</v>
      </c>
      <c r="T89" s="3">
        <v>2901</v>
      </c>
      <c r="U89" s="3">
        <v>155</v>
      </c>
      <c r="V89">
        <v>17700000</v>
      </c>
      <c r="W89" s="3">
        <v>18</v>
      </c>
      <c r="X89" s="1" t="s">
        <v>5</v>
      </c>
      <c r="Y89" s="1" t="s">
        <v>547</v>
      </c>
      <c r="Z89" s="2">
        <v>45582.080555555556</v>
      </c>
      <c r="AA89" t="s">
        <v>1307</v>
      </c>
      <c r="AB89" t="s">
        <v>129</v>
      </c>
    </row>
    <row r="90" spans="1:28">
      <c r="A90" s="3">
        <v>88</v>
      </c>
      <c r="B90" t="s">
        <v>423</v>
      </c>
      <c r="C90" t="s">
        <v>423</v>
      </c>
      <c r="D90" t="s">
        <v>424</v>
      </c>
      <c r="E90" t="s">
        <v>2061</v>
      </c>
      <c r="F90" t="s">
        <v>2188</v>
      </c>
      <c r="G90" s="8"/>
      <c r="H90" s="8" t="str">
        <f t="shared" si="7"/>
        <v>2.메가-10만명 이상</v>
      </c>
      <c r="I90" s="8" t="str">
        <f ca="1">IFERROR(__xludf.DUMMYFUNCTION("iferror(REGEXEXTRACT(E90,""[a-zA-Z0-9._%+-]+@[a-zA-Z0-9.-]+\.[a-zA-Z]{2,}""),""2.이메일 없음"")"),"hey.maggylove@gmail.com")</f>
        <v>hey.maggylove@gmail.com</v>
      </c>
      <c r="J90" s="8">
        <f t="shared" si="8"/>
        <v>1.3845249406175772</v>
      </c>
      <c r="K90" s="7">
        <f t="shared" si="9"/>
        <v>5.2256532066508315E-4</v>
      </c>
      <c r="L90" s="6">
        <f t="shared" si="10"/>
        <v>150</v>
      </c>
      <c r="M90" s="5">
        <f t="shared" si="11"/>
        <v>5.6133333333333334E-2</v>
      </c>
      <c r="N90" s="4">
        <f t="shared" si="12"/>
        <v>7.7696000000000001E-2</v>
      </c>
      <c r="O90" s="4">
        <f t="shared" si="13"/>
        <v>0.66225165562913912</v>
      </c>
      <c r="P90" t="s">
        <v>1470</v>
      </c>
      <c r="Q90">
        <v>1500000</v>
      </c>
      <c r="R90">
        <v>1386</v>
      </c>
      <c r="S90">
        <v>116500</v>
      </c>
      <c r="T90" s="3">
        <v>33</v>
      </c>
      <c r="U90" s="3">
        <v>44</v>
      </c>
      <c r="V90">
        <v>84200</v>
      </c>
      <c r="W90" s="3">
        <v>27</v>
      </c>
      <c r="X90" s="1" t="s">
        <v>546</v>
      </c>
      <c r="Y90" s="1" t="s">
        <v>545</v>
      </c>
      <c r="Z90" s="2">
        <v>45685.110613425924</v>
      </c>
      <c r="AA90" t="s">
        <v>1308</v>
      </c>
      <c r="AB90" t="s">
        <v>1102</v>
      </c>
    </row>
    <row r="91" spans="1:28">
      <c r="A91" s="3">
        <v>89</v>
      </c>
      <c r="B91" t="s">
        <v>884</v>
      </c>
      <c r="C91" t="s">
        <v>905</v>
      </c>
      <c r="D91" t="s">
        <v>866</v>
      </c>
      <c r="E91" t="s">
        <v>2062</v>
      </c>
      <c r="F91" t="s">
        <v>1047</v>
      </c>
      <c r="G91" s="8"/>
      <c r="H91" s="8" t="str">
        <f t="shared" si="7"/>
        <v>1.마이크로-10만명 미만</v>
      </c>
      <c r="I91" s="8" t="str">
        <f ca="1">IFERROR(__xludf.DUMMYFUNCTION("iferror(REGEXEXTRACT(E91,""[a-zA-Z0-9._%+-]+@[a-zA-Z0-9.-]+\.[a-zA-Z]{2,}""),""2.이메일 없음"")"),"monika@impulsomedia.ca")</f>
        <v>monika@impulsomedia.ca</v>
      </c>
      <c r="J91" s="8">
        <f t="shared" si="8"/>
        <v>2.7899275612280094</v>
      </c>
      <c r="K91" s="7">
        <f t="shared" si="9"/>
        <v>1.6902380131079683E-2</v>
      </c>
      <c r="L91" s="6">
        <f t="shared" si="10"/>
        <v>44.55</v>
      </c>
      <c r="M91" s="5">
        <f t="shared" si="11"/>
        <v>9.7609427609427604E-2</v>
      </c>
      <c r="N91" s="4">
        <f t="shared" si="12"/>
        <v>0.23932659932659933</v>
      </c>
      <c r="O91" s="4">
        <f t="shared" si="13"/>
        <v>2.1953896816684964</v>
      </c>
      <c r="P91" t="s">
        <v>1471</v>
      </c>
      <c r="Q91">
        <v>29700</v>
      </c>
      <c r="R91">
        <v>824</v>
      </c>
      <c r="S91">
        <v>7059</v>
      </c>
      <c r="T91" s="3">
        <v>980</v>
      </c>
      <c r="U91" s="3">
        <v>49</v>
      </c>
      <c r="V91">
        <v>2899</v>
      </c>
      <c r="W91" s="3">
        <v>43</v>
      </c>
      <c r="X91" s="1" t="s">
        <v>543</v>
      </c>
      <c r="Y91" s="1" t="s">
        <v>273</v>
      </c>
      <c r="Z91" s="2">
        <v>45777.120162037034</v>
      </c>
      <c r="AA91" t="s">
        <v>1229</v>
      </c>
      <c r="AB91" t="s">
        <v>449</v>
      </c>
    </row>
    <row r="92" spans="1:28">
      <c r="A92" s="3">
        <v>90</v>
      </c>
      <c r="B92" t="s">
        <v>381</v>
      </c>
      <c r="C92" t="s">
        <v>906</v>
      </c>
      <c r="D92" t="s">
        <v>380</v>
      </c>
      <c r="E92" t="s">
        <v>916</v>
      </c>
      <c r="F92" t="s">
        <v>1048</v>
      </c>
      <c r="G92" s="8"/>
      <c r="H92" s="8" t="str">
        <f t="shared" si="7"/>
        <v>2.메가-10만명 이상</v>
      </c>
      <c r="I92" s="8" t="str">
        <f ca="1">IFERROR(__xludf.DUMMYFUNCTION("iferror(REGEXEXTRACT(E92,""[a-zA-Z0-9._%+-]+@[a-zA-Z0-9.-]+\.[a-zA-Z]{2,}""),""2.이메일 없음"")"),"aaliyah@migosmedia.com")</f>
        <v>aaliyah@migosmedia.com</v>
      </c>
      <c r="J92" s="8">
        <f t="shared" si="8"/>
        <v>0.22539170506912443</v>
      </c>
      <c r="K92" s="7">
        <f t="shared" si="9"/>
        <v>1.8433179723502304E-4</v>
      </c>
      <c r="L92" s="6">
        <f t="shared" si="10"/>
        <v>150</v>
      </c>
      <c r="M92" s="5">
        <f t="shared" si="11"/>
        <v>4.169869331283628E-2</v>
      </c>
      <c r="N92" s="4">
        <f t="shared" si="12"/>
        <v>9.3908531898539583E-3</v>
      </c>
      <c r="O92" s="4">
        <f t="shared" si="13"/>
        <v>0.66225165562913912</v>
      </c>
      <c r="P92" t="s">
        <v>1472</v>
      </c>
      <c r="Q92">
        <v>520400</v>
      </c>
      <c r="R92">
        <v>204</v>
      </c>
      <c r="S92">
        <v>4883</v>
      </c>
      <c r="T92" s="3">
        <v>4</v>
      </c>
      <c r="U92" s="3">
        <v>4</v>
      </c>
      <c r="V92">
        <v>21700</v>
      </c>
      <c r="W92" s="3">
        <v>32</v>
      </c>
      <c r="X92" s="1" t="s">
        <v>542</v>
      </c>
      <c r="Y92" s="1" t="s">
        <v>541</v>
      </c>
      <c r="Z92" s="2">
        <v>45622.126469907409</v>
      </c>
      <c r="AA92" t="s">
        <v>1230</v>
      </c>
      <c r="AB92" t="s">
        <v>475</v>
      </c>
    </row>
    <row r="93" spans="1:28">
      <c r="A93" s="3">
        <v>91</v>
      </c>
      <c r="B93" t="s">
        <v>1706</v>
      </c>
      <c r="C93" t="s">
        <v>1822</v>
      </c>
      <c r="D93" t="s">
        <v>1924</v>
      </c>
      <c r="E93" t="s">
        <v>2063</v>
      </c>
      <c r="F93" t="s">
        <v>2189</v>
      </c>
      <c r="G93" s="8"/>
      <c r="H93" s="8" t="str">
        <f t="shared" si="7"/>
        <v>1.마이크로-10만명 미만</v>
      </c>
      <c r="I93" s="8" t="str">
        <f ca="1">IFERROR(__xludf.DUMMYFUNCTION("iferror(REGEXEXTRACT(E93,""[a-zA-Z0-9._%+-]+@[a-zA-Z0-9.-]+\.[a-zA-Z]{2,}""),""2.이메일 없음"")"),"alissaandrea.n@gmail.com")</f>
        <v>alissaandrea.n@gmail.com</v>
      </c>
      <c r="J93" s="8">
        <f t="shared" si="8"/>
        <v>0.14544889892715979</v>
      </c>
      <c r="K93" s="7">
        <f t="shared" si="9"/>
        <v>3.7078863165819687E-4</v>
      </c>
      <c r="L93" s="6">
        <f t="shared" si="10"/>
        <v>121.19999999999999</v>
      </c>
      <c r="M93" s="5">
        <f t="shared" si="11"/>
        <v>6.5754950495049505</v>
      </c>
      <c r="N93" s="4">
        <f t="shared" si="12"/>
        <v>0.90837871287128713</v>
      </c>
      <c r="O93" s="4">
        <f t="shared" si="13"/>
        <v>0.81833060556464821</v>
      </c>
      <c r="P93" t="s">
        <v>1473</v>
      </c>
      <c r="Q93">
        <v>80800</v>
      </c>
      <c r="R93">
        <v>820</v>
      </c>
      <c r="S93">
        <v>73200</v>
      </c>
      <c r="T93" s="3">
        <v>3880</v>
      </c>
      <c r="U93" s="3">
        <v>197</v>
      </c>
      <c r="V93">
        <v>531300</v>
      </c>
      <c r="W93" s="3">
        <v>76</v>
      </c>
      <c r="X93" s="1" t="s">
        <v>5</v>
      </c>
      <c r="Y93" s="1" t="s">
        <v>537</v>
      </c>
      <c r="Z93" s="2">
        <v>45832.411909722221</v>
      </c>
      <c r="AA93" t="s">
        <v>1309</v>
      </c>
      <c r="AB93" t="s">
        <v>1103</v>
      </c>
    </row>
    <row r="94" spans="1:28">
      <c r="A94" s="3">
        <v>92</v>
      </c>
      <c r="B94" t="s">
        <v>1707</v>
      </c>
      <c r="C94" t="s">
        <v>1823</v>
      </c>
      <c r="D94" t="s">
        <v>1925</v>
      </c>
      <c r="E94" t="s">
        <v>2064</v>
      </c>
      <c r="F94" t="s">
        <v>2190</v>
      </c>
      <c r="G94" s="8"/>
      <c r="H94" s="8" t="str">
        <f t="shared" si="7"/>
        <v>1.마이크로-10만명 미만</v>
      </c>
      <c r="I94" s="8" t="str">
        <f ca="1">IFERROR(__xludf.DUMMYFUNCTION("iferror(REGEXEXTRACT(E94,""[a-zA-Z0-9._%+-]+@[a-zA-Z0-9.-]+\.[a-zA-Z]{2,}""),""2.이메일 없음"")"),"alicecmusic@outlook.com")</f>
        <v>alicecmusic@outlook.com</v>
      </c>
      <c r="J94" s="8">
        <f t="shared" si="8"/>
        <v>1.4210526315789473E-5</v>
      </c>
      <c r="K94" s="7">
        <f t="shared" si="9"/>
        <v>1.5789473684210526E-6</v>
      </c>
      <c r="L94" s="6">
        <f t="shared" si="10"/>
        <v>0.51</v>
      </c>
      <c r="M94" s="5">
        <f t="shared" si="11"/>
        <v>5588.2352941176468</v>
      </c>
      <c r="N94" s="4">
        <f t="shared" si="12"/>
        <v>7.9411764705882348E-2</v>
      </c>
      <c r="O94" s="4">
        <f t="shared" si="13"/>
        <v>66.225165562913901</v>
      </c>
      <c r="P94" t="s">
        <v>1474</v>
      </c>
      <c r="Q94">
        <v>340</v>
      </c>
      <c r="R94">
        <v>161</v>
      </c>
      <c r="S94">
        <v>24</v>
      </c>
      <c r="T94" s="3">
        <v>0</v>
      </c>
      <c r="U94" s="3">
        <v>3</v>
      </c>
      <c r="V94">
        <v>1900000</v>
      </c>
      <c r="W94" s="3">
        <v>9</v>
      </c>
      <c r="X94" s="1" t="s">
        <v>5</v>
      </c>
      <c r="Y94" s="1" t="s">
        <v>532</v>
      </c>
      <c r="Z94" s="2">
        <v>45855.184930555559</v>
      </c>
      <c r="AA94" t="s">
        <v>1310</v>
      </c>
      <c r="AB94" t="s">
        <v>1104</v>
      </c>
    </row>
    <row r="95" spans="1:28">
      <c r="A95" s="3">
        <v>93</v>
      </c>
      <c r="B95" t="s">
        <v>121</v>
      </c>
      <c r="C95" t="s">
        <v>121</v>
      </c>
      <c r="D95" t="s">
        <v>122</v>
      </c>
      <c r="E95" t="s">
        <v>2065</v>
      </c>
      <c r="F95" t="s">
        <v>1066</v>
      </c>
      <c r="G95" s="8"/>
      <c r="H95" s="8" t="str">
        <f t="shared" si="7"/>
        <v>2.메가-10만명 이상</v>
      </c>
      <c r="I95" s="8" t="str">
        <f ca="1">IFERROR(__xludf.DUMMYFUNCTION("iferror(REGEXEXTRACT(E95,""[a-zA-Z0-9._%+-]+@[a-zA-Z0-9.-]+\.[a-zA-Z]{2,}""),""2.이메일 없음"")"),"carlina.erikin@hotmail.com")</f>
        <v>carlina.erikin@hotmail.com</v>
      </c>
      <c r="J95" s="8">
        <f t="shared" si="8"/>
        <v>6.6939379004435681E-2</v>
      </c>
      <c r="K95" s="7">
        <f t="shared" si="9"/>
        <v>2.5628388368654511E-4</v>
      </c>
      <c r="L95" s="6">
        <f t="shared" si="10"/>
        <v>150</v>
      </c>
      <c r="M95" s="5">
        <f t="shared" si="11"/>
        <v>0.87156357388316152</v>
      </c>
      <c r="N95" s="4">
        <f t="shared" si="12"/>
        <v>5.6924398625429556E-2</v>
      </c>
      <c r="O95" s="4">
        <f t="shared" si="13"/>
        <v>0.66225165562913912</v>
      </c>
      <c r="P95" t="s">
        <v>1475</v>
      </c>
      <c r="Q95">
        <v>232800</v>
      </c>
      <c r="R95">
        <v>211</v>
      </c>
      <c r="S95">
        <v>13200</v>
      </c>
      <c r="T95" s="3">
        <v>330</v>
      </c>
      <c r="U95" s="3">
        <v>52</v>
      </c>
      <c r="V95">
        <v>202900</v>
      </c>
      <c r="W95" s="3">
        <v>10</v>
      </c>
      <c r="X95" s="1" t="s">
        <v>200</v>
      </c>
      <c r="Y95" s="1" t="s">
        <v>199</v>
      </c>
      <c r="Z95" s="2">
        <v>45854.780902777777</v>
      </c>
      <c r="AA95" t="s">
        <v>1258</v>
      </c>
      <c r="AB95" t="s">
        <v>486</v>
      </c>
    </row>
    <row r="96" spans="1:28">
      <c r="A96" s="3">
        <v>94</v>
      </c>
      <c r="B96" t="s">
        <v>325</v>
      </c>
      <c r="C96" t="s">
        <v>322</v>
      </c>
      <c r="D96" t="s">
        <v>324</v>
      </c>
      <c r="E96" t="s">
        <v>2066</v>
      </c>
      <c r="F96" t="s">
        <v>1075</v>
      </c>
      <c r="G96" s="8"/>
      <c r="H96" s="8" t="str">
        <f t="shared" si="7"/>
        <v>2.메가-10만명 이상</v>
      </c>
      <c r="I96" s="8" t="str">
        <f ca="1">IFERROR(__xludf.DUMMYFUNCTION("iferror(REGEXEXTRACT(E96,""[a-zA-Z0-9._%+-]+@[a-zA-Z0-9.-]+\.[a-zA-Z]{2,}""),""2.이메일 없음"")"),"chlo3alcindor@gmail.com")</f>
        <v>chlo3alcindor@gmail.com</v>
      </c>
      <c r="J96" s="8">
        <f t="shared" si="8"/>
        <v>0.46820463320463318</v>
      </c>
      <c r="K96" s="7">
        <f t="shared" si="9"/>
        <v>9.0733590733590736E-4</v>
      </c>
      <c r="L96" s="6">
        <f t="shared" si="10"/>
        <v>150</v>
      </c>
      <c r="M96" s="5">
        <f t="shared" si="11"/>
        <v>0.34976367319378798</v>
      </c>
      <c r="N96" s="4">
        <f t="shared" si="12"/>
        <v>0.16372045914922351</v>
      </c>
      <c r="O96" s="4">
        <f t="shared" si="13"/>
        <v>0.66225165562913912</v>
      </c>
      <c r="P96" t="s">
        <v>1476</v>
      </c>
      <c r="Q96">
        <v>148100</v>
      </c>
      <c r="R96">
        <v>2675</v>
      </c>
      <c r="S96">
        <v>24200</v>
      </c>
      <c r="T96" s="3">
        <v>6</v>
      </c>
      <c r="U96" s="3">
        <v>47</v>
      </c>
      <c r="V96">
        <v>51800</v>
      </c>
      <c r="W96" s="3">
        <v>65</v>
      </c>
      <c r="X96" s="1" t="s">
        <v>525</v>
      </c>
      <c r="Y96" s="1" t="s">
        <v>524</v>
      </c>
      <c r="Z96" s="2">
        <v>45875.161747685182</v>
      </c>
      <c r="AA96" t="s">
        <v>1273</v>
      </c>
      <c r="AB96" t="s">
        <v>1105</v>
      </c>
    </row>
    <row r="97" spans="1:28">
      <c r="A97" s="3">
        <v>95</v>
      </c>
      <c r="B97" t="s">
        <v>353</v>
      </c>
      <c r="C97" t="s">
        <v>352</v>
      </c>
      <c r="D97" t="s">
        <v>351</v>
      </c>
      <c r="E97" t="s">
        <v>921</v>
      </c>
      <c r="F97" t="s">
        <v>1049</v>
      </c>
      <c r="G97" s="8"/>
      <c r="H97" s="8" t="str">
        <f t="shared" si="7"/>
        <v>1.마이크로-10만명 미만</v>
      </c>
      <c r="I97" s="8" t="str">
        <f ca="1">IFERROR(__xludf.DUMMYFUNCTION("iferror(REGEXEXTRACT(E97,""[a-zA-Z0-9._%+-]+@[a-zA-Z0-9.-]+\.[a-zA-Z]{2,}""),""2.이메일 없음"")"),"2.이메일 없음")</f>
        <v>2.이메일 없음</v>
      </c>
      <c r="J97" s="8">
        <f t="shared" si="8"/>
        <v>6.5476190476190479E-5</v>
      </c>
      <c r="K97" s="7">
        <f t="shared" si="9"/>
        <v>9.5238095238095235E-7</v>
      </c>
      <c r="L97" s="6">
        <f t="shared" si="10"/>
        <v>2.3984999999999999</v>
      </c>
      <c r="M97" s="5">
        <f t="shared" si="11"/>
        <v>2626.641651031895</v>
      </c>
      <c r="N97" s="4">
        <f t="shared" si="12"/>
        <v>0.14696685428392744</v>
      </c>
      <c r="O97" s="4">
        <f t="shared" si="13"/>
        <v>29.424746211563928</v>
      </c>
      <c r="P97" t="s">
        <v>1477</v>
      </c>
      <c r="Q97">
        <v>1599</v>
      </c>
      <c r="R97">
        <v>73</v>
      </c>
      <c r="S97">
        <v>231</v>
      </c>
      <c r="T97" s="3">
        <v>40</v>
      </c>
      <c r="U97" s="3">
        <v>4</v>
      </c>
      <c r="V97">
        <v>4200000</v>
      </c>
      <c r="W97" s="3">
        <v>12</v>
      </c>
      <c r="X97" s="1" t="s">
        <v>474</v>
      </c>
      <c r="Y97" s="1" t="s">
        <v>473</v>
      </c>
      <c r="Z97" s="2">
        <v>45370.104745370372</v>
      </c>
      <c r="AA97" t="s">
        <v>1231</v>
      </c>
      <c r="AB97" t="s">
        <v>398</v>
      </c>
    </row>
    <row r="98" spans="1:28">
      <c r="A98" s="3">
        <v>96</v>
      </c>
      <c r="B98" t="s">
        <v>1708</v>
      </c>
      <c r="C98" t="s">
        <v>1824</v>
      </c>
      <c r="D98" t="s">
        <v>1926</v>
      </c>
      <c r="E98" t="s">
        <v>2067</v>
      </c>
      <c r="F98" t="s">
        <v>2191</v>
      </c>
      <c r="G98" s="8"/>
      <c r="H98" s="8" t="str">
        <f t="shared" si="7"/>
        <v>1.마이크로-10만명 미만</v>
      </c>
      <c r="I98" s="8" t="str">
        <f ca="1">IFERROR(__xludf.DUMMYFUNCTION("iferror(REGEXEXTRACT(E98,""[a-zA-Z0-9._%+-]+@[a-zA-Z0-9.-]+\.[a-zA-Z]{2,}""),""2.이메일 없음"")"),"2.이메일 없음")</f>
        <v>2.이메일 없음</v>
      </c>
      <c r="J98" s="8">
        <f t="shared" si="8"/>
        <v>4.0154109589041094E-2</v>
      </c>
      <c r="K98" s="7">
        <f t="shared" si="9"/>
        <v>9.3835616438356167E-4</v>
      </c>
      <c r="L98" s="6">
        <f t="shared" si="10"/>
        <v>59.849999999999994</v>
      </c>
      <c r="M98" s="5">
        <f t="shared" si="11"/>
        <v>7.318295739348371</v>
      </c>
      <c r="N98" s="4">
        <f t="shared" si="12"/>
        <v>1.0651629072681704E-2</v>
      </c>
      <c r="O98" s="4">
        <f t="shared" si="13"/>
        <v>1.6433853738701727</v>
      </c>
      <c r="P98" t="s">
        <v>1478</v>
      </c>
      <c r="Q98">
        <v>39900</v>
      </c>
      <c r="R98">
        <v>861</v>
      </c>
      <c r="S98">
        <v>151</v>
      </c>
      <c r="T98" s="3">
        <v>11300</v>
      </c>
      <c r="U98" s="3">
        <v>274</v>
      </c>
      <c r="V98">
        <v>292000</v>
      </c>
      <c r="W98" s="3">
        <v>6</v>
      </c>
      <c r="X98" s="1" t="s">
        <v>200</v>
      </c>
      <c r="Y98" s="1" t="s">
        <v>199</v>
      </c>
      <c r="Z98" s="2">
        <v>45792.305937500001</v>
      </c>
      <c r="AA98" t="s">
        <v>1311</v>
      </c>
      <c r="AB98" t="s">
        <v>507</v>
      </c>
    </row>
    <row r="99" spans="1:28">
      <c r="A99" s="3">
        <v>97</v>
      </c>
      <c r="B99" t="s">
        <v>1709</v>
      </c>
      <c r="C99" t="s">
        <v>1825</v>
      </c>
      <c r="D99" t="s">
        <v>1927</v>
      </c>
      <c r="E99" t="s">
        <v>2068</v>
      </c>
      <c r="F99" t="s">
        <v>2192</v>
      </c>
      <c r="G99" s="8"/>
      <c r="H99" s="8" t="str">
        <f t="shared" si="7"/>
        <v>2.메가-10만명 이상</v>
      </c>
      <c r="I99" s="8" t="str">
        <f ca="1">IFERROR(__xludf.DUMMYFUNCTION("iferror(REGEXEXTRACT(E99,""[a-zA-Z0-9._%+-]+@[a-zA-Z0-9.-]+\.[a-zA-Z]{2,}""),""2.이메일 없음"")"),"2.이메일 없음")</f>
        <v>2.이메일 없음</v>
      </c>
      <c r="J99" s="8">
        <f t="shared" si="8"/>
        <v>1.8664500000000001E-2</v>
      </c>
      <c r="K99" s="7">
        <f t="shared" si="9"/>
        <v>2.8299999999999999E-4</v>
      </c>
      <c r="L99" s="6">
        <f t="shared" si="10"/>
        <v>150</v>
      </c>
      <c r="M99" s="5">
        <f t="shared" si="11"/>
        <v>0.95238095238095233</v>
      </c>
      <c r="N99" s="4">
        <f t="shared" si="12"/>
        <v>1.7221904761904761E-2</v>
      </c>
      <c r="O99" s="4">
        <f t="shared" si="13"/>
        <v>0.66225165562913912</v>
      </c>
      <c r="P99" t="s">
        <v>1479</v>
      </c>
      <c r="Q99">
        <v>2100000</v>
      </c>
      <c r="R99">
        <v>1084</v>
      </c>
      <c r="S99">
        <v>35600</v>
      </c>
      <c r="T99" s="3">
        <v>1163</v>
      </c>
      <c r="U99" s="3">
        <v>566</v>
      </c>
      <c r="V99">
        <v>2000000</v>
      </c>
      <c r="W99" s="3">
        <v>31</v>
      </c>
      <c r="X99" s="1" t="s">
        <v>5</v>
      </c>
      <c r="Y99" s="1" t="s">
        <v>520</v>
      </c>
      <c r="Z99" s="2">
        <v>45733.184988425928</v>
      </c>
      <c r="AA99" t="s">
        <v>1312</v>
      </c>
      <c r="AB99" t="s">
        <v>405</v>
      </c>
    </row>
    <row r="100" spans="1:28">
      <c r="A100" s="3">
        <v>98</v>
      </c>
      <c r="B100" t="s">
        <v>359</v>
      </c>
      <c r="C100" t="s">
        <v>358</v>
      </c>
      <c r="D100" t="s">
        <v>357</v>
      </c>
      <c r="E100" t="s">
        <v>2069</v>
      </c>
      <c r="F100" t="s">
        <v>1053</v>
      </c>
      <c r="G100" s="8"/>
      <c r="H100" s="8" t="str">
        <f t="shared" si="7"/>
        <v>1.마이크로-10만명 미만</v>
      </c>
      <c r="I100" s="8" t="str">
        <f ca="1">IFERROR(__xludf.DUMMYFUNCTION("iferror(REGEXEXTRACT(E100,""[a-zA-Z0-9._%+-]+@[a-zA-Z0-9.-]+\.[a-zA-Z]{2,}""),""2.이메일 없음"")"),"bellaella619@gmail.com")</f>
        <v>bellaella619@gmail.com</v>
      </c>
      <c r="J100" s="8">
        <f t="shared" si="8"/>
        <v>4.3087757313109423</v>
      </c>
      <c r="K100" s="7">
        <f t="shared" si="9"/>
        <v>0.45395449620801731</v>
      </c>
      <c r="L100" s="6">
        <f t="shared" si="10"/>
        <v>0.192</v>
      </c>
      <c r="M100" s="5">
        <f t="shared" si="11"/>
        <v>7.2109375</v>
      </c>
      <c r="N100" s="4">
        <f t="shared" si="12"/>
        <v>6.90625</v>
      </c>
      <c r="O100" s="4">
        <f t="shared" si="13"/>
        <v>83.892617449664428</v>
      </c>
      <c r="P100" t="s">
        <v>1480</v>
      </c>
      <c r="Q100">
        <v>128</v>
      </c>
      <c r="R100">
        <v>246</v>
      </c>
      <c r="S100">
        <v>465</v>
      </c>
      <c r="T100" s="3">
        <v>3093</v>
      </c>
      <c r="U100" s="3">
        <v>419</v>
      </c>
      <c r="V100">
        <v>923</v>
      </c>
      <c r="W100" s="3">
        <v>157</v>
      </c>
      <c r="X100" s="1" t="s">
        <v>5</v>
      </c>
      <c r="Y100" s="1" t="s">
        <v>518</v>
      </c>
      <c r="Z100" s="2">
        <v>44980.208761574075</v>
      </c>
      <c r="AA100" t="s">
        <v>1236</v>
      </c>
      <c r="AB100" t="s">
        <v>1106</v>
      </c>
    </row>
    <row r="101" spans="1:28">
      <c r="A101" s="3">
        <v>99</v>
      </c>
      <c r="B101" t="s">
        <v>433</v>
      </c>
      <c r="C101" t="s">
        <v>433</v>
      </c>
      <c r="D101" t="s">
        <v>432</v>
      </c>
      <c r="E101" t="s">
        <v>2070</v>
      </c>
      <c r="F101" t="s">
        <v>2193</v>
      </c>
      <c r="G101" s="8"/>
      <c r="H101" s="8" t="str">
        <f t="shared" si="7"/>
        <v>1.마이크로-10만명 미만</v>
      </c>
      <c r="I101" s="8" t="str">
        <f ca="1">IFERROR(__xludf.DUMMYFUNCTION("iferror(REGEXEXTRACT(E101,""[a-zA-Z0-9._%+-]+@[a-zA-Z0-9.-]+\.[a-zA-Z]{2,}""),""2.이메일 없음"")"),"allisonwong333@gmail.com")</f>
        <v>allisonwong333@gmail.com</v>
      </c>
      <c r="J101" s="8">
        <f t="shared" si="8"/>
        <v>0.33689119170984455</v>
      </c>
      <c r="K101" s="7">
        <f t="shared" si="9"/>
        <v>8.9378238341968909E-4</v>
      </c>
      <c r="L101" s="6">
        <f t="shared" si="10"/>
        <v>9.423</v>
      </c>
      <c r="M101" s="5">
        <f t="shared" si="11"/>
        <v>12.289079910856415</v>
      </c>
      <c r="N101" s="4">
        <f t="shared" si="12"/>
        <v>4.1020375676536132</v>
      </c>
      <c r="O101" s="4">
        <f t="shared" si="13"/>
        <v>9.5941667466180558</v>
      </c>
      <c r="P101" t="s">
        <v>1481</v>
      </c>
      <c r="Q101">
        <v>6282</v>
      </c>
      <c r="R101">
        <v>663</v>
      </c>
      <c r="S101">
        <v>25700</v>
      </c>
      <c r="T101" s="3">
        <v>239</v>
      </c>
      <c r="U101" s="3">
        <v>69</v>
      </c>
      <c r="V101">
        <v>77200</v>
      </c>
      <c r="W101" s="3">
        <v>64</v>
      </c>
      <c r="X101" s="1" t="s">
        <v>5</v>
      </c>
      <c r="Y101" s="1" t="s">
        <v>514</v>
      </c>
      <c r="Z101" s="2">
        <v>45906.411944444444</v>
      </c>
      <c r="AA101" t="s">
        <v>1313</v>
      </c>
      <c r="AB101" t="s">
        <v>396</v>
      </c>
    </row>
    <row r="102" spans="1:28">
      <c r="A102" s="3">
        <v>100</v>
      </c>
      <c r="B102" t="s">
        <v>885</v>
      </c>
      <c r="C102" t="s">
        <v>907</v>
      </c>
      <c r="D102" t="s">
        <v>867</v>
      </c>
      <c r="E102" t="s">
        <v>920</v>
      </c>
      <c r="F102" t="s">
        <v>1051</v>
      </c>
      <c r="G102" s="8"/>
      <c r="H102" s="8" t="str">
        <f t="shared" si="7"/>
        <v>2.메가-10만명 이상</v>
      </c>
      <c r="I102" s="8" t="str">
        <f ca="1">IFERROR(__xludf.DUMMYFUNCTION("iferror(REGEXEXTRACT(E102,""[a-zA-Z0-9._%+-]+@[a-zA-Z0-9.-]+\.[a-zA-Z]{2,}""),""2.이메일 없음"")"),"elliesuh@mar-agency.co")</f>
        <v>elliesuh@mar-agency.co</v>
      </c>
      <c r="J102" s="8">
        <f t="shared" si="8"/>
        <v>3.1925356750823273</v>
      </c>
      <c r="K102" s="7">
        <f t="shared" si="9"/>
        <v>8.8913282107574102E-3</v>
      </c>
      <c r="L102" s="6">
        <f t="shared" si="10"/>
        <v>150</v>
      </c>
      <c r="M102" s="5">
        <f t="shared" si="11"/>
        <v>3.5038461538461538E-3</v>
      </c>
      <c r="N102" s="4">
        <f t="shared" si="12"/>
        <v>1.1108076923076924E-2</v>
      </c>
      <c r="O102" s="4">
        <f t="shared" si="13"/>
        <v>0.66225165562913912</v>
      </c>
      <c r="P102" t="s">
        <v>1482</v>
      </c>
      <c r="Q102">
        <v>2600000</v>
      </c>
      <c r="R102">
        <v>56</v>
      </c>
      <c r="S102">
        <v>28800</v>
      </c>
      <c r="T102" s="3">
        <v>203</v>
      </c>
      <c r="U102" s="3">
        <v>81</v>
      </c>
      <c r="V102">
        <v>9110</v>
      </c>
      <c r="W102" s="3">
        <v>9</v>
      </c>
      <c r="X102" s="1" t="s">
        <v>5</v>
      </c>
      <c r="Y102" s="1" t="s">
        <v>508</v>
      </c>
      <c r="Z102" s="2">
        <v>45729.544039351851</v>
      </c>
      <c r="AA102" t="s">
        <v>1233</v>
      </c>
      <c r="AB102" t="s">
        <v>1107</v>
      </c>
    </row>
    <row r="103" spans="1:28">
      <c r="A103" s="3">
        <v>101</v>
      </c>
      <c r="B103" t="s">
        <v>347</v>
      </c>
      <c r="C103" t="s">
        <v>346</v>
      </c>
      <c r="D103" t="s">
        <v>345</v>
      </c>
      <c r="E103" t="s">
        <v>2071</v>
      </c>
      <c r="F103" t="s">
        <v>1055</v>
      </c>
      <c r="G103" s="8"/>
      <c r="H103" s="8" t="str">
        <f t="shared" si="7"/>
        <v>1.마이크로-10만명 미만</v>
      </c>
      <c r="I103" s="8" t="str">
        <f ca="1">IFERROR(__xludf.DUMMYFUNCTION("iferror(REGEXEXTRACT(E103,""[a-zA-Z0-9._%+-]+@[a-zA-Z0-9.-]+\.[a-zA-Z]{2,}""),""2.이메일 없음"")"),"megan.homme@teamwass.com")</f>
        <v>megan.homme@teamwass.com</v>
      </c>
      <c r="J103" s="8">
        <f t="shared" si="8"/>
        <v>5.762299940723177E-2</v>
      </c>
      <c r="K103" s="7">
        <f t="shared" si="9"/>
        <v>1.2329579134558388E-3</v>
      </c>
      <c r="L103" s="6">
        <f t="shared" si="10"/>
        <v>9.1515000000000004</v>
      </c>
      <c r="M103" s="5">
        <f t="shared" si="11"/>
        <v>27.651204720537617</v>
      </c>
      <c r="N103" s="4">
        <f t="shared" si="12"/>
        <v>1.2814292738895263</v>
      </c>
      <c r="O103" s="4">
        <f t="shared" si="13"/>
        <v>9.8507609712850321</v>
      </c>
      <c r="P103" t="s">
        <v>1483</v>
      </c>
      <c r="Q103">
        <v>6101</v>
      </c>
      <c r="R103">
        <v>866</v>
      </c>
      <c r="S103">
        <v>7610</v>
      </c>
      <c r="T103" s="3">
        <v>1903</v>
      </c>
      <c r="U103" s="3">
        <v>208</v>
      </c>
      <c r="V103">
        <v>168700</v>
      </c>
      <c r="W103" s="3">
        <v>20</v>
      </c>
      <c r="X103" s="1" t="s">
        <v>5</v>
      </c>
      <c r="Y103" s="1" t="s">
        <v>506</v>
      </c>
      <c r="Z103" s="2">
        <v>45401.049456018518</v>
      </c>
      <c r="AA103" t="s">
        <v>1238</v>
      </c>
      <c r="AB103" t="s">
        <v>387</v>
      </c>
    </row>
    <row r="104" spans="1:28">
      <c r="A104" s="3">
        <v>102</v>
      </c>
      <c r="B104" t="s">
        <v>314</v>
      </c>
      <c r="C104" t="s">
        <v>313</v>
      </c>
      <c r="D104" t="s">
        <v>312</v>
      </c>
      <c r="E104" t="s">
        <v>2072</v>
      </c>
      <c r="F104" t="s">
        <v>311</v>
      </c>
      <c r="G104" s="8"/>
      <c r="H104" s="8" t="str">
        <f t="shared" si="7"/>
        <v>2.메가-10만명 이상</v>
      </c>
      <c r="I104" s="8" t="str">
        <f ca="1">IFERROR(__xludf.DUMMYFUNCTION("iferror(REGEXEXTRACT(E104,""[a-zA-Z0-9._%+-]+@[a-zA-Z0-9.-]+\.[a-zA-Z]{2,}""),""2.이메일 없음"")"),"2.이메일 없음")</f>
        <v>2.이메일 없음</v>
      </c>
      <c r="J104" s="8">
        <f t="shared" si="8"/>
        <v>3.2537464788732393</v>
      </c>
      <c r="K104" s="7">
        <f t="shared" si="9"/>
        <v>1.6901408450704225E-4</v>
      </c>
      <c r="L104" s="6">
        <f t="shared" si="10"/>
        <v>150</v>
      </c>
      <c r="M104" s="5">
        <f t="shared" si="11"/>
        <v>7.2448979591836729E-2</v>
      </c>
      <c r="N104" s="4">
        <f t="shared" si="12"/>
        <v>0.23572653061224491</v>
      </c>
      <c r="O104" s="4">
        <f t="shared" si="13"/>
        <v>0.66225165562913912</v>
      </c>
      <c r="P104" t="s">
        <v>1484</v>
      </c>
      <c r="Q104">
        <v>490000</v>
      </c>
      <c r="R104">
        <v>516</v>
      </c>
      <c r="S104">
        <v>115500</v>
      </c>
      <c r="T104" s="3">
        <v>2</v>
      </c>
      <c r="U104" s="3">
        <v>6</v>
      </c>
      <c r="V104">
        <v>35500</v>
      </c>
      <c r="W104" s="3">
        <v>16</v>
      </c>
      <c r="X104" s="1" t="s">
        <v>505</v>
      </c>
      <c r="Y104" s="1" t="s">
        <v>476</v>
      </c>
      <c r="Z104" s="2">
        <v>45909.136446759258</v>
      </c>
      <c r="AA104" t="s">
        <v>1239</v>
      </c>
      <c r="AB104" t="s">
        <v>1108</v>
      </c>
    </row>
    <row r="105" spans="1:28">
      <c r="A105" s="3">
        <v>103</v>
      </c>
      <c r="B105" t="s">
        <v>335</v>
      </c>
      <c r="C105" t="s">
        <v>335</v>
      </c>
      <c r="D105" t="s">
        <v>334</v>
      </c>
      <c r="E105" t="s">
        <v>2073</v>
      </c>
      <c r="F105" t="s">
        <v>1057</v>
      </c>
      <c r="G105" s="8"/>
      <c r="H105" s="8" t="str">
        <f t="shared" si="7"/>
        <v>1.마이크로-10만명 미만</v>
      </c>
      <c r="I105" s="8" t="str">
        <f ca="1">IFERROR(__xludf.DUMMYFUNCTION("iferror(REGEXEXTRACT(E105,""[a-zA-Z0-9._%+-]+@[a-zA-Z0-9.-]+\.[a-zA-Z]{2,}""),""2.이메일 없음"")"),"nellie@fromatoztalent.com")</f>
        <v>nellie@fromatoztalent.com</v>
      </c>
      <c r="J105" s="8">
        <f t="shared" si="8"/>
        <v>2.8086560364464691E-2</v>
      </c>
      <c r="K105" s="7">
        <f t="shared" si="9"/>
        <v>7.5170842824601365E-4</v>
      </c>
      <c r="L105" s="6">
        <f t="shared" si="10"/>
        <v>15.450000000000001</v>
      </c>
      <c r="M105" s="5">
        <f t="shared" si="11"/>
        <v>4.2621359223300974</v>
      </c>
      <c r="N105" s="4">
        <f t="shared" si="12"/>
        <v>0.1087378640776699</v>
      </c>
      <c r="O105" s="4">
        <f t="shared" si="13"/>
        <v>6.0790273556230989</v>
      </c>
      <c r="P105" t="s">
        <v>1485</v>
      </c>
      <c r="Q105">
        <v>10300</v>
      </c>
      <c r="R105">
        <v>1671</v>
      </c>
      <c r="S105">
        <v>1087</v>
      </c>
      <c r="T105" s="3">
        <v>113</v>
      </c>
      <c r="U105" s="3">
        <v>33</v>
      </c>
      <c r="V105">
        <v>43900</v>
      </c>
      <c r="W105" s="3">
        <v>15</v>
      </c>
      <c r="X105" s="1" t="s">
        <v>5</v>
      </c>
      <c r="Y105" s="1" t="s">
        <v>501</v>
      </c>
      <c r="Z105" s="2">
        <v>45904.894456018519</v>
      </c>
      <c r="AA105" t="s">
        <v>1244</v>
      </c>
      <c r="AB105" t="s">
        <v>393</v>
      </c>
    </row>
    <row r="106" spans="1:28">
      <c r="A106" s="3">
        <v>104</v>
      </c>
      <c r="B106" t="s">
        <v>331</v>
      </c>
      <c r="C106" t="s">
        <v>328</v>
      </c>
      <c r="D106" t="s">
        <v>330</v>
      </c>
      <c r="E106" t="s">
        <v>2074</v>
      </c>
      <c r="F106" t="s">
        <v>329</v>
      </c>
      <c r="G106" s="8"/>
      <c r="H106" s="8" t="str">
        <f t="shared" si="7"/>
        <v>1.마이크로-10만명 미만</v>
      </c>
      <c r="I106" s="8" t="str">
        <f ca="1">IFERROR(__xludf.DUMMYFUNCTION("iferror(REGEXEXTRACT(E106,""[a-zA-Z0-9._%+-]+@[a-zA-Z0-9.-]+\.[a-zA-Z]{2,}""),""2.이메일 없음"")"),"katisha0121@gmail.com")</f>
        <v>katisha0121@gmail.com</v>
      </c>
      <c r="J106" s="8">
        <f t="shared" si="8"/>
        <v>4.7026315789473684E-4</v>
      </c>
      <c r="K106" s="7">
        <f t="shared" si="9"/>
        <v>2.1973684210526314E-5</v>
      </c>
      <c r="L106" s="6">
        <f t="shared" si="10"/>
        <v>61.800000000000004</v>
      </c>
      <c r="M106" s="5">
        <f t="shared" si="11"/>
        <v>184.46601941747574</v>
      </c>
      <c r="N106" s="4">
        <f t="shared" si="12"/>
        <v>5.7572815533980581E-2</v>
      </c>
      <c r="O106" s="4">
        <f t="shared" si="13"/>
        <v>1.592356687898089</v>
      </c>
      <c r="P106" t="s">
        <v>1486</v>
      </c>
      <c r="Q106">
        <v>41200</v>
      </c>
      <c r="R106">
        <v>1796</v>
      </c>
      <c r="S106">
        <v>2205</v>
      </c>
      <c r="T106" s="3">
        <v>1202</v>
      </c>
      <c r="U106" s="3">
        <v>167</v>
      </c>
      <c r="V106">
        <v>7600000</v>
      </c>
      <c r="W106" s="3">
        <v>5</v>
      </c>
      <c r="X106" s="1" t="s">
        <v>5</v>
      </c>
      <c r="Y106" s="1" t="s">
        <v>496</v>
      </c>
      <c r="Z106" s="2">
        <v>45811.060694444444</v>
      </c>
      <c r="AA106" t="s">
        <v>1241</v>
      </c>
      <c r="AB106" t="s">
        <v>1109</v>
      </c>
    </row>
    <row r="107" spans="1:28">
      <c r="A107" s="3">
        <v>105</v>
      </c>
      <c r="B107" t="s">
        <v>656</v>
      </c>
      <c r="C107" t="s">
        <v>903</v>
      </c>
      <c r="D107" t="s">
        <v>655</v>
      </c>
      <c r="E107" t="s">
        <v>2075</v>
      </c>
      <c r="F107" t="s">
        <v>1040</v>
      </c>
      <c r="G107" s="8"/>
      <c r="H107" s="8" t="str">
        <f t="shared" si="7"/>
        <v>2.메가-10만명 이상</v>
      </c>
      <c r="I107" s="8" t="str">
        <f ca="1">IFERROR(__xludf.DUMMYFUNCTION("iferror(REGEXEXTRACT(E107,""[a-zA-Z0-9._%+-]+@[a-zA-Z0-9.-]+\.[a-zA-Z]{2,}""),""2.이메일 없음"")"),"2.이메일 없음")</f>
        <v>2.이메일 없음</v>
      </c>
      <c r="J107" s="8">
        <f t="shared" si="8"/>
        <v>3.4195121951219515E-2</v>
      </c>
      <c r="K107" s="7">
        <f t="shared" si="9"/>
        <v>3.5731707317073172E-3</v>
      </c>
      <c r="L107" s="6">
        <f t="shared" si="10"/>
        <v>150</v>
      </c>
      <c r="M107" s="5">
        <f t="shared" si="11"/>
        <v>0.50399508297480022</v>
      </c>
      <c r="N107" s="4">
        <f t="shared" si="12"/>
        <v>1.3902888752304856E-2</v>
      </c>
      <c r="O107" s="4">
        <f t="shared" si="13"/>
        <v>0.66225165562913912</v>
      </c>
      <c r="P107" t="s">
        <v>1487</v>
      </c>
      <c r="Q107">
        <v>162700</v>
      </c>
      <c r="R107">
        <v>313</v>
      </c>
      <c r="S107">
        <v>1969</v>
      </c>
      <c r="T107" s="3">
        <v>542</v>
      </c>
      <c r="U107" s="3">
        <v>293</v>
      </c>
      <c r="V107">
        <v>82000</v>
      </c>
      <c r="W107" s="3">
        <v>34</v>
      </c>
      <c r="X107" s="1" t="s">
        <v>5</v>
      </c>
      <c r="Y107" s="1" t="s">
        <v>492</v>
      </c>
      <c r="Z107" s="2">
        <v>45381.193472222221</v>
      </c>
      <c r="AA107" t="s">
        <v>1218</v>
      </c>
      <c r="AB107" t="s">
        <v>378</v>
      </c>
    </row>
    <row r="108" spans="1:28">
      <c r="A108" s="3">
        <v>106</v>
      </c>
      <c r="B108" t="s">
        <v>376</v>
      </c>
      <c r="C108" t="s">
        <v>909</v>
      </c>
      <c r="D108" t="s">
        <v>375</v>
      </c>
      <c r="E108" t="s">
        <v>2076</v>
      </c>
      <c r="F108" t="s">
        <v>1054</v>
      </c>
      <c r="G108" s="8"/>
      <c r="H108" s="8" t="str">
        <f t="shared" si="7"/>
        <v>1.마이크로-10만명 미만</v>
      </c>
      <c r="I108" s="8" t="str">
        <f ca="1">IFERROR(__xludf.DUMMYFUNCTION("iferror(REGEXEXTRACT(E108,""[a-zA-Z0-9._%+-]+@[a-zA-Z0-9.-]+\.[a-zA-Z]{2,}""),""2.이메일 없음"")"),"2.이메일 없음")</f>
        <v>2.이메일 없음</v>
      </c>
      <c r="J108" s="8">
        <f t="shared" si="8"/>
        <v>167.07894736842104</v>
      </c>
      <c r="K108" s="7">
        <f t="shared" si="9"/>
        <v>7.8947368421052627E-2</v>
      </c>
      <c r="L108" s="6">
        <f t="shared" si="10"/>
        <v>36.599999999999994</v>
      </c>
      <c r="M108" s="5">
        <f t="shared" si="11"/>
        <v>7.7868852459016397E-3</v>
      </c>
      <c r="N108" s="4">
        <f t="shared" si="12"/>
        <v>1.2997950819672131</v>
      </c>
      <c r="O108" s="4">
        <f t="shared" si="13"/>
        <v>2.6595744680851068</v>
      </c>
      <c r="P108" t="s">
        <v>1488</v>
      </c>
      <c r="Q108">
        <v>24400</v>
      </c>
      <c r="R108">
        <v>686</v>
      </c>
      <c r="S108">
        <v>31700</v>
      </c>
      <c r="T108" s="3">
        <v>30</v>
      </c>
      <c r="U108" s="3">
        <v>15</v>
      </c>
      <c r="V108">
        <v>190</v>
      </c>
      <c r="W108" s="3">
        <v>62</v>
      </c>
      <c r="X108" s="1" t="s">
        <v>5</v>
      </c>
      <c r="Y108" s="1" t="s">
        <v>491</v>
      </c>
      <c r="Z108" s="2">
        <v>45864.253692129627</v>
      </c>
      <c r="AA108" t="s">
        <v>1237</v>
      </c>
      <c r="AB108" t="s">
        <v>1110</v>
      </c>
    </row>
    <row r="109" spans="1:28">
      <c r="A109" s="3">
        <v>107</v>
      </c>
      <c r="B109" t="s">
        <v>307</v>
      </c>
      <c r="C109" t="s">
        <v>306</v>
      </c>
      <c r="D109" t="s">
        <v>305</v>
      </c>
      <c r="E109" t="s">
        <v>2077</v>
      </c>
      <c r="F109" t="s">
        <v>304</v>
      </c>
      <c r="G109" s="8"/>
      <c r="H109" s="8" t="str">
        <f t="shared" si="7"/>
        <v>1.마이크로-10만명 미만</v>
      </c>
      <c r="I109" s="8" t="str">
        <f ca="1">IFERROR(__xludf.DUMMYFUNCTION("iferror(REGEXEXTRACT(E109,""[a-zA-Z0-9._%+-]+@[a-zA-Z0-9.-]+\.[a-zA-Z]{2,}""),""2.이메일 없음"")"),"2.이메일 없음")</f>
        <v>2.이메일 없음</v>
      </c>
      <c r="J109" s="8">
        <f t="shared" si="8"/>
        <v>4.0794223826714805E-3</v>
      </c>
      <c r="K109" s="7">
        <f t="shared" si="9"/>
        <v>1.1371841155234656E-3</v>
      </c>
      <c r="L109" s="6">
        <f t="shared" si="10"/>
        <v>0.24299999999999999</v>
      </c>
      <c r="M109" s="5">
        <f t="shared" si="11"/>
        <v>1025.9259259259259</v>
      </c>
      <c r="N109" s="4">
        <f t="shared" si="12"/>
        <v>2.1543209876543208</v>
      </c>
      <c r="O109" s="4">
        <f t="shared" si="13"/>
        <v>80.450522928399039</v>
      </c>
      <c r="P109" t="s">
        <v>1489</v>
      </c>
      <c r="Q109">
        <v>162</v>
      </c>
      <c r="R109">
        <v>248</v>
      </c>
      <c r="S109">
        <v>160</v>
      </c>
      <c r="T109" s="3">
        <v>329</v>
      </c>
      <c r="U109" s="3">
        <v>189</v>
      </c>
      <c r="V109">
        <v>166200</v>
      </c>
      <c r="W109" s="3">
        <v>14</v>
      </c>
      <c r="X109" s="1" t="s">
        <v>5</v>
      </c>
      <c r="Y109" s="1" t="s">
        <v>487</v>
      </c>
      <c r="Z109" s="2">
        <v>45885.186423611114</v>
      </c>
      <c r="AA109" t="s">
        <v>1246</v>
      </c>
      <c r="AB109" t="s">
        <v>348</v>
      </c>
    </row>
    <row r="110" spans="1:28">
      <c r="A110" s="3">
        <v>108</v>
      </c>
      <c r="B110" t="s">
        <v>255</v>
      </c>
      <c r="C110" t="s">
        <v>255</v>
      </c>
      <c r="D110" t="s">
        <v>254</v>
      </c>
      <c r="E110" t="s">
        <v>926</v>
      </c>
      <c r="F110" t="s">
        <v>1059</v>
      </c>
      <c r="G110" s="8"/>
      <c r="H110" s="8" t="str">
        <f t="shared" si="7"/>
        <v>1.마이크로-10만명 미만</v>
      </c>
      <c r="I110" s="8" t="str">
        <f ca="1">IFERROR(__xludf.DUMMYFUNCTION("iferror(REGEXEXTRACT(E110,""[a-zA-Z0-9._%+-]+@[a-zA-Z0-9.-]+\.[a-zA-Z]{2,}""),""2.이메일 없음"")"),"katecobyrne@gmail.com")</f>
        <v>katecobyrne@gmail.com</v>
      </c>
      <c r="J110" s="8">
        <f t="shared" si="8"/>
        <v>5.0466666666666667E-2</v>
      </c>
      <c r="K110" s="7">
        <f t="shared" si="9"/>
        <v>1.2666666666666666E-3</v>
      </c>
      <c r="L110" s="6">
        <f t="shared" si="10"/>
        <v>5.6310000000000002</v>
      </c>
      <c r="M110" s="5">
        <f t="shared" si="11"/>
        <v>3.9957378795950986</v>
      </c>
      <c r="N110" s="4">
        <f t="shared" si="12"/>
        <v>0.17234949387320192</v>
      </c>
      <c r="O110" s="4">
        <f t="shared" si="13"/>
        <v>15.080681646810435</v>
      </c>
      <c r="P110" t="s">
        <v>1490</v>
      </c>
      <c r="Q110">
        <v>3754</v>
      </c>
      <c r="R110">
        <v>661</v>
      </c>
      <c r="S110">
        <v>628</v>
      </c>
      <c r="T110" s="3">
        <v>110</v>
      </c>
      <c r="U110" s="3">
        <v>19</v>
      </c>
      <c r="V110">
        <v>15000</v>
      </c>
      <c r="W110" s="3">
        <v>9</v>
      </c>
      <c r="X110" s="1" t="s">
        <v>485</v>
      </c>
      <c r="Y110" s="1" t="s">
        <v>484</v>
      </c>
      <c r="Z110" s="2">
        <v>45819.109097222223</v>
      </c>
      <c r="AA110" t="s">
        <v>1249</v>
      </c>
      <c r="AB110" t="s">
        <v>362</v>
      </c>
    </row>
    <row r="111" spans="1:28">
      <c r="A111" s="3">
        <v>109</v>
      </c>
      <c r="B111" t="s">
        <v>265</v>
      </c>
      <c r="C111" t="s">
        <v>264</v>
      </c>
      <c r="D111" t="s">
        <v>263</v>
      </c>
      <c r="E111" t="s">
        <v>2078</v>
      </c>
      <c r="F111" t="s">
        <v>1062</v>
      </c>
      <c r="G111" s="8"/>
      <c r="H111" s="8" t="str">
        <f t="shared" si="7"/>
        <v>1.마이크로-10만명 미만</v>
      </c>
      <c r="I111" s="8" t="str">
        <f ca="1">IFERROR(__xludf.DUMMYFUNCTION("iferror(REGEXEXTRACT(E111,""[a-zA-Z0-9._%+-]+@[a-zA-Z0-9.-]+\.[a-zA-Z]{2,}""),""2.이메일 없음"")"),"Nohelyjolvera@gmail.com")</f>
        <v>Nohelyjolvera@gmail.com</v>
      </c>
      <c r="J111" s="8">
        <f t="shared" si="8"/>
        <v>6.7108301264431E-2</v>
      </c>
      <c r="K111" s="7">
        <f t="shared" si="9"/>
        <v>5.3326003298515663E-4</v>
      </c>
      <c r="L111" s="6">
        <f t="shared" si="10"/>
        <v>1.0589999999999999</v>
      </c>
      <c r="M111" s="5">
        <f t="shared" si="11"/>
        <v>257.64872521246457</v>
      </c>
      <c r="N111" s="4">
        <f t="shared" si="12"/>
        <v>17.276203966005667</v>
      </c>
      <c r="O111" s="4">
        <f t="shared" si="13"/>
        <v>48.567265662943171</v>
      </c>
      <c r="P111" t="s">
        <v>1491</v>
      </c>
      <c r="Q111">
        <v>706</v>
      </c>
      <c r="R111">
        <v>5373</v>
      </c>
      <c r="S111">
        <v>12100</v>
      </c>
      <c r="T111" s="3">
        <v>10</v>
      </c>
      <c r="U111" s="3">
        <v>97</v>
      </c>
      <c r="V111">
        <v>181900</v>
      </c>
      <c r="W111" s="3">
        <v>9</v>
      </c>
      <c r="X111" s="1" t="s">
        <v>5</v>
      </c>
      <c r="Y111" s="1" t="s">
        <v>483</v>
      </c>
      <c r="Z111" s="2">
        <v>45454.437013888892</v>
      </c>
      <c r="AA111" t="s">
        <v>1253</v>
      </c>
      <c r="AB111" t="s">
        <v>1111</v>
      </c>
    </row>
    <row r="112" spans="1:28">
      <c r="A112" s="3">
        <v>110</v>
      </c>
      <c r="B112" t="s">
        <v>887</v>
      </c>
      <c r="C112" t="s">
        <v>910</v>
      </c>
      <c r="D112" t="s">
        <v>869</v>
      </c>
      <c r="E112" t="s">
        <v>2079</v>
      </c>
      <c r="F112" t="s">
        <v>1060</v>
      </c>
      <c r="G112" s="8"/>
      <c r="H112" s="8" t="str">
        <f t="shared" si="7"/>
        <v>1.마이크로-10만명 미만</v>
      </c>
      <c r="I112" s="8" t="str">
        <f ca="1">IFERROR(__xludf.DUMMYFUNCTION("iferror(REGEXEXTRACT(E112,""[a-zA-Z0-9._%+-]+@[a-zA-Z0-9.-]+\.[a-zA-Z]{2,}""),""2.이메일 없음"")"),"lkyancey@pearpop.com")</f>
        <v>lkyancey@pearpop.com</v>
      </c>
      <c r="J112" s="8">
        <f t="shared" si="8"/>
        <v>1.7658349328214971E-3</v>
      </c>
      <c r="K112" s="7">
        <f t="shared" si="9"/>
        <v>1.7274472168905949E-4</v>
      </c>
      <c r="L112" s="6">
        <f t="shared" si="10"/>
        <v>1.0725</v>
      </c>
      <c r="M112" s="5">
        <f t="shared" si="11"/>
        <v>72.867132867132867</v>
      </c>
      <c r="N112" s="4">
        <f t="shared" si="12"/>
        <v>4.4755244755244755E-2</v>
      </c>
      <c r="O112" s="4">
        <f t="shared" si="13"/>
        <v>48.250904704463217</v>
      </c>
      <c r="P112" t="s">
        <v>1492</v>
      </c>
      <c r="Q112">
        <v>715</v>
      </c>
      <c r="R112">
        <v>1719</v>
      </c>
      <c r="S112">
        <v>23</v>
      </c>
      <c r="T112" s="3">
        <v>60</v>
      </c>
      <c r="U112" s="3">
        <v>9</v>
      </c>
      <c r="V112">
        <v>52100</v>
      </c>
      <c r="W112" s="3">
        <v>8</v>
      </c>
      <c r="X112" s="1" t="s">
        <v>481</v>
      </c>
      <c r="Y112" s="1" t="s">
        <v>112</v>
      </c>
      <c r="Z112" s="2">
        <v>45156.06927083333</v>
      </c>
      <c r="AA112" t="s">
        <v>1251</v>
      </c>
      <c r="AB112" t="s">
        <v>1112</v>
      </c>
    </row>
    <row r="113" spans="1:28">
      <c r="A113" s="3">
        <v>111</v>
      </c>
      <c r="B113" t="s">
        <v>214</v>
      </c>
      <c r="C113" t="s">
        <v>212</v>
      </c>
      <c r="D113" t="s">
        <v>213</v>
      </c>
      <c r="E113" t="s">
        <v>2080</v>
      </c>
      <c r="F113" t="s">
        <v>1058</v>
      </c>
      <c r="G113" s="8"/>
      <c r="H113" s="8" t="str">
        <f t="shared" si="7"/>
        <v>2.메가-10만명 이상</v>
      </c>
      <c r="I113" s="8" t="str">
        <f ca="1">IFERROR(__xludf.DUMMYFUNCTION("iferror(REGEXEXTRACT(E113,""[a-zA-Z0-9._%+-]+@[a-zA-Z0-9.-]+\.[a-zA-Z]{2,}""),""2.이메일 없음"")"),"aimee@friendsinreality.com")</f>
        <v>aimee@friendsinreality.com</v>
      </c>
      <c r="J113" s="8">
        <f t="shared" si="8"/>
        <v>0.29482382288743375</v>
      </c>
      <c r="K113" s="7">
        <f t="shared" si="9"/>
        <v>1.0608044901777362E-2</v>
      </c>
      <c r="L113" s="6">
        <f t="shared" si="10"/>
        <v>150</v>
      </c>
      <c r="M113" s="5">
        <f t="shared" si="11"/>
        <v>1.1712929145361577</v>
      </c>
      <c r="N113" s="4">
        <f t="shared" si="12"/>
        <v>1.6252739225712198E-2</v>
      </c>
      <c r="O113" s="4">
        <f t="shared" si="13"/>
        <v>0.66225165562913912</v>
      </c>
      <c r="P113" t="s">
        <v>1493</v>
      </c>
      <c r="Q113">
        <v>273800</v>
      </c>
      <c r="R113">
        <v>49</v>
      </c>
      <c r="S113">
        <v>1048</v>
      </c>
      <c r="T113" s="3">
        <v>90100</v>
      </c>
      <c r="U113" s="3">
        <v>3402</v>
      </c>
      <c r="V113">
        <v>320700</v>
      </c>
      <c r="W113" s="3">
        <v>9</v>
      </c>
      <c r="X113" s="1" t="s">
        <v>479</v>
      </c>
      <c r="Y113" s="1" t="s">
        <v>478</v>
      </c>
      <c r="Z113" s="2">
        <v>45542.315312500003</v>
      </c>
      <c r="AA113" t="s">
        <v>1247</v>
      </c>
      <c r="AB113" t="s">
        <v>495</v>
      </c>
    </row>
    <row r="114" spans="1:28">
      <c r="A114" s="3">
        <v>112</v>
      </c>
      <c r="B114" t="s">
        <v>320</v>
      </c>
      <c r="C114" t="s">
        <v>320</v>
      </c>
      <c r="D114" t="s">
        <v>319</v>
      </c>
      <c r="E114" t="s">
        <v>2081</v>
      </c>
      <c r="F114" t="s">
        <v>318</v>
      </c>
      <c r="G114" s="8"/>
      <c r="H114" s="8" t="str">
        <f t="shared" si="7"/>
        <v>1.마이크로-10만명 미만</v>
      </c>
      <c r="I114" s="8" t="str">
        <f ca="1">IFERROR(__xludf.DUMMYFUNCTION("iferror(REGEXEXTRACT(E114,""[a-zA-Z0-9._%+-]+@[a-zA-Z0-9.-]+\.[a-zA-Z]{2,}""),""2.이메일 없음"")"),"2.이메일 없음")</f>
        <v>2.이메일 없음</v>
      </c>
      <c r="J114" s="8">
        <f t="shared" si="8"/>
        <v>2.1290322580645161E-2</v>
      </c>
      <c r="K114" s="7">
        <f t="shared" si="9"/>
        <v>2.4193548387096775E-3</v>
      </c>
      <c r="L114" s="6">
        <f t="shared" si="10"/>
        <v>30.450000000000003</v>
      </c>
      <c r="M114" s="5">
        <f t="shared" si="11"/>
        <v>0.91625615763546797</v>
      </c>
      <c r="N114" s="4">
        <f t="shared" si="12"/>
        <v>1.1428571428571429E-2</v>
      </c>
      <c r="O114" s="4">
        <f t="shared" si="13"/>
        <v>3.1796502384737675</v>
      </c>
      <c r="P114" t="s">
        <v>1494</v>
      </c>
      <c r="Q114">
        <v>20300</v>
      </c>
      <c r="R114">
        <v>5</v>
      </c>
      <c r="S114">
        <v>187</v>
      </c>
      <c r="T114" s="3">
        <v>164</v>
      </c>
      <c r="U114" s="3">
        <v>45</v>
      </c>
      <c r="V114">
        <v>18600</v>
      </c>
      <c r="W114" s="3">
        <v>16</v>
      </c>
      <c r="X114" s="1" t="s">
        <v>5</v>
      </c>
      <c r="Y114" s="1" t="s">
        <v>42</v>
      </c>
      <c r="Z114" s="2">
        <v>45196.245937500003</v>
      </c>
      <c r="AA114" t="s">
        <v>1243</v>
      </c>
      <c r="AB114" t="s">
        <v>1113</v>
      </c>
    </row>
    <row r="115" spans="1:28">
      <c r="A115" s="3">
        <v>113</v>
      </c>
      <c r="B115" t="s">
        <v>341</v>
      </c>
      <c r="C115" t="s">
        <v>339</v>
      </c>
      <c r="D115" t="s">
        <v>340</v>
      </c>
      <c r="E115" t="s">
        <v>2082</v>
      </c>
      <c r="F115" t="s">
        <v>1056</v>
      </c>
      <c r="G115" s="8"/>
      <c r="H115" s="8" t="str">
        <f t="shared" si="7"/>
        <v>2.메가-10만명 이상</v>
      </c>
      <c r="I115" s="8" t="str">
        <f ca="1">IFERROR(__xludf.DUMMYFUNCTION("iferror(REGEXEXTRACT(E115,""[a-zA-Z0-9._%+-]+@[a-zA-Z0-9.-]+\.[a-zA-Z]{2,}""),""2.이메일 없음"")"),"Gabriellakminuto@gmail.com")</f>
        <v>Gabriellakminuto@gmail.com</v>
      </c>
      <c r="J115" s="8">
        <f t="shared" si="8"/>
        <v>0.80111559915368336</v>
      </c>
      <c r="K115" s="7">
        <f t="shared" si="9"/>
        <v>2.3081361800346219E-3</v>
      </c>
      <c r="L115" s="6">
        <f t="shared" si="10"/>
        <v>150</v>
      </c>
      <c r="M115" s="5">
        <f t="shared" si="11"/>
        <v>4.7263636363636362E-3</v>
      </c>
      <c r="N115" s="4">
        <f t="shared" si="12"/>
        <v>3.7681818181818181E-3</v>
      </c>
      <c r="O115" s="4">
        <f t="shared" si="13"/>
        <v>0.66225165562913912</v>
      </c>
      <c r="P115" t="s">
        <v>1495</v>
      </c>
      <c r="Q115">
        <v>1100000</v>
      </c>
      <c r="R115">
        <v>1</v>
      </c>
      <c r="S115">
        <v>4133</v>
      </c>
      <c r="T115" s="3">
        <v>20</v>
      </c>
      <c r="U115" s="3">
        <v>12</v>
      </c>
      <c r="V115">
        <v>5199</v>
      </c>
      <c r="W115" s="3">
        <v>62</v>
      </c>
      <c r="X115" s="1" t="s">
        <v>477</v>
      </c>
      <c r="Y115" s="1" t="s">
        <v>476</v>
      </c>
      <c r="Z115" s="2">
        <v>45886.283078703702</v>
      </c>
      <c r="AA115" t="s">
        <v>1240</v>
      </c>
      <c r="AB115" t="s">
        <v>355</v>
      </c>
    </row>
    <row r="116" spans="1:28">
      <c r="A116" s="3">
        <v>114</v>
      </c>
      <c r="B116" t="s">
        <v>325</v>
      </c>
      <c r="C116" t="s">
        <v>322</v>
      </c>
      <c r="D116" t="s">
        <v>324</v>
      </c>
      <c r="E116" t="s">
        <v>2083</v>
      </c>
      <c r="F116" t="s">
        <v>323</v>
      </c>
      <c r="G116" s="8"/>
      <c r="H116" s="8" t="str">
        <f t="shared" si="7"/>
        <v>2.메가-10만명 이상</v>
      </c>
      <c r="I116" s="8" t="str">
        <f ca="1">IFERROR(__xludf.DUMMYFUNCTION("iferror(REGEXEXTRACT(E116,""[a-zA-Z0-9._%+-]+@[a-zA-Z0-9.-]+\.[a-zA-Z]{2,}""),""2.이메일 없음"")"),"leah@thetalentnet.com.au")</f>
        <v>leah@thetalentnet.com.au</v>
      </c>
      <c r="J116" s="8">
        <f t="shared" si="8"/>
        <v>1.5247589475404477</v>
      </c>
      <c r="K116" s="7">
        <f t="shared" si="9"/>
        <v>6.5370158522634414E-3</v>
      </c>
      <c r="L116" s="6">
        <f t="shared" si="10"/>
        <v>150</v>
      </c>
      <c r="M116" s="5">
        <f t="shared" si="11"/>
        <v>4.1316677920324105E-2</v>
      </c>
      <c r="N116" s="4">
        <f t="shared" si="12"/>
        <v>5.5428764348413234E-2</v>
      </c>
      <c r="O116" s="4">
        <f t="shared" si="13"/>
        <v>0.66225165562913912</v>
      </c>
      <c r="P116" t="s">
        <v>1496</v>
      </c>
      <c r="Q116">
        <v>148100</v>
      </c>
      <c r="R116">
        <v>380</v>
      </c>
      <c r="S116">
        <v>8169</v>
      </c>
      <c r="T116" s="3">
        <v>1121</v>
      </c>
      <c r="U116" s="3">
        <v>40</v>
      </c>
      <c r="V116">
        <v>6119</v>
      </c>
      <c r="W116" s="3">
        <v>15</v>
      </c>
      <c r="X116" s="1" t="s">
        <v>474</v>
      </c>
      <c r="Y116" s="1" t="s">
        <v>473</v>
      </c>
      <c r="Z116" s="2">
        <v>45503.500486111108</v>
      </c>
      <c r="AA116" t="s">
        <v>1242</v>
      </c>
      <c r="AB116" t="s">
        <v>1114</v>
      </c>
    </row>
    <row r="117" spans="1:28">
      <c r="A117" s="3">
        <v>115</v>
      </c>
      <c r="B117" t="s">
        <v>259</v>
      </c>
      <c r="C117" t="s">
        <v>257</v>
      </c>
      <c r="D117" t="s">
        <v>258</v>
      </c>
      <c r="E117" t="s">
        <v>2084</v>
      </c>
      <c r="F117" t="s">
        <v>1069</v>
      </c>
      <c r="G117" s="8"/>
      <c r="H117" s="8" t="str">
        <f t="shared" si="7"/>
        <v>1.마이크로-10만명 미만</v>
      </c>
      <c r="I117" s="8" t="str">
        <f ca="1">IFERROR(__xludf.DUMMYFUNCTION("iferror(REGEXEXTRACT(E117,""[a-zA-Z0-9._%+-]+@[a-zA-Z0-9.-]+\.[a-zA-Z]{2,}""),""2.이메일 없음"")"),"mia@connectmgt.com")</f>
        <v>mia@connectmgt.com</v>
      </c>
      <c r="J117" s="8">
        <f t="shared" si="8"/>
        <v>4.1119512195121949E-3</v>
      </c>
      <c r="K117" s="7">
        <f t="shared" si="9"/>
        <v>8.2926829268292685E-6</v>
      </c>
      <c r="L117" s="6">
        <f t="shared" si="10"/>
        <v>53.699999999999996</v>
      </c>
      <c r="M117" s="5">
        <f t="shared" si="11"/>
        <v>114.52513966480447</v>
      </c>
      <c r="N117" s="4">
        <f t="shared" si="12"/>
        <v>0.45067039106145251</v>
      </c>
      <c r="O117" s="4">
        <f t="shared" si="13"/>
        <v>1.8281535648994518</v>
      </c>
      <c r="P117" t="s">
        <v>1497</v>
      </c>
      <c r="Q117">
        <v>35800</v>
      </c>
      <c r="R117">
        <v>924</v>
      </c>
      <c r="S117">
        <v>16100</v>
      </c>
      <c r="T117" s="3">
        <v>725</v>
      </c>
      <c r="U117" s="3">
        <v>34</v>
      </c>
      <c r="V117">
        <v>4100000</v>
      </c>
      <c r="W117" s="3">
        <v>28</v>
      </c>
      <c r="X117" s="1" t="s">
        <v>5</v>
      </c>
      <c r="Y117" s="1" t="s">
        <v>471</v>
      </c>
      <c r="Z117" s="2">
        <v>45619.777997685182</v>
      </c>
      <c r="AA117" t="s">
        <v>1263</v>
      </c>
      <c r="AB117" t="s">
        <v>370</v>
      </c>
    </row>
    <row r="118" spans="1:28">
      <c r="A118" s="3">
        <v>116</v>
      </c>
      <c r="B118" t="s">
        <v>1693</v>
      </c>
      <c r="C118" t="s">
        <v>1811</v>
      </c>
      <c r="D118" t="s">
        <v>1911</v>
      </c>
      <c r="E118" t="s">
        <v>2085</v>
      </c>
      <c r="F118" t="s">
        <v>2194</v>
      </c>
      <c r="G118" s="8"/>
      <c r="H118" s="8" t="str">
        <f t="shared" si="7"/>
        <v>1.마이크로-10만명 미만</v>
      </c>
      <c r="I118" s="8" t="str">
        <f ca="1">IFERROR(__xludf.DUMMYFUNCTION("iferror(REGEXEXTRACT(E118,""[a-zA-Z0-9._%+-]+@[a-zA-Z0-9.-]+\.[a-zA-Z]{2,}""),""2.이메일 없음"")"),"info@theangelsmgmt.com")</f>
        <v>info@theangelsmgmt.com</v>
      </c>
      <c r="J118" s="8">
        <f t="shared" si="8"/>
        <v>4.4099999999999999E-4</v>
      </c>
      <c r="K118" s="7">
        <f t="shared" si="9"/>
        <v>4.1999999999999998E-5</v>
      </c>
      <c r="L118" s="6">
        <f t="shared" si="10"/>
        <v>89.25</v>
      </c>
      <c r="M118" s="5">
        <f t="shared" si="11"/>
        <v>16.806722689075631</v>
      </c>
      <c r="N118" s="4">
        <f t="shared" si="12"/>
        <v>7.2268907563025212E-3</v>
      </c>
      <c r="O118" s="4">
        <f t="shared" si="13"/>
        <v>1.10803324099723</v>
      </c>
      <c r="P118" t="s">
        <v>1498</v>
      </c>
      <c r="Q118">
        <v>59500</v>
      </c>
      <c r="R118">
        <v>190</v>
      </c>
      <c r="S118">
        <v>388</v>
      </c>
      <c r="T118" s="3">
        <v>11</v>
      </c>
      <c r="U118" s="3">
        <v>42</v>
      </c>
      <c r="V118">
        <v>1000000</v>
      </c>
      <c r="W118" s="3">
        <v>30</v>
      </c>
      <c r="X118" s="1" t="s">
        <v>469</v>
      </c>
      <c r="Y118" s="1" t="s">
        <v>468</v>
      </c>
      <c r="Z118" s="2">
        <v>45387.754976851851</v>
      </c>
      <c r="AA118" t="s">
        <v>1314</v>
      </c>
      <c r="AB118" t="s">
        <v>373</v>
      </c>
    </row>
    <row r="119" spans="1:28">
      <c r="A119" s="3">
        <v>117</v>
      </c>
      <c r="B119" t="s">
        <v>245</v>
      </c>
      <c r="C119" t="s">
        <v>244</v>
      </c>
      <c r="D119" t="s">
        <v>243</v>
      </c>
      <c r="E119" t="s">
        <v>2086</v>
      </c>
      <c r="F119" t="s">
        <v>241</v>
      </c>
      <c r="G119" s="8"/>
      <c r="H119" s="8" t="str">
        <f t="shared" si="7"/>
        <v>2.메가-10만명 이상</v>
      </c>
      <c r="I119" s="8" t="str">
        <f ca="1">IFERROR(__xludf.DUMMYFUNCTION("iferror(REGEXEXTRACT(E119,""[a-zA-Z0-9._%+-]+@[a-zA-Z0-9.-]+\.[a-zA-Z]{2,}""),""2.이메일 없음"")"),"contact@hobmanagement.com")</f>
        <v>contact@hobmanagement.com</v>
      </c>
      <c r="J119" s="8">
        <f t="shared" si="8"/>
        <v>0.12066909421939008</v>
      </c>
      <c r="K119" s="7">
        <f t="shared" si="9"/>
        <v>2.5034137460172962E-5</v>
      </c>
      <c r="L119" s="6">
        <f t="shared" si="10"/>
        <v>150</v>
      </c>
      <c r="M119" s="5">
        <f t="shared" si="11"/>
        <v>1.813454395377631</v>
      </c>
      <c r="N119" s="4">
        <f t="shared" si="12"/>
        <v>0.21878250103177879</v>
      </c>
      <c r="O119" s="4">
        <f t="shared" si="13"/>
        <v>0.66225165562913912</v>
      </c>
      <c r="P119" t="s">
        <v>1499</v>
      </c>
      <c r="Q119">
        <v>242300</v>
      </c>
      <c r="R119">
        <v>493</v>
      </c>
      <c r="S119">
        <v>53000</v>
      </c>
      <c r="T119" s="3">
        <v>11</v>
      </c>
      <c r="U119" s="3">
        <v>11</v>
      </c>
      <c r="V119">
        <v>439400</v>
      </c>
      <c r="W119" s="3">
        <v>8</v>
      </c>
      <c r="X119" s="1" t="s">
        <v>466</v>
      </c>
      <c r="Y119" s="1" t="s">
        <v>465</v>
      </c>
      <c r="Z119" s="2">
        <v>45865.727523148147</v>
      </c>
      <c r="AA119" t="s">
        <v>1248</v>
      </c>
      <c r="AB119" t="s">
        <v>342</v>
      </c>
    </row>
    <row r="120" spans="1:28">
      <c r="A120" s="3">
        <v>118</v>
      </c>
      <c r="B120" t="s">
        <v>1710</v>
      </c>
      <c r="C120" t="s">
        <v>1826</v>
      </c>
      <c r="D120" t="s">
        <v>1928</v>
      </c>
      <c r="E120" t="s">
        <v>2087</v>
      </c>
      <c r="F120" t="s">
        <v>2195</v>
      </c>
      <c r="G120" s="8"/>
      <c r="H120" s="8" t="str">
        <f t="shared" si="7"/>
        <v>2.메가-10만명 이상</v>
      </c>
      <c r="I120" s="8" t="str">
        <f ca="1">IFERROR(__xludf.DUMMYFUNCTION("iferror(REGEXEXTRACT(E120,""[a-zA-Z0-9._%+-]+@[a-zA-Z0-9.-]+\.[a-zA-Z]{2,}""),""2.이메일 없음"")"),"riley.collabs1@gmail.com")</f>
        <v>riley.collabs1@gmail.com</v>
      </c>
      <c r="J120" s="8">
        <f t="shared" si="8"/>
        <v>9.8597953770367563E-2</v>
      </c>
      <c r="K120" s="7">
        <f t="shared" si="9"/>
        <v>2.0209675382089175E-5</v>
      </c>
      <c r="L120" s="6">
        <f t="shared" si="10"/>
        <v>150</v>
      </c>
      <c r="M120" s="5">
        <f t="shared" si="11"/>
        <v>1.2228915662650603</v>
      </c>
      <c r="N120" s="4">
        <f t="shared" si="12"/>
        <v>0.12050664195242508</v>
      </c>
      <c r="O120" s="4">
        <f t="shared" si="13"/>
        <v>0.66225165562913912</v>
      </c>
      <c r="P120" t="s">
        <v>1500</v>
      </c>
      <c r="Q120">
        <v>647400</v>
      </c>
      <c r="R120">
        <v>1307</v>
      </c>
      <c r="S120">
        <v>78000</v>
      </c>
      <c r="T120" s="3">
        <v>44</v>
      </c>
      <c r="U120" s="3">
        <v>16</v>
      </c>
      <c r="V120">
        <v>791700</v>
      </c>
      <c r="W120" s="3">
        <v>10</v>
      </c>
      <c r="X120" s="1" t="s">
        <v>459</v>
      </c>
      <c r="Y120" s="1" t="s">
        <v>458</v>
      </c>
      <c r="Z120" s="2">
        <v>45552.254236111112</v>
      </c>
      <c r="AA120" t="s">
        <v>1315</v>
      </c>
      <c r="AB120" t="s">
        <v>308</v>
      </c>
    </row>
    <row r="121" spans="1:28">
      <c r="A121" s="3">
        <v>119</v>
      </c>
      <c r="B121" t="s">
        <v>683</v>
      </c>
      <c r="C121" t="s">
        <v>682</v>
      </c>
      <c r="D121" t="s">
        <v>681</v>
      </c>
      <c r="E121" t="s">
        <v>43</v>
      </c>
      <c r="F121" t="s">
        <v>2196</v>
      </c>
      <c r="G121" s="8"/>
      <c r="H121" s="8" t="str">
        <f t="shared" si="7"/>
        <v>1.마이크로-10만명 미만</v>
      </c>
      <c r="I121" s="8" t="str">
        <f ca="1">IFERROR(__xludf.DUMMYFUNCTION("iferror(REGEXEXTRACT(E121,""[a-zA-Z0-9._%+-]+@[a-zA-Z0-9.-]+\.[a-zA-Z]{2,}""),""2.이메일 없음"")"),"monicaxmarra@gmail.com")</f>
        <v>monicaxmarra@gmail.com</v>
      </c>
      <c r="J121" s="8">
        <f t="shared" si="8"/>
        <v>6.2567421790722761E-3</v>
      </c>
      <c r="K121" s="7">
        <f t="shared" si="9"/>
        <v>9.7087378640776706E-5</v>
      </c>
      <c r="L121" s="6">
        <f t="shared" si="10"/>
        <v>13.311</v>
      </c>
      <c r="M121" s="5">
        <f t="shared" si="11"/>
        <v>10.446247464503042</v>
      </c>
      <c r="N121" s="4">
        <f t="shared" si="12"/>
        <v>6.5134099616858232E-2</v>
      </c>
      <c r="O121" s="4">
        <f t="shared" si="13"/>
        <v>6.9876318915519526</v>
      </c>
      <c r="P121" t="s">
        <v>1501</v>
      </c>
      <c r="Q121">
        <v>8874</v>
      </c>
      <c r="R121">
        <v>1061</v>
      </c>
      <c r="S121">
        <v>569</v>
      </c>
      <c r="T121" s="3">
        <v>2</v>
      </c>
      <c r="U121" s="3">
        <v>9</v>
      </c>
      <c r="V121">
        <v>92700</v>
      </c>
      <c r="W121" s="3">
        <v>11</v>
      </c>
      <c r="X121" s="1" t="s">
        <v>64</v>
      </c>
      <c r="Y121" s="1" t="s">
        <v>63</v>
      </c>
      <c r="Z121" s="2">
        <v>45454.155439814815</v>
      </c>
      <c r="AA121" t="s">
        <v>1316</v>
      </c>
      <c r="AB121" t="s">
        <v>338</v>
      </c>
    </row>
    <row r="122" spans="1:28">
      <c r="A122" s="3">
        <v>120</v>
      </c>
      <c r="B122" t="s">
        <v>227</v>
      </c>
      <c r="C122" t="s">
        <v>911</v>
      </c>
      <c r="D122" t="s">
        <v>226</v>
      </c>
      <c r="E122" t="s">
        <v>2088</v>
      </c>
      <c r="F122" t="s">
        <v>1061</v>
      </c>
      <c r="G122" s="8"/>
      <c r="H122" s="8" t="str">
        <f t="shared" si="7"/>
        <v>1.마이크로-10만명 미만</v>
      </c>
      <c r="I122" s="8" t="str">
        <f ca="1">IFERROR(__xludf.DUMMYFUNCTION("iferror(REGEXEXTRACT(E122,""[a-zA-Z0-9._%+-]+@[a-zA-Z0-9.-]+\.[a-zA-Z]{2,}""),""2.이메일 없음"")"),"2.이메일 없음")</f>
        <v>2.이메일 없음</v>
      </c>
      <c r="J122" s="8">
        <f t="shared" si="8"/>
        <v>0.14869281045751634</v>
      </c>
      <c r="K122" s="7">
        <f t="shared" si="9"/>
        <v>3.0718954248366015E-3</v>
      </c>
      <c r="L122" s="6">
        <f t="shared" si="10"/>
        <v>92.25</v>
      </c>
      <c r="M122" s="5">
        <f t="shared" si="11"/>
        <v>0.24878048780487805</v>
      </c>
      <c r="N122" s="4">
        <f t="shared" si="12"/>
        <v>3.139837398373984E-2</v>
      </c>
      <c r="O122" s="4">
        <f t="shared" si="13"/>
        <v>1.0723860589812333</v>
      </c>
      <c r="P122" t="s">
        <v>1502</v>
      </c>
      <c r="Q122">
        <v>61500</v>
      </c>
      <c r="R122">
        <v>489</v>
      </c>
      <c r="S122">
        <v>1884</v>
      </c>
      <c r="T122" s="3">
        <v>344</v>
      </c>
      <c r="U122" s="3">
        <v>47</v>
      </c>
      <c r="V122">
        <v>15300</v>
      </c>
      <c r="W122" s="3">
        <v>12</v>
      </c>
      <c r="X122" s="1" t="s">
        <v>455</v>
      </c>
      <c r="Y122" s="1" t="s">
        <v>454</v>
      </c>
      <c r="Z122" s="2">
        <v>45218.061354166668</v>
      </c>
      <c r="AA122" t="s">
        <v>1252</v>
      </c>
      <c r="AB122" t="s">
        <v>327</v>
      </c>
    </row>
    <row r="123" spans="1:28">
      <c r="A123" s="3">
        <v>121</v>
      </c>
      <c r="B123" t="s">
        <v>1711</v>
      </c>
      <c r="C123" t="s">
        <v>1827</v>
      </c>
      <c r="D123" t="s">
        <v>1929</v>
      </c>
      <c r="E123" t="s">
        <v>2089</v>
      </c>
      <c r="F123" t="s">
        <v>2197</v>
      </c>
      <c r="G123" s="8"/>
      <c r="H123" s="8" t="str">
        <f t="shared" si="7"/>
        <v>1.마이크로-10만명 미만</v>
      </c>
      <c r="I123" s="8" t="str">
        <f ca="1">IFERROR(__xludf.DUMMYFUNCTION("iferror(REGEXEXTRACT(E123,""[a-zA-Z0-9._%+-]+@[a-zA-Z0-9.-]+\.[a-zA-Z]{2,}""),""2.이메일 없음"")"),"alexlee.zia@gmail.com")</f>
        <v>alexlee.zia@gmail.com</v>
      </c>
      <c r="J123" s="8">
        <f t="shared" si="8"/>
        <v>4.755043227665706E-4</v>
      </c>
      <c r="K123" s="7">
        <f t="shared" si="9"/>
        <v>1.4409221902017292E-4</v>
      </c>
      <c r="L123" s="6">
        <f t="shared" si="10"/>
        <v>0.76950000000000007</v>
      </c>
      <c r="M123" s="5">
        <f t="shared" si="11"/>
        <v>135.28265107212476</v>
      </c>
      <c r="N123" s="4">
        <f t="shared" si="12"/>
        <v>5.4580896686159841E-2</v>
      </c>
      <c r="O123" s="4">
        <f t="shared" si="13"/>
        <v>56.513139304888384</v>
      </c>
      <c r="P123" t="s">
        <v>1503</v>
      </c>
      <c r="Q123">
        <v>513</v>
      </c>
      <c r="R123">
        <v>2652</v>
      </c>
      <c r="S123">
        <v>18</v>
      </c>
      <c r="T123" s="3">
        <v>5</v>
      </c>
      <c r="U123" s="3">
        <v>10</v>
      </c>
      <c r="V123">
        <v>69400</v>
      </c>
      <c r="W123" s="3">
        <v>20</v>
      </c>
      <c r="X123" s="1" t="s">
        <v>5</v>
      </c>
      <c r="Y123" s="1" t="s">
        <v>452</v>
      </c>
      <c r="Z123" s="2">
        <v>45854.518090277779</v>
      </c>
      <c r="AA123" t="s">
        <v>1317</v>
      </c>
      <c r="AB123" t="s">
        <v>321</v>
      </c>
    </row>
    <row r="124" spans="1:28">
      <c r="A124" s="3">
        <v>122</v>
      </c>
      <c r="B124" t="s">
        <v>237</v>
      </c>
      <c r="C124" t="s">
        <v>237</v>
      </c>
      <c r="D124" t="s">
        <v>236</v>
      </c>
      <c r="E124" t="s">
        <v>893</v>
      </c>
      <c r="F124" t="s">
        <v>893</v>
      </c>
      <c r="G124" s="8"/>
      <c r="H124" s="8" t="str">
        <f t="shared" si="7"/>
        <v>1.마이크로-10만명 미만</v>
      </c>
      <c r="I124" s="8" t="str">
        <f ca="1">IFERROR(__xludf.DUMMYFUNCTION("iferror(REGEXEXTRACT(E124,""[a-zA-Z0-9._%+-]+@[a-zA-Z0-9.-]+\.[a-zA-Z]{2,}""),""2.이메일 없음"")"),"abbyguolla@gmail.com")</f>
        <v>abbyguolla@gmail.com</v>
      </c>
      <c r="J124" s="8">
        <f t="shared" si="8"/>
        <v>7.9539748953974893E-2</v>
      </c>
      <c r="K124" s="7">
        <f t="shared" si="9"/>
        <v>2.5104602510460253E-4</v>
      </c>
      <c r="L124" s="6">
        <f t="shared" si="10"/>
        <v>0.39900000000000002</v>
      </c>
      <c r="M124" s="5">
        <f t="shared" si="11"/>
        <v>89.849624060150376</v>
      </c>
      <c r="N124" s="4">
        <f t="shared" si="12"/>
        <v>7.1428571428571432</v>
      </c>
      <c r="O124" s="4">
        <f t="shared" si="13"/>
        <v>71.479628305932806</v>
      </c>
      <c r="P124" t="s">
        <v>1504</v>
      </c>
      <c r="Q124">
        <v>266</v>
      </c>
      <c r="R124">
        <v>526</v>
      </c>
      <c r="S124">
        <v>1894</v>
      </c>
      <c r="T124" s="3">
        <v>1</v>
      </c>
      <c r="U124" s="3">
        <v>6</v>
      </c>
      <c r="V124">
        <v>23900</v>
      </c>
      <c r="W124" s="3">
        <v>30</v>
      </c>
      <c r="X124" s="1" t="s">
        <v>5</v>
      </c>
      <c r="Y124" s="1" t="s">
        <v>450</v>
      </c>
      <c r="Z124" s="2">
        <v>45881.17050925926</v>
      </c>
      <c r="AA124" t="s">
        <v>1250</v>
      </c>
      <c r="AB124" t="s">
        <v>315</v>
      </c>
    </row>
    <row r="125" spans="1:28">
      <c r="A125" s="3">
        <v>123</v>
      </c>
      <c r="B125" t="s">
        <v>233</v>
      </c>
      <c r="C125" t="s">
        <v>231</v>
      </c>
      <c r="D125" t="s">
        <v>232</v>
      </c>
      <c r="E125" t="s">
        <v>2090</v>
      </c>
      <c r="F125" t="s">
        <v>1072</v>
      </c>
      <c r="G125" s="8"/>
      <c r="H125" s="8" t="str">
        <f t="shared" si="7"/>
        <v>2.메가-10만명 이상</v>
      </c>
      <c r="I125" s="8" t="str">
        <f ca="1">IFERROR(__xludf.DUMMYFUNCTION("iferror(REGEXEXTRACT(E125,""[a-zA-Z0-9._%+-]+@[a-zA-Z0-9.-]+\.[a-zA-Z]{2,}""),""2.이메일 없음"")"),"2.이메일 없음")</f>
        <v>2.이메일 없음</v>
      </c>
      <c r="J125" s="8">
        <f t="shared" si="8"/>
        <v>32.943373049993859</v>
      </c>
      <c r="K125" s="7">
        <f t="shared" si="9"/>
        <v>2.2110305859231053E-3</v>
      </c>
      <c r="L125" s="6">
        <f t="shared" si="10"/>
        <v>150</v>
      </c>
      <c r="M125" s="5">
        <f t="shared" si="11"/>
        <v>4.8171597633136094E-4</v>
      </c>
      <c r="N125" s="4">
        <f t="shared" si="12"/>
        <v>1.5864970414201183E-2</v>
      </c>
      <c r="O125" s="4">
        <f t="shared" si="13"/>
        <v>0.66225165562913912</v>
      </c>
      <c r="P125" t="s">
        <v>1505</v>
      </c>
      <c r="Q125">
        <v>16900000</v>
      </c>
      <c r="R125">
        <v>183</v>
      </c>
      <c r="S125">
        <v>268100</v>
      </c>
      <c r="T125" s="3">
        <v>74</v>
      </c>
      <c r="U125" s="3">
        <v>18</v>
      </c>
      <c r="V125">
        <v>8141</v>
      </c>
      <c r="W125" s="3">
        <v>8</v>
      </c>
      <c r="X125" s="1" t="s">
        <v>446</v>
      </c>
      <c r="Y125" s="1" t="s">
        <v>445</v>
      </c>
      <c r="Z125" s="2">
        <v>45647.107222222221</v>
      </c>
      <c r="AA125" t="s">
        <v>1266</v>
      </c>
      <c r="AB125" t="s">
        <v>332</v>
      </c>
    </row>
    <row r="126" spans="1:28">
      <c r="A126" s="3">
        <v>124</v>
      </c>
      <c r="B126" t="s">
        <v>250</v>
      </c>
      <c r="C126" t="s">
        <v>250</v>
      </c>
      <c r="D126" t="s">
        <v>249</v>
      </c>
      <c r="E126" t="s">
        <v>2091</v>
      </c>
      <c r="F126" t="s">
        <v>248</v>
      </c>
      <c r="G126" s="8"/>
      <c r="H126" s="8" t="str">
        <f t="shared" si="7"/>
        <v>2.메가-10만명 이상</v>
      </c>
      <c r="I126" s="8" t="str">
        <f ca="1">IFERROR(__xludf.DUMMYFUNCTION("iferror(REGEXEXTRACT(E126,""[a-zA-Z0-9._%+-]+@[a-zA-Z0-9.-]+\.[a-zA-Z]{2,}""),""2.이메일 없음"")"),"2.이메일 없음")</f>
        <v>2.이메일 없음</v>
      </c>
      <c r="J126" s="8">
        <f t="shared" si="8"/>
        <v>0.10215237288135594</v>
      </c>
      <c r="K126" s="7">
        <f t="shared" si="9"/>
        <v>5.7101694915254241E-4</v>
      </c>
      <c r="L126" s="6">
        <f t="shared" si="10"/>
        <v>150</v>
      </c>
      <c r="M126" s="5">
        <f t="shared" si="11"/>
        <v>0.4041095890410959</v>
      </c>
      <c r="N126" s="4">
        <f t="shared" si="12"/>
        <v>4.0977328767123289E-2</v>
      </c>
      <c r="O126" s="4">
        <f t="shared" si="13"/>
        <v>0.66225165562913912</v>
      </c>
      <c r="P126" t="s">
        <v>1506</v>
      </c>
      <c r="Q126">
        <v>14600000</v>
      </c>
      <c r="R126">
        <v>783</v>
      </c>
      <c r="S126">
        <v>594900</v>
      </c>
      <c r="T126" s="3">
        <v>4430</v>
      </c>
      <c r="U126" s="3">
        <v>3369</v>
      </c>
      <c r="V126">
        <v>5900000</v>
      </c>
      <c r="W126" s="3">
        <v>12</v>
      </c>
      <c r="X126" s="1" t="s">
        <v>94</v>
      </c>
      <c r="Y126" s="1" t="s">
        <v>93</v>
      </c>
      <c r="Z126" s="2">
        <v>45281.334837962961</v>
      </c>
      <c r="AA126" t="s">
        <v>1245</v>
      </c>
      <c r="AB126" t="s">
        <v>246</v>
      </c>
    </row>
    <row r="127" spans="1:28">
      <c r="A127" s="3">
        <v>125</v>
      </c>
      <c r="B127" t="s">
        <v>45</v>
      </c>
      <c r="C127" t="s">
        <v>42</v>
      </c>
      <c r="D127" t="s">
        <v>44</v>
      </c>
      <c r="E127" t="s">
        <v>2092</v>
      </c>
      <c r="F127" t="s">
        <v>1030</v>
      </c>
      <c r="G127" s="8"/>
      <c r="H127" s="8" t="str">
        <f t="shared" si="7"/>
        <v>2.메가-10만명 이상</v>
      </c>
      <c r="I127" s="8" t="str">
        <f ca="1">IFERROR(__xludf.DUMMYFUNCTION("iferror(REGEXEXTRACT(E127,""[a-zA-Z0-9._%+-]+@[a-zA-Z0-9.-]+\.[a-zA-Z]{2,}""),""2.이메일 없음"")"),"jessteam@unitedtalent.com")</f>
        <v>jessteam@unitedtalent.com</v>
      </c>
      <c r="J127" s="8">
        <f t="shared" si="8"/>
        <v>62.685164955210837</v>
      </c>
      <c r="K127" s="7">
        <f t="shared" si="9"/>
        <v>3.8234651518461872E-2</v>
      </c>
      <c r="L127" s="6">
        <f t="shared" si="10"/>
        <v>150</v>
      </c>
      <c r="M127" s="5">
        <f t="shared" si="11"/>
        <v>3.0513333333333334E-3</v>
      </c>
      <c r="N127" s="4">
        <f t="shared" si="12"/>
        <v>0.19111666666666666</v>
      </c>
      <c r="O127" s="4">
        <f t="shared" si="13"/>
        <v>0.66225165562913912</v>
      </c>
      <c r="P127" t="s">
        <v>1507</v>
      </c>
      <c r="Q127">
        <v>1500000</v>
      </c>
      <c r="R127">
        <v>122</v>
      </c>
      <c r="S127">
        <v>286500</v>
      </c>
      <c r="T127" s="3">
        <v>235</v>
      </c>
      <c r="U127" s="3">
        <v>175</v>
      </c>
      <c r="V127">
        <v>4577</v>
      </c>
      <c r="W127" s="3">
        <v>103</v>
      </c>
      <c r="X127" s="1" t="s">
        <v>5</v>
      </c>
      <c r="Y127" s="1" t="s">
        <v>442</v>
      </c>
      <c r="Z127" s="2">
        <v>45223.172071759262</v>
      </c>
      <c r="AA127" t="s">
        <v>1204</v>
      </c>
      <c r="AB127" t="s">
        <v>302</v>
      </c>
    </row>
    <row r="128" spans="1:28">
      <c r="A128" s="3">
        <v>126</v>
      </c>
      <c r="B128" t="s">
        <v>198</v>
      </c>
      <c r="C128" t="s">
        <v>197</v>
      </c>
      <c r="D128" t="s">
        <v>196</v>
      </c>
      <c r="E128" t="s">
        <v>2093</v>
      </c>
      <c r="F128" t="s">
        <v>1064</v>
      </c>
      <c r="G128" s="8"/>
      <c r="H128" s="8" t="str">
        <f t="shared" si="7"/>
        <v>2.메가-10만명 이상</v>
      </c>
      <c r="I128" s="8" t="str">
        <f ca="1">IFERROR(__xludf.DUMMYFUNCTION("iferror(REGEXEXTRACT(E128,""[a-zA-Z0-9._%+-]+@[a-zA-Z0-9.-]+\.[a-zA-Z]{2,}""),""2.이메일 없음"")"),"2.이메일 없음")</f>
        <v>2.이메일 없음</v>
      </c>
      <c r="J128" s="8">
        <f t="shared" si="8"/>
        <v>2.8411879975505205</v>
      </c>
      <c r="K128" s="7">
        <f t="shared" si="9"/>
        <v>4.1028781383955907E-4</v>
      </c>
      <c r="L128" s="6">
        <f t="shared" si="10"/>
        <v>150</v>
      </c>
      <c r="M128" s="5">
        <f t="shared" si="11"/>
        <v>5.267741935483871E-2</v>
      </c>
      <c r="N128" s="4">
        <f t="shared" si="12"/>
        <v>0.14960225806451613</v>
      </c>
      <c r="O128" s="4">
        <f t="shared" si="13"/>
        <v>0.66225165562913912</v>
      </c>
      <c r="P128" t="s">
        <v>1508</v>
      </c>
      <c r="Q128">
        <v>3100000</v>
      </c>
      <c r="R128">
        <v>23</v>
      </c>
      <c r="S128">
        <v>463700</v>
      </c>
      <c r="T128" s="3">
        <v>199</v>
      </c>
      <c r="U128" s="3">
        <v>67</v>
      </c>
      <c r="V128">
        <v>163300</v>
      </c>
      <c r="W128" s="3">
        <v>26</v>
      </c>
      <c r="X128" s="1" t="s">
        <v>5</v>
      </c>
      <c r="Y128" s="1" t="s">
        <v>438</v>
      </c>
      <c r="Z128" s="2">
        <v>45582.091377314813</v>
      </c>
      <c r="AA128" t="s">
        <v>1256</v>
      </c>
      <c r="AB128" t="s">
        <v>1115</v>
      </c>
    </row>
    <row r="129" spans="1:28">
      <c r="A129" s="3">
        <v>127</v>
      </c>
      <c r="B129" t="s">
        <v>392</v>
      </c>
      <c r="C129" t="s">
        <v>391</v>
      </c>
      <c r="D129" t="s">
        <v>390</v>
      </c>
      <c r="E129" t="s">
        <v>2094</v>
      </c>
      <c r="F129" t="s">
        <v>389</v>
      </c>
      <c r="G129" s="8"/>
      <c r="H129" s="8" t="str">
        <f t="shared" si="7"/>
        <v>2.메가-10만명 이상</v>
      </c>
      <c r="I129" s="8" t="str">
        <f ca="1">IFERROR(__xludf.DUMMYFUNCTION("iferror(REGEXEXTRACT(E129,""[a-zA-Z0-9._%+-]+@[a-zA-Z0-9.-]+\.[a-zA-Z]{2,}""),""2.이메일 없음"")"),"infoluciasanchez7@gmail.com")</f>
        <v>infoluciasanchez7@gmail.com</v>
      </c>
      <c r="J129" s="8">
        <f t="shared" si="8"/>
        <v>0.48325966850828728</v>
      </c>
      <c r="K129" s="7">
        <f t="shared" si="9"/>
        <v>1.4364640883977901E-3</v>
      </c>
      <c r="L129" s="6">
        <f t="shared" si="10"/>
        <v>150</v>
      </c>
      <c r="M129" s="5">
        <f t="shared" si="11"/>
        <v>1.2928571428571428E-2</v>
      </c>
      <c r="N129" s="4">
        <f t="shared" si="12"/>
        <v>6.1935714285714285E-3</v>
      </c>
      <c r="O129" s="4">
        <f t="shared" si="13"/>
        <v>0.66225165562913912</v>
      </c>
      <c r="P129" t="s">
        <v>1509</v>
      </c>
      <c r="Q129">
        <v>1400000</v>
      </c>
      <c r="R129">
        <v>2009</v>
      </c>
      <c r="S129">
        <v>8645</v>
      </c>
      <c r="T129" s="3">
        <v>76</v>
      </c>
      <c r="U129" s="3">
        <v>26</v>
      </c>
      <c r="V129">
        <v>18100</v>
      </c>
      <c r="W129" s="3">
        <v>23</v>
      </c>
      <c r="X129" s="1" t="s">
        <v>436</v>
      </c>
      <c r="Y129" s="1" t="s">
        <v>435</v>
      </c>
      <c r="Z129" s="2">
        <v>45737.245937500003</v>
      </c>
      <c r="AA129" t="s">
        <v>1228</v>
      </c>
      <c r="AB129" t="s">
        <v>211</v>
      </c>
    </row>
    <row r="130" spans="1:28">
      <c r="A130" s="3">
        <v>128</v>
      </c>
      <c r="B130" t="s">
        <v>1712</v>
      </c>
      <c r="C130" t="s">
        <v>1828</v>
      </c>
      <c r="D130" t="s">
        <v>1930</v>
      </c>
      <c r="E130" t="s">
        <v>2095</v>
      </c>
      <c r="F130" t="s">
        <v>2198</v>
      </c>
      <c r="G130" s="8"/>
      <c r="H130" s="8" t="str">
        <f t="shared" si="7"/>
        <v>1.마이크로-10만명 미만</v>
      </c>
      <c r="I130" s="8" t="str">
        <f ca="1">IFERROR(__xludf.DUMMYFUNCTION("iferror(REGEXEXTRACT(E130,""[a-zA-Z0-9._%+-]+@[a-zA-Z0-9.-]+\.[a-zA-Z]{2,}""),""2.이메일 없음"")"),"reembasma1018@gmail.com")</f>
        <v>reembasma1018@gmail.com</v>
      </c>
      <c r="J130" s="8">
        <f t="shared" si="8"/>
        <v>2.803870663205098E-3</v>
      </c>
      <c r="K130" s="7">
        <f t="shared" si="9"/>
        <v>1.4160962945480293E-5</v>
      </c>
      <c r="L130" s="6">
        <f t="shared" si="10"/>
        <v>141.30000000000001</v>
      </c>
      <c r="M130" s="5">
        <f t="shared" si="11"/>
        <v>4.4978768577494694</v>
      </c>
      <c r="N130" s="4">
        <f t="shared" si="12"/>
        <v>1.2569002123142251E-2</v>
      </c>
      <c r="O130" s="4">
        <f t="shared" si="13"/>
        <v>0.7027406886858748</v>
      </c>
      <c r="P130" t="s">
        <v>1510</v>
      </c>
      <c r="Q130">
        <v>94200</v>
      </c>
      <c r="R130">
        <v>165</v>
      </c>
      <c r="S130">
        <v>1178</v>
      </c>
      <c r="T130" s="3">
        <v>4</v>
      </c>
      <c r="U130" s="3">
        <v>6</v>
      </c>
      <c r="V130">
        <v>423700</v>
      </c>
      <c r="W130" s="3">
        <v>6</v>
      </c>
      <c r="X130" s="1" t="s">
        <v>431</v>
      </c>
      <c r="Y130" s="1" t="s">
        <v>430</v>
      </c>
      <c r="Z130" s="2">
        <v>45546.348217592589</v>
      </c>
      <c r="AA130" t="s">
        <v>1318</v>
      </c>
      <c r="AB130" t="s">
        <v>238</v>
      </c>
    </row>
    <row r="131" spans="1:28">
      <c r="A131" s="3">
        <v>129</v>
      </c>
      <c r="B131" t="s">
        <v>1713</v>
      </c>
      <c r="C131" t="s">
        <v>1829</v>
      </c>
      <c r="D131" t="s">
        <v>1931</v>
      </c>
      <c r="E131" t="s">
        <v>2096</v>
      </c>
      <c r="F131" t="s">
        <v>2199</v>
      </c>
      <c r="G131" s="8"/>
      <c r="H131" s="8" t="str">
        <f t="shared" ref="H131:H194" si="14">IF(Q131&lt;100000,"1.마이크로-10만명 미만","2.메가-10만명 이상")</f>
        <v>1.마이크로-10만명 미만</v>
      </c>
      <c r="I131" s="8" t="str">
        <f ca="1">IFERROR(__xludf.DUMMYFUNCTION("iferror(REGEXEXTRACT(E131,""[a-zA-Z0-9._%+-]+@[a-zA-Z0-9.-]+\.[a-zA-Z]{2,}""),""2.이메일 없음"")"),"devlassiter@yahoo.com")</f>
        <v>devlassiter@yahoo.com</v>
      </c>
      <c r="J131" s="8">
        <f t="shared" ref="J131:J194" si="15">IFERROR((S131+T131+U131)/V131,"")</f>
        <v>9.8790697674418601E-2</v>
      </c>
      <c r="K131" s="7">
        <f t="shared" ref="K131:K194" si="16">IFERROR(U131/V131,"")</f>
        <v>7.9069767441860466E-4</v>
      </c>
      <c r="L131" s="6">
        <f t="shared" ref="L131:L194" si="17">IFERROR(MIN(Q131/1000*1.5, 150),"")</f>
        <v>1.0965</v>
      </c>
      <c r="M131" s="5">
        <f t="shared" ref="M131:M194" si="18">IFERROR(V131/Q131,"")</f>
        <v>29.411764705882351</v>
      </c>
      <c r="N131" s="4">
        <f t="shared" ref="N131:N194" si="19">IFERROR((S131+U131)/Q131,"")</f>
        <v>2.9042407660738716</v>
      </c>
      <c r="O131" s="4">
        <f t="shared" ref="O131:O194" si="20">IFERROR(100/(L131+1),"")</f>
        <v>47.698545194371576</v>
      </c>
      <c r="P131" t="s">
        <v>1511</v>
      </c>
      <c r="Q131">
        <v>731</v>
      </c>
      <c r="R131">
        <v>239</v>
      </c>
      <c r="S131">
        <v>2106</v>
      </c>
      <c r="T131" s="3">
        <v>1</v>
      </c>
      <c r="U131" s="3">
        <v>17</v>
      </c>
      <c r="V131">
        <v>21500</v>
      </c>
      <c r="W131" s="3">
        <v>13</v>
      </c>
      <c r="X131" s="1" t="s">
        <v>64</v>
      </c>
      <c r="Y131" s="1" t="s">
        <v>63</v>
      </c>
      <c r="Z131" s="2">
        <v>45503.056597222225</v>
      </c>
      <c r="AA131" t="s">
        <v>1319</v>
      </c>
      <c r="AB131" t="s">
        <v>251</v>
      </c>
    </row>
    <row r="132" spans="1:28">
      <c r="A132" s="3">
        <v>130</v>
      </c>
      <c r="B132" t="s">
        <v>1714</v>
      </c>
      <c r="C132" t="s">
        <v>1714</v>
      </c>
      <c r="D132" t="s">
        <v>1932</v>
      </c>
      <c r="E132" t="s">
        <v>2097</v>
      </c>
      <c r="F132" t="s">
        <v>2200</v>
      </c>
      <c r="G132" s="8"/>
      <c r="H132" s="8" t="str">
        <f t="shared" si="14"/>
        <v>1.마이크로-10만명 미만</v>
      </c>
      <c r="I132" s="8" t="str">
        <f ca="1">IFERROR(__xludf.DUMMYFUNCTION("iferror(REGEXEXTRACT(E132,""[a-zA-Z0-9._%+-]+@[a-zA-Z0-9.-]+\.[a-zA-Z]{2,}""),""2.이메일 없음"")"),"2.이메일 없음")</f>
        <v>2.이메일 없음</v>
      </c>
      <c r="J132" s="8">
        <f t="shared" si="15"/>
        <v>0.44881748071979433</v>
      </c>
      <c r="K132" s="7">
        <f t="shared" si="16"/>
        <v>3.5989717223650384E-4</v>
      </c>
      <c r="L132" s="6">
        <f t="shared" si="17"/>
        <v>1.5465</v>
      </c>
      <c r="M132" s="5">
        <f t="shared" si="18"/>
        <v>37.73035887487876</v>
      </c>
      <c r="N132" s="4">
        <f t="shared" si="19"/>
        <v>16.890397672162948</v>
      </c>
      <c r="O132" s="4">
        <f t="shared" si="20"/>
        <v>39.269585705870803</v>
      </c>
      <c r="P132" t="s">
        <v>1512</v>
      </c>
      <c r="Q132">
        <v>1031</v>
      </c>
      <c r="R132">
        <v>95</v>
      </c>
      <c r="S132">
        <v>17400</v>
      </c>
      <c r="T132" s="3">
        <v>45</v>
      </c>
      <c r="U132" s="3">
        <v>14</v>
      </c>
      <c r="V132">
        <v>38900</v>
      </c>
      <c r="W132" s="3">
        <v>18</v>
      </c>
      <c r="X132" s="1" t="s">
        <v>5</v>
      </c>
      <c r="Y132" s="1" t="s">
        <v>428</v>
      </c>
      <c r="Z132" s="2">
        <v>45665.197488425925</v>
      </c>
      <c r="AA132" t="s">
        <v>1320</v>
      </c>
      <c r="AB132" t="s">
        <v>234</v>
      </c>
    </row>
    <row r="133" spans="1:28">
      <c r="A133" s="3">
        <v>131</v>
      </c>
      <c r="B133" t="s">
        <v>890</v>
      </c>
      <c r="C133" t="s">
        <v>914</v>
      </c>
      <c r="D133" t="s">
        <v>872</v>
      </c>
      <c r="E133" t="s">
        <v>922</v>
      </c>
      <c r="F133" t="s">
        <v>1071</v>
      </c>
      <c r="G133" s="8"/>
      <c r="H133" s="8" t="str">
        <f t="shared" si="14"/>
        <v>2.메가-10만명 이상</v>
      </c>
      <c r="I133" s="8" t="str">
        <f ca="1">IFERROR(__xludf.DUMMYFUNCTION("iferror(REGEXEXTRACT(E133,""[a-zA-Z0-9._%+-]+@[a-zA-Z0-9.-]+\.[a-zA-Z]{2,}""),""2.이메일 없음"")"),"nicki@socialcasaco.com")</f>
        <v>nicki@socialcasaco.com</v>
      </c>
      <c r="J133" s="8">
        <f t="shared" si="15"/>
        <v>2199.2314814814813</v>
      </c>
      <c r="K133" s="7">
        <f t="shared" si="16"/>
        <v>0.57407407407407407</v>
      </c>
      <c r="L133" s="6">
        <f t="shared" si="17"/>
        <v>150</v>
      </c>
      <c r="M133" s="5">
        <f t="shared" si="18"/>
        <v>9.8181818181818182E-5</v>
      </c>
      <c r="N133" s="4">
        <f t="shared" si="19"/>
        <v>0.21514727272727271</v>
      </c>
      <c r="O133" s="4">
        <f t="shared" si="20"/>
        <v>0.66225165562913912</v>
      </c>
      <c r="P133" t="s">
        <v>1513</v>
      </c>
      <c r="Q133">
        <v>1100000</v>
      </c>
      <c r="R133">
        <v>92</v>
      </c>
      <c r="S133">
        <v>236600</v>
      </c>
      <c r="T133" s="3">
        <v>855</v>
      </c>
      <c r="U133" s="3">
        <v>62</v>
      </c>
      <c r="V133">
        <v>108</v>
      </c>
      <c r="W133" s="3">
        <v>10</v>
      </c>
      <c r="X133" s="1" t="s">
        <v>427</v>
      </c>
      <c r="Y133" s="1" t="s">
        <v>426</v>
      </c>
      <c r="Z133" s="2">
        <v>45296.232604166667</v>
      </c>
      <c r="AA133" t="s">
        <v>1265</v>
      </c>
      <c r="AB133" t="s">
        <v>1116</v>
      </c>
    </row>
    <row r="134" spans="1:28">
      <c r="A134" s="3">
        <v>132</v>
      </c>
      <c r="B134" t="s">
        <v>178</v>
      </c>
      <c r="C134" t="s">
        <v>178</v>
      </c>
      <c r="D134" t="s">
        <v>177</v>
      </c>
      <c r="E134" t="s">
        <v>2098</v>
      </c>
      <c r="F134" t="s">
        <v>1073</v>
      </c>
      <c r="G134" s="8"/>
      <c r="H134" s="8" t="str">
        <f t="shared" si="14"/>
        <v>2.메가-10만명 이상</v>
      </c>
      <c r="I134" s="8" t="str">
        <f ca="1">IFERROR(__xludf.DUMMYFUNCTION("iferror(REGEXEXTRACT(E134,""[a-zA-Z0-9._%+-]+@[a-zA-Z0-9.-]+\.[a-zA-Z]{2,}""),""2.이메일 없음"")"),"Tennessee@hldtalent.com")</f>
        <v>Tennessee@hldtalent.com</v>
      </c>
      <c r="J134" s="8">
        <f t="shared" si="15"/>
        <v>0.30669565217391304</v>
      </c>
      <c r="K134" s="7">
        <f t="shared" si="16"/>
        <v>1.1782608695652175E-2</v>
      </c>
      <c r="L134" s="6">
        <f t="shared" si="17"/>
        <v>150</v>
      </c>
      <c r="M134" s="5">
        <f t="shared" si="18"/>
        <v>7.5882547014186744E-2</v>
      </c>
      <c r="N134" s="4">
        <f t="shared" si="19"/>
        <v>2.235565819861432E-2</v>
      </c>
      <c r="O134" s="4">
        <f t="shared" si="20"/>
        <v>0.66225165562913912</v>
      </c>
      <c r="P134" t="s">
        <v>1514</v>
      </c>
      <c r="Q134">
        <v>303100</v>
      </c>
      <c r="R134">
        <v>495</v>
      </c>
      <c r="S134">
        <v>6505</v>
      </c>
      <c r="T134" s="3">
        <v>278</v>
      </c>
      <c r="U134" s="3">
        <v>271</v>
      </c>
      <c r="V134">
        <v>23000</v>
      </c>
      <c r="W134" s="3">
        <v>49</v>
      </c>
      <c r="X134" s="1" t="s">
        <v>5</v>
      </c>
      <c r="Y134" s="1" t="s">
        <v>423</v>
      </c>
      <c r="Z134" s="2">
        <v>45323.225740740738</v>
      </c>
      <c r="AA134" t="s">
        <v>1269</v>
      </c>
      <c r="AB134" t="s">
        <v>224</v>
      </c>
    </row>
    <row r="135" spans="1:28">
      <c r="A135" s="3">
        <v>133</v>
      </c>
      <c r="B135" t="s">
        <v>175</v>
      </c>
      <c r="C135" t="s">
        <v>174</v>
      </c>
      <c r="D135" t="s">
        <v>173</v>
      </c>
      <c r="E135" t="s">
        <v>918</v>
      </c>
      <c r="F135" t="s">
        <v>172</v>
      </c>
      <c r="G135" s="8"/>
      <c r="H135" s="8" t="str">
        <f t="shared" si="14"/>
        <v>1.마이크로-10만명 미만</v>
      </c>
      <c r="I135" s="8" t="str">
        <f ca="1">IFERROR(__xludf.DUMMYFUNCTION("iferror(REGEXEXTRACT(E135,""[a-zA-Z0-9._%+-]+@[a-zA-Z0-9.-]+\.[a-zA-Z]{2,}""),""2.이메일 없음"")"),"collabwithlucille@gmail.com")</f>
        <v>collabwithlucille@gmail.com</v>
      </c>
      <c r="J135" s="8">
        <f t="shared" si="15"/>
        <v>9.6685520361990948E-2</v>
      </c>
      <c r="K135" s="7">
        <f t="shared" si="16"/>
        <v>1.911764705882353E-3</v>
      </c>
      <c r="L135" s="6">
        <f t="shared" si="17"/>
        <v>70.199999999999989</v>
      </c>
      <c r="M135" s="5">
        <f t="shared" si="18"/>
        <v>1.8888888888888888</v>
      </c>
      <c r="N135" s="4">
        <f t="shared" si="19"/>
        <v>0.16096153846153846</v>
      </c>
      <c r="O135" s="4">
        <f t="shared" si="20"/>
        <v>1.4044943820224722</v>
      </c>
      <c r="P135" t="s">
        <v>1515</v>
      </c>
      <c r="Q135">
        <v>46800</v>
      </c>
      <c r="R135">
        <v>121</v>
      </c>
      <c r="S135">
        <v>7364</v>
      </c>
      <c r="T135" s="3">
        <v>1014</v>
      </c>
      <c r="U135" s="3">
        <v>169</v>
      </c>
      <c r="V135">
        <v>88400</v>
      </c>
      <c r="W135" s="3">
        <v>15</v>
      </c>
      <c r="X135" s="1" t="s">
        <v>418</v>
      </c>
      <c r="Y135" s="1" t="s">
        <v>417</v>
      </c>
      <c r="Z135" s="2">
        <v>45729.21025462963</v>
      </c>
      <c r="AA135" t="s">
        <v>1279</v>
      </c>
      <c r="AB135" t="s">
        <v>260</v>
      </c>
    </row>
    <row r="136" spans="1:28">
      <c r="A136" s="3">
        <v>134</v>
      </c>
      <c r="B136" t="s">
        <v>185</v>
      </c>
      <c r="C136" t="s">
        <v>184</v>
      </c>
      <c r="D136" t="s">
        <v>183</v>
      </c>
      <c r="E136" t="s">
        <v>2099</v>
      </c>
      <c r="F136" t="s">
        <v>1065</v>
      </c>
      <c r="G136" s="8"/>
      <c r="H136" s="8" t="str">
        <f t="shared" si="14"/>
        <v>2.메가-10만명 이상</v>
      </c>
      <c r="I136" s="8" t="str">
        <f ca="1">IFERROR(__xludf.DUMMYFUNCTION("iferror(REGEXEXTRACT(E136,""[a-zA-Z0-9._%+-]+@[a-zA-Z0-9.-]+\.[a-zA-Z]{2,}""),""2.이메일 없음"")"),"aimee@friendsinreality.com")</f>
        <v>aimee@friendsinreality.com</v>
      </c>
      <c r="J136" s="8">
        <f t="shared" si="15"/>
        <v>0.25575545454545456</v>
      </c>
      <c r="K136" s="7">
        <f t="shared" si="16"/>
        <v>1.790909090909091E-4</v>
      </c>
      <c r="L136" s="6">
        <f t="shared" si="17"/>
        <v>150</v>
      </c>
      <c r="M136" s="5">
        <f t="shared" si="18"/>
        <v>0.2391304347826087</v>
      </c>
      <c r="N136" s="4">
        <f t="shared" si="19"/>
        <v>5.9673260869565217E-2</v>
      </c>
      <c r="O136" s="4">
        <f t="shared" si="20"/>
        <v>0.66225165562913912</v>
      </c>
      <c r="P136" t="s">
        <v>1516</v>
      </c>
      <c r="Q136">
        <v>4600000</v>
      </c>
      <c r="R136">
        <v>1750</v>
      </c>
      <c r="S136">
        <v>274300</v>
      </c>
      <c r="T136" s="3">
        <v>6834</v>
      </c>
      <c r="U136" s="3">
        <v>197</v>
      </c>
      <c r="V136">
        <v>1100000</v>
      </c>
      <c r="W136" s="3">
        <v>9</v>
      </c>
      <c r="X136" s="1" t="s">
        <v>415</v>
      </c>
      <c r="Y136" s="1" t="s">
        <v>414</v>
      </c>
      <c r="Z136" s="2">
        <v>45546.206296296295</v>
      </c>
      <c r="AA136" t="s">
        <v>1257</v>
      </c>
      <c r="AB136" t="s">
        <v>1117</v>
      </c>
    </row>
    <row r="137" spans="1:28">
      <c r="A137" s="3">
        <v>135</v>
      </c>
      <c r="B137" t="s">
        <v>162</v>
      </c>
      <c r="C137" t="s">
        <v>161</v>
      </c>
      <c r="D137" t="s">
        <v>160</v>
      </c>
      <c r="E137" t="s">
        <v>2100</v>
      </c>
      <c r="F137" t="s">
        <v>1070</v>
      </c>
      <c r="G137" s="8"/>
      <c r="H137" s="8" t="str">
        <f t="shared" si="14"/>
        <v>2.메가-10만명 이상</v>
      </c>
      <c r="I137" s="8" t="str">
        <f ca="1">IFERROR(__xludf.DUMMYFUNCTION("iferror(REGEXEXTRACT(E137,""[a-zA-Z0-9._%+-]+@[a-zA-Z0-9.-]+\.[a-zA-Z]{2,}""),""2.이메일 없음"")"),"2.이메일 없음")</f>
        <v>2.이메일 없음</v>
      </c>
      <c r="J137" s="8">
        <f t="shared" si="15"/>
        <v>14.079518072289156</v>
      </c>
      <c r="K137" s="7">
        <f t="shared" si="16"/>
        <v>1.6265060240963856</v>
      </c>
      <c r="L137" s="6">
        <f t="shared" si="17"/>
        <v>150</v>
      </c>
      <c r="M137" s="5">
        <f t="shared" si="18"/>
        <v>4.8379575658661695E-4</v>
      </c>
      <c r="N137" s="4">
        <f t="shared" si="19"/>
        <v>3.6220564234087198E-3</v>
      </c>
      <c r="O137" s="4">
        <f t="shared" si="20"/>
        <v>0.66225165562913912</v>
      </c>
      <c r="P137" t="s">
        <v>1517</v>
      </c>
      <c r="Q137">
        <v>857800</v>
      </c>
      <c r="R137">
        <v>196</v>
      </c>
      <c r="S137">
        <v>2432</v>
      </c>
      <c r="T137" s="3">
        <v>2736</v>
      </c>
      <c r="U137" s="3">
        <v>675</v>
      </c>
      <c r="V137">
        <v>415</v>
      </c>
      <c r="W137" s="3">
        <v>9</v>
      </c>
      <c r="X137" s="1" t="s">
        <v>413</v>
      </c>
      <c r="Y137" s="1" t="s">
        <v>412</v>
      </c>
      <c r="Z137" s="2">
        <v>45508.246203703704</v>
      </c>
      <c r="AA137" t="s">
        <v>1264</v>
      </c>
      <c r="AB137" t="s">
        <v>1118</v>
      </c>
    </row>
    <row r="138" spans="1:28">
      <c r="A138" s="3">
        <v>136</v>
      </c>
      <c r="B138" t="s">
        <v>886</v>
      </c>
      <c r="C138" t="s">
        <v>886</v>
      </c>
      <c r="D138" t="s">
        <v>868</v>
      </c>
      <c r="E138" t="s">
        <v>2101</v>
      </c>
      <c r="F138" t="s">
        <v>1052</v>
      </c>
      <c r="G138" s="8"/>
      <c r="H138" s="8" t="str">
        <f t="shared" si="14"/>
        <v>2.메가-10만명 이상</v>
      </c>
      <c r="I138" s="8" t="str">
        <f ca="1">IFERROR(__xludf.DUMMYFUNCTION("iferror(REGEXEXTRACT(E138,""[a-zA-Z0-9._%+-]+@[a-zA-Z0-9.-]+\.[a-zA-Z]{2,}""),""2.이메일 없음"")"),"sophiecharlotth@nc-agency.de")</f>
        <v>sophiecharlotth@nc-agency.de</v>
      </c>
      <c r="J138" s="8">
        <f t="shared" si="15"/>
        <v>2.4599774520856821E-2</v>
      </c>
      <c r="K138" s="7">
        <f t="shared" si="16"/>
        <v>6.6516347237880499E-4</v>
      </c>
      <c r="L138" s="6">
        <f t="shared" si="17"/>
        <v>150</v>
      </c>
      <c r="M138" s="5">
        <f t="shared" si="18"/>
        <v>0.19199134199134199</v>
      </c>
      <c r="N138" s="4">
        <f t="shared" si="19"/>
        <v>4.0541125541125539E-3</v>
      </c>
      <c r="O138" s="4">
        <f t="shared" si="20"/>
        <v>0.66225165562913912</v>
      </c>
      <c r="P138" t="s">
        <v>1518</v>
      </c>
      <c r="Q138">
        <v>462000</v>
      </c>
      <c r="R138">
        <v>808</v>
      </c>
      <c r="S138">
        <v>1814</v>
      </c>
      <c r="T138" s="3">
        <v>309</v>
      </c>
      <c r="U138" s="3">
        <v>59</v>
      </c>
      <c r="V138">
        <v>88700</v>
      </c>
      <c r="W138" s="3">
        <v>13</v>
      </c>
      <c r="X138" s="1" t="s">
        <v>410</v>
      </c>
      <c r="Y138" s="1" t="s">
        <v>130</v>
      </c>
      <c r="Z138" s="2">
        <v>45748.002210648148</v>
      </c>
      <c r="AA138" t="s">
        <v>1234</v>
      </c>
      <c r="AB138" t="s">
        <v>1119</v>
      </c>
    </row>
    <row r="139" spans="1:28">
      <c r="A139" s="3">
        <v>137</v>
      </c>
      <c r="B139" t="s">
        <v>105</v>
      </c>
      <c r="C139" t="s">
        <v>104</v>
      </c>
      <c r="D139" t="s">
        <v>103</v>
      </c>
      <c r="E139" t="s">
        <v>2102</v>
      </c>
      <c r="F139" t="s">
        <v>1077</v>
      </c>
      <c r="G139" s="8"/>
      <c r="H139" s="8" t="str">
        <f t="shared" si="14"/>
        <v>1.마이크로-10만명 미만</v>
      </c>
      <c r="I139" s="8" t="str">
        <f ca="1">IFERROR(__xludf.DUMMYFUNCTION("iferror(REGEXEXTRACT(E139,""[a-zA-Z0-9._%+-]+@[a-zA-Z0-9.-]+\.[a-zA-Z]{2,}""),""2.이메일 없음"")"),"michellepostsig@gmail.com")</f>
        <v>michellepostsig@gmail.com</v>
      </c>
      <c r="J139" s="8">
        <f t="shared" si="15"/>
        <v>7.7518750000000001E-3</v>
      </c>
      <c r="K139" s="7">
        <f t="shared" si="16"/>
        <v>1.3343750000000001E-4</v>
      </c>
      <c r="L139" s="6">
        <f t="shared" si="17"/>
        <v>62.849999999999994</v>
      </c>
      <c r="M139" s="5">
        <f t="shared" si="18"/>
        <v>76.372315035799517</v>
      </c>
      <c r="N139" s="4">
        <f t="shared" si="19"/>
        <v>0.56866348448687354</v>
      </c>
      <c r="O139" s="4">
        <f t="shared" si="20"/>
        <v>1.5661707126076745</v>
      </c>
      <c r="P139" t="s">
        <v>1519</v>
      </c>
      <c r="Q139">
        <v>41900</v>
      </c>
      <c r="R139">
        <v>673</v>
      </c>
      <c r="S139">
        <v>23400</v>
      </c>
      <c r="T139" s="3">
        <v>979</v>
      </c>
      <c r="U139" s="3">
        <v>427</v>
      </c>
      <c r="V139">
        <v>3200000</v>
      </c>
      <c r="W139" s="3">
        <v>61</v>
      </c>
      <c r="X139" s="1" t="s">
        <v>5</v>
      </c>
      <c r="Y139" s="1" t="s">
        <v>406</v>
      </c>
      <c r="Z139" s="2">
        <v>45384.166875000003</v>
      </c>
      <c r="AA139" t="s">
        <v>1276</v>
      </c>
      <c r="AB139" t="s">
        <v>193</v>
      </c>
    </row>
    <row r="140" spans="1:28">
      <c r="A140" s="3">
        <v>138</v>
      </c>
      <c r="B140" t="s">
        <v>1715</v>
      </c>
      <c r="C140" t="s">
        <v>1830</v>
      </c>
      <c r="D140" t="s">
        <v>1933</v>
      </c>
      <c r="E140" t="s">
        <v>2103</v>
      </c>
      <c r="F140" t="s">
        <v>2201</v>
      </c>
      <c r="G140" s="8"/>
      <c r="H140" s="8" t="str">
        <f t="shared" si="14"/>
        <v>2.메가-10만명 이상</v>
      </c>
      <c r="I140" s="8" t="str">
        <f ca="1">IFERROR(__xludf.DUMMYFUNCTION("iferror(REGEXEXTRACT(E140,""[a-zA-Z0-9._%+-]+@[a-zA-Z0-9.-]+\.[a-zA-Z]{2,}""),""2.이메일 없음"")"),"clairegrossmanbusiness@gmail.com")</f>
        <v>clairegrossmanbusiness@gmail.com</v>
      </c>
      <c r="J140" s="8">
        <f t="shared" si="15"/>
        <v>7.9031428571428568E-3</v>
      </c>
      <c r="K140" s="7">
        <f t="shared" si="16"/>
        <v>1.9828571428571429E-4</v>
      </c>
      <c r="L140" s="6">
        <f t="shared" si="17"/>
        <v>150</v>
      </c>
      <c r="M140" s="5">
        <f t="shared" si="18"/>
        <v>0.89743589743589747</v>
      </c>
      <c r="N140" s="4">
        <f t="shared" si="19"/>
        <v>5.7933333333333335E-3</v>
      </c>
      <c r="O140" s="4">
        <f t="shared" si="20"/>
        <v>0.66225165562913912</v>
      </c>
      <c r="P140" t="s">
        <v>1520</v>
      </c>
      <c r="Q140">
        <v>3900000</v>
      </c>
      <c r="R140">
        <v>1716</v>
      </c>
      <c r="S140">
        <v>21900</v>
      </c>
      <c r="T140" s="3">
        <v>5067</v>
      </c>
      <c r="U140" s="3">
        <v>694</v>
      </c>
      <c r="V140">
        <v>3500000</v>
      </c>
      <c r="W140" s="3">
        <v>37</v>
      </c>
      <c r="X140" s="1" t="s">
        <v>400</v>
      </c>
      <c r="Y140" s="1" t="s">
        <v>399</v>
      </c>
      <c r="Z140" s="2">
        <v>45153.046493055554</v>
      </c>
      <c r="AA140" t="s">
        <v>1321</v>
      </c>
      <c r="AB140" t="s">
        <v>180</v>
      </c>
    </row>
    <row r="141" spans="1:28">
      <c r="A141" s="3">
        <v>139</v>
      </c>
      <c r="B141" t="s">
        <v>889</v>
      </c>
      <c r="C141" t="s">
        <v>913</v>
      </c>
      <c r="D141" t="s">
        <v>871</v>
      </c>
      <c r="E141" t="s">
        <v>2104</v>
      </c>
      <c r="F141" t="s">
        <v>311</v>
      </c>
      <c r="G141" s="8"/>
      <c r="H141" s="8" t="str">
        <f t="shared" si="14"/>
        <v>2.메가-10만명 이상</v>
      </c>
      <c r="I141" s="8" t="str">
        <f ca="1">IFERROR(__xludf.DUMMYFUNCTION("iferror(REGEXEXTRACT(E141,""[a-zA-Z0-9._%+-]+@[a-zA-Z0-9.-]+\.[a-zA-Z]{2,}""),""2.이메일 없음"")"),"justinescr@kensingtongrey.co")</f>
        <v>justinescr@kensingtongrey.co</v>
      </c>
      <c r="J141" s="8">
        <f t="shared" si="15"/>
        <v>9.9080188679245285E-2</v>
      </c>
      <c r="K141" s="7">
        <f t="shared" si="16"/>
        <v>3.2900943396226416E-3</v>
      </c>
      <c r="L141" s="6">
        <f t="shared" si="17"/>
        <v>150</v>
      </c>
      <c r="M141" s="5">
        <f t="shared" si="18"/>
        <v>0.45106382978723403</v>
      </c>
      <c r="N141" s="4">
        <f t="shared" si="19"/>
        <v>4.4234042553191487E-2</v>
      </c>
      <c r="O141" s="4">
        <f t="shared" si="20"/>
        <v>0.66225165562913912</v>
      </c>
      <c r="P141" t="s">
        <v>1521</v>
      </c>
      <c r="Q141">
        <v>188000</v>
      </c>
      <c r="R141">
        <v>88</v>
      </c>
      <c r="S141">
        <v>8037</v>
      </c>
      <c r="T141" s="3">
        <v>86</v>
      </c>
      <c r="U141" s="3">
        <v>279</v>
      </c>
      <c r="V141">
        <v>84800</v>
      </c>
      <c r="W141" s="3">
        <v>77</v>
      </c>
      <c r="X141" s="1" t="s">
        <v>5</v>
      </c>
      <c r="Y141" s="1" t="s">
        <v>397</v>
      </c>
      <c r="Z141" s="2">
        <v>45221.056087962963</v>
      </c>
      <c r="AA141" t="s">
        <v>1255</v>
      </c>
      <c r="AB141" t="s">
        <v>123</v>
      </c>
    </row>
    <row r="142" spans="1:28">
      <c r="A142" s="3">
        <v>140</v>
      </c>
      <c r="B142" t="s">
        <v>168</v>
      </c>
      <c r="C142" t="s">
        <v>167</v>
      </c>
      <c r="D142" t="s">
        <v>166</v>
      </c>
      <c r="E142" t="s">
        <v>2105</v>
      </c>
      <c r="F142" t="s">
        <v>165</v>
      </c>
      <c r="G142" s="8"/>
      <c r="H142" s="8" t="str">
        <f t="shared" si="14"/>
        <v>2.메가-10만명 이상</v>
      </c>
      <c r="I142" s="8" t="str">
        <f ca="1">IFERROR(__xludf.DUMMYFUNCTION("iferror(REGEXEXTRACT(E142,""[a-zA-Z0-9._%+-]+@[a-zA-Z0-9.-]+\.[a-zA-Z]{2,}""),""2.이메일 없음"")"),"2.이메일 없음")</f>
        <v>2.이메일 없음</v>
      </c>
      <c r="J142" s="8">
        <f t="shared" si="15"/>
        <v>0.92742231132750963</v>
      </c>
      <c r="K142" s="7">
        <f t="shared" si="16"/>
        <v>1.8616640412430188E-5</v>
      </c>
      <c r="L142" s="6">
        <f t="shared" si="17"/>
        <v>150</v>
      </c>
      <c r="M142" s="5">
        <f t="shared" si="18"/>
        <v>0.2685769230769231</v>
      </c>
      <c r="N142" s="4">
        <f t="shared" si="19"/>
        <v>0.24908192307692309</v>
      </c>
      <c r="O142" s="4">
        <f t="shared" si="20"/>
        <v>0.66225165562913912</v>
      </c>
      <c r="P142" t="s">
        <v>1522</v>
      </c>
      <c r="Q142">
        <v>2600000</v>
      </c>
      <c r="R142">
        <v>1153</v>
      </c>
      <c r="S142">
        <v>647600</v>
      </c>
      <c r="T142" s="3">
        <v>6</v>
      </c>
      <c r="U142" s="3">
        <v>13</v>
      </c>
      <c r="V142">
        <v>698300</v>
      </c>
      <c r="W142" s="3">
        <v>20</v>
      </c>
      <c r="X142" s="1" t="s">
        <v>5</v>
      </c>
      <c r="Y142" s="1" t="s">
        <v>395</v>
      </c>
      <c r="Z142" s="2">
        <v>45905.188877314817</v>
      </c>
      <c r="AA142" t="s">
        <v>1270</v>
      </c>
      <c r="AB142" t="s">
        <v>120</v>
      </c>
    </row>
    <row r="143" spans="1:28">
      <c r="A143" s="3">
        <v>141</v>
      </c>
      <c r="B143" t="s">
        <v>888</v>
      </c>
      <c r="C143" t="s">
        <v>912</v>
      </c>
      <c r="D143" t="s">
        <v>870</v>
      </c>
      <c r="E143" t="s">
        <v>2106</v>
      </c>
      <c r="F143" t="s">
        <v>1063</v>
      </c>
      <c r="G143" s="8"/>
      <c r="H143" s="8" t="str">
        <f t="shared" si="14"/>
        <v>2.메가-10만명 이상</v>
      </c>
      <c r="I143" s="8" t="str">
        <f ca="1">IFERROR(__xludf.DUMMYFUNCTION("iferror(REGEXEXTRACT(E143,""[a-zA-Z0-9._%+-]+@[a-zA-Z0-9.-]+\.[a-zA-Z]{2,}""),""2.이메일 없음"")"),"connect@frankiebleau.com")</f>
        <v>connect@frankiebleau.com</v>
      </c>
      <c r="J143" s="8">
        <f t="shared" si="15"/>
        <v>1.4923121387283238</v>
      </c>
      <c r="K143" s="7">
        <f t="shared" si="16"/>
        <v>5.9152215799614643E-3</v>
      </c>
      <c r="L143" s="6">
        <f t="shared" si="17"/>
        <v>150</v>
      </c>
      <c r="M143" s="5">
        <f t="shared" si="18"/>
        <v>0.33833116036505867</v>
      </c>
      <c r="N143" s="4">
        <f t="shared" si="19"/>
        <v>0.50395697522816163</v>
      </c>
      <c r="O143" s="4">
        <f t="shared" si="20"/>
        <v>0.66225165562913912</v>
      </c>
      <c r="P143" t="s">
        <v>1523</v>
      </c>
      <c r="Q143">
        <v>153400</v>
      </c>
      <c r="R143">
        <v>1133</v>
      </c>
      <c r="S143">
        <v>77000</v>
      </c>
      <c r="T143" s="3">
        <v>144</v>
      </c>
      <c r="U143" s="3">
        <v>307</v>
      </c>
      <c r="V143">
        <v>51900</v>
      </c>
      <c r="W143" s="3">
        <v>23</v>
      </c>
      <c r="X143" s="1" t="s">
        <v>5</v>
      </c>
      <c r="Y143" s="1" t="s">
        <v>394</v>
      </c>
      <c r="Z143" s="2">
        <v>45632.277986111112</v>
      </c>
      <c r="AA143" t="s">
        <v>1254</v>
      </c>
      <c r="AB143" t="s">
        <v>1120</v>
      </c>
    </row>
    <row r="144" spans="1:28">
      <c r="A144" s="3">
        <v>142</v>
      </c>
      <c r="B144" t="s">
        <v>192</v>
      </c>
      <c r="C144" t="s">
        <v>191</v>
      </c>
      <c r="D144" t="s">
        <v>190</v>
      </c>
      <c r="E144" t="s">
        <v>2107</v>
      </c>
      <c r="F144" t="s">
        <v>189</v>
      </c>
      <c r="G144" s="8"/>
      <c r="H144" s="8" t="str">
        <f t="shared" si="14"/>
        <v>1.마이크로-10만명 미만</v>
      </c>
      <c r="I144" s="8" t="str">
        <f ca="1">IFERROR(__xludf.DUMMYFUNCTION("iferror(REGEXEXTRACT(E144,""[a-zA-Z0-9._%+-]+@[a-zA-Z0-9.-]+\.[a-zA-Z]{2,}""),""2.이메일 없음"")"),"2.이메일 없음")</f>
        <v>2.이메일 없음</v>
      </c>
      <c r="J144" s="8">
        <f t="shared" si="15"/>
        <v>4.0461538461538461E-4</v>
      </c>
      <c r="K144" s="7">
        <f t="shared" si="16"/>
        <v>1.5076923076923077E-4</v>
      </c>
      <c r="L144" s="6">
        <f t="shared" si="17"/>
        <v>2.6595</v>
      </c>
      <c r="M144" s="5">
        <f t="shared" si="18"/>
        <v>733.22053017484484</v>
      </c>
      <c r="N144" s="4">
        <f t="shared" si="19"/>
        <v>0.2323745064861816</v>
      </c>
      <c r="O144" s="4">
        <f t="shared" si="20"/>
        <v>27.326137450471375</v>
      </c>
      <c r="P144" t="s">
        <v>1524</v>
      </c>
      <c r="Q144">
        <v>1773</v>
      </c>
      <c r="R144">
        <v>735</v>
      </c>
      <c r="S144">
        <v>216</v>
      </c>
      <c r="T144" s="3">
        <v>114</v>
      </c>
      <c r="U144" s="3">
        <v>196</v>
      </c>
      <c r="V144">
        <v>1300000</v>
      </c>
      <c r="W144" s="3">
        <v>11</v>
      </c>
      <c r="X144" s="1" t="s">
        <v>5</v>
      </c>
      <c r="Y144" s="1" t="s">
        <v>388</v>
      </c>
      <c r="Z144" s="2">
        <v>45639.103379629632</v>
      </c>
      <c r="AA144" t="s">
        <v>1267</v>
      </c>
      <c r="AB144" t="s">
        <v>297</v>
      </c>
    </row>
    <row r="145" spans="1:28">
      <c r="A145" s="3">
        <v>143</v>
      </c>
      <c r="B145" t="s">
        <v>146</v>
      </c>
      <c r="C145" t="s">
        <v>145</v>
      </c>
      <c r="D145" t="s">
        <v>144</v>
      </c>
      <c r="E145" t="s">
        <v>2108</v>
      </c>
      <c r="F145" t="s">
        <v>893</v>
      </c>
      <c r="G145" s="8"/>
      <c r="H145" s="8" t="str">
        <f t="shared" si="14"/>
        <v>2.메가-10만명 이상</v>
      </c>
      <c r="I145" s="8" t="str">
        <f ca="1">IFERROR(__xludf.DUMMYFUNCTION("iferror(REGEXEXTRACT(E145,""[a-zA-Z0-9._%+-]+@[a-zA-Z0-9.-]+\.[a-zA-Z]{2,}""),""2.이메일 없음"")"),"2.이메일 없음")</f>
        <v>2.이메일 없음</v>
      </c>
      <c r="J145" s="8">
        <f t="shared" si="15"/>
        <v>0.54555555555555557</v>
      </c>
      <c r="K145" s="7">
        <f t="shared" si="16"/>
        <v>8.6394557823129253E-3</v>
      </c>
      <c r="L145" s="6">
        <f t="shared" si="17"/>
        <v>150</v>
      </c>
      <c r="M145" s="5">
        <f t="shared" si="18"/>
        <v>0.35336538461538464</v>
      </c>
      <c r="N145" s="4">
        <f t="shared" si="19"/>
        <v>0.17212339743589744</v>
      </c>
      <c r="O145" s="4">
        <f t="shared" si="20"/>
        <v>0.66225165562913912</v>
      </c>
      <c r="P145" t="s">
        <v>1525</v>
      </c>
      <c r="Q145">
        <v>124800</v>
      </c>
      <c r="R145">
        <v>813</v>
      </c>
      <c r="S145">
        <v>21100</v>
      </c>
      <c r="T145" s="3">
        <v>2578</v>
      </c>
      <c r="U145" s="3">
        <v>381</v>
      </c>
      <c r="V145">
        <v>44100</v>
      </c>
      <c r="W145" s="3">
        <v>9</v>
      </c>
      <c r="X145" s="1" t="s">
        <v>386</v>
      </c>
      <c r="Y145" s="1" t="s">
        <v>385</v>
      </c>
      <c r="Z145" s="2">
        <v>45250.418587962966</v>
      </c>
      <c r="AA145" t="s">
        <v>1275</v>
      </c>
      <c r="AB145" t="s">
        <v>457</v>
      </c>
    </row>
    <row r="146" spans="1:28">
      <c r="A146" s="3">
        <v>144</v>
      </c>
      <c r="B146" t="s">
        <v>45</v>
      </c>
      <c r="C146" t="s">
        <v>42</v>
      </c>
      <c r="D146" t="s">
        <v>44</v>
      </c>
      <c r="E146" t="s">
        <v>2040</v>
      </c>
      <c r="F146" t="s">
        <v>1078</v>
      </c>
      <c r="G146" s="8"/>
      <c r="H146" s="8" t="str">
        <f t="shared" si="14"/>
        <v>2.메가-10만명 이상</v>
      </c>
      <c r="I146" s="8" t="str">
        <f ca="1">IFERROR(__xludf.DUMMYFUNCTION("iferror(REGEXEXTRACT(E146,""[a-zA-Z0-9._%+-]+@[a-zA-Z0-9.-]+\.[a-zA-Z]{2,}""),""2.이메일 없음"")"),"taliafotii@gmail.com")</f>
        <v>taliafotii@gmail.com</v>
      </c>
      <c r="J146" s="8">
        <f t="shared" si="15"/>
        <v>0.26468827930174565</v>
      </c>
      <c r="K146" s="7">
        <f t="shared" si="16"/>
        <v>6.3591022443890274E-3</v>
      </c>
      <c r="L146" s="6">
        <f t="shared" si="17"/>
        <v>150</v>
      </c>
      <c r="M146" s="5">
        <f t="shared" si="18"/>
        <v>2.6733333333333335E-2</v>
      </c>
      <c r="N146" s="4">
        <f t="shared" si="19"/>
        <v>6.9699999999999996E-3</v>
      </c>
      <c r="O146" s="4">
        <f t="shared" si="20"/>
        <v>0.66225165562913912</v>
      </c>
      <c r="P146" t="s">
        <v>1526</v>
      </c>
      <c r="Q146">
        <v>1500000</v>
      </c>
      <c r="R146">
        <v>416</v>
      </c>
      <c r="S146">
        <v>10200</v>
      </c>
      <c r="T146" s="3">
        <v>159</v>
      </c>
      <c r="U146" s="3">
        <v>255</v>
      </c>
      <c r="V146">
        <v>40100</v>
      </c>
      <c r="W146" s="3">
        <v>5</v>
      </c>
      <c r="X146" s="1" t="s">
        <v>5</v>
      </c>
      <c r="Y146" s="1" t="s">
        <v>384</v>
      </c>
      <c r="Z146" s="2">
        <v>45638.131747685184</v>
      </c>
      <c r="AA146" t="s">
        <v>1277</v>
      </c>
      <c r="AB146" t="s">
        <v>467</v>
      </c>
    </row>
    <row r="147" spans="1:28">
      <c r="A147" s="3">
        <v>145</v>
      </c>
      <c r="B147" t="s">
        <v>1716</v>
      </c>
      <c r="C147" t="s">
        <v>1831</v>
      </c>
      <c r="D147" t="s">
        <v>1934</v>
      </c>
      <c r="E147" t="s">
        <v>2109</v>
      </c>
      <c r="F147" t="s">
        <v>2202</v>
      </c>
      <c r="G147" s="8"/>
      <c r="H147" s="8" t="str">
        <f t="shared" si="14"/>
        <v>2.메가-10만명 이상</v>
      </c>
      <c r="I147" s="8" t="str">
        <f ca="1">IFERROR(__xludf.DUMMYFUNCTION("iferror(REGEXEXTRACT(E147,""[a-zA-Z0-9._%+-]+@[a-zA-Z0-9.-]+\.[a-zA-Z]{2,}""),""2.이메일 없음"")"),"2.이메일 없음")</f>
        <v>2.이메일 없음</v>
      </c>
      <c r="J147" s="8">
        <f t="shared" si="15"/>
        <v>1.5358361774744026E-3</v>
      </c>
      <c r="K147" s="7">
        <f t="shared" si="16"/>
        <v>3.4129692832764505E-5</v>
      </c>
      <c r="L147" s="6">
        <f t="shared" si="17"/>
        <v>150</v>
      </c>
      <c r="M147" s="5">
        <f t="shared" si="18"/>
        <v>0.10346045197740113</v>
      </c>
      <c r="N147" s="4">
        <f t="shared" si="19"/>
        <v>1.5889830508474575E-4</v>
      </c>
      <c r="O147" s="4">
        <f t="shared" si="20"/>
        <v>0.66225165562913912</v>
      </c>
      <c r="P147" t="s">
        <v>1527</v>
      </c>
      <c r="Q147">
        <v>283200</v>
      </c>
      <c r="R147">
        <v>27</v>
      </c>
      <c r="S147">
        <v>44</v>
      </c>
      <c r="T147" s="3">
        <v>0</v>
      </c>
      <c r="U147" s="3">
        <v>1</v>
      </c>
      <c r="V147">
        <v>29300</v>
      </c>
      <c r="W147" s="3">
        <v>13</v>
      </c>
      <c r="X147" s="1" t="s">
        <v>383</v>
      </c>
      <c r="Y147" s="1" t="s">
        <v>382</v>
      </c>
      <c r="Z147" s="2">
        <v>45907.253495370373</v>
      </c>
      <c r="AA147" t="s">
        <v>1322</v>
      </c>
      <c r="AB147" t="s">
        <v>564</v>
      </c>
    </row>
    <row r="148" spans="1:28">
      <c r="A148" s="3">
        <v>146</v>
      </c>
      <c r="B148" t="s">
        <v>221</v>
      </c>
      <c r="C148" t="s">
        <v>220</v>
      </c>
      <c r="D148" t="s">
        <v>219</v>
      </c>
      <c r="E148" t="s">
        <v>2110</v>
      </c>
      <c r="F148" t="s">
        <v>218</v>
      </c>
      <c r="G148" s="8"/>
      <c r="H148" s="8" t="str">
        <f t="shared" si="14"/>
        <v>2.메가-10만명 이상</v>
      </c>
      <c r="I148" s="8" t="str">
        <f ca="1">IFERROR(__xludf.DUMMYFUNCTION("iferror(REGEXEXTRACT(E148,""[a-zA-Z0-9._%+-]+@[a-zA-Z0-9.-]+\.[a-zA-Z]{2,}""),""2.이메일 없음"")"),"chelsea@idolsandicons.co")</f>
        <v>chelsea@idolsandicons.co</v>
      </c>
      <c r="J148" s="8">
        <f t="shared" si="15"/>
        <v>8.439807383627608E-2</v>
      </c>
      <c r="K148" s="7">
        <f t="shared" si="16"/>
        <v>1.6051364365971107E-4</v>
      </c>
      <c r="L148" s="6">
        <f t="shared" si="17"/>
        <v>150</v>
      </c>
      <c r="M148" s="5">
        <f t="shared" si="18"/>
        <v>2.7566371681415931</v>
      </c>
      <c r="N148" s="4">
        <f t="shared" si="19"/>
        <v>0.23230088495575221</v>
      </c>
      <c r="O148" s="4">
        <f t="shared" si="20"/>
        <v>0.66225165562913912</v>
      </c>
      <c r="P148" t="s">
        <v>1528</v>
      </c>
      <c r="Q148">
        <v>113000</v>
      </c>
      <c r="R148">
        <v>328</v>
      </c>
      <c r="S148">
        <v>26200</v>
      </c>
      <c r="T148" s="3">
        <v>40</v>
      </c>
      <c r="U148" s="3">
        <v>50</v>
      </c>
      <c r="V148">
        <v>311500</v>
      </c>
      <c r="W148" s="3">
        <v>18</v>
      </c>
      <c r="X148" s="1" t="s">
        <v>5</v>
      </c>
      <c r="Y148" s="1" t="s">
        <v>379</v>
      </c>
      <c r="Z148" s="2">
        <v>45882.260960648149</v>
      </c>
      <c r="AA148" t="s">
        <v>1271</v>
      </c>
      <c r="AB148" t="s">
        <v>472</v>
      </c>
    </row>
    <row r="149" spans="1:28">
      <c r="A149" s="3">
        <v>147</v>
      </c>
      <c r="B149" t="s">
        <v>155</v>
      </c>
      <c r="C149" t="s">
        <v>154</v>
      </c>
      <c r="D149" t="s">
        <v>153</v>
      </c>
      <c r="E149" t="s">
        <v>2111</v>
      </c>
      <c r="F149" t="s">
        <v>1079</v>
      </c>
      <c r="G149" s="8"/>
      <c r="H149" s="8" t="str">
        <f t="shared" si="14"/>
        <v>1.마이크로-10만명 미만</v>
      </c>
      <c r="I149" s="8" t="str">
        <f ca="1">IFERROR(__xludf.DUMMYFUNCTION("iferror(REGEXEXTRACT(E149,""[a-zA-Z0-9._%+-]+@[a-zA-Z0-9.-]+\.[a-zA-Z]{2,}""),""2.이메일 없음"")"),"2.이메일 없음")</f>
        <v>2.이메일 없음</v>
      </c>
      <c r="J149" s="8">
        <f t="shared" si="15"/>
        <v>18.270509577159377</v>
      </c>
      <c r="K149" s="7">
        <f t="shared" si="16"/>
        <v>1.6263100831225153E-3</v>
      </c>
      <c r="L149" s="6">
        <f t="shared" si="17"/>
        <v>103.5</v>
      </c>
      <c r="M149" s="5">
        <f t="shared" si="18"/>
        <v>8.0202898550724641E-2</v>
      </c>
      <c r="N149" s="4">
        <f t="shared" si="19"/>
        <v>1.4653478260869566</v>
      </c>
      <c r="O149" s="4">
        <f t="shared" si="20"/>
        <v>0.9569377990430622</v>
      </c>
      <c r="P149" t="s">
        <v>1529</v>
      </c>
      <c r="Q149">
        <v>69000</v>
      </c>
      <c r="R149">
        <v>811</v>
      </c>
      <c r="S149">
        <v>101100</v>
      </c>
      <c r="T149" s="3">
        <v>0</v>
      </c>
      <c r="U149" s="3">
        <v>9</v>
      </c>
      <c r="V149">
        <v>5534</v>
      </c>
      <c r="W149" s="3">
        <v>199</v>
      </c>
      <c r="X149" s="1" t="s">
        <v>5</v>
      </c>
      <c r="Y149" s="1" t="s">
        <v>377</v>
      </c>
      <c r="Z149" s="2">
        <v>45906.402974537035</v>
      </c>
      <c r="AA149" t="s">
        <v>1278</v>
      </c>
      <c r="AB149" t="s">
        <v>464</v>
      </c>
    </row>
    <row r="150" spans="1:28">
      <c r="A150" s="3">
        <v>148</v>
      </c>
      <c r="B150" t="s">
        <v>1717</v>
      </c>
      <c r="C150" t="s">
        <v>1832</v>
      </c>
      <c r="D150" t="s">
        <v>1935</v>
      </c>
      <c r="E150" t="s">
        <v>923</v>
      </c>
      <c r="F150" t="s">
        <v>2203</v>
      </c>
      <c r="G150" s="8"/>
      <c r="H150" s="8" t="str">
        <f t="shared" si="14"/>
        <v>1.마이크로-10만명 미만</v>
      </c>
      <c r="I150" s="8" t="str">
        <f ca="1">IFERROR(__xludf.DUMMYFUNCTION("iferror(REGEXEXTRACT(E150,""[a-zA-Z0-9._%+-]+@[a-zA-Z0-9.-]+\.[a-zA-Z]{2,}""),""2.이메일 없음"")"),"2.이메일 없음")</f>
        <v>2.이메일 없음</v>
      </c>
      <c r="J150" s="8">
        <f t="shared" si="15"/>
        <v>9.2180712423979155E-3</v>
      </c>
      <c r="K150" s="7">
        <f t="shared" si="16"/>
        <v>9.8827106863596864E-4</v>
      </c>
      <c r="L150" s="6">
        <f t="shared" si="17"/>
        <v>24</v>
      </c>
      <c r="M150" s="5">
        <f t="shared" si="18"/>
        <v>28.774999999999999</v>
      </c>
      <c r="N150" s="4">
        <f t="shared" si="19"/>
        <v>0.121875</v>
      </c>
      <c r="O150" s="4">
        <f t="shared" si="20"/>
        <v>4</v>
      </c>
      <c r="P150" t="s">
        <v>1530</v>
      </c>
      <c r="Q150">
        <v>16000</v>
      </c>
      <c r="R150">
        <v>1327</v>
      </c>
      <c r="S150">
        <v>1495</v>
      </c>
      <c r="T150" s="3">
        <v>2294</v>
      </c>
      <c r="U150" s="3">
        <v>455</v>
      </c>
      <c r="V150">
        <v>460400</v>
      </c>
      <c r="W150" s="3">
        <v>10</v>
      </c>
      <c r="X150" s="1" t="s">
        <v>86</v>
      </c>
      <c r="Y150" s="1" t="s">
        <v>374</v>
      </c>
      <c r="Z150" s="2">
        <v>45398.264618055553</v>
      </c>
      <c r="AA150" t="s">
        <v>1323</v>
      </c>
      <c r="AB150" t="s">
        <v>437</v>
      </c>
    </row>
    <row r="151" spans="1:28">
      <c r="A151" s="3">
        <v>149</v>
      </c>
      <c r="B151" t="s">
        <v>206</v>
      </c>
      <c r="C151" t="s">
        <v>205</v>
      </c>
      <c r="D151" t="s">
        <v>204</v>
      </c>
      <c r="E151" t="s">
        <v>2112</v>
      </c>
      <c r="F151" t="s">
        <v>1076</v>
      </c>
      <c r="G151" s="8"/>
      <c r="H151" s="8" t="str">
        <f t="shared" si="14"/>
        <v>2.메가-10만명 이상</v>
      </c>
      <c r="I151" s="8" t="str">
        <f ca="1">IFERROR(__xludf.DUMMYFUNCTION("iferror(REGEXEXTRACT(E151,""[a-zA-Z0-9._%+-]+@[a-zA-Z0-9.-]+\.[a-zA-Z]{2,}""),""2.이메일 없음"")"),"TeamSydneyThomas@CAA.com")</f>
        <v>TeamSydneyThomas@CAA.com</v>
      </c>
      <c r="J151" s="8">
        <f t="shared" si="15"/>
        <v>0.15506902502157033</v>
      </c>
      <c r="K151" s="7">
        <f t="shared" si="16"/>
        <v>4.9396031061259707E-3</v>
      </c>
      <c r="L151" s="6">
        <f t="shared" si="17"/>
        <v>150</v>
      </c>
      <c r="M151" s="5">
        <f t="shared" si="18"/>
        <v>0.98303647158608987</v>
      </c>
      <c r="N151" s="4">
        <f t="shared" si="19"/>
        <v>0.10112383375742154</v>
      </c>
      <c r="O151" s="4">
        <f t="shared" si="20"/>
        <v>0.66225165562913912</v>
      </c>
      <c r="P151" t="s">
        <v>1531</v>
      </c>
      <c r="Q151">
        <v>235800</v>
      </c>
      <c r="R151">
        <v>47</v>
      </c>
      <c r="S151">
        <v>22700</v>
      </c>
      <c r="T151" s="3">
        <v>12100</v>
      </c>
      <c r="U151" s="3">
        <v>1145</v>
      </c>
      <c r="V151">
        <v>231800</v>
      </c>
      <c r="W151" s="3">
        <v>15</v>
      </c>
      <c r="X151" s="1" t="s">
        <v>372</v>
      </c>
      <c r="Y151" s="1" t="s">
        <v>371</v>
      </c>
      <c r="Z151" s="2">
        <v>45465.396238425928</v>
      </c>
      <c r="AA151" t="s">
        <v>1274</v>
      </c>
      <c r="AB151" t="s">
        <v>453</v>
      </c>
    </row>
    <row r="152" spans="1:28">
      <c r="A152" s="3">
        <v>150</v>
      </c>
      <c r="B152" t="s">
        <v>134</v>
      </c>
      <c r="C152" t="s">
        <v>133</v>
      </c>
      <c r="D152" t="s">
        <v>132</v>
      </c>
      <c r="E152" t="s">
        <v>2113</v>
      </c>
      <c r="F152" t="s">
        <v>149</v>
      </c>
      <c r="G152" s="8"/>
      <c r="H152" s="8" t="str">
        <f t="shared" si="14"/>
        <v>2.메가-10만명 이상</v>
      </c>
      <c r="I152" s="8" t="str">
        <f ca="1">IFERROR(__xludf.DUMMYFUNCTION("iferror(REGEXEXTRACT(E152,""[a-zA-Z0-9._%+-]+@[a-zA-Z0-9.-]+\.[a-zA-Z]{2,}""),""2.이메일 없음"")"),"2.이메일 없음")</f>
        <v>2.이메일 없음</v>
      </c>
      <c r="J152" s="8">
        <f t="shared" si="15"/>
        <v>34.017499999999998</v>
      </c>
      <c r="K152" s="7">
        <f t="shared" si="16"/>
        <v>4.2517006802721087E-4</v>
      </c>
      <c r="L152" s="6">
        <f t="shared" si="17"/>
        <v>150</v>
      </c>
      <c r="M152" s="5">
        <f t="shared" si="18"/>
        <v>3.6749999999999998E-2</v>
      </c>
      <c r="N152" s="4">
        <f t="shared" si="19"/>
        <v>1.2500156250000001</v>
      </c>
      <c r="O152" s="4">
        <f t="shared" si="20"/>
        <v>0.66225165562913912</v>
      </c>
      <c r="P152" t="s">
        <v>1532</v>
      </c>
      <c r="Q152">
        <v>1600000</v>
      </c>
      <c r="R152">
        <v>1028</v>
      </c>
      <c r="S152">
        <v>2000000</v>
      </c>
      <c r="T152" s="3">
        <v>204</v>
      </c>
      <c r="U152" s="3">
        <v>25</v>
      </c>
      <c r="V152">
        <v>58800</v>
      </c>
      <c r="W152" s="3">
        <v>15</v>
      </c>
      <c r="X152" s="1" t="s">
        <v>369</v>
      </c>
      <c r="Y152" s="1" t="s">
        <v>368</v>
      </c>
      <c r="Z152" s="2">
        <v>45877.450196759259</v>
      </c>
      <c r="AA152" t="s">
        <v>1282</v>
      </c>
      <c r="AB152" t="s">
        <v>1121</v>
      </c>
    </row>
    <row r="153" spans="1:28">
      <c r="A153" s="3">
        <v>151</v>
      </c>
      <c r="B153" t="s">
        <v>227</v>
      </c>
      <c r="C153" t="s">
        <v>911</v>
      </c>
      <c r="D153" t="s">
        <v>226</v>
      </c>
      <c r="E153" t="s">
        <v>2114</v>
      </c>
      <c r="F153" t="s">
        <v>2204</v>
      </c>
      <c r="G153" s="8"/>
      <c r="H153" s="8" t="str">
        <f t="shared" si="14"/>
        <v>1.마이크로-10만명 미만</v>
      </c>
      <c r="I153" s="8" t="str">
        <f ca="1">IFERROR(__xludf.DUMMYFUNCTION("iferror(REGEXEXTRACT(E153,""[a-zA-Z0-9._%+-]+@[a-zA-Z0-9.-]+\.[a-zA-Z]{2,}""),""2.이메일 없음"")"),"promo@ralphinakilby.com")</f>
        <v>promo@ralphinakilby.com</v>
      </c>
      <c r="J153" s="8">
        <f t="shared" si="15"/>
        <v>0.17232120451693853</v>
      </c>
      <c r="K153" s="7">
        <f t="shared" si="16"/>
        <v>1.631116687578419E-4</v>
      </c>
      <c r="L153" s="6">
        <f t="shared" si="17"/>
        <v>92.25</v>
      </c>
      <c r="M153" s="5">
        <f t="shared" si="18"/>
        <v>1.2959349593495935</v>
      </c>
      <c r="N153" s="4">
        <f t="shared" si="19"/>
        <v>0.22297560975609756</v>
      </c>
      <c r="O153" s="4">
        <f t="shared" si="20"/>
        <v>1.0723860589812333</v>
      </c>
      <c r="P153" t="s">
        <v>1533</v>
      </c>
      <c r="Q153">
        <v>61500</v>
      </c>
      <c r="R153">
        <v>28</v>
      </c>
      <c r="S153">
        <v>13700</v>
      </c>
      <c r="T153" s="3">
        <v>21</v>
      </c>
      <c r="U153" s="3">
        <v>13</v>
      </c>
      <c r="V153">
        <v>79700</v>
      </c>
      <c r="W153" s="3">
        <v>34</v>
      </c>
      <c r="X153" s="1" t="s">
        <v>364</v>
      </c>
      <c r="Y153" s="1" t="s">
        <v>363</v>
      </c>
      <c r="Z153" s="2">
        <v>45748.032905092594</v>
      </c>
      <c r="AA153" t="s">
        <v>1324</v>
      </c>
      <c r="AB153" t="s">
        <v>444</v>
      </c>
    </row>
    <row r="154" spans="1:28">
      <c r="A154" s="3">
        <v>152</v>
      </c>
      <c r="B154" t="s">
        <v>134</v>
      </c>
      <c r="C154" t="s">
        <v>133</v>
      </c>
      <c r="D154" t="s">
        <v>132</v>
      </c>
      <c r="E154" t="s">
        <v>2115</v>
      </c>
      <c r="F154" t="s">
        <v>2205</v>
      </c>
      <c r="G154" s="8"/>
      <c r="H154" s="8" t="str">
        <f t="shared" si="14"/>
        <v>2.메가-10만명 이상</v>
      </c>
      <c r="I154" s="8" t="str">
        <f ca="1">IFERROR(__xludf.DUMMYFUNCTION("iferror(REGEXEXTRACT(E154,""[a-zA-Z0-9._%+-]+@[a-zA-Z0-9.-]+\.[a-zA-Z]{2,}""),""2.이메일 없음"")"),"contact@kylaleelamb.com")</f>
        <v>contact@kylaleelamb.com</v>
      </c>
      <c r="J154" s="8">
        <f t="shared" si="15"/>
        <v>358.97547008547008</v>
      </c>
      <c r="K154" s="7">
        <f t="shared" si="16"/>
        <v>8.547008547008547E-4</v>
      </c>
      <c r="L154" s="6">
        <f t="shared" si="17"/>
        <v>150</v>
      </c>
      <c r="M154" s="5">
        <f t="shared" si="18"/>
        <v>7.3125000000000004E-3</v>
      </c>
      <c r="N154" s="4">
        <f t="shared" si="19"/>
        <v>2.6250062500000002</v>
      </c>
      <c r="O154" s="4">
        <f t="shared" si="20"/>
        <v>0.66225165562913912</v>
      </c>
      <c r="P154" t="s">
        <v>1534</v>
      </c>
      <c r="Q154">
        <v>1600000</v>
      </c>
      <c r="R154">
        <v>315</v>
      </c>
      <c r="S154">
        <v>4200000</v>
      </c>
      <c r="T154" s="3">
        <v>3</v>
      </c>
      <c r="U154" s="3">
        <v>10</v>
      </c>
      <c r="V154">
        <v>11700</v>
      </c>
      <c r="W154" s="3">
        <v>15</v>
      </c>
      <c r="X154" s="1" t="s">
        <v>361</v>
      </c>
      <c r="Y154" s="1" t="s">
        <v>360</v>
      </c>
      <c r="Z154" s="2">
        <v>45905.939259259256</v>
      </c>
      <c r="AA154" t="s">
        <v>1325</v>
      </c>
      <c r="AB154" t="s">
        <v>456</v>
      </c>
    </row>
    <row r="155" spans="1:28">
      <c r="A155" s="3">
        <v>153</v>
      </c>
      <c r="B155" t="s">
        <v>141</v>
      </c>
      <c r="C155" t="s">
        <v>140</v>
      </c>
      <c r="D155" t="s">
        <v>139</v>
      </c>
      <c r="E155" t="s">
        <v>2116</v>
      </c>
      <c r="F155" t="s">
        <v>138</v>
      </c>
      <c r="G155" s="8"/>
      <c r="H155" s="8" t="str">
        <f t="shared" si="14"/>
        <v>2.메가-10만명 이상</v>
      </c>
      <c r="I155" s="8" t="str">
        <f ca="1">IFERROR(__xludf.DUMMYFUNCTION("iferror(REGEXEXTRACT(E155,""[a-zA-Z0-9._%+-]+@[a-zA-Z0-9.-]+\.[a-zA-Z]{2,}""),""2.이메일 없음"")"),"2.이메일 없음")</f>
        <v>2.이메일 없음</v>
      </c>
      <c r="J155" s="8">
        <f t="shared" si="15"/>
        <v>8.2898550724637685E-2</v>
      </c>
      <c r="K155" s="7">
        <f t="shared" si="16"/>
        <v>7.9365079365079365E-5</v>
      </c>
      <c r="L155" s="6">
        <f t="shared" si="17"/>
        <v>150</v>
      </c>
      <c r="M155" s="5">
        <f t="shared" si="18"/>
        <v>1.1298245614035087</v>
      </c>
      <c r="N155" s="4">
        <f t="shared" si="19"/>
        <v>9.3656920077972716E-2</v>
      </c>
      <c r="O155" s="4">
        <f t="shared" si="20"/>
        <v>0.66225165562913912</v>
      </c>
      <c r="P155" t="s">
        <v>1535</v>
      </c>
      <c r="Q155">
        <v>256500</v>
      </c>
      <c r="R155">
        <v>1105</v>
      </c>
      <c r="S155">
        <v>24000</v>
      </c>
      <c r="T155" s="3">
        <v>1</v>
      </c>
      <c r="U155" s="3">
        <v>23</v>
      </c>
      <c r="V155">
        <v>289800</v>
      </c>
      <c r="W155" s="3">
        <v>12</v>
      </c>
      <c r="X155" s="1" t="s">
        <v>5</v>
      </c>
      <c r="Y155" s="1" t="s">
        <v>356</v>
      </c>
      <c r="Z155" s="2">
        <v>45905.272187499999</v>
      </c>
      <c r="AA155" t="s">
        <v>1268</v>
      </c>
      <c r="AB155" t="s">
        <v>470</v>
      </c>
    </row>
    <row r="156" spans="1:28">
      <c r="A156" s="3">
        <v>154</v>
      </c>
      <c r="B156" t="s">
        <v>1718</v>
      </c>
      <c r="C156" t="s">
        <v>1833</v>
      </c>
      <c r="D156" t="s">
        <v>1936</v>
      </c>
      <c r="E156" t="s">
        <v>2117</v>
      </c>
      <c r="F156" t="s">
        <v>2206</v>
      </c>
      <c r="G156" s="8"/>
      <c r="H156" s="8" t="str">
        <f t="shared" si="14"/>
        <v>1.마이크로-10만명 미만</v>
      </c>
      <c r="I156" s="8" t="str">
        <f ca="1">IFERROR(__xludf.DUMMYFUNCTION("iferror(REGEXEXTRACT(E156,""[a-zA-Z0-9._%+-]+@[a-zA-Z0-9.-]+\.[a-zA-Z]{2,}""),""2.이메일 없음"")"),"sophiaskincare14@gmail.com")</f>
        <v>sophiaskincare14@gmail.com</v>
      </c>
      <c r="J156" s="8">
        <f t="shared" si="15"/>
        <v>2.1716000000000002</v>
      </c>
      <c r="K156" s="7">
        <f t="shared" si="16"/>
        <v>1.4E-3</v>
      </c>
      <c r="L156" s="6">
        <f t="shared" si="17"/>
        <v>23.4</v>
      </c>
      <c r="M156" s="5">
        <f t="shared" si="18"/>
        <v>0.64102564102564108</v>
      </c>
      <c r="N156" s="4">
        <f t="shared" si="19"/>
        <v>1.3919230769230768</v>
      </c>
      <c r="O156" s="4">
        <f t="shared" si="20"/>
        <v>4.0983606557377055</v>
      </c>
      <c r="P156" t="s">
        <v>1536</v>
      </c>
      <c r="Q156">
        <v>15600</v>
      </c>
      <c r="R156">
        <v>437</v>
      </c>
      <c r="S156">
        <v>21700</v>
      </c>
      <c r="T156" s="3">
        <v>2</v>
      </c>
      <c r="U156" s="3">
        <v>14</v>
      </c>
      <c r="V156">
        <v>10000</v>
      </c>
      <c r="W156" s="3">
        <v>28</v>
      </c>
      <c r="X156" s="1" t="s">
        <v>5</v>
      </c>
      <c r="Y156" s="1" t="s">
        <v>354</v>
      </c>
      <c r="Z156" s="2">
        <v>45907.330972222226</v>
      </c>
      <c r="AA156" t="s">
        <v>1326</v>
      </c>
      <c r="AB156" t="s">
        <v>540</v>
      </c>
    </row>
    <row r="157" spans="1:28">
      <c r="A157" s="3">
        <v>155</v>
      </c>
      <c r="B157" t="s">
        <v>1719</v>
      </c>
      <c r="C157" t="s">
        <v>1834</v>
      </c>
      <c r="D157" t="s">
        <v>1937</v>
      </c>
      <c r="E157" t="s">
        <v>2118</v>
      </c>
      <c r="F157" t="s">
        <v>2207</v>
      </c>
      <c r="G157" s="8"/>
      <c r="H157" s="8" t="str">
        <f t="shared" si="14"/>
        <v>1.마이크로-10만명 미만</v>
      </c>
      <c r="I157" s="8" t="str">
        <f ca="1">IFERROR(__xludf.DUMMYFUNCTION("iferror(REGEXEXTRACT(E157,""[a-zA-Z0-9._%+-]+@[a-zA-Z0-9.-]+\.[a-zA-Z]{2,}""),""2.이메일 없음"")"),"2.이메일 없음")</f>
        <v>2.이메일 없음</v>
      </c>
      <c r="J157" s="8">
        <f t="shared" si="15"/>
        <v>7.178423236514523E-3</v>
      </c>
      <c r="K157" s="7">
        <f t="shared" si="16"/>
        <v>2.6279391424619642E-4</v>
      </c>
      <c r="L157" s="6">
        <f t="shared" si="17"/>
        <v>19.649999999999999</v>
      </c>
      <c r="M157" s="5">
        <f t="shared" si="18"/>
        <v>5.5190839694656493</v>
      </c>
      <c r="N157" s="4">
        <f t="shared" si="19"/>
        <v>3.8396946564885494E-2</v>
      </c>
      <c r="O157" s="4">
        <f t="shared" si="20"/>
        <v>4.8426150121065374</v>
      </c>
      <c r="P157" t="s">
        <v>1537</v>
      </c>
      <c r="Q157">
        <v>13100</v>
      </c>
      <c r="R157">
        <v>11</v>
      </c>
      <c r="S157">
        <v>484</v>
      </c>
      <c r="T157" s="3">
        <v>16</v>
      </c>
      <c r="U157" s="3">
        <v>19</v>
      </c>
      <c r="V157">
        <v>72300</v>
      </c>
      <c r="W157" s="3">
        <v>9</v>
      </c>
      <c r="X157" s="1" t="s">
        <v>350</v>
      </c>
      <c r="Y157" s="1" t="s">
        <v>349</v>
      </c>
      <c r="Z157" s="2">
        <v>45207.652303240742</v>
      </c>
      <c r="AA157" t="s">
        <v>1327</v>
      </c>
      <c r="AB157" t="s">
        <v>256</v>
      </c>
    </row>
    <row r="158" spans="1:28">
      <c r="A158" s="3">
        <v>156</v>
      </c>
      <c r="B158" t="s">
        <v>1720</v>
      </c>
      <c r="C158" t="s">
        <v>1835</v>
      </c>
      <c r="D158" t="s">
        <v>1938</v>
      </c>
      <c r="E158" t="s">
        <v>2119</v>
      </c>
      <c r="F158" t="s">
        <v>2208</v>
      </c>
      <c r="G158" s="8"/>
      <c r="H158" s="8" t="str">
        <f t="shared" si="14"/>
        <v>1.마이크로-10만명 미만</v>
      </c>
      <c r="I158" s="8" t="str">
        <f ca="1">IFERROR(__xludf.DUMMYFUNCTION("iferror(REGEXEXTRACT(E158,""[a-zA-Z0-9._%+-]+@[a-zA-Z0-9.-]+\.[a-zA-Z]{2,}""),""2.이메일 없음"")"),"epanico00@gmail.com")</f>
        <v>epanico00@gmail.com</v>
      </c>
      <c r="J158" s="8">
        <f t="shared" si="15"/>
        <v>3.274725274725275E-2</v>
      </c>
      <c r="K158" s="7">
        <f t="shared" si="16"/>
        <v>2.1978021978021978E-3</v>
      </c>
      <c r="L158" s="6">
        <f t="shared" si="17"/>
        <v>123.14999999999999</v>
      </c>
      <c r="M158" s="5">
        <f t="shared" si="18"/>
        <v>0.33252131546894031</v>
      </c>
      <c r="N158" s="4">
        <f t="shared" si="19"/>
        <v>1.5347137637028016E-3</v>
      </c>
      <c r="O158" s="4">
        <f t="shared" si="20"/>
        <v>0.80547724526782127</v>
      </c>
      <c r="P158" t="s">
        <v>1538</v>
      </c>
      <c r="Q158">
        <v>82100</v>
      </c>
      <c r="R158">
        <v>1776</v>
      </c>
      <c r="S158">
        <v>66</v>
      </c>
      <c r="T158" s="3">
        <v>768</v>
      </c>
      <c r="U158" s="3">
        <v>60</v>
      </c>
      <c r="V158">
        <v>27300</v>
      </c>
      <c r="W158" s="3">
        <v>25</v>
      </c>
      <c r="X158" s="1" t="s">
        <v>344</v>
      </c>
      <c r="Y158" s="1" t="s">
        <v>343</v>
      </c>
      <c r="Z158" s="2">
        <v>45232.228148148148</v>
      </c>
      <c r="AA158" t="s">
        <v>1328</v>
      </c>
      <c r="AB158" t="s">
        <v>157</v>
      </c>
    </row>
    <row r="159" spans="1:28">
      <c r="A159" s="3">
        <v>157</v>
      </c>
      <c r="B159" t="s">
        <v>561</v>
      </c>
      <c r="C159" t="s">
        <v>561</v>
      </c>
      <c r="D159" t="s">
        <v>560</v>
      </c>
      <c r="E159" t="s">
        <v>2120</v>
      </c>
      <c r="F159" t="s">
        <v>1046</v>
      </c>
      <c r="G159" s="8"/>
      <c r="H159" s="8" t="str">
        <f t="shared" si="14"/>
        <v>1.마이크로-10만명 미만</v>
      </c>
      <c r="I159" s="8" t="str">
        <f ca="1">IFERROR(__xludf.DUMMYFUNCTION("iferror(REGEXEXTRACT(E159,""[a-zA-Z0-9._%+-]+@[a-zA-Z0-9.-]+\.[a-zA-Z]{2,}""),""2.이메일 없음"")"),"2.이메일 없음")</f>
        <v>2.이메일 없음</v>
      </c>
      <c r="J159" s="8">
        <f t="shared" si="15"/>
        <v>1.5352272727272727</v>
      </c>
      <c r="K159" s="7">
        <f t="shared" si="16"/>
        <v>2.1590909090909091E-2</v>
      </c>
      <c r="L159" s="6">
        <f t="shared" si="17"/>
        <v>67.349999999999994</v>
      </c>
      <c r="M159" s="5">
        <f t="shared" si="18"/>
        <v>1.9599109131403118E-2</v>
      </c>
      <c r="N159" s="4">
        <f t="shared" si="19"/>
        <v>2.5879732739420937E-2</v>
      </c>
      <c r="O159" s="4">
        <f t="shared" si="20"/>
        <v>1.463057790782736</v>
      </c>
      <c r="P159" t="s">
        <v>1539</v>
      </c>
      <c r="Q159">
        <v>44900</v>
      </c>
      <c r="R159">
        <v>7</v>
      </c>
      <c r="S159">
        <v>1143</v>
      </c>
      <c r="T159" s="3">
        <v>189</v>
      </c>
      <c r="U159" s="3">
        <v>19</v>
      </c>
      <c r="V159">
        <v>880</v>
      </c>
      <c r="W159" s="3">
        <v>30</v>
      </c>
      <c r="X159" s="1" t="s">
        <v>5</v>
      </c>
      <c r="Y159" s="1" t="s">
        <v>339</v>
      </c>
      <c r="Z159" s="2">
        <v>45090.125381944446</v>
      </c>
      <c r="AA159" t="s">
        <v>1224</v>
      </c>
      <c r="AB159" t="s">
        <v>1122</v>
      </c>
    </row>
    <row r="160" spans="1:28">
      <c r="A160" s="3">
        <v>158</v>
      </c>
      <c r="B160" t="s">
        <v>713</v>
      </c>
      <c r="C160" t="s">
        <v>711</v>
      </c>
      <c r="D160" t="s">
        <v>712</v>
      </c>
      <c r="E160" t="s">
        <v>2121</v>
      </c>
      <c r="F160" t="s">
        <v>1081</v>
      </c>
      <c r="G160" s="8"/>
      <c r="H160" s="8" t="str">
        <f t="shared" si="14"/>
        <v>2.메가-10만명 이상</v>
      </c>
      <c r="I160" s="8" t="str">
        <f ca="1">IFERROR(__xludf.DUMMYFUNCTION("iferror(REGEXEXTRACT(E160,""[a-zA-Z0-9._%+-]+@[a-zA-Z0-9.-]+\.[a-zA-Z]{2,}""),""2.이메일 없음"")"),"2.이메일 없음")</f>
        <v>2.이메일 없음</v>
      </c>
      <c r="J160" s="8">
        <f t="shared" si="15"/>
        <v>1.1772333333333333E-2</v>
      </c>
      <c r="K160" s="7">
        <f t="shared" si="16"/>
        <v>5.0000000000000004E-6</v>
      </c>
      <c r="L160" s="6">
        <f t="shared" si="17"/>
        <v>150</v>
      </c>
      <c r="M160" s="5">
        <f t="shared" si="18"/>
        <v>23.584905660377359</v>
      </c>
      <c r="N160" s="4">
        <f t="shared" si="19"/>
        <v>0.27763364779874211</v>
      </c>
      <c r="O160" s="4">
        <f t="shared" si="20"/>
        <v>0.66225165562913912</v>
      </c>
      <c r="P160" t="s">
        <v>1540</v>
      </c>
      <c r="Q160">
        <v>127200</v>
      </c>
      <c r="R160">
        <v>1319</v>
      </c>
      <c r="S160">
        <v>35300</v>
      </c>
      <c r="T160" s="3">
        <v>2</v>
      </c>
      <c r="U160" s="3">
        <v>15</v>
      </c>
      <c r="V160">
        <v>3000000</v>
      </c>
      <c r="W160" s="3">
        <v>15</v>
      </c>
      <c r="X160" s="1" t="s">
        <v>337</v>
      </c>
      <c r="Y160" s="1" t="s">
        <v>336</v>
      </c>
      <c r="Z160" s="2">
        <v>45869.14571759259</v>
      </c>
      <c r="AA160" t="s">
        <v>1283</v>
      </c>
      <c r="AB160" t="s">
        <v>1123</v>
      </c>
    </row>
    <row r="161" spans="1:28">
      <c r="A161" s="3">
        <v>159</v>
      </c>
      <c r="B161" t="s">
        <v>1721</v>
      </c>
      <c r="C161" t="s">
        <v>1836</v>
      </c>
      <c r="D161" t="s">
        <v>1939</v>
      </c>
      <c r="E161" t="s">
        <v>2122</v>
      </c>
      <c r="F161" t="s">
        <v>2209</v>
      </c>
      <c r="G161" s="8"/>
      <c r="H161" s="8" t="str">
        <f t="shared" si="14"/>
        <v>2.메가-10만명 이상</v>
      </c>
      <c r="I161" s="8" t="str">
        <f ca="1">IFERROR(__xludf.DUMMYFUNCTION("iferror(REGEXEXTRACT(E161,""[a-zA-Z0-9._%+-]+@[a-zA-Z0-9.-]+\.[a-zA-Z]{2,}""),""2.이메일 없음"")"),"asiaboonex@gmail.com")</f>
        <v>asiaboonex@gmail.com</v>
      </c>
      <c r="J161" s="8">
        <f t="shared" si="15"/>
        <v>0.2163284</v>
      </c>
      <c r="K161" s="7">
        <f t="shared" si="16"/>
        <v>5.5999999999999997E-6</v>
      </c>
      <c r="L161" s="6">
        <f t="shared" si="17"/>
        <v>150</v>
      </c>
      <c r="M161" s="5">
        <f t="shared" si="18"/>
        <v>0.86206896551724133</v>
      </c>
      <c r="N161" s="4">
        <f t="shared" si="19"/>
        <v>0.18648758620689654</v>
      </c>
      <c r="O161" s="4">
        <f t="shared" si="20"/>
        <v>0.66225165562913912</v>
      </c>
      <c r="P161" t="s">
        <v>1541</v>
      </c>
      <c r="Q161">
        <v>2900000</v>
      </c>
      <c r="R161">
        <v>5148</v>
      </c>
      <c r="S161">
        <v>540800</v>
      </c>
      <c r="T161" s="3">
        <v>7</v>
      </c>
      <c r="U161" s="3">
        <v>14</v>
      </c>
      <c r="V161">
        <v>2500000</v>
      </c>
      <c r="W161" s="3">
        <v>12</v>
      </c>
      <c r="X161" s="1" t="s">
        <v>5</v>
      </c>
      <c r="Y161" s="1" t="s">
        <v>333</v>
      </c>
      <c r="Z161" s="2">
        <v>45910.240231481483</v>
      </c>
      <c r="AA161" t="s">
        <v>1329</v>
      </c>
      <c r="AB161" t="s">
        <v>230</v>
      </c>
    </row>
    <row r="162" spans="1:28">
      <c r="A162" s="3">
        <v>160</v>
      </c>
      <c r="B162" t="s">
        <v>697</v>
      </c>
      <c r="C162" t="s">
        <v>695</v>
      </c>
      <c r="D162" t="s">
        <v>696</v>
      </c>
      <c r="E162" t="s">
        <v>2123</v>
      </c>
      <c r="F162" t="s">
        <v>1082</v>
      </c>
      <c r="G162" s="8"/>
      <c r="H162" s="8" t="str">
        <f t="shared" si="14"/>
        <v>1.마이크로-10만명 미만</v>
      </c>
      <c r="I162" s="8" t="str">
        <f ca="1">IFERROR(__xludf.DUMMYFUNCTION("iferror(REGEXEXTRACT(E162,""[a-zA-Z0-9._%+-]+@[a-zA-Z0-9.-]+\.[a-zA-Z]{2,}""),""2.이메일 없음"")"),"lily@barefaced.media")</f>
        <v>lily@barefaced.media</v>
      </c>
      <c r="J162" s="8">
        <f t="shared" si="15"/>
        <v>1.1291666666666667E-4</v>
      </c>
      <c r="K162" s="7">
        <f t="shared" si="16"/>
        <v>4.7916666666666668E-6</v>
      </c>
      <c r="L162" s="6">
        <f t="shared" si="17"/>
        <v>129.89999999999998</v>
      </c>
      <c r="M162" s="5">
        <f t="shared" si="18"/>
        <v>55.427251732101617</v>
      </c>
      <c r="N162" s="4">
        <f t="shared" si="19"/>
        <v>5.8545034642032336E-3</v>
      </c>
      <c r="O162" s="4">
        <f t="shared" si="20"/>
        <v>0.76394194041252883</v>
      </c>
      <c r="P162" t="s">
        <v>1542</v>
      </c>
      <c r="Q162">
        <v>86600</v>
      </c>
      <c r="R162">
        <v>76</v>
      </c>
      <c r="S162">
        <v>484</v>
      </c>
      <c r="T162" s="3">
        <v>35</v>
      </c>
      <c r="U162" s="3">
        <v>23</v>
      </c>
      <c r="V162">
        <v>4800000</v>
      </c>
      <c r="W162" s="3">
        <v>104</v>
      </c>
      <c r="X162" s="1" t="s">
        <v>5</v>
      </c>
      <c r="Y162" s="1" t="s">
        <v>328</v>
      </c>
      <c r="Z162" s="2">
        <v>45868.807592592595</v>
      </c>
      <c r="AA162" t="s">
        <v>1284</v>
      </c>
      <c r="AB162" t="s">
        <v>10</v>
      </c>
    </row>
    <row r="163" spans="1:28">
      <c r="A163" s="3">
        <v>161</v>
      </c>
      <c r="B163" t="s">
        <v>585</v>
      </c>
      <c r="C163" t="s">
        <v>585</v>
      </c>
      <c r="D163" t="s">
        <v>586</v>
      </c>
      <c r="E163" t="s">
        <v>2124</v>
      </c>
      <c r="F163" t="s">
        <v>2210</v>
      </c>
      <c r="G163" s="8"/>
      <c r="H163" s="8" t="str">
        <f t="shared" si="14"/>
        <v>2.메가-10만명 이상</v>
      </c>
      <c r="I163" s="8" t="str">
        <f ca="1">IFERROR(__xludf.DUMMYFUNCTION("iferror(REGEXEXTRACT(E163,""[a-zA-Z0-9._%+-]+@[a-zA-Z0-9.-]+\.[a-zA-Z]{2,}""),""2.이메일 없음"")"),"idagiancolabusiness@gmail.com")</f>
        <v>idagiancolabusiness@gmail.com</v>
      </c>
      <c r="J163" s="8">
        <f t="shared" si="15"/>
        <v>3.7863636363636362</v>
      </c>
      <c r="K163" s="7">
        <f t="shared" si="16"/>
        <v>3.7190082644628099E-3</v>
      </c>
      <c r="L163" s="6">
        <f t="shared" si="17"/>
        <v>150</v>
      </c>
      <c r="M163" s="5">
        <f t="shared" si="18"/>
        <v>1.2047792897444407E-2</v>
      </c>
      <c r="N163" s="4">
        <f t="shared" si="19"/>
        <v>4.5514437437769666E-2</v>
      </c>
      <c r="O163" s="4">
        <f t="shared" si="20"/>
        <v>0.66225165562913912</v>
      </c>
      <c r="P163" t="s">
        <v>1543</v>
      </c>
      <c r="Q163">
        <v>602600</v>
      </c>
      <c r="R163">
        <v>222</v>
      </c>
      <c r="S163">
        <v>27400</v>
      </c>
      <c r="T163" s="3">
        <v>62</v>
      </c>
      <c r="U163" s="3">
        <v>27</v>
      </c>
      <c r="V163">
        <v>7260</v>
      </c>
      <c r="W163" s="3">
        <v>24</v>
      </c>
      <c r="X163" s="1" t="s">
        <v>5</v>
      </c>
      <c r="Y163" s="1" t="s">
        <v>326</v>
      </c>
      <c r="Z163" s="2">
        <v>45195.044236111113</v>
      </c>
      <c r="AA163" t="s">
        <v>1330</v>
      </c>
      <c r="AB163" t="s">
        <v>187</v>
      </c>
    </row>
    <row r="164" spans="1:28">
      <c r="A164" s="3">
        <v>162</v>
      </c>
      <c r="B164" t="s">
        <v>1722</v>
      </c>
      <c r="C164" t="s">
        <v>547</v>
      </c>
      <c r="D164" t="s">
        <v>1940</v>
      </c>
      <c r="E164" t="s">
        <v>2125</v>
      </c>
      <c r="F164" t="s">
        <v>2211</v>
      </c>
      <c r="G164" s="8"/>
      <c r="H164" s="8" t="str">
        <f t="shared" si="14"/>
        <v>1.마이크로-10만명 미만</v>
      </c>
      <c r="I164" s="8" t="str">
        <f ca="1">IFERROR(__xludf.DUMMYFUNCTION("iferror(REGEXEXTRACT(E164,""[a-zA-Z0-9._%+-]+@[a-zA-Z0-9.-]+\.[a-zA-Z]{2,}""),""2.이메일 없음"")"),"kaigibsonxx@gmail.com")</f>
        <v>kaigibsonxx@gmail.com</v>
      </c>
      <c r="J164" s="8">
        <f t="shared" si="15"/>
        <v>3.4928484848484848E-2</v>
      </c>
      <c r="K164" s="7">
        <f t="shared" si="16"/>
        <v>5.8181818181818179E-5</v>
      </c>
      <c r="L164" s="6">
        <f t="shared" si="17"/>
        <v>24.75</v>
      </c>
      <c r="M164" s="5">
        <f t="shared" si="18"/>
        <v>25</v>
      </c>
      <c r="N164" s="4">
        <f t="shared" si="19"/>
        <v>0.86812121212121207</v>
      </c>
      <c r="O164" s="4">
        <f t="shared" si="20"/>
        <v>3.883495145631068</v>
      </c>
      <c r="P164" t="s">
        <v>1544</v>
      </c>
      <c r="Q164">
        <v>16500</v>
      </c>
      <c r="R164">
        <v>179</v>
      </c>
      <c r="S164">
        <v>14300</v>
      </c>
      <c r="T164" s="3">
        <v>84</v>
      </c>
      <c r="U164" s="3">
        <v>24</v>
      </c>
      <c r="V164">
        <v>412500</v>
      </c>
      <c r="W164" s="3">
        <v>578</v>
      </c>
      <c r="X164" s="1" t="s">
        <v>5</v>
      </c>
      <c r="Y164" s="1" t="s">
        <v>322</v>
      </c>
      <c r="Z164" s="2">
        <v>45881.157164351855</v>
      </c>
      <c r="AA164" t="s">
        <v>1331</v>
      </c>
      <c r="AB164" t="s">
        <v>135</v>
      </c>
    </row>
    <row r="165" spans="1:28">
      <c r="A165" s="3">
        <v>163</v>
      </c>
      <c r="B165" t="s">
        <v>19</v>
      </c>
      <c r="C165" t="s">
        <v>18</v>
      </c>
      <c r="D165" t="s">
        <v>17</v>
      </c>
      <c r="E165" t="s">
        <v>2126</v>
      </c>
      <c r="F165" t="s">
        <v>2212</v>
      </c>
      <c r="G165" s="8"/>
      <c r="H165" s="8" t="str">
        <f t="shared" si="14"/>
        <v>2.메가-10만명 이상</v>
      </c>
      <c r="I165" s="8" t="str">
        <f ca="1">IFERROR(__xludf.DUMMYFUNCTION("iferror(REGEXEXTRACT(E165,""[a-zA-Z0-9._%+-]+@[a-zA-Z0-9.-]+\.[a-zA-Z]{2,}""),""2.이메일 없음"")"),"josieewingmedia@gmail.com")</f>
        <v>josieewingmedia@gmail.com</v>
      </c>
      <c r="J165" s="8">
        <f t="shared" si="15"/>
        <v>1.2642179487179488</v>
      </c>
      <c r="K165" s="7">
        <f t="shared" si="16"/>
        <v>6.4102564102564103E-5</v>
      </c>
      <c r="L165" s="6">
        <f t="shared" si="17"/>
        <v>150</v>
      </c>
      <c r="M165" s="5">
        <f t="shared" si="18"/>
        <v>2.3636363636363636E-2</v>
      </c>
      <c r="N165" s="4">
        <f t="shared" si="19"/>
        <v>2.9880303030303031E-2</v>
      </c>
      <c r="O165" s="4">
        <f t="shared" si="20"/>
        <v>0.66225165562913912</v>
      </c>
      <c r="P165" t="s">
        <v>1545</v>
      </c>
      <c r="Q165">
        <v>3300000</v>
      </c>
      <c r="R165">
        <v>576</v>
      </c>
      <c r="S165">
        <v>98600</v>
      </c>
      <c r="T165" s="3">
        <v>4</v>
      </c>
      <c r="U165" s="3">
        <v>5</v>
      </c>
      <c r="V165">
        <v>78000</v>
      </c>
      <c r="W165" s="3">
        <v>7</v>
      </c>
      <c r="X165" s="1" t="s">
        <v>317</v>
      </c>
      <c r="Y165" s="1" t="s">
        <v>316</v>
      </c>
      <c r="Z165" s="2">
        <v>45868.480150462965</v>
      </c>
      <c r="AA165" t="s">
        <v>1332</v>
      </c>
      <c r="AB165" t="s">
        <v>176</v>
      </c>
    </row>
    <row r="166" spans="1:28">
      <c r="A166" s="3">
        <v>164</v>
      </c>
      <c r="B166" t="s">
        <v>1723</v>
      </c>
      <c r="C166" t="s">
        <v>685</v>
      </c>
      <c r="D166" t="s">
        <v>1941</v>
      </c>
      <c r="E166" t="s">
        <v>2127</v>
      </c>
      <c r="F166" t="s">
        <v>2213</v>
      </c>
      <c r="G166" s="8"/>
      <c r="H166" s="8" t="str">
        <f t="shared" si="14"/>
        <v>1.마이크로-10만명 미만</v>
      </c>
      <c r="I166" s="8" t="str">
        <f ca="1">IFERROR(__xludf.DUMMYFUNCTION("iferror(REGEXEXTRACT(E166,""[a-zA-Z0-9._%+-]+@[a-zA-Z0-9.-]+\.[a-zA-Z]{2,}""),""2.이메일 없음"")"),"Alkadrylena111@gmail.com")</f>
        <v>Alkadrylena111@gmail.com</v>
      </c>
      <c r="J166" s="8">
        <f t="shared" si="15"/>
        <v>2.4117789626757151</v>
      </c>
      <c r="K166" s="7">
        <f t="shared" si="16"/>
        <v>2.2539990305380515E-2</v>
      </c>
      <c r="L166" s="6">
        <f t="shared" si="17"/>
        <v>28.349999999999998</v>
      </c>
      <c r="M166" s="5">
        <f t="shared" si="18"/>
        <v>0.43661375661375662</v>
      </c>
      <c r="N166" s="4">
        <f t="shared" si="19"/>
        <v>1.5978835978835978E-2</v>
      </c>
      <c r="O166" s="4">
        <f t="shared" si="20"/>
        <v>3.4071550255536631</v>
      </c>
      <c r="P166" t="s">
        <v>1546</v>
      </c>
      <c r="Q166">
        <v>18900</v>
      </c>
      <c r="R166">
        <v>1028</v>
      </c>
      <c r="S166">
        <v>116</v>
      </c>
      <c r="T166" s="3">
        <v>19600</v>
      </c>
      <c r="U166" s="3">
        <v>186</v>
      </c>
      <c r="V166">
        <v>8252</v>
      </c>
      <c r="W166" s="3">
        <v>8</v>
      </c>
      <c r="X166" s="1" t="s">
        <v>310</v>
      </c>
      <c r="Y166" s="1" t="s">
        <v>309</v>
      </c>
      <c r="Z166" s="2">
        <v>45780.400312500002</v>
      </c>
      <c r="AA166" t="s">
        <v>1333</v>
      </c>
      <c r="AB166" t="s">
        <v>207</v>
      </c>
    </row>
    <row r="167" spans="1:28">
      <c r="A167" s="3">
        <v>165</v>
      </c>
      <c r="B167" t="s">
        <v>535</v>
      </c>
      <c r="C167" t="s">
        <v>534</v>
      </c>
      <c r="D167" t="s">
        <v>533</v>
      </c>
      <c r="E167" t="s">
        <v>2128</v>
      </c>
      <c r="F167" t="s">
        <v>1042</v>
      </c>
      <c r="G167" s="8"/>
      <c r="H167" s="8" t="str">
        <f t="shared" si="14"/>
        <v>1.마이크로-10만명 미만</v>
      </c>
      <c r="I167" s="8" t="str">
        <f ca="1">IFERROR(__xludf.DUMMYFUNCTION("iferror(REGEXEXTRACT(E167,""[a-zA-Z0-9._%+-]+@[a-zA-Z0-9.-]+\.[a-zA-Z]{2,}""),""2.이메일 없음"")"),"2.이메일 없음")</f>
        <v>2.이메일 없음</v>
      </c>
      <c r="J167" s="8">
        <f t="shared" si="15"/>
        <v>8.9393939393939386E-6</v>
      </c>
      <c r="K167" s="7">
        <f t="shared" si="16"/>
        <v>3.0303030303030305E-7</v>
      </c>
      <c r="L167" s="6">
        <f t="shared" si="17"/>
        <v>29.700000000000003</v>
      </c>
      <c r="M167" s="5">
        <f t="shared" si="18"/>
        <v>333.33333333333331</v>
      </c>
      <c r="N167" s="4">
        <f t="shared" si="19"/>
        <v>2.3232323232323234E-3</v>
      </c>
      <c r="O167" s="4">
        <f t="shared" si="20"/>
        <v>3.2573289902280127</v>
      </c>
      <c r="P167" t="s">
        <v>1547</v>
      </c>
      <c r="Q167">
        <v>19800</v>
      </c>
      <c r="R167">
        <v>2588</v>
      </c>
      <c r="S167">
        <v>44</v>
      </c>
      <c r="T167" s="3">
        <v>13</v>
      </c>
      <c r="U167" s="3">
        <v>2</v>
      </c>
      <c r="V167">
        <v>6600000</v>
      </c>
      <c r="W167" s="3">
        <v>15</v>
      </c>
      <c r="X167" s="1" t="s">
        <v>62</v>
      </c>
      <c r="Y167" s="1" t="s">
        <v>303</v>
      </c>
      <c r="Z167" s="2">
        <v>45867.471712962964</v>
      </c>
      <c r="AA167" t="s">
        <v>1220</v>
      </c>
      <c r="AB167" t="s">
        <v>163</v>
      </c>
    </row>
    <row r="168" spans="1:28">
      <c r="A168" s="3">
        <v>166</v>
      </c>
      <c r="B168" t="s">
        <v>1724</v>
      </c>
      <c r="C168" t="s">
        <v>1837</v>
      </c>
      <c r="D168" t="s">
        <v>1942</v>
      </c>
      <c r="E168" t="s">
        <v>2129</v>
      </c>
      <c r="F168" t="s">
        <v>2214</v>
      </c>
      <c r="G168" s="8"/>
      <c r="H168" s="8" t="str">
        <f t="shared" si="14"/>
        <v>2.메가-10만명 이상</v>
      </c>
      <c r="I168" s="8" t="str">
        <f ca="1">IFERROR(__xludf.DUMMYFUNCTION("iferror(REGEXEXTRACT(E168,""[a-zA-Z0-9._%+-]+@[a-zA-Z0-9.-]+\.[a-zA-Z]{2,}""),""2.이메일 없음"")"),"chris@crosscheckstudios.com")</f>
        <v>chris@crosscheckstudios.com</v>
      </c>
      <c r="J168" s="8">
        <f t="shared" si="15"/>
        <v>3.2066969822240596E-2</v>
      </c>
      <c r="K168" s="7">
        <f t="shared" si="16"/>
        <v>1.1037618850764778E-3</v>
      </c>
      <c r="L168" s="6">
        <f t="shared" si="17"/>
        <v>150</v>
      </c>
      <c r="M168" s="5">
        <f t="shared" si="18"/>
        <v>0.56242734247849335</v>
      </c>
      <c r="N168" s="4">
        <f t="shared" si="19"/>
        <v>7.4192048360846316E-3</v>
      </c>
      <c r="O168" s="4">
        <f t="shared" si="20"/>
        <v>0.66225165562913912</v>
      </c>
      <c r="P168" t="s">
        <v>1548</v>
      </c>
      <c r="Q168">
        <v>430100</v>
      </c>
      <c r="R168">
        <v>806</v>
      </c>
      <c r="S168">
        <v>2924</v>
      </c>
      <c r="T168" s="3">
        <v>4566</v>
      </c>
      <c r="U168" s="3">
        <v>267</v>
      </c>
      <c r="V168">
        <v>241900</v>
      </c>
      <c r="W168" s="3">
        <v>70</v>
      </c>
      <c r="X168" s="1" t="s">
        <v>5</v>
      </c>
      <c r="Y168" s="1" t="s">
        <v>301</v>
      </c>
      <c r="Z168" s="2">
        <v>45400.285439814812</v>
      </c>
      <c r="AA168" t="s">
        <v>1334</v>
      </c>
      <c r="AB168" t="s">
        <v>215</v>
      </c>
    </row>
    <row r="169" spans="1:28">
      <c r="A169" s="3">
        <v>167</v>
      </c>
      <c r="B169" t="s">
        <v>1725</v>
      </c>
      <c r="C169" t="s">
        <v>1838</v>
      </c>
      <c r="D169" t="s">
        <v>1943</v>
      </c>
      <c r="E169" t="s">
        <v>2130</v>
      </c>
      <c r="F169" t="s">
        <v>2215</v>
      </c>
      <c r="G169" s="8"/>
      <c r="H169" s="8" t="str">
        <f t="shared" si="14"/>
        <v>1.마이크로-10만명 미만</v>
      </c>
      <c r="I169" s="8" t="str">
        <f ca="1">IFERROR(__xludf.DUMMYFUNCTION("iferror(REGEXEXTRACT(E169,""[a-zA-Z0-9._%+-]+@[a-zA-Z0-9.-]+\.[a-zA-Z]{2,}""),""2.이메일 없음"")"),"francesca@alletragenmasken.de")</f>
        <v>francesca@alletragenmasken.de</v>
      </c>
      <c r="J169" s="8">
        <f t="shared" si="15"/>
        <v>1.6900032041012494E-2</v>
      </c>
      <c r="K169" s="7">
        <f t="shared" si="16"/>
        <v>6.9368792053828906E-4</v>
      </c>
      <c r="L169" s="6">
        <f t="shared" si="17"/>
        <v>13.8645</v>
      </c>
      <c r="M169" s="5">
        <f t="shared" si="18"/>
        <v>67.532186519528295</v>
      </c>
      <c r="N169" s="4">
        <f t="shared" si="19"/>
        <v>0.15114140430596126</v>
      </c>
      <c r="O169" s="4">
        <f t="shared" si="20"/>
        <v>6.7274378552928118</v>
      </c>
      <c r="P169" t="s">
        <v>1549</v>
      </c>
      <c r="Q169">
        <v>9243</v>
      </c>
      <c r="R169">
        <v>4146</v>
      </c>
      <c r="S169">
        <v>964</v>
      </c>
      <c r="T169" s="3">
        <v>9152</v>
      </c>
      <c r="U169" s="3">
        <v>433</v>
      </c>
      <c r="V169">
        <v>624200</v>
      </c>
      <c r="W169" s="3">
        <v>38</v>
      </c>
      <c r="X169" s="1" t="s">
        <v>62</v>
      </c>
      <c r="Y169" s="1" t="s">
        <v>298</v>
      </c>
      <c r="Z169" s="2">
        <v>45625.957268518519</v>
      </c>
      <c r="AA169" t="s">
        <v>1335</v>
      </c>
      <c r="AB169" t="s">
        <v>1124</v>
      </c>
    </row>
    <row r="170" spans="1:28">
      <c r="A170" s="3">
        <v>168</v>
      </c>
      <c r="B170" t="s">
        <v>300</v>
      </c>
      <c r="C170" t="s">
        <v>298</v>
      </c>
      <c r="D170" t="s">
        <v>299</v>
      </c>
      <c r="E170" t="s">
        <v>2131</v>
      </c>
      <c r="F170" t="s">
        <v>1067</v>
      </c>
      <c r="G170" s="8"/>
      <c r="H170" s="8" t="str">
        <f t="shared" si="14"/>
        <v>2.메가-10만명 이상</v>
      </c>
      <c r="I170" s="8" t="str">
        <f ca="1">IFERROR(__xludf.DUMMYFUNCTION("iferror(REGEXEXTRACT(E170,""[a-zA-Z0-9._%+-]+@[a-zA-Z0-9.-]+\.[a-zA-Z]{2,}""),""2.이메일 없음"")"),"booking@julialaurina.de")</f>
        <v>booking@julialaurina.de</v>
      </c>
      <c r="J170" s="8">
        <f t="shared" si="15"/>
        <v>3.4749565217391303</v>
      </c>
      <c r="K170" s="7">
        <f t="shared" si="16"/>
        <v>5.1739130434782605E-3</v>
      </c>
      <c r="L170" s="6">
        <f t="shared" si="17"/>
        <v>150</v>
      </c>
      <c r="M170" s="5">
        <f t="shared" si="18"/>
        <v>3.9895923677363401E-2</v>
      </c>
      <c r="N170" s="4">
        <f t="shared" si="19"/>
        <v>0.13706678230702515</v>
      </c>
      <c r="O170" s="4">
        <f t="shared" si="20"/>
        <v>0.66225165562913912</v>
      </c>
      <c r="P170" t="s">
        <v>1550</v>
      </c>
      <c r="Q170">
        <v>576500</v>
      </c>
      <c r="R170">
        <v>168</v>
      </c>
      <c r="S170">
        <v>78900</v>
      </c>
      <c r="T170" s="3">
        <v>905</v>
      </c>
      <c r="U170" s="3">
        <v>119</v>
      </c>
      <c r="V170">
        <v>23000</v>
      </c>
      <c r="W170" s="3">
        <v>6</v>
      </c>
      <c r="X170" s="1" t="s">
        <v>296</v>
      </c>
      <c r="Y170" s="1" t="s">
        <v>295</v>
      </c>
      <c r="Z170" s="2">
        <v>45682.838136574072</v>
      </c>
      <c r="AA170" t="s">
        <v>1259</v>
      </c>
      <c r="AB170" t="s">
        <v>284</v>
      </c>
    </row>
    <row r="171" spans="1:28">
      <c r="A171" s="3">
        <v>169</v>
      </c>
      <c r="B171" t="s">
        <v>1726</v>
      </c>
      <c r="C171" t="s">
        <v>301</v>
      </c>
      <c r="D171" t="s">
        <v>1944</v>
      </c>
      <c r="E171" t="s">
        <v>2132</v>
      </c>
      <c r="F171" t="s">
        <v>2216</v>
      </c>
      <c r="G171" s="8"/>
      <c r="H171" s="8" t="str">
        <f t="shared" si="14"/>
        <v>2.메가-10만명 이상</v>
      </c>
      <c r="I171" s="8" t="str">
        <f ca="1">IFERROR(__xludf.DUMMYFUNCTION("iferror(REGEXEXTRACT(E171,""[a-zA-Z0-9._%+-]+@[a-zA-Z0-9.-]+\.[a-zA-Z]{2,}""),""2.이메일 없음"")"),"nina@makersavenue.nl")</f>
        <v>nina@makersavenue.nl</v>
      </c>
      <c r="J171" s="8">
        <f t="shared" si="15"/>
        <v>4.1874347826086955E-2</v>
      </c>
      <c r="K171" s="7">
        <f t="shared" si="16"/>
        <v>3.4130434782608693E-5</v>
      </c>
      <c r="L171" s="6">
        <f t="shared" si="17"/>
        <v>150</v>
      </c>
      <c r="M171" s="5">
        <f t="shared" si="18"/>
        <v>0.40350877192982454</v>
      </c>
      <c r="N171" s="4">
        <f t="shared" si="19"/>
        <v>1.6750614035087718E-2</v>
      </c>
      <c r="O171" s="4">
        <f t="shared" si="20"/>
        <v>0.66225165562913912</v>
      </c>
      <c r="P171" t="s">
        <v>1551</v>
      </c>
      <c r="Q171">
        <v>11400000</v>
      </c>
      <c r="R171">
        <v>497</v>
      </c>
      <c r="S171">
        <v>190800</v>
      </c>
      <c r="T171" s="3">
        <v>1665</v>
      </c>
      <c r="U171" s="3">
        <v>157</v>
      </c>
      <c r="V171">
        <v>4600000</v>
      </c>
      <c r="W171" s="3">
        <v>15</v>
      </c>
      <c r="X171" s="1" t="s">
        <v>293</v>
      </c>
      <c r="Y171" s="1" t="s">
        <v>292</v>
      </c>
      <c r="Z171" s="2">
        <v>45008.032951388886</v>
      </c>
      <c r="AA171" t="s">
        <v>1336</v>
      </c>
      <c r="AB171" t="s">
        <v>443</v>
      </c>
    </row>
    <row r="172" spans="1:28">
      <c r="A172" s="3">
        <v>170</v>
      </c>
      <c r="B172" t="s">
        <v>1727</v>
      </c>
      <c r="C172" t="s">
        <v>1839</v>
      </c>
      <c r="D172" t="s">
        <v>1945</v>
      </c>
      <c r="E172" t="s">
        <v>2133</v>
      </c>
      <c r="F172" t="s">
        <v>2217</v>
      </c>
      <c r="G172" s="8"/>
      <c r="H172" s="8" t="str">
        <f t="shared" si="14"/>
        <v>1.마이크로-10만명 미만</v>
      </c>
      <c r="I172" s="8" t="str">
        <f ca="1">IFERROR(__xludf.DUMMYFUNCTION("iferror(REGEXEXTRACT(E172,""[a-zA-Z0-9._%+-]+@[a-zA-Z0-9.-]+\.[a-zA-Z]{2,}""),""2.이메일 없음"")"),"faustacm3@gmail.com")</f>
        <v>faustacm3@gmail.com</v>
      </c>
      <c r="J172" s="8">
        <f t="shared" si="15"/>
        <v>7.1818181818181817E-5</v>
      </c>
      <c r="K172" s="7">
        <f t="shared" si="16"/>
        <v>2.0000000000000002E-5</v>
      </c>
      <c r="L172" s="6">
        <f t="shared" si="17"/>
        <v>2.9655</v>
      </c>
      <c r="M172" s="5">
        <f t="shared" si="18"/>
        <v>556.398583712696</v>
      </c>
      <c r="N172" s="4">
        <f t="shared" si="19"/>
        <v>3.3889731917046029E-2</v>
      </c>
      <c r="O172" s="4">
        <f t="shared" si="20"/>
        <v>25.217500945656287</v>
      </c>
      <c r="P172" t="s">
        <v>1552</v>
      </c>
      <c r="Q172">
        <v>1977</v>
      </c>
      <c r="R172">
        <v>696</v>
      </c>
      <c r="S172">
        <v>45</v>
      </c>
      <c r="T172" s="3">
        <v>12</v>
      </c>
      <c r="U172" s="3">
        <v>22</v>
      </c>
      <c r="V172">
        <v>1100000</v>
      </c>
      <c r="W172" s="3">
        <v>11</v>
      </c>
      <c r="X172" s="1" t="s">
        <v>291</v>
      </c>
      <c r="Y172" s="1" t="s">
        <v>290</v>
      </c>
      <c r="Z172" s="2">
        <v>45738.015393518515</v>
      </c>
      <c r="AA172" t="s">
        <v>1337</v>
      </c>
      <c r="AB172" t="s">
        <v>1125</v>
      </c>
    </row>
    <row r="173" spans="1:28">
      <c r="A173" s="3">
        <v>171</v>
      </c>
      <c r="B173" t="s">
        <v>676</v>
      </c>
      <c r="C173" t="s">
        <v>673</v>
      </c>
      <c r="D173" t="s">
        <v>675</v>
      </c>
      <c r="E173" t="s">
        <v>2134</v>
      </c>
      <c r="F173" t="s">
        <v>674</v>
      </c>
      <c r="G173" s="8"/>
      <c r="H173" s="8" t="str">
        <f t="shared" si="14"/>
        <v>1.마이크로-10만명 미만</v>
      </c>
      <c r="I173" s="8" t="str">
        <f ca="1">IFERROR(__xludf.DUMMYFUNCTION("iferror(REGEXEXTRACT(E173,""[a-zA-Z0-9._%+-]+@[a-zA-Z0-9.-]+\.[a-zA-Z]{2,}""),""2.이메일 없음"")"),"2.이메일 없음")</f>
        <v>2.이메일 없음</v>
      </c>
      <c r="J173" s="8">
        <f t="shared" si="15"/>
        <v>1.461847389558233E-3</v>
      </c>
      <c r="K173" s="7">
        <f t="shared" si="16"/>
        <v>1.2048192771084337E-4</v>
      </c>
      <c r="L173" s="6">
        <f t="shared" si="17"/>
        <v>3.8760000000000003</v>
      </c>
      <c r="M173" s="5">
        <f t="shared" si="18"/>
        <v>144.54334365325079</v>
      </c>
      <c r="N173" s="4">
        <f t="shared" si="19"/>
        <v>0.10913312693498452</v>
      </c>
      <c r="O173" s="4">
        <f t="shared" si="20"/>
        <v>20.50861361771944</v>
      </c>
      <c r="P173" t="s">
        <v>1553</v>
      </c>
      <c r="Q173">
        <v>2584</v>
      </c>
      <c r="R173">
        <v>387</v>
      </c>
      <c r="S173">
        <v>237</v>
      </c>
      <c r="T173" s="3">
        <v>264</v>
      </c>
      <c r="U173" s="3">
        <v>45</v>
      </c>
      <c r="V173">
        <v>373500</v>
      </c>
      <c r="W173" s="3">
        <v>11</v>
      </c>
      <c r="X173" s="1" t="s">
        <v>288</v>
      </c>
      <c r="Y173" s="1" t="s">
        <v>287</v>
      </c>
      <c r="Z173" s="2">
        <v>45038.161770833336</v>
      </c>
      <c r="AA173" t="s">
        <v>1285</v>
      </c>
      <c r="AB173" t="s">
        <v>416</v>
      </c>
    </row>
    <row r="174" spans="1:28">
      <c r="A174" s="3">
        <v>172</v>
      </c>
      <c r="B174" t="s">
        <v>568</v>
      </c>
      <c r="C174" t="s">
        <v>565</v>
      </c>
      <c r="D174" t="s">
        <v>567</v>
      </c>
      <c r="E174" t="s">
        <v>2135</v>
      </c>
      <c r="F174" t="s">
        <v>2218</v>
      </c>
      <c r="G174" s="8"/>
      <c r="H174" s="8" t="str">
        <f t="shared" si="14"/>
        <v>1.마이크로-10만명 미만</v>
      </c>
      <c r="I174" s="8" t="str">
        <f ca="1">IFERROR(__xludf.DUMMYFUNCTION("iferror(REGEXEXTRACT(E174,""[a-zA-Z0-9._%+-]+@[a-zA-Z0-9.-]+\.[a-zA-Z]{2,}""),""2.이메일 없음"")"),"marytruong.connect@gmail.com")</f>
        <v>marytruong.connect@gmail.com</v>
      </c>
      <c r="J174" s="8">
        <f t="shared" si="15"/>
        <v>0.12194570135746606</v>
      </c>
      <c r="K174" s="7">
        <f t="shared" si="16"/>
        <v>1.5837104072398189E-4</v>
      </c>
      <c r="L174" s="6">
        <f t="shared" si="17"/>
        <v>0.1575</v>
      </c>
      <c r="M174" s="5">
        <f t="shared" si="18"/>
        <v>420.95238095238096</v>
      </c>
      <c r="N174" s="4">
        <f t="shared" si="19"/>
        <v>50.904761904761905</v>
      </c>
      <c r="O174" s="4">
        <f t="shared" si="20"/>
        <v>86.393088552915771</v>
      </c>
      <c r="P174" t="s">
        <v>1554</v>
      </c>
      <c r="Q174">
        <v>105</v>
      </c>
      <c r="R174">
        <v>1268</v>
      </c>
      <c r="S174">
        <v>5338</v>
      </c>
      <c r="T174" s="3">
        <v>45</v>
      </c>
      <c r="U174" s="3">
        <v>7</v>
      </c>
      <c r="V174">
        <v>44200</v>
      </c>
      <c r="W174" s="3">
        <v>72</v>
      </c>
      <c r="X174" s="1" t="s">
        <v>5</v>
      </c>
      <c r="Y174" s="1" t="s">
        <v>286</v>
      </c>
      <c r="Z174" s="2">
        <v>45543.267835648148</v>
      </c>
      <c r="AA174" t="s">
        <v>1338</v>
      </c>
      <c r="AB174" t="s">
        <v>434</v>
      </c>
    </row>
    <row r="175" spans="1:28">
      <c r="A175" s="3">
        <v>173</v>
      </c>
      <c r="B175" t="s">
        <v>557</v>
      </c>
      <c r="C175" t="s">
        <v>902</v>
      </c>
      <c r="D175" t="s">
        <v>556</v>
      </c>
      <c r="E175" t="s">
        <v>2136</v>
      </c>
      <c r="F175" t="s">
        <v>555</v>
      </c>
      <c r="G175" s="8"/>
      <c r="H175" s="8" t="str">
        <f t="shared" si="14"/>
        <v>1.마이크로-10만명 미만</v>
      </c>
      <c r="I175" s="8" t="str">
        <f ca="1">IFERROR(__xludf.DUMMYFUNCTION("iferror(REGEXEXTRACT(E175,""[a-zA-Z0-9._%+-]+@[a-zA-Z0-9.-]+\.[a-zA-Z]{2,}""),""2.이메일 없음"")"),"Info@khkiddo.com")</f>
        <v>Info@khkiddo.com</v>
      </c>
      <c r="J175" s="8">
        <f t="shared" si="15"/>
        <v>5.7656826568265682E-4</v>
      </c>
      <c r="K175" s="7">
        <f t="shared" si="16"/>
        <v>1.0762607626076261E-5</v>
      </c>
      <c r="L175" s="6">
        <f t="shared" si="17"/>
        <v>10.338000000000001</v>
      </c>
      <c r="M175" s="5">
        <f t="shared" si="18"/>
        <v>94.370284387695875</v>
      </c>
      <c r="N175" s="4">
        <f t="shared" si="19"/>
        <v>5.1944283226929774E-2</v>
      </c>
      <c r="O175" s="4">
        <f t="shared" si="20"/>
        <v>8.8198976891868046</v>
      </c>
      <c r="P175" t="s">
        <v>1555</v>
      </c>
      <c r="Q175">
        <v>6892</v>
      </c>
      <c r="R175">
        <v>334</v>
      </c>
      <c r="S175">
        <v>351</v>
      </c>
      <c r="T175" s="3">
        <v>17</v>
      </c>
      <c r="U175" s="3">
        <v>7</v>
      </c>
      <c r="V175">
        <v>650400</v>
      </c>
      <c r="W175" s="3">
        <v>15</v>
      </c>
      <c r="X175" s="1" t="s">
        <v>83</v>
      </c>
      <c r="Y175" s="1" t="s">
        <v>82</v>
      </c>
      <c r="Z175" s="2">
        <v>45848.230543981481</v>
      </c>
      <c r="AA175" t="s">
        <v>1217</v>
      </c>
      <c r="AB175" t="s">
        <v>425</v>
      </c>
    </row>
    <row r="176" spans="1:28">
      <c r="A176" s="3">
        <v>174</v>
      </c>
      <c r="B176" t="s">
        <v>1728</v>
      </c>
      <c r="C176" t="s">
        <v>1840</v>
      </c>
      <c r="D176" t="s">
        <v>1946</v>
      </c>
      <c r="E176" t="s">
        <v>2137</v>
      </c>
      <c r="F176" t="s">
        <v>2219</v>
      </c>
      <c r="G176" s="8"/>
      <c r="H176" s="8" t="str">
        <f t="shared" si="14"/>
        <v>1.마이크로-10만명 미만</v>
      </c>
      <c r="I176" s="8" t="str">
        <f ca="1">IFERROR(__xludf.DUMMYFUNCTION("iferror(REGEXEXTRACT(E176,""[a-zA-Z0-9._%+-]+@[a-zA-Z0-9.-]+\.[a-zA-Z]{2,}""),""2.이메일 없음"")"),"allanahpr@gmail.com")</f>
        <v>allanahpr@gmail.com</v>
      </c>
      <c r="J176" s="8">
        <f t="shared" si="15"/>
        <v>4.8000000000000001E-5</v>
      </c>
      <c r="K176" s="7">
        <f t="shared" si="16"/>
        <v>3.0000000000000001E-6</v>
      </c>
      <c r="L176" s="6">
        <f t="shared" si="17"/>
        <v>4.8870000000000005</v>
      </c>
      <c r="M176" s="5">
        <f t="shared" si="18"/>
        <v>613.87354205033762</v>
      </c>
      <c r="N176" s="4">
        <f t="shared" si="19"/>
        <v>2.7931246163290364E-2</v>
      </c>
      <c r="O176" s="4">
        <f t="shared" si="20"/>
        <v>16.986580601324953</v>
      </c>
      <c r="P176" t="s">
        <v>1556</v>
      </c>
      <c r="Q176">
        <v>3258</v>
      </c>
      <c r="R176">
        <v>967</v>
      </c>
      <c r="S176">
        <v>85</v>
      </c>
      <c r="T176" s="3">
        <v>5</v>
      </c>
      <c r="U176" s="3">
        <v>6</v>
      </c>
      <c r="V176">
        <v>2000000</v>
      </c>
      <c r="W176" s="3">
        <v>15</v>
      </c>
      <c r="X176" s="1" t="s">
        <v>5</v>
      </c>
      <c r="Y176" s="1" t="s">
        <v>283</v>
      </c>
      <c r="Z176" s="2">
        <v>45553.307442129626</v>
      </c>
      <c r="AA176" t="s">
        <v>1339</v>
      </c>
      <c r="AB176" t="s">
        <v>129</v>
      </c>
    </row>
    <row r="177" spans="1:28">
      <c r="A177" s="3">
        <v>175</v>
      </c>
      <c r="B177" t="s">
        <v>45</v>
      </c>
      <c r="C177" t="s">
        <v>42</v>
      </c>
      <c r="D177" t="s">
        <v>44</v>
      </c>
      <c r="E177" t="s">
        <v>2138</v>
      </c>
      <c r="F177" t="s">
        <v>2220</v>
      </c>
      <c r="G177" s="8"/>
      <c r="H177" s="8" t="str">
        <f t="shared" si="14"/>
        <v>2.메가-10만명 이상</v>
      </c>
      <c r="I177" s="8" t="str">
        <f ca="1">IFERROR(__xludf.DUMMYFUNCTION("iferror(REGEXEXTRACT(E177,""[a-zA-Z0-9._%+-]+@[a-zA-Z0-9.-]+\.[a-zA-Z]{2,}""),""2.이메일 없음"")"),"2.이메일 없음")</f>
        <v>2.이메일 없음</v>
      </c>
      <c r="J177" s="8">
        <f t="shared" si="15"/>
        <v>0.1294329094212302</v>
      </c>
      <c r="K177" s="7">
        <f t="shared" si="16"/>
        <v>9.2135997923695824E-5</v>
      </c>
      <c r="L177" s="6">
        <f t="shared" si="17"/>
        <v>150</v>
      </c>
      <c r="M177" s="5">
        <f t="shared" si="18"/>
        <v>0.51373333333333338</v>
      </c>
      <c r="N177" s="4">
        <f t="shared" si="19"/>
        <v>6.6180666666666665E-2</v>
      </c>
      <c r="O177" s="4">
        <f t="shared" si="20"/>
        <v>0.66225165562913912</v>
      </c>
      <c r="P177" t="s">
        <v>1557</v>
      </c>
      <c r="Q177">
        <v>1500000</v>
      </c>
      <c r="R177">
        <v>1880</v>
      </c>
      <c r="S177">
        <v>99200</v>
      </c>
      <c r="T177" s="3">
        <v>470</v>
      </c>
      <c r="U177" s="3">
        <v>71</v>
      </c>
      <c r="V177">
        <v>770600</v>
      </c>
      <c r="W177" s="3">
        <v>8</v>
      </c>
      <c r="X177" s="1" t="s">
        <v>281</v>
      </c>
      <c r="Y177" s="1" t="s">
        <v>280</v>
      </c>
      <c r="Z177" s="2">
        <v>45212.153113425928</v>
      </c>
      <c r="AA177" t="s">
        <v>1340</v>
      </c>
      <c r="AB177" t="s">
        <v>1126</v>
      </c>
    </row>
    <row r="178" spans="1:28">
      <c r="A178" s="3">
        <v>176</v>
      </c>
      <c r="B178" t="s">
        <v>1729</v>
      </c>
      <c r="C178" t="s">
        <v>1841</v>
      </c>
      <c r="D178" t="s">
        <v>1947</v>
      </c>
      <c r="E178" t="s">
        <v>2139</v>
      </c>
      <c r="F178" t="s">
        <v>2221</v>
      </c>
      <c r="G178" s="8"/>
      <c r="H178" s="8" t="str">
        <f t="shared" si="14"/>
        <v>1.마이크로-10만명 미만</v>
      </c>
      <c r="I178" s="8" t="str">
        <f ca="1">IFERROR(__xludf.DUMMYFUNCTION("iferror(REGEXEXTRACT(E178,""[a-zA-Z0-9._%+-]+@[a-zA-Z0-9.-]+\.[a-zA-Z]{2,}""),""2.이메일 없음"")"),"2.이메일 없음")</f>
        <v>2.이메일 없음</v>
      </c>
      <c r="J178" s="8">
        <f t="shared" si="15"/>
        <v>0.33687405159332323</v>
      </c>
      <c r="K178" s="7">
        <f t="shared" si="16"/>
        <v>1.2814027988534817E-2</v>
      </c>
      <c r="L178" s="6">
        <f t="shared" si="17"/>
        <v>14.7225</v>
      </c>
      <c r="M178" s="5">
        <f t="shared" si="18"/>
        <v>0.60427916454406516</v>
      </c>
      <c r="N178" s="4">
        <f t="shared" si="19"/>
        <v>0.1403973509933775</v>
      </c>
      <c r="O178" s="4">
        <f t="shared" si="20"/>
        <v>6.3603116552711079</v>
      </c>
      <c r="P178" t="s">
        <v>1558</v>
      </c>
      <c r="Q178">
        <v>9815</v>
      </c>
      <c r="R178">
        <v>170</v>
      </c>
      <c r="S178">
        <v>1302</v>
      </c>
      <c r="T178" s="3">
        <v>620</v>
      </c>
      <c r="U178" s="3">
        <v>76</v>
      </c>
      <c r="V178">
        <v>5931</v>
      </c>
      <c r="W178" s="3">
        <v>30</v>
      </c>
      <c r="X178" s="1" t="s">
        <v>278</v>
      </c>
      <c r="Y178" s="1" t="s">
        <v>277</v>
      </c>
      <c r="Z178" s="2">
        <v>45689.188009259262</v>
      </c>
      <c r="AA178" t="s">
        <v>1341</v>
      </c>
      <c r="AB178" t="s">
        <v>429</v>
      </c>
    </row>
    <row r="179" spans="1:28">
      <c r="A179" s="3">
        <v>177</v>
      </c>
      <c r="B179" t="s">
        <v>1730</v>
      </c>
      <c r="C179" t="s">
        <v>1842</v>
      </c>
      <c r="D179" t="s">
        <v>1948</v>
      </c>
      <c r="E179" t="s">
        <v>2140</v>
      </c>
      <c r="F179" t="s">
        <v>2222</v>
      </c>
      <c r="G179" s="8"/>
      <c r="H179" s="8" t="str">
        <f t="shared" si="14"/>
        <v>2.메가-10만명 이상</v>
      </c>
      <c r="I179" s="8" t="str">
        <f ca="1">IFERROR(__xludf.DUMMYFUNCTION("iferror(REGEXEXTRACT(E179,""[a-zA-Z0-9._%+-]+@[a-zA-Z0-9.-]+\.[a-zA-Z]{2,}""),""2.이메일 없음"")"),"2.이메일 없음")</f>
        <v>2.이메일 없음</v>
      </c>
      <c r="J179" s="8">
        <f t="shared" si="15"/>
        <v>7.3994777777777784E-2</v>
      </c>
      <c r="K179" s="7">
        <f t="shared" si="16"/>
        <v>1.0022222222222222E-4</v>
      </c>
      <c r="L179" s="6">
        <f t="shared" si="17"/>
        <v>150</v>
      </c>
      <c r="M179" s="5">
        <f t="shared" si="18"/>
        <v>2.6470588235294117</v>
      </c>
      <c r="N179" s="4">
        <f t="shared" si="19"/>
        <v>0.19476529411764706</v>
      </c>
      <c r="O179" s="4">
        <f t="shared" si="20"/>
        <v>0.66225165562913912</v>
      </c>
      <c r="P179" t="s">
        <v>1559</v>
      </c>
      <c r="Q179">
        <v>3400000</v>
      </c>
      <c r="R179">
        <v>719</v>
      </c>
      <c r="S179">
        <v>661300</v>
      </c>
      <c r="T179" s="3">
        <v>3751</v>
      </c>
      <c r="U179" s="3">
        <v>902</v>
      </c>
      <c r="V179">
        <v>9000000</v>
      </c>
      <c r="W179" s="3">
        <v>17</v>
      </c>
      <c r="X179" s="1" t="s">
        <v>276</v>
      </c>
      <c r="Y179" s="1" t="s">
        <v>275</v>
      </c>
      <c r="Z179" s="2">
        <v>45336.492465277777</v>
      </c>
      <c r="AA179" t="s">
        <v>1342</v>
      </c>
      <c r="AB179" t="s">
        <v>411</v>
      </c>
    </row>
    <row r="180" spans="1:28">
      <c r="A180" s="3">
        <v>178</v>
      </c>
      <c r="B180" t="s">
        <v>1731</v>
      </c>
      <c r="C180" t="s">
        <v>1843</v>
      </c>
      <c r="D180" t="s">
        <v>1949</v>
      </c>
      <c r="E180" t="s">
        <v>2141</v>
      </c>
      <c r="F180" t="s">
        <v>2223</v>
      </c>
      <c r="G180" s="8"/>
      <c r="H180" s="8" t="str">
        <f t="shared" si="14"/>
        <v>2.메가-10만명 이상</v>
      </c>
      <c r="I180" s="8" t="str">
        <f ca="1">IFERROR(__xludf.DUMMYFUNCTION("iferror(REGEXEXTRACT(E180,""[a-zA-Z0-9._%+-]+@[a-zA-Z0-9.-]+\.[a-zA-Z]{2,}""),""2.이메일 없음"")"),"2.이메일 없음")</f>
        <v>2.이메일 없음</v>
      </c>
      <c r="J180" s="8">
        <f t="shared" si="15"/>
        <v>3.31E-3</v>
      </c>
      <c r="K180" s="7">
        <f t="shared" si="16"/>
        <v>2.8571428571428573E-6</v>
      </c>
      <c r="L180" s="6">
        <f t="shared" si="17"/>
        <v>150</v>
      </c>
      <c r="M180" s="5">
        <f t="shared" si="18"/>
        <v>10.75268817204301</v>
      </c>
      <c r="N180" s="4">
        <f t="shared" si="19"/>
        <v>3.5576036866359448E-2</v>
      </c>
      <c r="O180" s="4">
        <f t="shared" si="20"/>
        <v>0.66225165562913912</v>
      </c>
      <c r="P180" t="s">
        <v>1560</v>
      </c>
      <c r="Q180">
        <v>195300</v>
      </c>
      <c r="R180">
        <v>414</v>
      </c>
      <c r="S180">
        <v>6942</v>
      </c>
      <c r="T180" s="3">
        <v>3</v>
      </c>
      <c r="U180" s="3">
        <v>6</v>
      </c>
      <c r="V180">
        <v>2100000</v>
      </c>
      <c r="W180" s="3">
        <v>14</v>
      </c>
      <c r="X180" s="1" t="s">
        <v>274</v>
      </c>
      <c r="Y180" s="1" t="s">
        <v>273</v>
      </c>
      <c r="Z180" s="2">
        <v>45866.084976851853</v>
      </c>
      <c r="AA180" t="s">
        <v>1343</v>
      </c>
      <c r="AB180" t="s">
        <v>294</v>
      </c>
    </row>
    <row r="181" spans="1:28">
      <c r="A181" s="3">
        <v>179</v>
      </c>
      <c r="B181" t="s">
        <v>1732</v>
      </c>
      <c r="C181" t="s">
        <v>1844</v>
      </c>
      <c r="D181" t="s">
        <v>1950</v>
      </c>
      <c r="E181" t="s">
        <v>2142</v>
      </c>
      <c r="F181" t="s">
        <v>2224</v>
      </c>
      <c r="G181" s="8"/>
      <c r="H181" s="8" t="str">
        <f t="shared" si="14"/>
        <v>1.마이크로-10만명 미만</v>
      </c>
      <c r="I181" s="8" t="str">
        <f ca="1">IFERROR(__xludf.DUMMYFUNCTION("iferror(REGEXEXTRACT(E181,""[a-zA-Z0-9._%+-]+@[a-zA-Z0-9.-]+\.[a-zA-Z]{2,}""),""2.이메일 없음"")"),"taylor@outreachtalentgroup.com")</f>
        <v>taylor@outreachtalentgroup.com</v>
      </c>
      <c r="J181" s="8">
        <f t="shared" si="15"/>
        <v>0.87640857869865507</v>
      </c>
      <c r="K181" s="7">
        <f t="shared" si="16"/>
        <v>0.11450381679389313</v>
      </c>
      <c r="L181" s="6">
        <f t="shared" si="17"/>
        <v>6.9540000000000006</v>
      </c>
      <c r="M181" s="5">
        <f t="shared" si="18"/>
        <v>0.59339948231233819</v>
      </c>
      <c r="N181" s="4">
        <f t="shared" si="19"/>
        <v>0.17493528904227781</v>
      </c>
      <c r="O181" s="4">
        <f t="shared" si="20"/>
        <v>12.572290671360321</v>
      </c>
      <c r="P181" t="s">
        <v>1561</v>
      </c>
      <c r="Q181">
        <v>4636</v>
      </c>
      <c r="R181">
        <v>41</v>
      </c>
      <c r="S181">
        <v>496</v>
      </c>
      <c r="T181" s="3">
        <v>1600</v>
      </c>
      <c r="U181" s="3">
        <v>315</v>
      </c>
      <c r="V181">
        <v>2751</v>
      </c>
      <c r="W181" s="3">
        <v>14</v>
      </c>
      <c r="X181" s="1" t="s">
        <v>271</v>
      </c>
      <c r="Y181" s="1" t="s">
        <v>270</v>
      </c>
      <c r="Z181" s="2">
        <v>45622.374293981484</v>
      </c>
      <c r="AA181" t="s">
        <v>1344</v>
      </c>
      <c r="AB181" t="s">
        <v>272</v>
      </c>
    </row>
    <row r="182" spans="1:28">
      <c r="A182" s="3">
        <v>180</v>
      </c>
      <c r="B182" t="s">
        <v>441</v>
      </c>
      <c r="C182" t="s">
        <v>438</v>
      </c>
      <c r="D182" t="s">
        <v>440</v>
      </c>
      <c r="E182" t="s">
        <v>2143</v>
      </c>
      <c r="F182" t="s">
        <v>439</v>
      </c>
      <c r="G182" s="8"/>
      <c r="H182" s="8" t="str">
        <f t="shared" si="14"/>
        <v>1.마이크로-10만명 미만</v>
      </c>
      <c r="I182" s="8" t="str">
        <f ca="1">IFERROR(__xludf.DUMMYFUNCTION("iferror(REGEXEXTRACT(E182,""[a-zA-Z0-9._%+-]+@[a-zA-Z0-9.-]+\.[a-zA-Z]{2,}""),""2.이메일 없음"")"),"mielnickajulia@gmail.com")</f>
        <v>mielnickajulia@gmail.com</v>
      </c>
      <c r="J182" s="8">
        <f t="shared" si="15"/>
        <v>0.18174999999999999</v>
      </c>
      <c r="K182" s="7">
        <f t="shared" si="16"/>
        <v>1.25E-4</v>
      </c>
      <c r="L182" s="6">
        <f t="shared" si="17"/>
        <v>53.699999999999996</v>
      </c>
      <c r="M182" s="5">
        <f t="shared" si="18"/>
        <v>0.44692737430167595</v>
      </c>
      <c r="N182" s="4">
        <f t="shared" si="19"/>
        <v>8.1033519553072628E-2</v>
      </c>
      <c r="O182" s="4">
        <f t="shared" si="20"/>
        <v>1.8281535648994518</v>
      </c>
      <c r="P182" t="s">
        <v>1562</v>
      </c>
      <c r="Q182">
        <v>35800</v>
      </c>
      <c r="R182">
        <v>4503</v>
      </c>
      <c r="S182">
        <v>2899</v>
      </c>
      <c r="T182" s="3">
        <v>7</v>
      </c>
      <c r="U182" s="3">
        <v>2</v>
      </c>
      <c r="V182">
        <v>16000</v>
      </c>
      <c r="W182" s="3">
        <v>12</v>
      </c>
      <c r="X182" s="1" t="s">
        <v>268</v>
      </c>
      <c r="Y182" s="1" t="s">
        <v>267</v>
      </c>
      <c r="Z182" s="2">
        <v>45727.728993055556</v>
      </c>
      <c r="AA182" t="s">
        <v>1261</v>
      </c>
      <c r="AB182" t="s">
        <v>1127</v>
      </c>
    </row>
    <row r="183" spans="1:28">
      <c r="A183" s="3">
        <v>181</v>
      </c>
      <c r="B183" t="s">
        <v>1733</v>
      </c>
      <c r="C183" t="s">
        <v>1845</v>
      </c>
      <c r="D183" t="s">
        <v>1951</v>
      </c>
      <c r="E183" t="s">
        <v>2144</v>
      </c>
      <c r="F183" t="s">
        <v>2225</v>
      </c>
      <c r="G183" s="8"/>
      <c r="H183" s="8" t="str">
        <f t="shared" si="14"/>
        <v>1.마이크로-10만명 미만</v>
      </c>
      <c r="I183" s="8" t="str">
        <f ca="1">IFERROR(__xludf.DUMMYFUNCTION("iferror(REGEXEXTRACT(E183,""[a-zA-Z0-9._%+-]+@[a-zA-Z0-9.-]+\.[a-zA-Z]{2,}""),""2.이메일 없음"")"),"2.이메일 없음")</f>
        <v>2.이메일 없음</v>
      </c>
      <c r="J183" s="8">
        <f t="shared" si="15"/>
        <v>5.6550328780981289E-3</v>
      </c>
      <c r="K183" s="7">
        <f t="shared" si="16"/>
        <v>5.3110773899848256E-5</v>
      </c>
      <c r="L183" s="6">
        <f t="shared" si="17"/>
        <v>33.450000000000003</v>
      </c>
      <c r="M183" s="5">
        <f t="shared" si="18"/>
        <v>17.730941704035875</v>
      </c>
      <c r="N183" s="4">
        <f t="shared" si="19"/>
        <v>8.6098654708520184E-3</v>
      </c>
      <c r="O183" s="4">
        <f t="shared" si="20"/>
        <v>2.9027576197387517</v>
      </c>
      <c r="P183" t="s">
        <v>1563</v>
      </c>
      <c r="Q183">
        <v>22300</v>
      </c>
      <c r="R183">
        <v>339</v>
      </c>
      <c r="S183">
        <v>171</v>
      </c>
      <c r="T183" s="3">
        <v>2044</v>
      </c>
      <c r="U183" s="3">
        <v>21</v>
      </c>
      <c r="V183">
        <v>395400</v>
      </c>
      <c r="W183" s="3">
        <v>15</v>
      </c>
      <c r="X183" s="1" t="s">
        <v>262</v>
      </c>
      <c r="Y183" s="1" t="s">
        <v>261</v>
      </c>
      <c r="Z183" s="2">
        <v>45890.021909722222</v>
      </c>
      <c r="AA183" t="s">
        <v>1345</v>
      </c>
      <c r="AB183" t="s">
        <v>1128</v>
      </c>
    </row>
    <row r="184" spans="1:28">
      <c r="A184" s="3">
        <v>182</v>
      </c>
      <c r="B184" t="s">
        <v>1734</v>
      </c>
      <c r="C184" t="s">
        <v>1846</v>
      </c>
      <c r="D184" t="s">
        <v>1952</v>
      </c>
      <c r="E184" t="s">
        <v>2145</v>
      </c>
      <c r="F184" t="s">
        <v>2226</v>
      </c>
      <c r="G184" s="8"/>
      <c r="H184" s="8" t="str">
        <f t="shared" si="14"/>
        <v>1.마이크로-10만명 미만</v>
      </c>
      <c r="I184" s="8" t="str">
        <f ca="1">IFERROR(__xludf.DUMMYFUNCTION("iferror(REGEXEXTRACT(E184,""[a-zA-Z0-9._%+-]+@[a-zA-Z0-9.-]+\.[a-zA-Z]{2,}""),""2.이메일 없음"")"),"2.이메일 없음")</f>
        <v>2.이메일 없음</v>
      </c>
      <c r="J184" s="8">
        <f t="shared" si="15"/>
        <v>1.5100000000000001E-3</v>
      </c>
      <c r="K184" s="7">
        <f t="shared" si="16"/>
        <v>1.1538461538461538E-5</v>
      </c>
      <c r="L184" s="6">
        <f t="shared" si="17"/>
        <v>133.5</v>
      </c>
      <c r="M184" s="5">
        <f t="shared" si="18"/>
        <v>29.213483146067414</v>
      </c>
      <c r="N184" s="4">
        <f t="shared" si="19"/>
        <v>4.3887640449438201E-2</v>
      </c>
      <c r="O184" s="4">
        <f t="shared" si="20"/>
        <v>0.74349442379182151</v>
      </c>
      <c r="P184" t="s">
        <v>1564</v>
      </c>
      <c r="Q184">
        <v>89000</v>
      </c>
      <c r="R184">
        <v>567</v>
      </c>
      <c r="S184">
        <v>3876</v>
      </c>
      <c r="T184" s="3">
        <v>20</v>
      </c>
      <c r="U184" s="3">
        <v>30</v>
      </c>
      <c r="V184">
        <v>2600000</v>
      </c>
      <c r="W184" s="3">
        <v>41</v>
      </c>
      <c r="X184" s="1" t="s">
        <v>5</v>
      </c>
      <c r="Y184" s="1" t="s">
        <v>257</v>
      </c>
      <c r="Z184" s="2">
        <v>45539.296122685184</v>
      </c>
      <c r="AA184" t="s">
        <v>1346</v>
      </c>
      <c r="AB184" t="s">
        <v>269</v>
      </c>
    </row>
    <row r="185" spans="1:28">
      <c r="A185" s="3">
        <v>183</v>
      </c>
      <c r="B185" t="s">
        <v>15</v>
      </c>
      <c r="C185" t="s">
        <v>14</v>
      </c>
      <c r="D185" t="s">
        <v>13</v>
      </c>
      <c r="E185" t="s">
        <v>2146</v>
      </c>
      <c r="F185" t="s">
        <v>1080</v>
      </c>
      <c r="G185" s="8"/>
      <c r="H185" s="8" t="str">
        <f t="shared" si="14"/>
        <v>1.마이크로-10만명 미만</v>
      </c>
      <c r="I185" s="8" t="str">
        <f ca="1">IFERROR(__xludf.DUMMYFUNCTION("iferror(REGEXEXTRACT(E185,""[a-zA-Z0-9._%+-]+@[a-zA-Z0-9.-]+\.[a-zA-Z]{2,}""),""2.이메일 없음"")"),"Daylancollaborations@gmail.com")</f>
        <v>Daylancollaborations@gmail.com</v>
      </c>
      <c r="J185" s="8">
        <f t="shared" si="15"/>
        <v>7.8843209876543214E-3</v>
      </c>
      <c r="K185" s="7">
        <f t="shared" si="16"/>
        <v>1.3580246913580248E-6</v>
      </c>
      <c r="L185" s="6">
        <f t="shared" si="17"/>
        <v>64.349999999999994</v>
      </c>
      <c r="M185" s="5">
        <f t="shared" si="18"/>
        <v>188.8111888111888</v>
      </c>
      <c r="N185" s="4">
        <f t="shared" si="19"/>
        <v>1.4874358974358974</v>
      </c>
      <c r="O185" s="4">
        <f t="shared" si="20"/>
        <v>1.5302218821729152</v>
      </c>
      <c r="P185" t="s">
        <v>1565</v>
      </c>
      <c r="Q185">
        <v>42900</v>
      </c>
      <c r="R185">
        <v>967</v>
      </c>
      <c r="S185">
        <v>63800</v>
      </c>
      <c r="T185" s="3">
        <v>52</v>
      </c>
      <c r="U185" s="3">
        <v>11</v>
      </c>
      <c r="V185">
        <v>8100000</v>
      </c>
      <c r="W185" s="3">
        <v>6</v>
      </c>
      <c r="X185" s="1" t="s">
        <v>195</v>
      </c>
      <c r="Y185" s="1" t="s">
        <v>194</v>
      </c>
      <c r="Z185" s="2">
        <v>45151.208298611113</v>
      </c>
      <c r="AA185" t="s">
        <v>1280</v>
      </c>
      <c r="AB185" t="s">
        <v>129</v>
      </c>
    </row>
    <row r="186" spans="1:28">
      <c r="A186" s="3">
        <v>184</v>
      </c>
      <c r="B186" t="s">
        <v>1735</v>
      </c>
      <c r="C186" t="s">
        <v>893</v>
      </c>
      <c r="D186" t="s">
        <v>1953</v>
      </c>
      <c r="E186" t="s">
        <v>2147</v>
      </c>
      <c r="F186" t="s">
        <v>2227</v>
      </c>
      <c r="G186" s="8"/>
      <c r="H186" s="8" t="str">
        <f t="shared" si="14"/>
        <v>1.마이크로-10만명 미만</v>
      </c>
      <c r="I186" s="8" t="str">
        <f ca="1">IFERROR(__xludf.DUMMYFUNCTION("iferror(REGEXEXTRACT(E186,""[a-zA-Z0-9._%+-]+@[a-zA-Z0-9.-]+\.[a-zA-Z]{2,}""),""2.이메일 없음"")"),"2.이메일 없음")</f>
        <v>2.이메일 없음</v>
      </c>
      <c r="J186" s="8">
        <f t="shared" si="15"/>
        <v>2.5018115942028987E-2</v>
      </c>
      <c r="K186" s="7">
        <f t="shared" si="16"/>
        <v>7.2463768115942027E-5</v>
      </c>
      <c r="L186" s="6">
        <f t="shared" si="17"/>
        <v>22.35</v>
      </c>
      <c r="M186" s="5">
        <f t="shared" si="18"/>
        <v>3.7046979865771812</v>
      </c>
      <c r="N186" s="4">
        <f t="shared" si="19"/>
        <v>9.0939597315436244E-2</v>
      </c>
      <c r="O186" s="4">
        <f t="shared" si="20"/>
        <v>4.2826552462526761</v>
      </c>
      <c r="P186" t="s">
        <v>1566</v>
      </c>
      <c r="Q186">
        <v>14900</v>
      </c>
      <c r="R186">
        <v>33</v>
      </c>
      <c r="S186">
        <v>1351</v>
      </c>
      <c r="T186" s="3">
        <v>26</v>
      </c>
      <c r="U186" s="3">
        <v>4</v>
      </c>
      <c r="V186">
        <v>55200</v>
      </c>
      <c r="W186" s="3">
        <v>21</v>
      </c>
      <c r="X186" s="1" t="s">
        <v>253</v>
      </c>
      <c r="Y186" s="1" t="s">
        <v>252</v>
      </c>
      <c r="Z186" s="2">
        <v>45710.455636574072</v>
      </c>
      <c r="AA186" t="s">
        <v>1347</v>
      </c>
      <c r="AB186" t="s">
        <v>89</v>
      </c>
    </row>
    <row r="187" spans="1:28">
      <c r="A187" s="3">
        <v>185</v>
      </c>
      <c r="B187" t="s">
        <v>1736</v>
      </c>
      <c r="C187" t="s">
        <v>1847</v>
      </c>
      <c r="D187" t="s">
        <v>1954</v>
      </c>
      <c r="E187" t="s">
        <v>2148</v>
      </c>
      <c r="F187" t="s">
        <v>2228</v>
      </c>
      <c r="G187" s="8"/>
      <c r="H187" s="8" t="str">
        <f t="shared" si="14"/>
        <v>2.메가-10만명 이상</v>
      </c>
      <c r="I187" s="8" t="str">
        <f ca="1">IFERROR(__xludf.DUMMYFUNCTION("iferror(REGEXEXTRACT(E187,""[a-zA-Z0-9._%+-]+@[a-zA-Z0-9.-]+\.[a-zA-Z]{2,}""),""2.이메일 없음"")"),"Kalogeras@night.co")</f>
        <v>Kalogeras@night.co</v>
      </c>
      <c r="J187" s="8">
        <f t="shared" si="15"/>
        <v>0.43598198198198196</v>
      </c>
      <c r="K187" s="7">
        <f t="shared" si="16"/>
        <v>4.3387387387387386E-2</v>
      </c>
      <c r="L187" s="6">
        <f t="shared" si="17"/>
        <v>150</v>
      </c>
      <c r="M187" s="5">
        <f t="shared" si="18"/>
        <v>0.16251830161054173</v>
      </c>
      <c r="N187" s="4">
        <f t="shared" si="19"/>
        <v>4.9218155197657397E-2</v>
      </c>
      <c r="O187" s="4">
        <f t="shared" si="20"/>
        <v>0.66225165562913912</v>
      </c>
      <c r="P187" t="s">
        <v>1567</v>
      </c>
      <c r="Q187">
        <v>341500</v>
      </c>
      <c r="R187">
        <v>188</v>
      </c>
      <c r="S187">
        <v>14400</v>
      </c>
      <c r="T187" s="3">
        <v>7389</v>
      </c>
      <c r="U187" s="3">
        <v>2408</v>
      </c>
      <c r="V187">
        <v>55500</v>
      </c>
      <c r="W187" s="3">
        <v>8</v>
      </c>
      <c r="X187" s="1" t="s">
        <v>5</v>
      </c>
      <c r="Y187" s="1" t="s">
        <v>247</v>
      </c>
      <c r="Z187" s="2">
        <v>45690.202974537038</v>
      </c>
      <c r="AA187" t="s">
        <v>1348</v>
      </c>
      <c r="AB187" t="s">
        <v>1129</v>
      </c>
    </row>
    <row r="188" spans="1:28">
      <c r="A188" s="3">
        <v>186</v>
      </c>
      <c r="B188" t="s">
        <v>1737</v>
      </c>
      <c r="C188" t="s">
        <v>1848</v>
      </c>
      <c r="D188" t="s">
        <v>1955</v>
      </c>
      <c r="E188" t="s">
        <v>2149</v>
      </c>
      <c r="F188" t="s">
        <v>2229</v>
      </c>
      <c r="G188" s="8"/>
      <c r="H188" s="8" t="str">
        <f t="shared" si="14"/>
        <v>2.메가-10만명 이상</v>
      </c>
      <c r="I188" s="8" t="str">
        <f ca="1">IFERROR(__xludf.DUMMYFUNCTION("iferror(REGEXEXTRACT(E188,""[a-zA-Z0-9._%+-]+@[a-zA-Z0-9.-]+\.[a-zA-Z]{2,}""),""2.이메일 없음"")"),"2.이메일 없음")</f>
        <v>2.이메일 없음</v>
      </c>
      <c r="J188" s="8">
        <f t="shared" si="15"/>
        <v>0.10983076923076923</v>
      </c>
      <c r="K188" s="7">
        <f t="shared" si="16"/>
        <v>2.8153846153846154E-3</v>
      </c>
      <c r="L188" s="6">
        <f t="shared" si="17"/>
        <v>150</v>
      </c>
      <c r="M188" s="5">
        <f t="shared" si="18"/>
        <v>5.909090909090909E-2</v>
      </c>
      <c r="N188" s="4">
        <f t="shared" si="19"/>
        <v>1.0681818181818182E-3</v>
      </c>
      <c r="O188" s="4">
        <f t="shared" si="20"/>
        <v>0.66225165562913912</v>
      </c>
      <c r="P188" t="s">
        <v>1568</v>
      </c>
      <c r="Q188">
        <v>1100000</v>
      </c>
      <c r="R188">
        <v>49</v>
      </c>
      <c r="S188">
        <v>992</v>
      </c>
      <c r="T188" s="3">
        <v>5964</v>
      </c>
      <c r="U188" s="3">
        <v>183</v>
      </c>
      <c r="V188">
        <v>65000</v>
      </c>
      <c r="W188" s="3">
        <v>15</v>
      </c>
      <c r="X188" s="1" t="s">
        <v>240</v>
      </c>
      <c r="Y188" s="1" t="s">
        <v>239</v>
      </c>
      <c r="Z188" s="2">
        <v>45669.23642361111</v>
      </c>
      <c r="AA188" t="s">
        <v>1349</v>
      </c>
      <c r="AB188" t="s">
        <v>495</v>
      </c>
    </row>
    <row r="189" spans="1:28">
      <c r="A189" s="3">
        <v>187</v>
      </c>
      <c r="B189" t="s">
        <v>1738</v>
      </c>
      <c r="C189" t="s">
        <v>1849</v>
      </c>
      <c r="D189" t="s">
        <v>1956</v>
      </c>
      <c r="E189" t="s">
        <v>2150</v>
      </c>
      <c r="F189" t="s">
        <v>2230</v>
      </c>
      <c r="G189" s="8"/>
      <c r="H189" s="8" t="str">
        <f t="shared" si="14"/>
        <v>1.마이크로-10만명 미만</v>
      </c>
      <c r="I189" s="8" t="str">
        <f ca="1">IFERROR(__xludf.DUMMYFUNCTION("iferror(REGEXEXTRACT(E189,""[a-zA-Z0-9._%+-]+@[a-zA-Z0-9.-]+\.[a-zA-Z]{2,}""),""2.이메일 없음"")"),"2.이메일 없음")</f>
        <v>2.이메일 없음</v>
      </c>
      <c r="J189" s="8">
        <f t="shared" si="15"/>
        <v>0.79017237963146425</v>
      </c>
      <c r="K189" s="7">
        <f t="shared" si="16"/>
        <v>3.5664751337428175E-3</v>
      </c>
      <c r="L189" s="6">
        <f t="shared" si="17"/>
        <v>50.550000000000004</v>
      </c>
      <c r="M189" s="5">
        <f t="shared" si="18"/>
        <v>0.14976261127596438</v>
      </c>
      <c r="N189" s="4">
        <f t="shared" si="19"/>
        <v>0.11623145400593472</v>
      </c>
      <c r="O189" s="4">
        <f t="shared" si="20"/>
        <v>1.9398642095053344</v>
      </c>
      <c r="P189" t="s">
        <v>1569</v>
      </c>
      <c r="Q189">
        <v>33700</v>
      </c>
      <c r="R189">
        <v>21</v>
      </c>
      <c r="S189">
        <v>3899</v>
      </c>
      <c r="T189" s="3">
        <v>71</v>
      </c>
      <c r="U189" s="3">
        <v>18</v>
      </c>
      <c r="V189">
        <v>5047</v>
      </c>
      <c r="W189" s="3">
        <v>15</v>
      </c>
      <c r="X189" s="1" t="s">
        <v>5</v>
      </c>
      <c r="Y189" s="1" t="s">
        <v>235</v>
      </c>
      <c r="Z189" s="2">
        <v>45578.278715277775</v>
      </c>
      <c r="AA189" t="s">
        <v>1350</v>
      </c>
      <c r="AB189" t="s">
        <v>79</v>
      </c>
    </row>
    <row r="190" spans="1:28">
      <c r="A190" s="3">
        <v>188</v>
      </c>
      <c r="B190" t="s">
        <v>1739</v>
      </c>
      <c r="C190" t="s">
        <v>442</v>
      </c>
      <c r="D190" t="s">
        <v>1957</v>
      </c>
      <c r="E190" t="s">
        <v>2151</v>
      </c>
      <c r="F190" t="s">
        <v>2231</v>
      </c>
      <c r="G190" s="8"/>
      <c r="H190" s="8" t="str">
        <f t="shared" si="14"/>
        <v>2.메가-10만명 이상</v>
      </c>
      <c r="I190" s="8" t="str">
        <f ca="1">IFERROR(__xludf.DUMMYFUNCTION("iferror(REGEXEXTRACT(E190,""[a-zA-Z0-9._%+-]+@[a-zA-Z0-9.-]+\.[a-zA-Z]{2,}""),""2.이메일 없음"")"),"2.이메일 없음")</f>
        <v>2.이메일 없음</v>
      </c>
      <c r="J190" s="8">
        <f t="shared" si="15"/>
        <v>0.77284313725490195</v>
      </c>
      <c r="K190" s="7">
        <f t="shared" si="16"/>
        <v>2.2637254901960783E-2</v>
      </c>
      <c r="L190" s="6">
        <f t="shared" si="17"/>
        <v>150</v>
      </c>
      <c r="M190" s="5">
        <f t="shared" si="18"/>
        <v>2.3181818181818182E-2</v>
      </c>
      <c r="N190" s="4">
        <f t="shared" si="19"/>
        <v>1.7229318181818182E-2</v>
      </c>
      <c r="O190" s="4">
        <f t="shared" si="20"/>
        <v>0.66225165562913912</v>
      </c>
      <c r="P190" t="s">
        <v>1570</v>
      </c>
      <c r="Q190">
        <v>4400000</v>
      </c>
      <c r="R190">
        <v>236</v>
      </c>
      <c r="S190">
        <v>73500</v>
      </c>
      <c r="T190" s="3">
        <v>3021</v>
      </c>
      <c r="U190" s="3">
        <v>2309</v>
      </c>
      <c r="V190">
        <v>102000</v>
      </c>
      <c r="W190" s="3">
        <v>127</v>
      </c>
      <c r="X190" s="1" t="s">
        <v>5</v>
      </c>
      <c r="Y190" s="1" t="s">
        <v>231</v>
      </c>
      <c r="Z190" s="2">
        <v>45875.328506944446</v>
      </c>
      <c r="AA190" t="s">
        <v>1351</v>
      </c>
      <c r="AB190" t="s">
        <v>1130</v>
      </c>
    </row>
    <row r="191" spans="1:28">
      <c r="A191" s="11">
        <v>189</v>
      </c>
      <c r="B191" t="s">
        <v>1740</v>
      </c>
      <c r="C191" t="s">
        <v>608</v>
      </c>
      <c r="D191" t="s">
        <v>1958</v>
      </c>
      <c r="E191" t="s">
        <v>2152</v>
      </c>
      <c r="F191" t="s">
        <v>2232</v>
      </c>
      <c r="G191" s="8"/>
      <c r="H191" s="8" t="str">
        <f t="shared" si="14"/>
        <v>2.메가-10만명 이상</v>
      </c>
      <c r="I191" s="8" t="str">
        <f ca="1">IFERROR(__xludf.DUMMYFUNCTION("iferror(REGEXEXTRACT(E191,""[a-zA-Z0-9._%+-]+@[a-zA-Z0-9.-]+\.[a-zA-Z]{2,}""),""2.이메일 없음"")"),"2.이메일 없음")</f>
        <v>2.이메일 없음</v>
      </c>
      <c r="J191" s="8">
        <f t="shared" si="15"/>
        <v>8.9769230769230768E-4</v>
      </c>
      <c r="K191" s="7">
        <f t="shared" si="16"/>
        <v>0</v>
      </c>
      <c r="L191" s="6">
        <f t="shared" si="17"/>
        <v>150</v>
      </c>
      <c r="M191" s="5">
        <f t="shared" si="18"/>
        <v>13.323572474377745</v>
      </c>
      <c r="N191" s="4">
        <f t="shared" si="19"/>
        <v>1.1960468521229868E-2</v>
      </c>
      <c r="O191" s="4">
        <f t="shared" si="20"/>
        <v>0.66225165562913912</v>
      </c>
      <c r="P191" t="s">
        <v>1571</v>
      </c>
      <c r="Q191">
        <v>683000</v>
      </c>
      <c r="R191">
        <v>764</v>
      </c>
      <c r="S191">
        <v>8169</v>
      </c>
      <c r="T191" s="11">
        <v>0</v>
      </c>
      <c r="U191" s="11">
        <v>0</v>
      </c>
      <c r="V191">
        <v>9100000</v>
      </c>
      <c r="W191" s="11">
        <v>48</v>
      </c>
      <c r="X191" s="10" t="s">
        <v>229</v>
      </c>
      <c r="Y191" s="10" t="s">
        <v>228</v>
      </c>
      <c r="Z191" s="9">
        <v>45909.27616898148</v>
      </c>
      <c r="AA191" t="s">
        <v>1352</v>
      </c>
      <c r="AB191" t="s">
        <v>92</v>
      </c>
    </row>
    <row r="192" spans="1:28">
      <c r="A192" s="3">
        <v>190</v>
      </c>
      <c r="B192" t="s">
        <v>1741</v>
      </c>
      <c r="C192" t="s">
        <v>1850</v>
      </c>
      <c r="D192" t="s">
        <v>1959</v>
      </c>
      <c r="E192" t="s">
        <v>2153</v>
      </c>
      <c r="F192" t="s">
        <v>2233</v>
      </c>
      <c r="G192" s="8"/>
      <c r="H192" s="8" t="str">
        <f t="shared" si="14"/>
        <v>1.마이크로-10만명 미만</v>
      </c>
      <c r="I192" s="8" t="str">
        <f ca="1">IFERROR(__xludf.DUMMYFUNCTION("iferror(REGEXEXTRACT(E192,""[a-zA-Z0-9._%+-]+@[a-zA-Z0-9.-]+\.[a-zA-Z]{2,}""),""2.이메일 없음"")"),"kashxdoutdes@gmail.com")</f>
        <v>kashxdoutdes@gmail.com</v>
      </c>
      <c r="J192" s="8">
        <f t="shared" si="15"/>
        <v>6.0332156611039798</v>
      </c>
      <c r="K192" s="7">
        <f t="shared" si="16"/>
        <v>6.7394094993581512E-3</v>
      </c>
      <c r="L192" s="6">
        <f t="shared" si="17"/>
        <v>88.35</v>
      </c>
      <c r="M192" s="5">
        <f t="shared" si="18"/>
        <v>0.10580645161290322</v>
      </c>
      <c r="N192" s="4">
        <f t="shared" si="19"/>
        <v>0.63738539898132429</v>
      </c>
      <c r="O192" s="4">
        <f t="shared" si="20"/>
        <v>1.1191941801902632</v>
      </c>
      <c r="P192" t="s">
        <v>1572</v>
      </c>
      <c r="Q192">
        <v>58900</v>
      </c>
      <c r="R192">
        <v>112</v>
      </c>
      <c r="S192">
        <v>37500</v>
      </c>
      <c r="T192" s="3">
        <v>57</v>
      </c>
      <c r="U192" s="3">
        <v>42</v>
      </c>
      <c r="V192">
        <v>6232</v>
      </c>
      <c r="W192" s="3">
        <v>29</v>
      </c>
      <c r="X192" s="1" t="s">
        <v>5</v>
      </c>
      <c r="Y192" s="1" t="s">
        <v>225</v>
      </c>
      <c r="Z192" s="2">
        <v>45833.011284722219</v>
      </c>
      <c r="AA192" t="s">
        <v>1353</v>
      </c>
      <c r="AB192" t="s">
        <v>74</v>
      </c>
    </row>
    <row r="193" spans="1:28">
      <c r="A193" s="3">
        <v>191</v>
      </c>
      <c r="B193" t="s">
        <v>1742</v>
      </c>
      <c r="C193" t="s">
        <v>1851</v>
      </c>
      <c r="D193" t="s">
        <v>1960</v>
      </c>
      <c r="E193" t="s">
        <v>2154</v>
      </c>
      <c r="F193" t="s">
        <v>2234</v>
      </c>
      <c r="G193" s="8"/>
      <c r="H193" s="8" t="str">
        <f t="shared" si="14"/>
        <v>2.메가-10만명 이상</v>
      </c>
      <c r="I193" s="8" t="str">
        <f ca="1">IFERROR(__xludf.DUMMYFUNCTION("iferror(REGEXEXTRACT(E193,""[a-zA-Z0-9._%+-]+@[a-zA-Z0-9.-]+\.[a-zA-Z]{2,}""),""2.이메일 없음"")"),"2.이메일 없음")</f>
        <v>2.이메일 없음</v>
      </c>
      <c r="J193" s="8">
        <f t="shared" si="15"/>
        <v>144.75417201540438</v>
      </c>
      <c r="K193" s="7">
        <f t="shared" si="16"/>
        <v>7.7021822849807449E-3</v>
      </c>
      <c r="L193" s="6">
        <f t="shared" si="17"/>
        <v>150</v>
      </c>
      <c r="M193" s="5">
        <f t="shared" si="18"/>
        <v>9.2738095238095234E-5</v>
      </c>
      <c r="N193" s="4">
        <f t="shared" si="19"/>
        <v>1.3423333333333334E-2</v>
      </c>
      <c r="O193" s="4">
        <f t="shared" si="20"/>
        <v>0.66225165562913912</v>
      </c>
      <c r="P193" t="s">
        <v>1573</v>
      </c>
      <c r="Q193">
        <v>16800000</v>
      </c>
      <c r="R193">
        <v>741</v>
      </c>
      <c r="S193">
        <v>225500</v>
      </c>
      <c r="T193" s="3">
        <v>15</v>
      </c>
      <c r="U193" s="3">
        <v>12</v>
      </c>
      <c r="V193">
        <v>1558</v>
      </c>
      <c r="W193" s="3">
        <v>7</v>
      </c>
      <c r="X193" s="1" t="s">
        <v>223</v>
      </c>
      <c r="Y193" s="1" t="s">
        <v>222</v>
      </c>
      <c r="Z193" s="2">
        <v>45904.208368055559</v>
      </c>
      <c r="AA193" t="s">
        <v>1354</v>
      </c>
      <c r="AB193" t="s">
        <v>266</v>
      </c>
    </row>
    <row r="194" spans="1:28">
      <c r="A194" s="3">
        <v>192</v>
      </c>
      <c r="B194" t="s">
        <v>1743</v>
      </c>
      <c r="C194" t="s">
        <v>1852</v>
      </c>
      <c r="D194" t="s">
        <v>1961</v>
      </c>
      <c r="E194" t="s">
        <v>2155</v>
      </c>
      <c r="F194" t="s">
        <v>2235</v>
      </c>
      <c r="G194" s="8"/>
      <c r="H194" s="8" t="str">
        <f t="shared" si="14"/>
        <v>2.메가-10만명 이상</v>
      </c>
      <c r="I194" s="8" t="str">
        <f ca="1">IFERROR(__xludf.DUMMYFUNCTION("iferror(REGEXEXTRACT(E194,""[a-zA-Z0-9._%+-]+@[a-zA-Z0-9.-]+\.[a-zA-Z]{2,}""),""2.이메일 없음"")"),"melanie@beachwavesandbalayage.com")</f>
        <v>melanie@beachwavesandbalayage.com</v>
      </c>
      <c r="J194" s="8">
        <f t="shared" si="15"/>
        <v>1.7030882352941177</v>
      </c>
      <c r="K194" s="7">
        <f t="shared" si="16"/>
        <v>2.8124999999999999E-3</v>
      </c>
      <c r="L194" s="6">
        <f t="shared" si="17"/>
        <v>150</v>
      </c>
      <c r="M194" s="5">
        <f t="shared" si="18"/>
        <v>2.1333333333333333E-2</v>
      </c>
      <c r="N194" s="4">
        <f t="shared" si="19"/>
        <v>3.6197254901960782E-2</v>
      </c>
      <c r="O194" s="4">
        <f t="shared" si="20"/>
        <v>0.66225165562913912</v>
      </c>
      <c r="P194" t="s">
        <v>1574</v>
      </c>
      <c r="Q194">
        <v>5100000</v>
      </c>
      <c r="R194">
        <v>38</v>
      </c>
      <c r="S194">
        <v>184300</v>
      </c>
      <c r="T194" s="3">
        <v>690</v>
      </c>
      <c r="U194" s="3">
        <v>306</v>
      </c>
      <c r="V194">
        <v>108800</v>
      </c>
      <c r="W194" s="3">
        <v>108</v>
      </c>
      <c r="X194" s="1" t="s">
        <v>217</v>
      </c>
      <c r="Y194" s="1" t="s">
        <v>216</v>
      </c>
      <c r="Z194" s="2">
        <v>45896.326226851852</v>
      </c>
      <c r="AA194" t="s">
        <v>1355</v>
      </c>
      <c r="AB194" t="s">
        <v>81</v>
      </c>
    </row>
    <row r="195" spans="1:28">
      <c r="A195" s="3">
        <v>193</v>
      </c>
      <c r="B195" t="s">
        <v>1744</v>
      </c>
      <c r="C195" t="s">
        <v>1744</v>
      </c>
      <c r="D195" t="s">
        <v>1962</v>
      </c>
      <c r="E195" t="s">
        <v>2156</v>
      </c>
      <c r="F195" t="s">
        <v>2236</v>
      </c>
      <c r="G195" s="8"/>
      <c r="H195" s="8" t="str">
        <f t="shared" ref="H195:H258" si="21">IF(Q195&lt;100000,"1.마이크로-10만명 미만","2.메가-10만명 이상")</f>
        <v>2.메가-10만명 이상</v>
      </c>
      <c r="I195" s="8" t="str">
        <f ca="1">IFERROR(__xludf.DUMMYFUNCTION("iferror(REGEXEXTRACT(E195,""[a-zA-Z0-9._%+-]+@[a-zA-Z0-9.-]+\.[a-zA-Z]{2,}""),""2.이메일 없음"")"),"callahanxrahm@gmail.com")</f>
        <v>callahanxrahm@gmail.com</v>
      </c>
      <c r="J195" s="8">
        <f t="shared" ref="J195:J258" si="22">IFERROR((S195+T195+U195)/V195,"")</f>
        <v>3.6801942421089144E-3</v>
      </c>
      <c r="K195" s="7">
        <f t="shared" ref="K195:K258" si="23">IFERROR(U195/V195,"")</f>
        <v>7.2840790842872011E-5</v>
      </c>
      <c r="L195" s="6">
        <f t="shared" ref="L195:L258" si="24">IFERROR(MIN(Q195/1000*1.5, 150),"")</f>
        <v>150</v>
      </c>
      <c r="M195" s="5">
        <f t="shared" ref="M195:M258" si="25">IFERROR(V195/Q195,"")</f>
        <v>2.0578158458244111</v>
      </c>
      <c r="N195" s="4">
        <f t="shared" ref="N195:N258" si="26">IFERROR((S195+U195)/Q195,"")</f>
        <v>7.5446109921484652E-3</v>
      </c>
      <c r="O195" s="4">
        <f t="shared" ref="O195:O258" si="27">IFERROR(100/(L195+1),"")</f>
        <v>0.66225165562913912</v>
      </c>
      <c r="P195" t="s">
        <v>1575</v>
      </c>
      <c r="Q195">
        <v>140100</v>
      </c>
      <c r="R195">
        <v>91</v>
      </c>
      <c r="S195">
        <v>1036</v>
      </c>
      <c r="T195" s="3">
        <v>4</v>
      </c>
      <c r="U195" s="3">
        <v>21</v>
      </c>
      <c r="V195">
        <v>288300</v>
      </c>
      <c r="W195" s="3">
        <v>128</v>
      </c>
      <c r="X195" s="1" t="s">
        <v>5</v>
      </c>
      <c r="Y195" s="1" t="s">
        <v>212</v>
      </c>
      <c r="Z195" s="2">
        <v>45900.371493055558</v>
      </c>
      <c r="AA195" t="s">
        <v>1356</v>
      </c>
      <c r="AB195" t="s">
        <v>279</v>
      </c>
    </row>
    <row r="196" spans="1:28">
      <c r="A196" s="3">
        <v>194</v>
      </c>
      <c r="B196" t="s">
        <v>1745</v>
      </c>
      <c r="C196" t="s">
        <v>1853</v>
      </c>
      <c r="D196" t="s">
        <v>1963</v>
      </c>
      <c r="E196" t="s">
        <v>2157</v>
      </c>
      <c r="F196" t="s">
        <v>2237</v>
      </c>
      <c r="G196" s="8"/>
      <c r="H196" s="8" t="str">
        <f t="shared" si="21"/>
        <v>2.메가-10만명 이상</v>
      </c>
      <c r="I196" s="8" t="str">
        <f ca="1">IFERROR(__xludf.DUMMYFUNCTION("iferror(REGEXEXTRACT(E196,""[a-zA-Z0-9._%+-]+@[a-zA-Z0-9.-]+\.[a-zA-Z]{2,}""),""2.이메일 없음"")"),"catdiscountdiva@yahoo.com")</f>
        <v>catdiscountdiva@yahoo.com</v>
      </c>
      <c r="J196" s="8">
        <f t="shared" si="22"/>
        <v>1.3499096385542169</v>
      </c>
      <c r="K196" s="7">
        <f t="shared" si="23"/>
        <v>6.927710843373494E-4</v>
      </c>
      <c r="L196" s="6">
        <f t="shared" si="24"/>
        <v>150</v>
      </c>
      <c r="M196" s="5">
        <f t="shared" si="25"/>
        <v>1.5809523809523808E-2</v>
      </c>
      <c r="N196" s="4">
        <f t="shared" si="26"/>
        <v>2.1296666666666665E-2</v>
      </c>
      <c r="O196" s="4">
        <f t="shared" si="27"/>
        <v>0.66225165562913912</v>
      </c>
      <c r="P196" t="s">
        <v>1576</v>
      </c>
      <c r="Q196">
        <v>2100000</v>
      </c>
      <c r="R196">
        <v>153</v>
      </c>
      <c r="S196">
        <v>44700</v>
      </c>
      <c r="T196" s="3">
        <v>94</v>
      </c>
      <c r="U196" s="3">
        <v>23</v>
      </c>
      <c r="V196">
        <v>33200</v>
      </c>
      <c r="W196" s="3">
        <v>14</v>
      </c>
      <c r="X196" s="1" t="s">
        <v>5</v>
      </c>
      <c r="Y196" s="1" t="s">
        <v>210</v>
      </c>
      <c r="Z196" s="2">
        <v>45796.267789351848</v>
      </c>
      <c r="AA196" t="s">
        <v>1357</v>
      </c>
      <c r="AB196" t="s">
        <v>109</v>
      </c>
    </row>
    <row r="197" spans="1:28">
      <c r="A197" s="3">
        <v>195</v>
      </c>
      <c r="B197" t="s">
        <v>875</v>
      </c>
      <c r="C197" t="s">
        <v>875</v>
      </c>
      <c r="D197" t="s">
        <v>857</v>
      </c>
      <c r="E197" t="s">
        <v>581</v>
      </c>
      <c r="F197" t="s">
        <v>2238</v>
      </c>
      <c r="G197" s="8"/>
      <c r="H197" s="8" t="str">
        <f t="shared" si="21"/>
        <v>1.마이크로-10만명 미만</v>
      </c>
      <c r="I197" s="8" t="str">
        <f ca="1">IFERROR(__xludf.DUMMYFUNCTION("iferror(REGEXEXTRACT(E197,""[a-zA-Z0-9._%+-]+@[a-zA-Z0-9.-]+\.[a-zA-Z]{2,}""),""2.이메일 없음"")"),"aleynaerzu123@gmail.com")</f>
        <v>aleynaerzu123@gmail.com</v>
      </c>
      <c r="J197" s="8">
        <f t="shared" si="22"/>
        <v>4.9685534591194973E-4</v>
      </c>
      <c r="K197" s="7">
        <f t="shared" si="23"/>
        <v>4.4025157232704402E-5</v>
      </c>
      <c r="L197" s="6">
        <f t="shared" si="24"/>
        <v>40.349999999999994</v>
      </c>
      <c r="M197" s="5">
        <f t="shared" si="25"/>
        <v>11.821561338289962</v>
      </c>
      <c r="N197" s="4">
        <f t="shared" si="26"/>
        <v>4.275092936802974E-3</v>
      </c>
      <c r="O197" s="4">
        <f t="shared" si="27"/>
        <v>2.418379685610641</v>
      </c>
      <c r="P197" t="s">
        <v>1577</v>
      </c>
      <c r="Q197">
        <v>26900</v>
      </c>
      <c r="R197">
        <v>2652</v>
      </c>
      <c r="S197">
        <v>101</v>
      </c>
      <c r="T197" s="3">
        <v>43</v>
      </c>
      <c r="U197" s="3">
        <v>14</v>
      </c>
      <c r="V197">
        <v>318000</v>
      </c>
      <c r="W197" s="3">
        <v>7</v>
      </c>
      <c r="X197" s="1" t="s">
        <v>209</v>
      </c>
      <c r="Y197" s="1" t="s">
        <v>208</v>
      </c>
      <c r="Z197" s="2">
        <v>45907.252951388888</v>
      </c>
      <c r="AA197" t="s">
        <v>1358</v>
      </c>
      <c r="AB197" t="s">
        <v>321</v>
      </c>
    </row>
    <row r="198" spans="1:28">
      <c r="A198" s="3">
        <v>196</v>
      </c>
      <c r="B198" t="s">
        <v>1746</v>
      </c>
      <c r="C198" t="s">
        <v>1854</v>
      </c>
      <c r="D198" t="s">
        <v>1964</v>
      </c>
      <c r="E198" t="s">
        <v>2158</v>
      </c>
      <c r="F198" t="s">
        <v>2239</v>
      </c>
      <c r="G198" s="8"/>
      <c r="H198" s="8" t="str">
        <f t="shared" si="21"/>
        <v>1.마이크로-10만명 미만</v>
      </c>
      <c r="I198" s="8" t="str">
        <f ca="1">IFERROR(__xludf.DUMMYFUNCTION("iferror(REGEXEXTRACT(E198,""[a-zA-Z0-9._%+-]+@[a-zA-Z0-9.-]+\.[a-zA-Z]{2,}""),""2.이메일 없음"")"),"thorton@excelsm.com")</f>
        <v>thorton@excelsm.com</v>
      </c>
      <c r="J198" s="8">
        <f t="shared" si="22"/>
        <v>42.406143344709896</v>
      </c>
      <c r="K198" s="7">
        <f t="shared" si="23"/>
        <v>1.3720136518771331</v>
      </c>
      <c r="L198" s="6">
        <f t="shared" si="24"/>
        <v>16.649999999999999</v>
      </c>
      <c r="M198" s="5">
        <f t="shared" si="25"/>
        <v>2.6396396396396397E-2</v>
      </c>
      <c r="N198" s="4">
        <f t="shared" si="26"/>
        <v>1.0722522522522522</v>
      </c>
      <c r="O198" s="4">
        <f t="shared" si="27"/>
        <v>5.6657223796034</v>
      </c>
      <c r="P198" t="s">
        <v>1578</v>
      </c>
      <c r="Q198">
        <v>11100</v>
      </c>
      <c r="R198">
        <v>86</v>
      </c>
      <c r="S198">
        <v>11500</v>
      </c>
      <c r="T198" s="3">
        <v>523</v>
      </c>
      <c r="U198" s="3">
        <v>402</v>
      </c>
      <c r="V198">
        <v>293</v>
      </c>
      <c r="W198" s="3">
        <v>15</v>
      </c>
      <c r="X198" s="1" t="s">
        <v>203</v>
      </c>
      <c r="Y198" s="1" t="s">
        <v>202</v>
      </c>
      <c r="Z198" s="2">
        <v>45536.070925925924</v>
      </c>
      <c r="AA198" t="s">
        <v>1359</v>
      </c>
      <c r="AB198" t="s">
        <v>1131</v>
      </c>
    </row>
    <row r="199" spans="1:28">
      <c r="A199" s="3">
        <v>197</v>
      </c>
      <c r="B199" t="s">
        <v>1747</v>
      </c>
      <c r="C199" t="s">
        <v>1855</v>
      </c>
      <c r="D199" t="s">
        <v>1965</v>
      </c>
      <c r="E199" t="s">
        <v>915</v>
      </c>
      <c r="F199" t="s">
        <v>2240</v>
      </c>
      <c r="G199" s="8"/>
      <c r="H199" s="8" t="str">
        <f t="shared" si="21"/>
        <v>1.마이크로-10만명 미만</v>
      </c>
      <c r="I199" s="8" t="str">
        <f ca="1">IFERROR(__xludf.DUMMYFUNCTION("iferror(REGEXEXTRACT(E199,""[a-zA-Z0-9._%+-]+@[a-zA-Z0-9.-]+\.[a-zA-Z]{2,}""),""2.이메일 없음"")"),"2.이메일 없음")</f>
        <v>2.이메일 없음</v>
      </c>
      <c r="J199" s="8">
        <f t="shared" si="22"/>
        <v>9.7872536945812813E-2</v>
      </c>
      <c r="K199" s="7">
        <f t="shared" si="23"/>
        <v>4.0024630541871922E-4</v>
      </c>
      <c r="L199" s="6">
        <f t="shared" si="24"/>
        <v>3.5339999999999998</v>
      </c>
      <c r="M199" s="5">
        <f t="shared" si="25"/>
        <v>137.86078098471987</v>
      </c>
      <c r="N199" s="4">
        <f t="shared" si="26"/>
        <v>12.236842105263158</v>
      </c>
      <c r="O199" s="4">
        <f t="shared" si="27"/>
        <v>22.055580061755624</v>
      </c>
      <c r="P199" t="s">
        <v>1579</v>
      </c>
      <c r="Q199">
        <v>2356</v>
      </c>
      <c r="R199">
        <v>152</v>
      </c>
      <c r="S199">
        <v>28700</v>
      </c>
      <c r="T199" s="3">
        <v>2959</v>
      </c>
      <c r="U199" s="3">
        <v>130</v>
      </c>
      <c r="V199">
        <v>324800</v>
      </c>
      <c r="W199" s="3">
        <v>6</v>
      </c>
      <c r="X199" s="1" t="s">
        <v>200</v>
      </c>
      <c r="Y199" s="1" t="s">
        <v>199</v>
      </c>
      <c r="Z199" s="2">
        <v>45712.381886574076</v>
      </c>
      <c r="AA199" t="s">
        <v>1360</v>
      </c>
      <c r="AB199" t="s">
        <v>201</v>
      </c>
    </row>
    <row r="200" spans="1:28">
      <c r="A200" s="3">
        <v>198</v>
      </c>
      <c r="B200" t="s">
        <v>1748</v>
      </c>
      <c r="C200" t="s">
        <v>1856</v>
      </c>
      <c r="D200" t="s">
        <v>1966</v>
      </c>
      <c r="E200" t="s">
        <v>2159</v>
      </c>
      <c r="F200" t="s">
        <v>2241</v>
      </c>
      <c r="G200" s="8"/>
      <c r="H200" s="8" t="str">
        <f t="shared" si="21"/>
        <v>2.메가-10만명 이상</v>
      </c>
      <c r="I200" s="8" t="str">
        <f ca="1">IFERROR(__xludf.DUMMYFUNCTION("iferror(REGEXEXTRACT(E200,""[a-zA-Z0-9._%+-]+@[a-zA-Z0-9.-]+\.[a-zA-Z]{2,}""),""2.이메일 없음"")"),"2.이메일 없음")</f>
        <v>2.이메일 없음</v>
      </c>
      <c r="J200" s="8">
        <f t="shared" si="22"/>
        <v>0.9133740352493952</v>
      </c>
      <c r="K200" s="7">
        <f t="shared" si="23"/>
        <v>5.7366662826863264E-2</v>
      </c>
      <c r="L200" s="6">
        <f t="shared" si="24"/>
        <v>150</v>
      </c>
      <c r="M200" s="5">
        <f t="shared" si="25"/>
        <v>4.7515051997810621E-2</v>
      </c>
      <c r="N200" s="4">
        <f t="shared" si="26"/>
        <v>7.3891625615763543E-3</v>
      </c>
      <c r="O200" s="4">
        <f t="shared" si="27"/>
        <v>0.66225165562913912</v>
      </c>
      <c r="P200" t="s">
        <v>1580</v>
      </c>
      <c r="Q200">
        <v>182700</v>
      </c>
      <c r="R200">
        <v>272</v>
      </c>
      <c r="S200">
        <v>852</v>
      </c>
      <c r="T200" s="3">
        <v>6579</v>
      </c>
      <c r="U200" s="3">
        <v>498</v>
      </c>
      <c r="V200">
        <v>8681</v>
      </c>
      <c r="W200" s="3">
        <v>8</v>
      </c>
      <c r="X200" s="1" t="s">
        <v>195</v>
      </c>
      <c r="Y200" s="1" t="s">
        <v>194</v>
      </c>
      <c r="Z200" s="2">
        <v>45147.249409722222</v>
      </c>
      <c r="AA200" t="s">
        <v>1361</v>
      </c>
      <c r="AB200" t="s">
        <v>1132</v>
      </c>
    </row>
    <row r="201" spans="1:28">
      <c r="A201" s="3">
        <v>199</v>
      </c>
      <c r="B201" t="s">
        <v>1749</v>
      </c>
      <c r="C201" t="s">
        <v>1857</v>
      </c>
      <c r="D201" t="s">
        <v>1967</v>
      </c>
      <c r="E201" t="s">
        <v>2160</v>
      </c>
      <c r="F201" t="s">
        <v>2242</v>
      </c>
      <c r="G201" s="8"/>
      <c r="H201" s="8" t="str">
        <f t="shared" si="21"/>
        <v>2.메가-10만명 이상</v>
      </c>
      <c r="I201" s="8" t="str">
        <f ca="1">IFERROR(__xludf.DUMMYFUNCTION("iferror(REGEXEXTRACT(E201,""[a-zA-Z0-9._%+-]+@[a-zA-Z0-9.-]+\.[a-zA-Z]{2,}""),""2.이메일 없음"")"),"abigail.creator@gmail.com")</f>
        <v>abigail.creator@gmail.com</v>
      </c>
      <c r="J201" s="8">
        <f t="shared" si="22"/>
        <v>3.2954545454545454E-3</v>
      </c>
      <c r="K201" s="7">
        <f t="shared" si="23"/>
        <v>2.1853146853146853E-5</v>
      </c>
      <c r="L201" s="6">
        <f t="shared" si="24"/>
        <v>150</v>
      </c>
      <c r="M201" s="5">
        <f t="shared" si="25"/>
        <v>0.3602015113350126</v>
      </c>
      <c r="N201" s="4">
        <f t="shared" si="26"/>
        <v>1.1728589420654911E-3</v>
      </c>
      <c r="O201" s="4">
        <f t="shared" si="27"/>
        <v>0.66225165562913912</v>
      </c>
      <c r="P201" t="s">
        <v>1581</v>
      </c>
      <c r="Q201">
        <v>635200</v>
      </c>
      <c r="R201">
        <v>62</v>
      </c>
      <c r="S201">
        <v>740</v>
      </c>
      <c r="T201" s="3">
        <v>9</v>
      </c>
      <c r="U201" s="3">
        <v>5</v>
      </c>
      <c r="V201">
        <v>228800</v>
      </c>
      <c r="W201" s="3">
        <v>15</v>
      </c>
      <c r="X201" s="1" t="s">
        <v>5</v>
      </c>
      <c r="Y201" s="1" t="s">
        <v>188</v>
      </c>
      <c r="Z201" s="2">
        <v>45896.002812500003</v>
      </c>
      <c r="AA201" t="s">
        <v>1362</v>
      </c>
      <c r="AB201" t="s">
        <v>142</v>
      </c>
    </row>
    <row r="202" spans="1:28">
      <c r="A202" s="3">
        <v>200</v>
      </c>
      <c r="B202" t="s">
        <v>683</v>
      </c>
      <c r="C202" t="s">
        <v>682</v>
      </c>
      <c r="D202" t="s">
        <v>681</v>
      </c>
      <c r="E202" t="s">
        <v>2161</v>
      </c>
      <c r="F202" t="s">
        <v>1037</v>
      </c>
      <c r="G202" s="8"/>
      <c r="H202" s="8" t="str">
        <f t="shared" si="21"/>
        <v>1.마이크로-10만명 미만</v>
      </c>
      <c r="I202" s="8" t="str">
        <f ca="1">IFERROR(__xludf.DUMMYFUNCTION("iferror(REGEXEXTRACT(E202,""[a-zA-Z0-9._%+-]+@[a-zA-Z0-9.-]+\.[a-zA-Z]{2,}""),""2.이메일 없음"")"),"Zoe@hannahleelifestyle.com")</f>
        <v>Zoe@hannahleelifestyle.com</v>
      </c>
      <c r="J202" s="8">
        <f t="shared" si="22"/>
        <v>0.81949712038207612</v>
      </c>
      <c r="K202" s="7">
        <f t="shared" si="23"/>
        <v>1.2642225031605564E-3</v>
      </c>
      <c r="L202" s="6">
        <f t="shared" si="24"/>
        <v>13.311</v>
      </c>
      <c r="M202" s="5">
        <f t="shared" si="25"/>
        <v>0.80223123732251522</v>
      </c>
      <c r="N202" s="4">
        <f t="shared" si="26"/>
        <v>0.65686274509803921</v>
      </c>
      <c r="O202" s="4">
        <f t="shared" si="27"/>
        <v>6.9876318915519526</v>
      </c>
      <c r="P202" t="s">
        <v>1582</v>
      </c>
      <c r="Q202">
        <v>8874</v>
      </c>
      <c r="R202">
        <v>68</v>
      </c>
      <c r="S202">
        <v>5820</v>
      </c>
      <c r="T202" s="3">
        <v>5</v>
      </c>
      <c r="U202" s="3">
        <v>9</v>
      </c>
      <c r="V202">
        <v>7119</v>
      </c>
      <c r="W202" s="3">
        <v>64</v>
      </c>
      <c r="X202" s="1" t="s">
        <v>5</v>
      </c>
      <c r="Y202" s="1" t="s">
        <v>186</v>
      </c>
      <c r="Z202" s="2">
        <v>45191.114965277775</v>
      </c>
      <c r="AA202" t="s">
        <v>1213</v>
      </c>
      <c r="AB202" t="s">
        <v>289</v>
      </c>
    </row>
    <row r="203" spans="1:28">
      <c r="A203" s="3">
        <v>201</v>
      </c>
      <c r="B203" t="s">
        <v>1750</v>
      </c>
      <c r="C203" t="s">
        <v>1858</v>
      </c>
      <c r="D203" t="s">
        <v>1968</v>
      </c>
      <c r="E203" t="s">
        <v>2162</v>
      </c>
      <c r="F203" t="s">
        <v>2243</v>
      </c>
      <c r="G203" s="8"/>
      <c r="H203" s="8" t="str">
        <f t="shared" si="21"/>
        <v>2.메가-10만명 이상</v>
      </c>
      <c r="I203" s="8" t="str">
        <f ca="1">IFERROR(__xludf.DUMMYFUNCTION("iferror(REGEXEXTRACT(E203,""[a-zA-Z0-9._%+-]+@[a-zA-Z0-9.-]+\.[a-zA-Z]{2,}""),""2.이메일 없음"")"),"2.이메일 없음")</f>
        <v>2.이메일 없음</v>
      </c>
      <c r="J203" s="8">
        <f t="shared" si="22"/>
        <v>1.3207142857142857E-3</v>
      </c>
      <c r="K203" s="7">
        <f t="shared" si="23"/>
        <v>4.0142857142857141E-4</v>
      </c>
      <c r="L203" s="6">
        <f t="shared" si="24"/>
        <v>150</v>
      </c>
      <c r="M203" s="5">
        <f t="shared" si="25"/>
        <v>5.7330057330057329</v>
      </c>
      <c r="N203" s="4">
        <f t="shared" si="26"/>
        <v>4.0294840294840296E-3</v>
      </c>
      <c r="O203" s="4">
        <f t="shared" si="27"/>
        <v>0.66225165562913912</v>
      </c>
      <c r="P203" t="s">
        <v>1583</v>
      </c>
      <c r="Q203">
        <v>244200</v>
      </c>
      <c r="R203">
        <v>1286</v>
      </c>
      <c r="S203">
        <v>422</v>
      </c>
      <c r="T203" s="3">
        <v>865</v>
      </c>
      <c r="U203" s="3">
        <v>562</v>
      </c>
      <c r="V203">
        <v>1400000</v>
      </c>
      <c r="W203" s="3">
        <v>34</v>
      </c>
      <c r="X203" s="1" t="s">
        <v>182</v>
      </c>
      <c r="Y203" s="1" t="s">
        <v>181</v>
      </c>
      <c r="Z203" s="2">
        <v>45699.360914351855</v>
      </c>
      <c r="AA203" t="s">
        <v>1363</v>
      </c>
      <c r="AB203" t="s">
        <v>97</v>
      </c>
    </row>
    <row r="204" spans="1:28">
      <c r="A204" s="3">
        <v>202</v>
      </c>
      <c r="B204" t="s">
        <v>1751</v>
      </c>
      <c r="C204" t="s">
        <v>1859</v>
      </c>
      <c r="D204" t="s">
        <v>1969</v>
      </c>
      <c r="E204" t="s">
        <v>2163</v>
      </c>
      <c r="F204" t="s">
        <v>2244</v>
      </c>
      <c r="G204" s="8"/>
      <c r="H204" s="8" t="str">
        <f t="shared" si="21"/>
        <v>2.메가-10만명 이상</v>
      </c>
      <c r="I204" s="8" t="str">
        <f ca="1">IFERROR(__xludf.DUMMYFUNCTION("iferror(REGEXEXTRACT(E204,""[a-zA-Z0-9._%+-]+@[a-zA-Z0-9.-]+\.[a-zA-Z]{2,}""),""2.이메일 없음"")"),"josie@wmgmt.co.uk")</f>
        <v>josie@wmgmt.co.uk</v>
      </c>
      <c r="J204" s="8">
        <f t="shared" si="22"/>
        <v>3.6918328584995254E-2</v>
      </c>
      <c r="K204" s="7">
        <f t="shared" si="23"/>
        <v>5.4605887939221272E-5</v>
      </c>
      <c r="L204" s="6">
        <f t="shared" si="24"/>
        <v>150</v>
      </c>
      <c r="M204" s="5">
        <f t="shared" si="25"/>
        <v>0.93082872928176796</v>
      </c>
      <c r="N204" s="4">
        <f t="shared" si="26"/>
        <v>3.4304972375690607E-2</v>
      </c>
      <c r="O204" s="4">
        <f t="shared" si="27"/>
        <v>0.66225165562913912</v>
      </c>
      <c r="P204" t="s">
        <v>1584</v>
      </c>
      <c r="Q204">
        <v>452500</v>
      </c>
      <c r="R204">
        <v>463</v>
      </c>
      <c r="S204">
        <v>15500</v>
      </c>
      <c r="T204" s="3">
        <v>27</v>
      </c>
      <c r="U204" s="3">
        <v>23</v>
      </c>
      <c r="V204">
        <v>421200</v>
      </c>
      <c r="W204" s="3">
        <v>61</v>
      </c>
      <c r="X204" s="1" t="s">
        <v>5</v>
      </c>
      <c r="Y204" s="1" t="s">
        <v>179</v>
      </c>
      <c r="Z204" s="2">
        <v>45906.96261574074</v>
      </c>
      <c r="AA204" t="s">
        <v>1364</v>
      </c>
      <c r="AB204" t="s">
        <v>100</v>
      </c>
    </row>
    <row r="205" spans="1:28">
      <c r="A205" s="3">
        <v>203</v>
      </c>
      <c r="B205" t="s">
        <v>1752</v>
      </c>
      <c r="C205" t="s">
        <v>1860</v>
      </c>
      <c r="D205" t="s">
        <v>1970</v>
      </c>
      <c r="E205" t="s">
        <v>2155</v>
      </c>
      <c r="F205" t="s">
        <v>2245</v>
      </c>
      <c r="G205" s="8"/>
      <c r="H205" s="8" t="str">
        <f t="shared" si="21"/>
        <v>2.메가-10만명 이상</v>
      </c>
      <c r="I205" s="8" t="str">
        <f ca="1">IFERROR(__xludf.DUMMYFUNCTION("iferror(REGEXEXTRACT(E205,""[a-zA-Z0-9._%+-]+@[a-zA-Z0-9.-]+\.[a-zA-Z]{2,}""),""2.이메일 없음"")"),"hausofsos@icloud.com")</f>
        <v>hausofsos@icloud.com</v>
      </c>
      <c r="J205" s="8">
        <f t="shared" si="22"/>
        <v>8.0409836065573771E-3</v>
      </c>
      <c r="K205" s="7">
        <f t="shared" si="23"/>
        <v>1.7213114754098362E-4</v>
      </c>
      <c r="L205" s="6">
        <f t="shared" si="24"/>
        <v>150</v>
      </c>
      <c r="M205" s="5">
        <f t="shared" si="25"/>
        <v>0.35620437956204382</v>
      </c>
      <c r="N205" s="4">
        <f t="shared" si="26"/>
        <v>2.6452554744525549E-3</v>
      </c>
      <c r="O205" s="4">
        <f t="shared" si="27"/>
        <v>0.66225165562913912</v>
      </c>
      <c r="P205" t="s">
        <v>1585</v>
      </c>
      <c r="Q205">
        <v>342500</v>
      </c>
      <c r="R205">
        <v>2265</v>
      </c>
      <c r="S205">
        <v>885</v>
      </c>
      <c r="T205" s="3">
        <v>75</v>
      </c>
      <c r="U205" s="3">
        <v>21</v>
      </c>
      <c r="V205">
        <v>122000</v>
      </c>
      <c r="W205" s="3">
        <v>15</v>
      </c>
      <c r="X205" s="1" t="s">
        <v>22</v>
      </c>
      <c r="Y205" s="1" t="s">
        <v>21</v>
      </c>
      <c r="Z205" s="2">
        <v>45805.063194444447</v>
      </c>
      <c r="AA205" t="s">
        <v>1365</v>
      </c>
      <c r="AB205" t="s">
        <v>41</v>
      </c>
    </row>
    <row r="206" spans="1:28">
      <c r="A206" s="3">
        <v>204</v>
      </c>
      <c r="B206" t="s">
        <v>1753</v>
      </c>
      <c r="C206" t="s">
        <v>1861</v>
      </c>
      <c r="D206" t="s">
        <v>1971</v>
      </c>
      <c r="E206" t="s">
        <v>2164</v>
      </c>
      <c r="F206" t="s">
        <v>2246</v>
      </c>
      <c r="G206" s="8"/>
      <c r="H206" s="8" t="str">
        <f t="shared" si="21"/>
        <v>2.메가-10만명 이상</v>
      </c>
      <c r="I206" s="8" t="str">
        <f ca="1">IFERROR(__xludf.DUMMYFUNCTION("iferror(REGEXEXTRACT(E206,""[a-zA-Z0-9._%+-]+@[a-zA-Z0-9.-]+\.[a-zA-Z]{2,}""),""2.이메일 없음"")"),"2.이메일 없음")</f>
        <v>2.이메일 없음</v>
      </c>
      <c r="J206" s="8">
        <f t="shared" si="22"/>
        <v>8.0357142857142849E-3</v>
      </c>
      <c r="K206" s="7">
        <f t="shared" si="23"/>
        <v>5.8928571428571428E-4</v>
      </c>
      <c r="L206" s="6">
        <f t="shared" si="24"/>
        <v>150</v>
      </c>
      <c r="M206" s="5">
        <f t="shared" si="25"/>
        <v>0.37735849056603776</v>
      </c>
      <c r="N206" s="4">
        <f t="shared" si="26"/>
        <v>1.8059299191374664E-3</v>
      </c>
      <c r="O206" s="4">
        <f t="shared" si="27"/>
        <v>0.66225165562913912</v>
      </c>
      <c r="P206" t="s">
        <v>1586</v>
      </c>
      <c r="Q206">
        <v>148400</v>
      </c>
      <c r="R206">
        <v>1776</v>
      </c>
      <c r="S206">
        <v>235</v>
      </c>
      <c r="T206" s="3">
        <v>182</v>
      </c>
      <c r="U206" s="3">
        <v>33</v>
      </c>
      <c r="V206">
        <v>56000</v>
      </c>
      <c r="W206" s="3">
        <v>9</v>
      </c>
      <c r="X206" s="1" t="s">
        <v>5</v>
      </c>
      <c r="Y206" s="1" t="s">
        <v>171</v>
      </c>
      <c r="Z206" s="2">
        <v>45853.899282407408</v>
      </c>
      <c r="AA206" t="s">
        <v>1366</v>
      </c>
      <c r="AB206" t="s">
        <v>157</v>
      </c>
    </row>
    <row r="207" spans="1:28">
      <c r="A207" s="3">
        <v>205</v>
      </c>
      <c r="B207" t="s">
        <v>530</v>
      </c>
      <c r="C207" t="s">
        <v>529</v>
      </c>
      <c r="D207" t="s">
        <v>528</v>
      </c>
      <c r="E207" t="s">
        <v>2165</v>
      </c>
      <c r="F207" t="s">
        <v>2247</v>
      </c>
      <c r="G207" s="8"/>
      <c r="H207" s="8" t="str">
        <f t="shared" si="21"/>
        <v>1.마이크로-10만명 미만</v>
      </c>
      <c r="I207" s="8" t="str">
        <f ca="1">IFERROR(__xludf.DUMMYFUNCTION("iferror(REGEXEXTRACT(E207,""[a-zA-Z0-9._%+-]+@[a-zA-Z0-9.-]+\.[a-zA-Z]{2,}""),""2.이메일 없음"")"),"2.이메일 없음")</f>
        <v>2.이메일 없음</v>
      </c>
      <c r="J207" s="8">
        <f t="shared" si="22"/>
        <v>1.9322681486627302E-2</v>
      </c>
      <c r="K207" s="7">
        <f t="shared" si="23"/>
        <v>3.7628806298483269E-4</v>
      </c>
      <c r="L207" s="6">
        <f t="shared" si="24"/>
        <v>127.64999999999999</v>
      </c>
      <c r="M207" s="5">
        <f t="shared" si="25"/>
        <v>10.149236192714454</v>
      </c>
      <c r="N207" s="4">
        <f t="shared" si="26"/>
        <v>0.16010575793184489</v>
      </c>
      <c r="O207" s="4">
        <f t="shared" si="27"/>
        <v>0.7773027594247961</v>
      </c>
      <c r="P207" t="s">
        <v>1587</v>
      </c>
      <c r="Q207">
        <v>85100</v>
      </c>
      <c r="R207">
        <v>270</v>
      </c>
      <c r="S207">
        <v>13300</v>
      </c>
      <c r="T207" s="3">
        <v>3064</v>
      </c>
      <c r="U207" s="3">
        <v>325</v>
      </c>
      <c r="V207">
        <v>863700</v>
      </c>
      <c r="W207" s="3">
        <v>84</v>
      </c>
      <c r="X207" s="1" t="s">
        <v>5</v>
      </c>
      <c r="Y207" s="1" t="s">
        <v>169</v>
      </c>
      <c r="Z207" s="2">
        <v>45899.022870370369</v>
      </c>
      <c r="AA207" t="s">
        <v>1367</v>
      </c>
      <c r="AB207" t="s">
        <v>150</v>
      </c>
    </row>
    <row r="208" spans="1:28">
      <c r="A208" s="3">
        <v>206</v>
      </c>
      <c r="B208" t="s">
        <v>1754</v>
      </c>
      <c r="C208" t="s">
        <v>1862</v>
      </c>
      <c r="D208" t="s">
        <v>1972</v>
      </c>
      <c r="E208" t="s">
        <v>915</v>
      </c>
      <c r="F208" t="s">
        <v>2248</v>
      </c>
      <c r="G208" s="8"/>
      <c r="H208" s="8" t="str">
        <f t="shared" si="21"/>
        <v>1.마이크로-10만명 미만</v>
      </c>
      <c r="I208" s="8" t="str">
        <f ca="1">IFERROR(__xludf.DUMMYFUNCTION("iferror(REGEXEXTRACT(E208,""[a-zA-Z0-9._%+-]+@[a-zA-Z0-9.-]+\.[a-zA-Z]{2,}""),""2.이메일 없음"")"),"eliza@cadence-talent.com")</f>
        <v>eliza@cadence-talent.com</v>
      </c>
      <c r="J208" s="8">
        <f t="shared" si="22"/>
        <v>8.8423076923076927E-3</v>
      </c>
      <c r="K208" s="7">
        <f t="shared" si="23"/>
        <v>1.203076923076923E-3</v>
      </c>
      <c r="L208" s="6">
        <f t="shared" si="24"/>
        <v>51</v>
      </c>
      <c r="M208" s="5">
        <f t="shared" si="25"/>
        <v>76.470588235294116</v>
      </c>
      <c r="N208" s="4">
        <f t="shared" si="26"/>
        <v>9.6764705882352947E-2</v>
      </c>
      <c r="O208" s="4">
        <f t="shared" si="27"/>
        <v>1.9230769230769231</v>
      </c>
      <c r="P208" t="s">
        <v>1588</v>
      </c>
      <c r="Q208">
        <v>34000</v>
      </c>
      <c r="R208">
        <v>210</v>
      </c>
      <c r="S208">
        <v>162</v>
      </c>
      <c r="T208" s="3">
        <v>19700</v>
      </c>
      <c r="U208" s="3">
        <v>3128</v>
      </c>
      <c r="V208">
        <v>2600000</v>
      </c>
      <c r="W208" s="3">
        <v>15</v>
      </c>
      <c r="X208" s="1" t="s">
        <v>5</v>
      </c>
      <c r="Y208" s="1" t="s">
        <v>164</v>
      </c>
      <c r="Z208" s="2">
        <v>45651.368645833332</v>
      </c>
      <c r="AA208" t="s">
        <v>1368</v>
      </c>
      <c r="AB208" t="s">
        <v>126</v>
      </c>
    </row>
    <row r="209" spans="1:28">
      <c r="A209" s="3">
        <v>207</v>
      </c>
      <c r="B209" t="s">
        <v>1755</v>
      </c>
      <c r="C209" t="s">
        <v>1863</v>
      </c>
      <c r="D209" t="s">
        <v>1973</v>
      </c>
      <c r="F209" t="s">
        <v>2249</v>
      </c>
      <c r="G209" s="8"/>
      <c r="H209" s="8" t="str">
        <f t="shared" si="21"/>
        <v>2.메가-10만명 이상</v>
      </c>
      <c r="I209" s="8" t="str">
        <f ca="1">IFERROR(__xludf.DUMMYFUNCTION("iferror(REGEXEXTRACT(E209,""[a-zA-Z0-9._%+-]+@[a-zA-Z0-9.-]+\.[a-zA-Z]{2,}""),""2.이메일 없음"")"),"2.이메일 없음")</f>
        <v>2.이메일 없음</v>
      </c>
      <c r="J209" s="8">
        <f t="shared" si="22"/>
        <v>1.8909765715611226</v>
      </c>
      <c r="K209" s="7">
        <f t="shared" si="23"/>
        <v>2.3196474135931338E-4</v>
      </c>
      <c r="L209" s="6">
        <f t="shared" si="24"/>
        <v>150</v>
      </c>
      <c r="M209" s="5">
        <f t="shared" si="25"/>
        <v>7.8381818181818188E-3</v>
      </c>
      <c r="N209" s="4">
        <f t="shared" si="26"/>
        <v>1.482E-2</v>
      </c>
      <c r="O209" s="4">
        <f t="shared" si="27"/>
        <v>0.66225165562913912</v>
      </c>
      <c r="P209" t="s">
        <v>1589</v>
      </c>
      <c r="Q209">
        <v>1100000</v>
      </c>
      <c r="R209">
        <v>331</v>
      </c>
      <c r="S209">
        <v>16300</v>
      </c>
      <c r="T209" s="3">
        <v>2</v>
      </c>
      <c r="U209" s="3">
        <v>2</v>
      </c>
      <c r="V209">
        <v>8622</v>
      </c>
      <c r="W209" s="3">
        <v>6</v>
      </c>
      <c r="X209" s="1" t="s">
        <v>36</v>
      </c>
      <c r="Y209" s="1" t="s">
        <v>35</v>
      </c>
      <c r="Z209" s="2">
        <v>45910.249722222223</v>
      </c>
      <c r="AA209" t="s">
        <v>1369</v>
      </c>
      <c r="AB209" t="s">
        <v>652</v>
      </c>
    </row>
    <row r="210" spans="1:28">
      <c r="A210" s="3">
        <v>208</v>
      </c>
      <c r="B210" t="s">
        <v>1756</v>
      </c>
      <c r="C210" t="s">
        <v>1864</v>
      </c>
      <c r="D210" t="s">
        <v>1974</v>
      </c>
      <c r="F210" t="s">
        <v>2250</v>
      </c>
      <c r="G210" s="8"/>
      <c r="H210" s="8" t="str">
        <f t="shared" si="21"/>
        <v>2.메가-10만명 이상</v>
      </c>
      <c r="I210" s="8" t="str">
        <f ca="1">IFERROR(__xludf.DUMMYFUNCTION("iferror(REGEXEXTRACT(E210,""[a-zA-Z0-9._%+-]+@[a-zA-Z0-9.-]+\.[a-zA-Z]{2,}""),""2.이메일 없음"")"),"Daylancollaborations@gmail.com")</f>
        <v>Daylancollaborations@gmail.com</v>
      </c>
      <c r="J210" s="8">
        <f t="shared" si="22"/>
        <v>3.668131868131868E-2</v>
      </c>
      <c r="K210" s="7">
        <f t="shared" si="23"/>
        <v>2.5274725274725276E-4</v>
      </c>
      <c r="L210" s="6">
        <f t="shared" si="24"/>
        <v>150</v>
      </c>
      <c r="M210" s="5">
        <f t="shared" si="25"/>
        <v>0.18480909829406986</v>
      </c>
      <c r="N210" s="4">
        <f t="shared" si="26"/>
        <v>6.6734362307067424E-3</v>
      </c>
      <c r="O210" s="4">
        <f t="shared" si="27"/>
        <v>0.66225165562913912</v>
      </c>
      <c r="P210" t="s">
        <v>1590</v>
      </c>
      <c r="Q210">
        <v>492400</v>
      </c>
      <c r="R210">
        <v>237</v>
      </c>
      <c r="S210">
        <v>3263</v>
      </c>
      <c r="T210" s="3">
        <v>52</v>
      </c>
      <c r="U210" s="3">
        <v>23</v>
      </c>
      <c r="V210">
        <v>91000</v>
      </c>
      <c r="W210" s="3">
        <v>7</v>
      </c>
      <c r="X210" s="1" t="s">
        <v>159</v>
      </c>
      <c r="Y210" s="1" t="s">
        <v>158</v>
      </c>
      <c r="Z210" s="2">
        <v>45145.433622685188</v>
      </c>
      <c r="AA210" t="s">
        <v>1370</v>
      </c>
      <c r="AB210" t="s">
        <v>1133</v>
      </c>
    </row>
    <row r="211" spans="1:28">
      <c r="A211" s="3">
        <v>209</v>
      </c>
      <c r="B211" t="s">
        <v>1757</v>
      </c>
      <c r="C211" t="s">
        <v>1865</v>
      </c>
      <c r="D211" t="s">
        <v>1975</v>
      </c>
      <c r="F211" t="s">
        <v>1041</v>
      </c>
      <c r="G211" s="8"/>
      <c r="H211" s="8" t="str">
        <f t="shared" si="21"/>
        <v>2.메가-10만명 이상</v>
      </c>
      <c r="I211" s="8" t="str">
        <f ca="1">IFERROR(__xludf.DUMMYFUNCTION("iferror(REGEXEXTRACT(E211,""[a-zA-Z0-9._%+-]+@[a-zA-Z0-9.-]+\.[a-zA-Z]{2,}""),""2.이메일 없음"")"),"contact@liloulikes.co.uk")</f>
        <v>contact@liloulikes.co.uk</v>
      </c>
      <c r="J211" s="8">
        <f t="shared" si="22"/>
        <v>3.7234042553191488E-2</v>
      </c>
      <c r="K211" s="7">
        <f t="shared" si="23"/>
        <v>5.9101654846335696E-4</v>
      </c>
      <c r="L211" s="6">
        <f t="shared" si="24"/>
        <v>150</v>
      </c>
      <c r="M211" s="5">
        <f t="shared" si="25"/>
        <v>4.6229508196721308E-2</v>
      </c>
      <c r="N211" s="4">
        <f t="shared" si="26"/>
        <v>1.7213114754098362E-3</v>
      </c>
      <c r="O211" s="4">
        <f t="shared" si="27"/>
        <v>0.66225165562913912</v>
      </c>
      <c r="P211" t="s">
        <v>1591</v>
      </c>
      <c r="Q211">
        <v>183000</v>
      </c>
      <c r="R211">
        <v>463</v>
      </c>
      <c r="S211">
        <v>310</v>
      </c>
      <c r="T211" s="3">
        <v>0</v>
      </c>
      <c r="U211" s="3">
        <v>5</v>
      </c>
      <c r="V211">
        <v>8460</v>
      </c>
      <c r="W211" s="3">
        <v>5</v>
      </c>
      <c r="X211" s="1" t="s">
        <v>5</v>
      </c>
      <c r="Y211" s="1" t="s">
        <v>156</v>
      </c>
      <c r="Z211" s="2">
        <v>45909.659201388888</v>
      </c>
      <c r="AA211" t="s">
        <v>1371</v>
      </c>
      <c r="AB211" t="s">
        <v>100</v>
      </c>
    </row>
    <row r="212" spans="1:28">
      <c r="A212" s="3">
        <v>210</v>
      </c>
      <c r="B212" t="s">
        <v>1758</v>
      </c>
      <c r="C212" t="s">
        <v>1866</v>
      </c>
      <c r="D212" t="s">
        <v>1976</v>
      </c>
      <c r="E212" t="s">
        <v>67</v>
      </c>
      <c r="F212" t="s">
        <v>2251</v>
      </c>
      <c r="G212" s="8"/>
      <c r="H212" s="8" t="str">
        <f t="shared" si="21"/>
        <v>2.메가-10만명 이상</v>
      </c>
      <c r="I212" s="8" t="str">
        <f ca="1">IFERROR(__xludf.DUMMYFUNCTION("iferror(REGEXEXTRACT(E212,""[a-zA-Z0-9._%+-]+@[a-zA-Z0-9.-]+\.[a-zA-Z]{2,}""),""2.이메일 없음"")"),"2.이메일 없음")</f>
        <v>2.이메일 없음</v>
      </c>
      <c r="J212" s="8">
        <f t="shared" si="22"/>
        <v>0.239375</v>
      </c>
      <c r="K212" s="7">
        <f t="shared" si="23"/>
        <v>3.7000000000000002E-3</v>
      </c>
      <c r="L212" s="6">
        <f t="shared" si="24"/>
        <v>150</v>
      </c>
      <c r="M212" s="5">
        <f t="shared" si="25"/>
        <v>0.1225114854517611</v>
      </c>
      <c r="N212" s="4">
        <f t="shared" si="26"/>
        <v>7.8866768759571215E-3</v>
      </c>
      <c r="O212" s="4">
        <f t="shared" si="27"/>
        <v>0.66225165562913912</v>
      </c>
      <c r="P212" t="s">
        <v>1592</v>
      </c>
      <c r="Q212">
        <v>653000</v>
      </c>
      <c r="R212">
        <v>5643</v>
      </c>
      <c r="S212">
        <v>4854</v>
      </c>
      <c r="T212" s="3">
        <v>14000</v>
      </c>
      <c r="U212" s="3">
        <v>296</v>
      </c>
      <c r="V212">
        <v>80000</v>
      </c>
      <c r="W212" s="3">
        <v>63</v>
      </c>
      <c r="X212" s="1" t="s">
        <v>5</v>
      </c>
      <c r="Y212" s="1" t="s">
        <v>151</v>
      </c>
      <c r="Z212" s="2">
        <v>45794.446539351855</v>
      </c>
      <c r="AA212" t="s">
        <v>1372</v>
      </c>
      <c r="AB212" t="s">
        <v>65</v>
      </c>
    </row>
    <row r="213" spans="1:28">
      <c r="A213" s="3">
        <v>211</v>
      </c>
      <c r="B213" t="s">
        <v>1759</v>
      </c>
      <c r="C213" t="s">
        <v>1867</v>
      </c>
      <c r="D213" t="s">
        <v>1977</v>
      </c>
      <c r="E213" t="s">
        <v>114</v>
      </c>
      <c r="F213" t="s">
        <v>2252</v>
      </c>
      <c r="G213" s="8"/>
      <c r="H213" s="8" t="str">
        <f t="shared" si="21"/>
        <v>2.메가-10만명 이상</v>
      </c>
      <c r="I213" s="8" t="str">
        <f ca="1">IFERROR(__xludf.DUMMYFUNCTION("iferror(REGEXEXTRACT(E213,""[a-zA-Z0-9._%+-]+@[a-zA-Z0-9.-]+\.[a-zA-Z]{2,}""),""2.이메일 없음"")"),"aimee@friendsinreality.com")</f>
        <v>aimee@friendsinreality.com</v>
      </c>
      <c r="J213" s="8">
        <f t="shared" si="22"/>
        <v>5.7863380281690144</v>
      </c>
      <c r="K213" s="7">
        <f t="shared" si="23"/>
        <v>0.42483568075117373</v>
      </c>
      <c r="L213" s="6">
        <f t="shared" si="24"/>
        <v>150</v>
      </c>
      <c r="M213" s="5">
        <f t="shared" si="25"/>
        <v>3.0328919265271252E-2</v>
      </c>
      <c r="N213" s="4">
        <f t="shared" si="26"/>
        <v>3.680620817314538E-2</v>
      </c>
      <c r="O213" s="4">
        <f t="shared" si="27"/>
        <v>0.66225165562913912</v>
      </c>
      <c r="P213" t="s">
        <v>1593</v>
      </c>
      <c r="Q213">
        <v>702300</v>
      </c>
      <c r="R213">
        <v>3259</v>
      </c>
      <c r="S213">
        <v>16800</v>
      </c>
      <c r="T213" s="3">
        <v>97400</v>
      </c>
      <c r="U213" s="3">
        <v>9049</v>
      </c>
      <c r="V213">
        <v>21300</v>
      </c>
      <c r="W213" s="3">
        <v>15</v>
      </c>
      <c r="X213" s="1" t="s">
        <v>148</v>
      </c>
      <c r="Y213" s="1" t="s">
        <v>147</v>
      </c>
      <c r="Z213" s="2">
        <v>45648.154930555553</v>
      </c>
      <c r="AA213" t="s">
        <v>1373</v>
      </c>
      <c r="AB213" t="s">
        <v>111</v>
      </c>
    </row>
    <row r="214" spans="1:28">
      <c r="A214" s="3">
        <v>212</v>
      </c>
      <c r="B214" t="s">
        <v>1760</v>
      </c>
      <c r="C214" t="s">
        <v>1868</v>
      </c>
      <c r="D214" t="s">
        <v>1978</v>
      </c>
      <c r="E214" t="s">
        <v>953</v>
      </c>
      <c r="F214" t="s">
        <v>2253</v>
      </c>
      <c r="G214" s="8"/>
      <c r="H214" s="8" t="str">
        <f t="shared" si="21"/>
        <v>2.메가-10만명 이상</v>
      </c>
      <c r="I214" s="8" t="str">
        <f ca="1">IFERROR(__xludf.DUMMYFUNCTION("iferror(REGEXEXTRACT(E214,""[a-zA-Z0-9._%+-]+@[a-zA-Z0-9.-]+\.[a-zA-Z]{2,}""),""2.이메일 없음"")"),"2.이메일 없음")</f>
        <v>2.이메일 없음</v>
      </c>
      <c r="J214" s="8">
        <f t="shared" si="22"/>
        <v>0.1511259676284307</v>
      </c>
      <c r="K214" s="7">
        <f t="shared" si="23"/>
        <v>5.0316678395496126E-4</v>
      </c>
      <c r="L214" s="6">
        <f t="shared" si="24"/>
        <v>150</v>
      </c>
      <c r="M214" s="5">
        <f t="shared" si="25"/>
        <v>7.2871794871794876E-2</v>
      </c>
      <c r="N214" s="4">
        <f t="shared" si="26"/>
        <v>1.095974358974359E-2</v>
      </c>
      <c r="O214" s="4">
        <f t="shared" si="27"/>
        <v>0.66225165562913912</v>
      </c>
      <c r="P214" t="s">
        <v>1594</v>
      </c>
      <c r="Q214">
        <v>3900000</v>
      </c>
      <c r="R214">
        <v>764</v>
      </c>
      <c r="S214">
        <v>42600</v>
      </c>
      <c r="T214" s="3">
        <v>207</v>
      </c>
      <c r="U214" s="3">
        <v>143</v>
      </c>
      <c r="V214">
        <v>284200</v>
      </c>
      <c r="W214" s="3">
        <v>8</v>
      </c>
      <c r="X214" s="1" t="s">
        <v>5</v>
      </c>
      <c r="Y214" s="1" t="s">
        <v>143</v>
      </c>
      <c r="Z214" s="2">
        <v>45200.296585648146</v>
      </c>
      <c r="AA214" t="s">
        <v>1374</v>
      </c>
      <c r="AB214" t="s">
        <v>92</v>
      </c>
    </row>
    <row r="215" spans="1:28">
      <c r="A215" s="3">
        <v>213</v>
      </c>
      <c r="B215" t="s">
        <v>882</v>
      </c>
      <c r="C215" t="s">
        <v>904</v>
      </c>
      <c r="D215" t="s">
        <v>864</v>
      </c>
      <c r="E215" t="s">
        <v>957</v>
      </c>
      <c r="F215" t="s">
        <v>1041</v>
      </c>
      <c r="G215" s="8"/>
      <c r="H215" s="8" t="str">
        <f t="shared" si="21"/>
        <v>2.메가-10만명 이상</v>
      </c>
      <c r="I215" s="8" t="str">
        <f ca="1">IFERROR(__xludf.DUMMYFUNCTION("iferror(REGEXEXTRACT(E215,""[a-zA-Z0-9._%+-]+@[a-zA-Z0-9.-]+\.[a-zA-Z]{2,}""),""2.이메일 없음"")"),"ivyangstbiz@gmail.com")</f>
        <v>ivyangstbiz@gmail.com</v>
      </c>
      <c r="J215" s="8">
        <f t="shared" si="22"/>
        <v>6.627508565834557E-3</v>
      </c>
      <c r="K215" s="7">
        <f t="shared" si="23"/>
        <v>1.2701908957415565E-3</v>
      </c>
      <c r="L215" s="6">
        <f t="shared" si="24"/>
        <v>150</v>
      </c>
      <c r="M215" s="5">
        <f t="shared" si="25"/>
        <v>2.8140495867768593</v>
      </c>
      <c r="N215" s="4">
        <f t="shared" si="26"/>
        <v>4.352617079889807E-3</v>
      </c>
      <c r="O215" s="4">
        <f t="shared" si="27"/>
        <v>0.66225165562913912</v>
      </c>
      <c r="P215" t="s">
        <v>1595</v>
      </c>
      <c r="Q215">
        <v>145200</v>
      </c>
      <c r="R215">
        <v>456</v>
      </c>
      <c r="S215">
        <v>113</v>
      </c>
      <c r="T215" s="3">
        <v>2076</v>
      </c>
      <c r="U215" s="3">
        <v>519</v>
      </c>
      <c r="V215">
        <v>408600</v>
      </c>
      <c r="W215" s="3">
        <v>9</v>
      </c>
      <c r="X215" s="1" t="s">
        <v>137</v>
      </c>
      <c r="Y215" s="1" t="s">
        <v>136</v>
      </c>
      <c r="Z215" s="2">
        <v>45811.343842592592</v>
      </c>
      <c r="AA215" t="s">
        <v>1219</v>
      </c>
      <c r="AB215" t="s">
        <v>84</v>
      </c>
    </row>
    <row r="216" spans="1:28">
      <c r="A216" s="3">
        <v>214</v>
      </c>
      <c r="B216" t="s">
        <v>1761</v>
      </c>
      <c r="C216" t="s">
        <v>1869</v>
      </c>
      <c r="D216" t="s">
        <v>1979</v>
      </c>
      <c r="E216" t="s">
        <v>958</v>
      </c>
      <c r="F216" t="s">
        <v>2254</v>
      </c>
      <c r="G216" s="8"/>
      <c r="H216" s="8" t="str">
        <f t="shared" si="21"/>
        <v>1.마이크로-10만명 미만</v>
      </c>
      <c r="I216" s="8" t="str">
        <f ca="1">IFERROR(__xludf.DUMMYFUNCTION("iferror(REGEXEXTRACT(E216,""[a-zA-Z0-9._%+-]+@[a-zA-Z0-9.-]+\.[a-zA-Z]{2,}""),""2.이메일 없음"")"),"aimee@friendsinreality.com")</f>
        <v>aimee@friendsinreality.com</v>
      </c>
      <c r="J216" s="8">
        <f t="shared" si="22"/>
        <v>6.1640416666666669</v>
      </c>
      <c r="K216" s="7">
        <f t="shared" si="23"/>
        <v>0.42083333333333334</v>
      </c>
      <c r="L216" s="6">
        <f t="shared" si="24"/>
        <v>50.849999999999994</v>
      </c>
      <c r="M216" s="5">
        <f t="shared" si="25"/>
        <v>0.70796460176991149</v>
      </c>
      <c r="N216" s="4">
        <f t="shared" si="26"/>
        <v>0.30492625368731563</v>
      </c>
      <c r="O216" s="4">
        <f t="shared" si="27"/>
        <v>1.9286403085824495</v>
      </c>
      <c r="P216" t="s">
        <v>1596</v>
      </c>
      <c r="Q216">
        <v>33900</v>
      </c>
      <c r="R216">
        <v>784</v>
      </c>
      <c r="S216">
        <v>237</v>
      </c>
      <c r="T216" s="3">
        <v>137600</v>
      </c>
      <c r="U216" s="3">
        <v>10100</v>
      </c>
      <c r="V216">
        <v>24000</v>
      </c>
      <c r="W216" s="3">
        <v>13</v>
      </c>
      <c r="X216" s="1" t="s">
        <v>131</v>
      </c>
      <c r="Y216" s="1" t="s">
        <v>130</v>
      </c>
      <c r="Z216" s="2">
        <v>45499.116666666669</v>
      </c>
      <c r="AA216" t="s">
        <v>1375</v>
      </c>
      <c r="AB216" t="s">
        <v>71</v>
      </c>
    </row>
    <row r="217" spans="1:28">
      <c r="A217" s="3">
        <v>215</v>
      </c>
      <c r="B217" t="s">
        <v>1762</v>
      </c>
      <c r="C217" t="s">
        <v>1762</v>
      </c>
      <c r="D217" t="s">
        <v>1980</v>
      </c>
      <c r="E217" t="s">
        <v>959</v>
      </c>
      <c r="F217" t="s">
        <v>2255</v>
      </c>
      <c r="G217" s="8"/>
      <c r="H217" s="8" t="str">
        <f t="shared" si="21"/>
        <v>2.메가-10만명 이상</v>
      </c>
      <c r="I217" s="8" t="str">
        <f ca="1">IFERROR(__xludf.DUMMYFUNCTION("iferror(REGEXEXTRACT(E217,""[a-zA-Z0-9._%+-]+@[a-zA-Z0-9.-]+\.[a-zA-Z]{2,}""),""2.이메일 없음"")"),"2.이메일 없음")</f>
        <v>2.이메일 없음</v>
      </c>
      <c r="J217" s="8">
        <f t="shared" si="22"/>
        <v>5.2059973924380705</v>
      </c>
      <c r="K217" s="7">
        <f t="shared" si="23"/>
        <v>0.18665797479356802</v>
      </c>
      <c r="L217" s="6">
        <f t="shared" si="24"/>
        <v>150</v>
      </c>
      <c r="M217" s="5">
        <f t="shared" si="25"/>
        <v>8.6945021726808989E-3</v>
      </c>
      <c r="N217" s="4">
        <f t="shared" si="26"/>
        <v>2.8639712828263744E-2</v>
      </c>
      <c r="O217" s="4">
        <f t="shared" si="27"/>
        <v>0.66225165562913912</v>
      </c>
      <c r="P217" t="s">
        <v>1597</v>
      </c>
      <c r="Q217">
        <v>529300</v>
      </c>
      <c r="R217">
        <v>241</v>
      </c>
      <c r="S217">
        <v>14300</v>
      </c>
      <c r="T217" s="3">
        <v>8799</v>
      </c>
      <c r="U217" s="3">
        <v>859</v>
      </c>
      <c r="V217">
        <v>4602</v>
      </c>
      <c r="W217" s="3">
        <v>8</v>
      </c>
      <c r="X217" s="1" t="s">
        <v>128</v>
      </c>
      <c r="Y217" s="1" t="s">
        <v>127</v>
      </c>
      <c r="Z217" s="2">
        <v>45614.435312499998</v>
      </c>
      <c r="AA217" t="s">
        <v>1376</v>
      </c>
      <c r="AB217" t="s">
        <v>57</v>
      </c>
    </row>
    <row r="218" spans="1:28">
      <c r="A218" s="3">
        <v>216</v>
      </c>
      <c r="B218" t="s">
        <v>1763</v>
      </c>
      <c r="C218" t="s">
        <v>1870</v>
      </c>
      <c r="D218" t="s">
        <v>1981</v>
      </c>
      <c r="E218" t="s">
        <v>960</v>
      </c>
      <c r="F218" t="s">
        <v>2256</v>
      </c>
      <c r="G218" s="8"/>
      <c r="H218" s="8" t="str">
        <f t="shared" si="21"/>
        <v>1.마이크로-10만명 미만</v>
      </c>
      <c r="I218" s="8" t="str">
        <f ca="1">IFERROR(__xludf.DUMMYFUNCTION("iferror(REGEXEXTRACT(E218,""[a-zA-Z0-9._%+-]+@[a-zA-Z0-9.-]+\.[a-zA-Z]{2,}""),""2.이메일 없음"")"),"2.이메일 없음")</f>
        <v>2.이메일 없음</v>
      </c>
      <c r="J218" s="8">
        <f t="shared" si="22"/>
        <v>8.2363890181479755E-4</v>
      </c>
      <c r="K218" s="7">
        <f t="shared" si="23"/>
        <v>5.3513261982317358E-5</v>
      </c>
      <c r="L218" s="6">
        <f t="shared" si="24"/>
        <v>17.100000000000001</v>
      </c>
      <c r="M218" s="5">
        <f t="shared" si="25"/>
        <v>37.701754385964911</v>
      </c>
      <c r="N218" s="4">
        <f t="shared" si="26"/>
        <v>2.8070175438596492E-2</v>
      </c>
      <c r="O218" s="4">
        <f t="shared" si="27"/>
        <v>5.5248618784530379</v>
      </c>
      <c r="P218" t="s">
        <v>1598</v>
      </c>
      <c r="Q218">
        <v>11400</v>
      </c>
      <c r="R218">
        <v>789</v>
      </c>
      <c r="S218">
        <v>297</v>
      </c>
      <c r="T218" s="3">
        <v>34</v>
      </c>
      <c r="U218" s="3">
        <v>23</v>
      </c>
      <c r="V218">
        <v>429800</v>
      </c>
      <c r="W218" s="3">
        <v>20</v>
      </c>
      <c r="X218" s="1" t="s">
        <v>125</v>
      </c>
      <c r="Y218" s="1" t="s">
        <v>124</v>
      </c>
      <c r="Z218" s="2">
        <v>45874.980543981481</v>
      </c>
      <c r="AA218" t="s">
        <v>1377</v>
      </c>
      <c r="AB218" t="s">
        <v>106</v>
      </c>
    </row>
    <row r="219" spans="1:28">
      <c r="A219" s="3">
        <v>217</v>
      </c>
      <c r="B219" t="s">
        <v>1764</v>
      </c>
      <c r="C219" t="s">
        <v>1871</v>
      </c>
      <c r="D219" t="s">
        <v>1982</v>
      </c>
      <c r="E219" t="s">
        <v>961</v>
      </c>
      <c r="F219" t="s">
        <v>2257</v>
      </c>
      <c r="G219" s="8"/>
      <c r="H219" s="8" t="str">
        <f t="shared" si="21"/>
        <v>2.메가-10만명 이상</v>
      </c>
      <c r="I219" s="8" t="str">
        <f ca="1">IFERROR(__xludf.DUMMYFUNCTION("iferror(REGEXEXTRACT(E219,""[a-zA-Z0-9._%+-]+@[a-zA-Z0-9.-]+\.[a-zA-Z]{2,}""),""2.이메일 없음"")"),"shelby.marra@thedigitalbrandarchitects.com")</f>
        <v>shelby.marra@thedigitalbrandarchitects.com</v>
      </c>
      <c r="J219" s="8">
        <f t="shared" si="22"/>
        <v>3.7374999999999999E-2</v>
      </c>
      <c r="K219" s="7">
        <f t="shared" si="23"/>
        <v>4.0000000000000001E-3</v>
      </c>
      <c r="L219" s="6">
        <f t="shared" si="24"/>
        <v>150</v>
      </c>
      <c r="M219" s="5">
        <f t="shared" si="25"/>
        <v>9.6793708408953419E-2</v>
      </c>
      <c r="N219" s="4">
        <f t="shared" si="26"/>
        <v>1.8390804597701149E-3</v>
      </c>
      <c r="O219" s="4">
        <f t="shared" si="27"/>
        <v>0.66225165562913912</v>
      </c>
      <c r="P219" t="s">
        <v>1599</v>
      </c>
      <c r="Q219">
        <v>165300</v>
      </c>
      <c r="R219">
        <v>569</v>
      </c>
      <c r="S219">
        <v>240</v>
      </c>
      <c r="T219" s="3">
        <v>294</v>
      </c>
      <c r="U219" s="3">
        <v>64</v>
      </c>
      <c r="V219">
        <v>16000</v>
      </c>
      <c r="W219" s="3">
        <v>56</v>
      </c>
      <c r="X219" s="1" t="s">
        <v>5</v>
      </c>
      <c r="Y219" s="1" t="s">
        <v>121</v>
      </c>
      <c r="Z219" s="2">
        <v>45193.489618055559</v>
      </c>
      <c r="AA219" t="s">
        <v>1378</v>
      </c>
      <c r="AB219" t="s">
        <v>1134</v>
      </c>
    </row>
    <row r="220" spans="1:28">
      <c r="A220" s="3">
        <v>218</v>
      </c>
      <c r="B220" t="s">
        <v>1765</v>
      </c>
      <c r="C220" t="s">
        <v>1765</v>
      </c>
      <c r="D220" t="s">
        <v>1983</v>
      </c>
      <c r="E220" t="s">
        <v>962</v>
      </c>
      <c r="F220" t="s">
        <v>2258</v>
      </c>
      <c r="G220" s="8"/>
      <c r="H220" s="8" t="str">
        <f t="shared" si="21"/>
        <v>1.마이크로-10만명 미만</v>
      </c>
      <c r="I220" s="8" t="str">
        <f ca="1">IFERROR(__xludf.DUMMYFUNCTION("iferror(REGEXEXTRACT(E220,""[a-zA-Z0-9._%+-]+@[a-zA-Z0-9.-]+\.[a-zA-Z]{2,}""),""2.이메일 없음"")"),"evelynortiz@themuseagency.com")</f>
        <v>evelynortiz@themuseagency.com</v>
      </c>
      <c r="J220" s="8">
        <f t="shared" si="22"/>
        <v>6.0701754385964909E-2</v>
      </c>
      <c r="K220" s="7">
        <f t="shared" si="23"/>
        <v>1.3258145363408521E-2</v>
      </c>
      <c r="L220" s="6">
        <f t="shared" si="24"/>
        <v>48</v>
      </c>
      <c r="M220" s="5">
        <f t="shared" si="25"/>
        <v>1.246875</v>
      </c>
      <c r="N220" s="4">
        <f t="shared" si="26"/>
        <v>4.6593750000000003E-2</v>
      </c>
      <c r="O220" s="4">
        <f t="shared" si="27"/>
        <v>2.0408163265306123</v>
      </c>
      <c r="P220" t="s">
        <v>1600</v>
      </c>
      <c r="Q220">
        <v>32000</v>
      </c>
      <c r="R220">
        <v>121</v>
      </c>
      <c r="S220">
        <v>962</v>
      </c>
      <c r="T220" s="3">
        <v>931</v>
      </c>
      <c r="U220" s="3">
        <v>529</v>
      </c>
      <c r="V220">
        <v>39900</v>
      </c>
      <c r="W220" s="3">
        <v>79</v>
      </c>
      <c r="X220" s="1" t="s">
        <v>5</v>
      </c>
      <c r="Y220" s="1" t="s">
        <v>119</v>
      </c>
      <c r="Z220" s="2">
        <v>45541.392453703702</v>
      </c>
      <c r="AA220" t="s">
        <v>1379</v>
      </c>
      <c r="AB220" t="s">
        <v>1135</v>
      </c>
    </row>
    <row r="221" spans="1:28">
      <c r="A221" s="3">
        <v>219</v>
      </c>
      <c r="B221" t="s">
        <v>1766</v>
      </c>
      <c r="C221" t="s">
        <v>1872</v>
      </c>
      <c r="D221" t="s">
        <v>1984</v>
      </c>
      <c r="E221" t="s">
        <v>963</v>
      </c>
      <c r="F221" t="s">
        <v>2259</v>
      </c>
      <c r="G221" s="8"/>
      <c r="H221" s="8" t="str">
        <f t="shared" si="21"/>
        <v>1.마이크로-10만명 미만</v>
      </c>
      <c r="I221" s="8" t="str">
        <f ca="1">IFERROR(__xludf.DUMMYFUNCTION("iferror(REGEXEXTRACT(E221,""[a-zA-Z0-9._%+-]+@[a-zA-Z0-9.-]+\.[a-zA-Z]{2,}""),""2.이메일 없음"")"),"2.이메일 없음")</f>
        <v>2.이메일 없음</v>
      </c>
      <c r="J221" s="8">
        <f t="shared" si="22"/>
        <v>5.1627906976744189E-5</v>
      </c>
      <c r="K221" s="7">
        <f t="shared" si="23"/>
        <v>1.3255813953488372E-5</v>
      </c>
      <c r="L221" s="6">
        <f t="shared" si="24"/>
        <v>89.85</v>
      </c>
      <c r="M221" s="5">
        <f t="shared" si="25"/>
        <v>71.786310517529216</v>
      </c>
      <c r="N221" s="4">
        <f t="shared" si="26"/>
        <v>3.2554257095158599E-3</v>
      </c>
      <c r="O221" s="4">
        <f t="shared" si="27"/>
        <v>1.1007154650522841</v>
      </c>
      <c r="P221" t="s">
        <v>1601</v>
      </c>
      <c r="Q221">
        <v>59900</v>
      </c>
      <c r="R221">
        <v>697</v>
      </c>
      <c r="S221">
        <v>138</v>
      </c>
      <c r="T221" s="3">
        <v>27</v>
      </c>
      <c r="U221" s="3">
        <v>57</v>
      </c>
      <c r="V221">
        <v>4300000</v>
      </c>
      <c r="W221" s="3">
        <v>10</v>
      </c>
      <c r="X221" s="1" t="s">
        <v>118</v>
      </c>
      <c r="Y221" s="1" t="s">
        <v>117</v>
      </c>
      <c r="Z221" s="2">
        <v>45907.985127314816</v>
      </c>
      <c r="AA221" t="s">
        <v>1380</v>
      </c>
      <c r="AB221" t="s">
        <v>60</v>
      </c>
    </row>
    <row r="222" spans="1:28">
      <c r="A222" s="3">
        <v>220</v>
      </c>
      <c r="B222" t="s">
        <v>1767</v>
      </c>
      <c r="C222" t="s">
        <v>1873</v>
      </c>
      <c r="D222" t="s">
        <v>1985</v>
      </c>
      <c r="E222" t="s">
        <v>964</v>
      </c>
      <c r="F222" t="s">
        <v>2260</v>
      </c>
      <c r="G222" s="8"/>
      <c r="H222" s="8" t="str">
        <f t="shared" si="21"/>
        <v>1.마이크로-10만명 미만</v>
      </c>
      <c r="I222" s="8" t="str">
        <f ca="1">IFERROR(__xludf.DUMMYFUNCTION("iferror(REGEXEXTRACT(E222,""[a-zA-Z0-9._%+-]+@[a-zA-Z0-9.-]+\.[a-zA-Z]{2,}""),""2.이메일 없음"")"),"2.이메일 없음")</f>
        <v>2.이메일 없음</v>
      </c>
      <c r="J222" s="8">
        <f t="shared" si="22"/>
        <v>1.0478880675818374</v>
      </c>
      <c r="K222" s="7">
        <f t="shared" si="23"/>
        <v>2.3843717001055965E-2</v>
      </c>
      <c r="L222" s="6">
        <f t="shared" si="24"/>
        <v>50.25</v>
      </c>
      <c r="M222" s="5">
        <f t="shared" si="25"/>
        <v>2.8268656716417913</v>
      </c>
      <c r="N222" s="4">
        <f t="shared" si="26"/>
        <v>0.10552238805970149</v>
      </c>
      <c r="O222" s="4">
        <f t="shared" si="27"/>
        <v>1.9512195121951219</v>
      </c>
      <c r="P222" t="s">
        <v>1602</v>
      </c>
      <c r="Q222">
        <v>33500</v>
      </c>
      <c r="R222">
        <v>225</v>
      </c>
      <c r="S222">
        <v>1277</v>
      </c>
      <c r="T222" s="3">
        <v>95700</v>
      </c>
      <c r="U222" s="3">
        <v>2258</v>
      </c>
      <c r="V222">
        <v>94700</v>
      </c>
      <c r="W222" s="3">
        <v>12</v>
      </c>
      <c r="X222" s="1" t="s">
        <v>116</v>
      </c>
      <c r="Y222" s="1" t="s">
        <v>115</v>
      </c>
      <c r="Z222" s="2">
        <v>45657.306562500002</v>
      </c>
      <c r="AA222" t="s">
        <v>1381</v>
      </c>
      <c r="AB222" t="s">
        <v>170</v>
      </c>
    </row>
    <row r="223" spans="1:28">
      <c r="A223" s="3">
        <v>221</v>
      </c>
      <c r="B223" t="s">
        <v>1768</v>
      </c>
      <c r="C223" t="s">
        <v>1768</v>
      </c>
      <c r="D223" t="s">
        <v>1986</v>
      </c>
      <c r="E223" t="s">
        <v>965</v>
      </c>
      <c r="F223" t="s">
        <v>2261</v>
      </c>
      <c r="G223" s="8"/>
      <c r="H223" s="8" t="str">
        <f t="shared" si="21"/>
        <v>1.마이크로-10만명 미만</v>
      </c>
      <c r="I223" s="8" t="str">
        <f ca="1">IFERROR(__xludf.DUMMYFUNCTION("iferror(REGEXEXTRACT(E223,""[a-zA-Z0-9._%+-]+@[a-zA-Z0-9.-]+\.[a-zA-Z]{2,}""),""2.이메일 없음"")"),"2.이메일 없음")</f>
        <v>2.이메일 없음</v>
      </c>
      <c r="J223" s="8">
        <f t="shared" si="22"/>
        <v>5.4922804353328269E-4</v>
      </c>
      <c r="K223" s="7">
        <f t="shared" si="23"/>
        <v>1.0124019235636548E-5</v>
      </c>
      <c r="L223" s="6">
        <f t="shared" si="24"/>
        <v>105.89999999999999</v>
      </c>
      <c r="M223" s="5">
        <f t="shared" si="25"/>
        <v>5.5963172804532579</v>
      </c>
      <c r="N223" s="4">
        <f t="shared" si="26"/>
        <v>2.6912181303116148E-3</v>
      </c>
      <c r="O223" s="4">
        <f t="shared" si="27"/>
        <v>0.93545369504209552</v>
      </c>
      <c r="P223" t="s">
        <v>1603</v>
      </c>
      <c r="Q223">
        <v>70600</v>
      </c>
      <c r="R223">
        <v>294</v>
      </c>
      <c r="S223">
        <v>186</v>
      </c>
      <c r="T223" s="3">
        <v>27</v>
      </c>
      <c r="U223" s="3">
        <v>4</v>
      </c>
      <c r="V223">
        <v>395100</v>
      </c>
      <c r="W223" s="3">
        <v>7</v>
      </c>
      <c r="X223" s="1" t="s">
        <v>113</v>
      </c>
      <c r="Y223" s="1" t="s">
        <v>112</v>
      </c>
      <c r="Z223" s="2">
        <v>45896.810729166667</v>
      </c>
      <c r="AA223" t="s">
        <v>1382</v>
      </c>
      <c r="AB223" t="s">
        <v>37</v>
      </c>
    </row>
    <row r="224" spans="1:28">
      <c r="A224" s="3">
        <v>222</v>
      </c>
      <c r="B224" t="s">
        <v>367</v>
      </c>
      <c r="C224" t="s">
        <v>366</v>
      </c>
      <c r="D224" t="s">
        <v>365</v>
      </c>
      <c r="E224" t="s">
        <v>966</v>
      </c>
      <c r="F224" t="s">
        <v>1050</v>
      </c>
      <c r="G224" s="8"/>
      <c r="H224" s="8" t="str">
        <f t="shared" si="21"/>
        <v>1.마이크로-10만명 미만</v>
      </c>
      <c r="I224" s="8" t="str">
        <f ca="1">IFERROR(__xludf.DUMMYFUNCTION("iferror(REGEXEXTRACT(E224,""[a-zA-Z0-9._%+-]+@[a-zA-Z0-9.-]+\.[a-zA-Z]{2,}""),""2.이메일 없음"")"),"2.이메일 없음")</f>
        <v>2.이메일 없음</v>
      </c>
      <c r="J224" s="8">
        <f t="shared" si="22"/>
        <v>2.5707702435813036E-3</v>
      </c>
      <c r="K224" s="7">
        <f t="shared" si="23"/>
        <v>3.291639236339697E-6</v>
      </c>
      <c r="L224" s="6">
        <f t="shared" si="24"/>
        <v>132.44999999999999</v>
      </c>
      <c r="M224" s="5">
        <f t="shared" si="25"/>
        <v>3.4405436013590034</v>
      </c>
      <c r="N224" s="4">
        <f t="shared" si="26"/>
        <v>8.6296715741789355E-3</v>
      </c>
      <c r="O224" s="4">
        <f t="shared" si="27"/>
        <v>0.74934432371674786</v>
      </c>
      <c r="P224" t="s">
        <v>1604</v>
      </c>
      <c r="Q224">
        <v>88300</v>
      </c>
      <c r="R224">
        <v>85</v>
      </c>
      <c r="S224">
        <v>761</v>
      </c>
      <c r="T224" s="3">
        <v>19</v>
      </c>
      <c r="U224" s="3">
        <v>1</v>
      </c>
      <c r="V224">
        <v>303800</v>
      </c>
      <c r="W224" s="3">
        <v>9</v>
      </c>
      <c r="X224" s="1" t="s">
        <v>62</v>
      </c>
      <c r="Y224" s="1" t="s">
        <v>110</v>
      </c>
      <c r="Z224" s="2">
        <v>45758.217824074076</v>
      </c>
      <c r="AA224" t="s">
        <v>1232</v>
      </c>
      <c r="AB224" t="s">
        <v>1136</v>
      </c>
    </row>
    <row r="225" spans="1:28">
      <c r="A225" s="3">
        <v>223</v>
      </c>
      <c r="B225" t="s">
        <v>1769</v>
      </c>
      <c r="C225" t="s">
        <v>1874</v>
      </c>
      <c r="D225" t="s">
        <v>1987</v>
      </c>
      <c r="E225" t="s">
        <v>967</v>
      </c>
      <c r="F225" t="s">
        <v>2262</v>
      </c>
      <c r="G225" s="8"/>
      <c r="H225" s="8" t="str">
        <f t="shared" si="21"/>
        <v>1.마이크로-10만명 미만</v>
      </c>
      <c r="I225" s="8" t="str">
        <f ca="1">IFERROR(__xludf.DUMMYFUNCTION("iferror(REGEXEXTRACT(E225,""[a-zA-Z0-9._%+-]+@[a-zA-Z0-9.-]+\.[a-zA-Z]{2,}""),""2.이메일 없음"")"),"2.이메일 없음")</f>
        <v>2.이메일 없음</v>
      </c>
      <c r="J225" s="8">
        <f t="shared" si="22"/>
        <v>2.3246411966848596E-2</v>
      </c>
      <c r="K225" s="7">
        <f t="shared" si="23"/>
        <v>1.0612492419648272E-2</v>
      </c>
      <c r="L225" s="6">
        <f t="shared" si="24"/>
        <v>69.150000000000006</v>
      </c>
      <c r="M225" s="5">
        <f t="shared" si="25"/>
        <v>0.21462039045553144</v>
      </c>
      <c r="N225" s="4">
        <f t="shared" si="26"/>
        <v>2.8199566160520607E-3</v>
      </c>
      <c r="O225" s="4">
        <f t="shared" si="27"/>
        <v>1.4255167498218102</v>
      </c>
      <c r="P225" t="s">
        <v>1605</v>
      </c>
      <c r="Q225">
        <v>46100</v>
      </c>
      <c r="R225">
        <v>344</v>
      </c>
      <c r="S225">
        <v>25</v>
      </c>
      <c r="T225" s="3">
        <v>100</v>
      </c>
      <c r="U225" s="3">
        <v>105</v>
      </c>
      <c r="V225">
        <v>9894</v>
      </c>
      <c r="W225" s="3">
        <v>10</v>
      </c>
      <c r="X225" s="1" t="s">
        <v>108</v>
      </c>
      <c r="Y225" s="1" t="s">
        <v>107</v>
      </c>
      <c r="Z225" s="2">
        <v>45509.973344907405</v>
      </c>
      <c r="AA225" t="s">
        <v>1648</v>
      </c>
      <c r="AB225" t="s">
        <v>34</v>
      </c>
    </row>
    <row r="226" spans="1:28">
      <c r="A226" s="3">
        <v>224</v>
      </c>
      <c r="B226" t="s">
        <v>45</v>
      </c>
      <c r="C226" t="s">
        <v>42</v>
      </c>
      <c r="D226" t="s">
        <v>44</v>
      </c>
      <c r="E226" t="s">
        <v>968</v>
      </c>
      <c r="F226" t="s">
        <v>2263</v>
      </c>
      <c r="G226" s="8"/>
      <c r="H226" s="8" t="str">
        <f t="shared" si="21"/>
        <v>2.메가-10만명 이상</v>
      </c>
      <c r="I226" s="8" t="str">
        <f ca="1">IFERROR(__xludf.DUMMYFUNCTION("iferror(REGEXEXTRACT(E226,""[a-zA-Z0-9._%+-]+@[a-zA-Z0-9.-]+\.[a-zA-Z]{2,}""),""2.이메일 없음"")"),"chana_kesselaar@hotmail.com")</f>
        <v>chana_kesselaar@hotmail.com</v>
      </c>
      <c r="J226" s="8">
        <f t="shared" si="22"/>
        <v>1.6712765957446809</v>
      </c>
      <c r="K226" s="7">
        <f t="shared" si="23"/>
        <v>5.3751399776035837E-4</v>
      </c>
      <c r="L226" s="6">
        <f t="shared" si="24"/>
        <v>150</v>
      </c>
      <c r="M226" s="5">
        <f t="shared" si="25"/>
        <v>5.9533333333333334E-2</v>
      </c>
      <c r="N226" s="4">
        <f t="shared" si="26"/>
        <v>9.8832000000000003E-2</v>
      </c>
      <c r="O226" s="4">
        <f t="shared" si="27"/>
        <v>0.66225165562913912</v>
      </c>
      <c r="P226" t="s">
        <v>1606</v>
      </c>
      <c r="Q226">
        <v>1500000</v>
      </c>
      <c r="R226">
        <v>958</v>
      </c>
      <c r="S226">
        <v>148200</v>
      </c>
      <c r="T226" s="3">
        <v>997</v>
      </c>
      <c r="U226" s="3">
        <v>48</v>
      </c>
      <c r="V226">
        <v>89300</v>
      </c>
      <c r="W226" s="3">
        <v>9</v>
      </c>
      <c r="X226" s="1" t="s">
        <v>102</v>
      </c>
      <c r="Y226" s="1" t="s">
        <v>101</v>
      </c>
      <c r="Z226" s="2">
        <v>45681.903391203705</v>
      </c>
      <c r="AA226" t="s">
        <v>1649</v>
      </c>
      <c r="AB226" t="s">
        <v>1137</v>
      </c>
    </row>
    <row r="227" spans="1:28">
      <c r="A227" s="3">
        <v>225</v>
      </c>
      <c r="B227" t="s">
        <v>1770</v>
      </c>
      <c r="C227" t="s">
        <v>1875</v>
      </c>
      <c r="D227" t="s">
        <v>1988</v>
      </c>
      <c r="E227" t="s">
        <v>969</v>
      </c>
      <c r="F227" t="s">
        <v>2264</v>
      </c>
      <c r="G227" s="8"/>
      <c r="H227" s="8" t="str">
        <f t="shared" si="21"/>
        <v>1.마이크로-10만명 미만</v>
      </c>
      <c r="I227" s="8" t="str">
        <f ca="1">IFERROR(__xludf.DUMMYFUNCTION("iferror(REGEXEXTRACT(E227,""[a-zA-Z0-9._%+-]+@[a-zA-Z0-9.-]+\.[a-zA-Z]{2,}""),""2.이메일 없음"")"),"2.이메일 없음")</f>
        <v>2.이메일 없음</v>
      </c>
      <c r="J227" s="8">
        <f t="shared" si="22"/>
        <v>0.48416063856323271</v>
      </c>
      <c r="K227" s="7">
        <f t="shared" si="23"/>
        <v>5.6622599151908204E-2</v>
      </c>
      <c r="L227" s="6">
        <f t="shared" si="24"/>
        <v>110.55000000000001</v>
      </c>
      <c r="M227" s="5">
        <f t="shared" si="25"/>
        <v>0.10879240162822253</v>
      </c>
      <c r="N227" s="4">
        <f t="shared" si="26"/>
        <v>1.2279511533242877E-2</v>
      </c>
      <c r="O227" s="4">
        <f t="shared" si="27"/>
        <v>0.89645898700134463</v>
      </c>
      <c r="P227" t="s">
        <v>1607</v>
      </c>
      <c r="Q227">
        <v>73700</v>
      </c>
      <c r="R227">
        <v>194</v>
      </c>
      <c r="S227">
        <v>451</v>
      </c>
      <c r="T227" s="3">
        <v>2977</v>
      </c>
      <c r="U227" s="3">
        <v>454</v>
      </c>
      <c r="V227">
        <v>8018</v>
      </c>
      <c r="W227" s="3">
        <v>90</v>
      </c>
      <c r="X227" s="1" t="s">
        <v>99</v>
      </c>
      <c r="Y227" s="1" t="s">
        <v>98</v>
      </c>
      <c r="Z227" s="2">
        <v>45765.118946759256</v>
      </c>
      <c r="AA227" t="s">
        <v>1650</v>
      </c>
      <c r="AB227" t="s">
        <v>1138</v>
      </c>
    </row>
    <row r="228" spans="1:28">
      <c r="A228" s="3">
        <v>226</v>
      </c>
      <c r="B228" t="s">
        <v>1771</v>
      </c>
      <c r="C228" t="s">
        <v>1876</v>
      </c>
      <c r="D228" t="s">
        <v>1989</v>
      </c>
      <c r="E228" t="s">
        <v>970</v>
      </c>
      <c r="F228" t="s">
        <v>2265</v>
      </c>
      <c r="G228" s="8"/>
      <c r="H228" s="8" t="str">
        <f t="shared" si="21"/>
        <v>1.마이크로-10만명 미만</v>
      </c>
      <c r="I228" s="8" t="str">
        <f ca="1">IFERROR(__xludf.DUMMYFUNCTION("iferror(REGEXEXTRACT(E228,""[a-zA-Z0-9._%+-]+@[a-zA-Z0-9.-]+\.[a-zA-Z]{2,}""),""2.이메일 없음"")"),"lexthelibra.management@gmail.com")</f>
        <v>lexthelibra.management@gmail.com</v>
      </c>
      <c r="J228" s="8">
        <f t="shared" si="22"/>
        <v>9.5090090090090094</v>
      </c>
      <c r="K228" s="7">
        <f t="shared" si="23"/>
        <v>2.4024024024024024E-2</v>
      </c>
      <c r="L228" s="6">
        <f t="shared" si="24"/>
        <v>94.35</v>
      </c>
      <c r="M228" s="5">
        <f t="shared" si="25"/>
        <v>1.0588235294117647E-2</v>
      </c>
      <c r="N228" s="4">
        <f t="shared" si="26"/>
        <v>0.10023847376788553</v>
      </c>
      <c r="O228" s="4">
        <f t="shared" si="27"/>
        <v>1.048767697954903</v>
      </c>
      <c r="P228" t="s">
        <v>1608</v>
      </c>
      <c r="Q228">
        <v>62900</v>
      </c>
      <c r="R228">
        <v>1683</v>
      </c>
      <c r="S228">
        <v>6289</v>
      </c>
      <c r="T228" s="3">
        <v>28</v>
      </c>
      <c r="U228" s="3">
        <v>16</v>
      </c>
      <c r="V228">
        <v>666</v>
      </c>
      <c r="W228" s="3">
        <v>8</v>
      </c>
      <c r="X228" s="1" t="s">
        <v>96</v>
      </c>
      <c r="Y228" s="1" t="s">
        <v>95</v>
      </c>
      <c r="Z228" s="2">
        <v>45444.352442129632</v>
      </c>
      <c r="AA228" t="s">
        <v>1651</v>
      </c>
      <c r="AB228" t="s">
        <v>20</v>
      </c>
    </row>
    <row r="229" spans="1:28">
      <c r="A229" s="3">
        <v>227</v>
      </c>
      <c r="B229" t="s">
        <v>1772</v>
      </c>
      <c r="C229" t="s">
        <v>1877</v>
      </c>
      <c r="D229" t="s">
        <v>1990</v>
      </c>
      <c r="E229" t="s">
        <v>971</v>
      </c>
      <c r="F229" t="s">
        <v>2266</v>
      </c>
      <c r="G229" s="8"/>
      <c r="H229" s="8" t="str">
        <f t="shared" si="21"/>
        <v>2.메가-10만명 이상</v>
      </c>
      <c r="I229" s="8" t="str">
        <f ca="1">IFERROR(__xludf.DUMMYFUNCTION("iferror(REGEXEXTRACT(E229,""[a-zA-Z0-9._%+-]+@[a-zA-Z0-9.-]+\.[a-zA-Z]{2,}""),""2.이메일 없음"")"),"2.이메일 없음")</f>
        <v>2.이메일 없음</v>
      </c>
      <c r="J229" s="8">
        <f t="shared" si="22"/>
        <v>12.912897196261682</v>
      </c>
      <c r="K229" s="7">
        <f t="shared" si="23"/>
        <v>4.0186915887850463E-3</v>
      </c>
      <c r="L229" s="6">
        <f t="shared" si="24"/>
        <v>150</v>
      </c>
      <c r="M229" s="5">
        <f t="shared" si="25"/>
        <v>5.8791208791208788E-4</v>
      </c>
      <c r="N229" s="4">
        <f t="shared" si="26"/>
        <v>7.5792857142857146E-3</v>
      </c>
      <c r="O229" s="4">
        <f t="shared" si="27"/>
        <v>0.66225165562913912</v>
      </c>
      <c r="P229" t="s">
        <v>1609</v>
      </c>
      <c r="Q229">
        <v>18200000</v>
      </c>
      <c r="R229">
        <v>380</v>
      </c>
      <c r="S229">
        <v>137900</v>
      </c>
      <c r="T229" s="3">
        <v>225</v>
      </c>
      <c r="U229" s="3">
        <v>43</v>
      </c>
      <c r="V229">
        <v>10700</v>
      </c>
      <c r="W229" s="3">
        <v>10</v>
      </c>
      <c r="X229" s="1" t="s">
        <v>94</v>
      </c>
      <c r="Y229" s="1" t="s">
        <v>93</v>
      </c>
      <c r="Z229" s="2">
        <v>45265.443819444445</v>
      </c>
      <c r="AA229" t="s">
        <v>1652</v>
      </c>
      <c r="AB229" t="s">
        <v>29</v>
      </c>
    </row>
    <row r="230" spans="1:28">
      <c r="A230" s="3">
        <v>228</v>
      </c>
      <c r="B230" t="s">
        <v>1773</v>
      </c>
      <c r="C230" t="s">
        <v>1878</v>
      </c>
      <c r="D230" t="s">
        <v>1991</v>
      </c>
      <c r="E230" t="s">
        <v>972</v>
      </c>
      <c r="F230" t="s">
        <v>2267</v>
      </c>
      <c r="G230" s="8"/>
      <c r="H230" s="8" t="str">
        <f t="shared" si="21"/>
        <v>1.마이크로-10만명 미만</v>
      </c>
      <c r="I230" s="8" t="str">
        <f ca="1">IFERROR(__xludf.DUMMYFUNCTION("iferror(REGEXEXTRACT(E230,""[a-zA-Z0-9._%+-]+@[a-zA-Z0-9.-]+\.[a-zA-Z]{2,}""),""2.이메일 없음"")"),"2.이메일 없음")</f>
        <v>2.이메일 없음</v>
      </c>
      <c r="J230" s="8">
        <f t="shared" si="22"/>
        <v>0.64623115577889445</v>
      </c>
      <c r="K230" s="7">
        <f t="shared" si="23"/>
        <v>2.0100502512562814E-2</v>
      </c>
      <c r="L230" s="6">
        <f t="shared" si="24"/>
        <v>14.104500000000002</v>
      </c>
      <c r="M230" s="5">
        <f t="shared" si="25"/>
        <v>0.10581729235350421</v>
      </c>
      <c r="N230" s="4">
        <f t="shared" si="26"/>
        <v>5.423800914601723E-2</v>
      </c>
      <c r="O230" s="4">
        <f t="shared" si="27"/>
        <v>6.6205435466251776</v>
      </c>
      <c r="P230" t="s">
        <v>1610</v>
      </c>
      <c r="Q230">
        <v>9403</v>
      </c>
      <c r="R230">
        <v>461</v>
      </c>
      <c r="S230">
        <v>490</v>
      </c>
      <c r="T230" s="3">
        <v>133</v>
      </c>
      <c r="U230" s="3">
        <v>20</v>
      </c>
      <c r="V230">
        <v>995</v>
      </c>
      <c r="W230" s="3">
        <v>12</v>
      </c>
      <c r="X230" s="1" t="s">
        <v>91</v>
      </c>
      <c r="Y230" s="1" t="s">
        <v>90</v>
      </c>
      <c r="Z230" s="2">
        <v>45833.335057870368</v>
      </c>
      <c r="AA230" t="s">
        <v>1653</v>
      </c>
      <c r="AB230" t="s">
        <v>1139</v>
      </c>
    </row>
    <row r="231" spans="1:28">
      <c r="A231" s="3">
        <v>229</v>
      </c>
      <c r="B231" t="s">
        <v>1774</v>
      </c>
      <c r="C231" t="s">
        <v>1879</v>
      </c>
      <c r="D231" t="s">
        <v>1992</v>
      </c>
      <c r="E231" t="s">
        <v>973</v>
      </c>
      <c r="F231" t="s">
        <v>2268</v>
      </c>
      <c r="G231" s="8"/>
      <c r="H231" s="8" t="str">
        <f t="shared" si="21"/>
        <v>1.마이크로-10만명 미만</v>
      </c>
      <c r="I231" s="8" t="str">
        <f ca="1">IFERROR(__xludf.DUMMYFUNCTION("iferror(REGEXEXTRACT(E231,""[a-zA-Z0-9._%+-]+@[a-zA-Z0-9.-]+\.[a-zA-Z]{2,}""),""2.이메일 없음"")"),"sarah@mgssocial.com")</f>
        <v>sarah@mgssocial.com</v>
      </c>
      <c r="J231" s="8">
        <f t="shared" si="22"/>
        <v>6.159722222222222E-2</v>
      </c>
      <c r="K231" s="7">
        <f t="shared" si="23"/>
        <v>7.9166666666666673E-3</v>
      </c>
      <c r="L231" s="6">
        <f t="shared" si="24"/>
        <v>121.35000000000001</v>
      </c>
      <c r="M231" s="5">
        <f t="shared" si="25"/>
        <v>0.17799752781211373</v>
      </c>
      <c r="N231" s="4">
        <f t="shared" si="26"/>
        <v>4.3016069221260816E-3</v>
      </c>
      <c r="O231" s="4">
        <f t="shared" si="27"/>
        <v>0.81732733959950954</v>
      </c>
      <c r="P231" t="s">
        <v>1611</v>
      </c>
      <c r="Q231">
        <v>80900</v>
      </c>
      <c r="R231">
        <v>60</v>
      </c>
      <c r="S231">
        <v>234</v>
      </c>
      <c r="T231" s="3">
        <v>539</v>
      </c>
      <c r="U231" s="3">
        <v>114</v>
      </c>
      <c r="V231">
        <v>14400</v>
      </c>
      <c r="W231" s="3">
        <v>12</v>
      </c>
      <c r="X231" s="1" t="s">
        <v>88</v>
      </c>
      <c r="Y231" s="1" t="s">
        <v>87</v>
      </c>
      <c r="Z231" s="2">
        <v>45253.290925925925</v>
      </c>
      <c r="AA231" t="s">
        <v>1654</v>
      </c>
      <c r="AB231" t="s">
        <v>23</v>
      </c>
    </row>
    <row r="232" spans="1:28">
      <c r="A232" s="3">
        <v>230</v>
      </c>
      <c r="B232" t="s">
        <v>1775</v>
      </c>
      <c r="C232" t="s">
        <v>1880</v>
      </c>
      <c r="D232" t="s">
        <v>1993</v>
      </c>
      <c r="E232" t="s">
        <v>974</v>
      </c>
      <c r="F232" t="s">
        <v>2269</v>
      </c>
      <c r="G232" s="8"/>
      <c r="H232" s="8" t="str">
        <f t="shared" si="21"/>
        <v>1.마이크로-10만명 미만</v>
      </c>
      <c r="I232" s="8" t="str">
        <f ca="1">IFERROR(__xludf.DUMMYFUNCTION("iferror(REGEXEXTRACT(E232,""[a-zA-Z0-9._%+-]+@[a-zA-Z0-9.-]+\.[a-zA-Z]{2,}""),""2.이메일 없음"")"),"2.이메일 없음")</f>
        <v>2.이메일 없음</v>
      </c>
      <c r="J232" s="8">
        <f t="shared" si="22"/>
        <v>1.15E-4</v>
      </c>
      <c r="K232" s="7">
        <f t="shared" si="23"/>
        <v>1.2560975609756097E-5</v>
      </c>
      <c r="L232" s="6">
        <f t="shared" si="24"/>
        <v>41.7</v>
      </c>
      <c r="M232" s="5">
        <f t="shared" si="25"/>
        <v>294.96402877697841</v>
      </c>
      <c r="N232" s="4">
        <f t="shared" si="26"/>
        <v>6.9784172661870505E-3</v>
      </c>
      <c r="O232" s="4">
        <f t="shared" si="27"/>
        <v>2.3419203747072599</v>
      </c>
      <c r="P232" t="s">
        <v>1612</v>
      </c>
      <c r="Q232">
        <v>27800</v>
      </c>
      <c r="R232">
        <v>1237</v>
      </c>
      <c r="S232">
        <v>91</v>
      </c>
      <c r="T232" s="3">
        <v>749</v>
      </c>
      <c r="U232" s="3">
        <v>103</v>
      </c>
      <c r="V232">
        <v>8200000</v>
      </c>
      <c r="W232" s="3">
        <v>8</v>
      </c>
      <c r="X232" s="1" t="s">
        <v>86</v>
      </c>
      <c r="Y232" s="1" t="s">
        <v>85</v>
      </c>
      <c r="Z232" s="2">
        <v>45268.113969907405</v>
      </c>
      <c r="AA232" t="s">
        <v>1655</v>
      </c>
      <c r="AB232" t="s">
        <v>1140</v>
      </c>
    </row>
    <row r="233" spans="1:28">
      <c r="A233" s="3">
        <v>231</v>
      </c>
      <c r="B233" t="s">
        <v>1776</v>
      </c>
      <c r="C233" t="s">
        <v>1881</v>
      </c>
      <c r="D233" t="s">
        <v>1994</v>
      </c>
      <c r="E233" t="s">
        <v>893</v>
      </c>
      <c r="F233" t="s">
        <v>2270</v>
      </c>
      <c r="G233" s="8"/>
      <c r="H233" s="8" t="str">
        <f t="shared" si="21"/>
        <v>1.마이크로-10만명 미만</v>
      </c>
      <c r="I233" s="8" t="str">
        <f ca="1">IFERROR(__xludf.DUMMYFUNCTION("iferror(REGEXEXTRACT(E233,""[a-zA-Z0-9._%+-]+@[a-zA-Z0-9.-]+\.[a-zA-Z]{2,}""),""2.이메일 없음"")"),"2.이메일 없음")</f>
        <v>2.이메일 없음</v>
      </c>
      <c r="J233" s="8">
        <f t="shared" si="22"/>
        <v>1.3581818181818183E-3</v>
      </c>
      <c r="K233" s="7">
        <f t="shared" si="23"/>
        <v>1.809090909090909E-4</v>
      </c>
      <c r="L233" s="6">
        <f t="shared" si="24"/>
        <v>93.6</v>
      </c>
      <c r="M233" s="5">
        <f t="shared" si="25"/>
        <v>17.628205128205128</v>
      </c>
      <c r="N233" s="4">
        <f t="shared" si="26"/>
        <v>1.9342948717948717E-2</v>
      </c>
      <c r="O233" s="4">
        <f t="shared" si="27"/>
        <v>1.0570824524312896</v>
      </c>
      <c r="P233" t="s">
        <v>1613</v>
      </c>
      <c r="Q233">
        <v>62400</v>
      </c>
      <c r="R233">
        <v>76</v>
      </c>
      <c r="S233">
        <v>1008</v>
      </c>
      <c r="T233" s="3">
        <v>287</v>
      </c>
      <c r="U233" s="3">
        <v>199</v>
      </c>
      <c r="V233">
        <v>1100000</v>
      </c>
      <c r="W233" s="3">
        <v>10</v>
      </c>
      <c r="X233" s="1" t="s">
        <v>83</v>
      </c>
      <c r="Y233" s="1" t="s">
        <v>82</v>
      </c>
      <c r="Z233" s="2">
        <v>45828.157025462962</v>
      </c>
      <c r="AA233" t="s">
        <v>1656</v>
      </c>
      <c r="AB233" t="s">
        <v>10</v>
      </c>
    </row>
    <row r="234" spans="1:28">
      <c r="A234" s="3">
        <v>232</v>
      </c>
      <c r="B234" t="s">
        <v>1777</v>
      </c>
      <c r="C234" t="s">
        <v>1882</v>
      </c>
      <c r="D234" t="s">
        <v>1995</v>
      </c>
      <c r="E234" t="s">
        <v>975</v>
      </c>
      <c r="F234" t="s">
        <v>2271</v>
      </c>
      <c r="G234" s="8"/>
      <c r="H234" s="8" t="str">
        <f t="shared" si="21"/>
        <v>2.메가-10만명 이상</v>
      </c>
      <c r="I234" s="8" t="str">
        <f ca="1">IFERROR(__xludf.DUMMYFUNCTION("iferror(REGEXEXTRACT(E234,""[a-zA-Z0-9._%+-]+@[a-zA-Z0-9.-]+\.[a-zA-Z]{2,}""),""2.이메일 없음"")"),"2.이메일 없음")</f>
        <v>2.이메일 없음</v>
      </c>
      <c r="J234" s="8">
        <f t="shared" si="22"/>
        <v>1.6782246879334258E-3</v>
      </c>
      <c r="K234" s="7">
        <f t="shared" si="23"/>
        <v>3.0513176144244104E-4</v>
      </c>
      <c r="L234" s="6">
        <f t="shared" si="24"/>
        <v>150</v>
      </c>
      <c r="M234" s="5">
        <f t="shared" si="25"/>
        <v>0.71386138613861383</v>
      </c>
      <c r="N234" s="4">
        <f t="shared" si="26"/>
        <v>1.1782178217821782E-3</v>
      </c>
      <c r="O234" s="4">
        <f t="shared" si="27"/>
        <v>0.66225165562913912</v>
      </c>
      <c r="P234" t="s">
        <v>1614</v>
      </c>
      <c r="Q234">
        <v>101000</v>
      </c>
      <c r="R234">
        <v>1251</v>
      </c>
      <c r="S234">
        <v>97</v>
      </c>
      <c r="T234" s="3">
        <v>2</v>
      </c>
      <c r="U234" s="3">
        <v>22</v>
      </c>
      <c r="V234">
        <v>72100</v>
      </c>
      <c r="W234" s="3">
        <v>12</v>
      </c>
      <c r="X234" s="1" t="s">
        <v>5</v>
      </c>
      <c r="Y234" s="1" t="s">
        <v>80</v>
      </c>
      <c r="Z234" s="2">
        <v>45465.325011574074</v>
      </c>
      <c r="AA234" t="s">
        <v>1657</v>
      </c>
      <c r="AB234" t="s">
        <v>6</v>
      </c>
    </row>
    <row r="235" spans="1:28">
      <c r="A235" s="3">
        <v>233</v>
      </c>
      <c r="B235" t="s">
        <v>1778</v>
      </c>
      <c r="C235" t="s">
        <v>1883</v>
      </c>
      <c r="D235" t="s">
        <v>1996</v>
      </c>
      <c r="E235" t="s">
        <v>976</v>
      </c>
      <c r="F235" t="s">
        <v>2272</v>
      </c>
      <c r="G235" s="8"/>
      <c r="H235" s="8" t="str">
        <f t="shared" si="21"/>
        <v>2.메가-10만명 이상</v>
      </c>
      <c r="I235" s="8" t="str">
        <f ca="1">IFERROR(__xludf.DUMMYFUNCTION("iferror(REGEXEXTRACT(E235,""[a-zA-Z0-9._%+-]+@[a-zA-Z0-9.-]+\.[a-zA-Z]{2,}""),""2.이메일 없음"")"),"2.이메일 없음")</f>
        <v>2.이메일 없음</v>
      </c>
      <c r="J235" s="8">
        <f t="shared" si="22"/>
        <v>8.2335329341317372E-3</v>
      </c>
      <c r="K235" s="7">
        <f t="shared" si="23"/>
        <v>3.7425149700598805E-4</v>
      </c>
      <c r="L235" s="6">
        <f t="shared" si="24"/>
        <v>150</v>
      </c>
      <c r="M235" s="5">
        <f t="shared" si="25"/>
        <v>0.3742296918767507</v>
      </c>
      <c r="N235" s="4">
        <f t="shared" si="26"/>
        <v>3.0756302521008404E-3</v>
      </c>
      <c r="O235" s="4">
        <f t="shared" si="27"/>
        <v>0.66225165562913912</v>
      </c>
      <c r="P235" t="s">
        <v>1615</v>
      </c>
      <c r="Q235">
        <v>178500</v>
      </c>
      <c r="R235">
        <v>38</v>
      </c>
      <c r="S235">
        <v>524</v>
      </c>
      <c r="T235" s="3">
        <v>1</v>
      </c>
      <c r="U235" s="3">
        <v>25</v>
      </c>
      <c r="V235">
        <v>66800</v>
      </c>
      <c r="W235" s="3">
        <v>5</v>
      </c>
      <c r="X235" s="1" t="s">
        <v>5</v>
      </c>
      <c r="Y235" s="1" t="s">
        <v>75</v>
      </c>
      <c r="Z235" s="2">
        <v>45895.88076388889</v>
      </c>
      <c r="AA235" t="s">
        <v>1658</v>
      </c>
      <c r="AB235" t="s">
        <v>1141</v>
      </c>
    </row>
    <row r="236" spans="1:28">
      <c r="A236" s="3">
        <v>234</v>
      </c>
      <c r="B236" t="s">
        <v>1779</v>
      </c>
      <c r="C236" t="s">
        <v>1884</v>
      </c>
      <c r="D236" t="s">
        <v>1997</v>
      </c>
      <c r="E236" t="s">
        <v>953</v>
      </c>
      <c r="F236" t="s">
        <v>2273</v>
      </c>
      <c r="G236" s="8"/>
      <c r="H236" s="8" t="str">
        <f t="shared" si="21"/>
        <v>2.메가-10만명 이상</v>
      </c>
      <c r="I236" s="8" t="str">
        <f ca="1">IFERROR(__xludf.DUMMYFUNCTION("iferror(REGEXEXTRACT(E236,""[a-zA-Z0-9._%+-]+@[a-zA-Z0-9.-]+\.[a-zA-Z]{2,}""),""2.이메일 없음"")"),"Georgiaregler@yahoo.com")</f>
        <v>Georgiaregler@yahoo.com</v>
      </c>
      <c r="J236" s="8">
        <f t="shared" si="22"/>
        <v>3.4419354838709676E-4</v>
      </c>
      <c r="K236" s="7">
        <f t="shared" si="23"/>
        <v>2.0645161290322579E-5</v>
      </c>
      <c r="L236" s="6">
        <f t="shared" si="24"/>
        <v>150</v>
      </c>
      <c r="M236" s="5">
        <f t="shared" si="25"/>
        <v>9.1203295086790224</v>
      </c>
      <c r="N236" s="4">
        <f t="shared" si="26"/>
        <v>3.0067666960870844E-3</v>
      </c>
      <c r="O236" s="4">
        <f t="shared" si="27"/>
        <v>0.66225165562913912</v>
      </c>
      <c r="P236" t="s">
        <v>1616</v>
      </c>
      <c r="Q236">
        <v>339900</v>
      </c>
      <c r="R236">
        <v>764</v>
      </c>
      <c r="S236">
        <v>958</v>
      </c>
      <c r="T236" s="3">
        <v>45</v>
      </c>
      <c r="U236" s="3">
        <v>64</v>
      </c>
      <c r="V236">
        <v>3100000</v>
      </c>
      <c r="W236" s="3">
        <v>25</v>
      </c>
      <c r="X236" s="1" t="s">
        <v>73</v>
      </c>
      <c r="Y236" s="1" t="s">
        <v>72</v>
      </c>
      <c r="Z236" s="2">
        <v>45849.88484953704</v>
      </c>
      <c r="AA236" t="s">
        <v>1659</v>
      </c>
      <c r="AB236" t="s">
        <v>92</v>
      </c>
    </row>
    <row r="237" spans="1:28">
      <c r="A237" s="3">
        <v>235</v>
      </c>
      <c r="B237" t="s">
        <v>1780</v>
      </c>
      <c r="C237" t="s">
        <v>1885</v>
      </c>
      <c r="D237" t="s">
        <v>1998</v>
      </c>
      <c r="E237" t="s">
        <v>977</v>
      </c>
      <c r="F237" t="s">
        <v>2274</v>
      </c>
      <c r="G237" s="8"/>
      <c r="H237" s="8" t="str">
        <f t="shared" si="21"/>
        <v>2.메가-10만명 이상</v>
      </c>
      <c r="I237" s="8" t="str">
        <f ca="1">IFERROR(__xludf.DUMMYFUNCTION("iferror(REGEXEXTRACT(E237,""[a-zA-Z0-9._%+-]+@[a-zA-Z0-9.-]+\.[a-zA-Z]{2,}""),""2.이메일 없음"")"),"2.이메일 없음")</f>
        <v>2.이메일 없음</v>
      </c>
      <c r="J237" s="8">
        <f t="shared" si="22"/>
        <v>7.6883671291355388E-3</v>
      </c>
      <c r="K237" s="7">
        <f t="shared" si="23"/>
        <v>5.5496264674493062E-5</v>
      </c>
      <c r="L237" s="6">
        <f t="shared" si="24"/>
        <v>150</v>
      </c>
      <c r="M237" s="5">
        <f t="shared" si="25"/>
        <v>1.6033538672142369</v>
      </c>
      <c r="N237" s="4">
        <f t="shared" si="26"/>
        <v>1.21492128678987E-2</v>
      </c>
      <c r="O237" s="4">
        <f t="shared" si="27"/>
        <v>0.66225165562913912</v>
      </c>
      <c r="P237" t="s">
        <v>1617</v>
      </c>
      <c r="Q237">
        <v>292200</v>
      </c>
      <c r="R237">
        <v>43</v>
      </c>
      <c r="S237">
        <v>3524</v>
      </c>
      <c r="T237" s="3">
        <v>52</v>
      </c>
      <c r="U237" s="3">
        <v>26</v>
      </c>
      <c r="V237">
        <v>468500</v>
      </c>
      <c r="W237" s="3">
        <v>10</v>
      </c>
      <c r="X237" s="1" t="s">
        <v>70</v>
      </c>
      <c r="Y237" s="1" t="s">
        <v>69</v>
      </c>
      <c r="Z237" s="2">
        <v>45562.898379629631</v>
      </c>
      <c r="AA237" t="s">
        <v>1660</v>
      </c>
      <c r="AB237" t="s">
        <v>1142</v>
      </c>
    </row>
    <row r="238" spans="1:28">
      <c r="A238" s="3">
        <v>236</v>
      </c>
      <c r="B238" t="s">
        <v>671</v>
      </c>
      <c r="C238" t="s">
        <v>670</v>
      </c>
      <c r="D238" t="s">
        <v>669</v>
      </c>
      <c r="E238" t="s">
        <v>978</v>
      </c>
      <c r="F238" t="s">
        <v>1038</v>
      </c>
      <c r="G238" s="8"/>
      <c r="H238" s="8" t="str">
        <f t="shared" si="21"/>
        <v>1.마이크로-10만명 미만</v>
      </c>
      <c r="I238" s="8" t="str">
        <f ca="1">IFERROR(__xludf.DUMMYFUNCTION("iferror(REGEXEXTRACT(E238,""[a-zA-Z0-9._%+-]+@[a-zA-Z0-9.-]+\.[a-zA-Z]{2,}""),""2.이메일 없음"")"),"2.이메일 없음")</f>
        <v>2.이메일 없음</v>
      </c>
      <c r="J238" s="8">
        <f t="shared" si="22"/>
        <v>0.16714285714285715</v>
      </c>
      <c r="K238" s="7">
        <f t="shared" si="23"/>
        <v>5.8111380145278453E-4</v>
      </c>
      <c r="L238" s="6">
        <f t="shared" si="24"/>
        <v>29.849999999999998</v>
      </c>
      <c r="M238" s="5">
        <f t="shared" si="25"/>
        <v>2.0753768844221105</v>
      </c>
      <c r="N238" s="4">
        <f t="shared" si="26"/>
        <v>0.34251256281407033</v>
      </c>
      <c r="O238" s="4">
        <f t="shared" si="27"/>
        <v>3.2414910858995141</v>
      </c>
      <c r="P238" t="s">
        <v>1618</v>
      </c>
      <c r="Q238">
        <v>19900</v>
      </c>
      <c r="R238">
        <v>46</v>
      </c>
      <c r="S238">
        <v>6792</v>
      </c>
      <c r="T238" s="3">
        <v>87</v>
      </c>
      <c r="U238" s="3">
        <v>24</v>
      </c>
      <c r="V238">
        <v>41300</v>
      </c>
      <c r="W238" s="3">
        <v>18</v>
      </c>
      <c r="X238" s="1" t="s">
        <v>26</v>
      </c>
      <c r="Y238" s="1" t="s">
        <v>25</v>
      </c>
      <c r="Z238" s="2">
        <v>45766.068206018521</v>
      </c>
      <c r="AA238" t="s">
        <v>1214</v>
      </c>
      <c r="AB238" t="s">
        <v>8</v>
      </c>
    </row>
    <row r="239" spans="1:28">
      <c r="A239" s="3">
        <v>237</v>
      </c>
      <c r="B239" t="s">
        <v>1781</v>
      </c>
      <c r="C239" t="s">
        <v>1781</v>
      </c>
      <c r="D239" t="s">
        <v>1999</v>
      </c>
      <c r="E239" t="s">
        <v>979</v>
      </c>
      <c r="F239" t="s">
        <v>2275</v>
      </c>
      <c r="G239" s="8"/>
      <c r="H239" s="8" t="str">
        <f t="shared" si="21"/>
        <v>2.메가-10만명 이상</v>
      </c>
      <c r="I239" s="8" t="str">
        <f ca="1">IFERROR(__xludf.DUMMYFUNCTION("iferror(REGEXEXTRACT(E239,""[a-zA-Z0-9._%+-]+@[a-zA-Z0-9.-]+\.[a-zA-Z]{2,}""),""2.이메일 없음"")"),"2.이메일 없음")</f>
        <v>2.이메일 없음</v>
      </c>
      <c r="J239" s="8">
        <f t="shared" si="22"/>
        <v>8.0873308733087328E-3</v>
      </c>
      <c r="K239" s="7">
        <f t="shared" si="23"/>
        <v>7.6875768757687579E-5</v>
      </c>
      <c r="L239" s="6">
        <f t="shared" si="24"/>
        <v>150</v>
      </c>
      <c r="M239" s="5">
        <f t="shared" si="25"/>
        <v>0.58300466116887772</v>
      </c>
      <c r="N239" s="4">
        <f t="shared" si="26"/>
        <v>4.4998207242739332E-3</v>
      </c>
      <c r="O239" s="4">
        <f t="shared" si="27"/>
        <v>0.66225165562913912</v>
      </c>
      <c r="P239" t="s">
        <v>1619</v>
      </c>
      <c r="Q239">
        <v>557800</v>
      </c>
      <c r="R239">
        <v>49</v>
      </c>
      <c r="S239">
        <v>2485</v>
      </c>
      <c r="T239" s="3">
        <v>120</v>
      </c>
      <c r="U239" s="3">
        <v>25</v>
      </c>
      <c r="V239">
        <v>325200</v>
      </c>
      <c r="W239" s="3">
        <v>36</v>
      </c>
      <c r="X239" s="1" t="s">
        <v>5</v>
      </c>
      <c r="Y239" s="1" t="s">
        <v>66</v>
      </c>
      <c r="Z239" s="2">
        <v>45640.002418981479</v>
      </c>
      <c r="AA239" t="s">
        <v>1661</v>
      </c>
      <c r="AB239" t="s">
        <v>1143</v>
      </c>
    </row>
    <row r="240" spans="1:28">
      <c r="A240" s="3">
        <v>238</v>
      </c>
      <c r="B240" t="s">
        <v>539</v>
      </c>
      <c r="C240" t="s">
        <v>537</v>
      </c>
      <c r="D240" t="s">
        <v>538</v>
      </c>
      <c r="E240" t="s">
        <v>980</v>
      </c>
      <c r="F240" t="s">
        <v>2276</v>
      </c>
      <c r="G240" s="8"/>
      <c r="H240" s="8" t="str">
        <f t="shared" si="21"/>
        <v>1.마이크로-10만명 미만</v>
      </c>
      <c r="I240" s="8" t="str">
        <f ca="1">IFERROR(__xludf.DUMMYFUNCTION("iferror(REGEXEXTRACT(E240,""[a-zA-Z0-9._%+-]+@[a-zA-Z0-9.-]+\.[a-zA-Z]{2,}""),""2.이메일 없음"")"),"2.이메일 없음")</f>
        <v>2.이메일 없음</v>
      </c>
      <c r="J240" s="8">
        <f t="shared" si="22"/>
        <v>9.1711363636363633E-2</v>
      </c>
      <c r="K240" s="7">
        <f t="shared" si="23"/>
        <v>2.2727272727272728E-6</v>
      </c>
      <c r="L240" s="6">
        <f t="shared" si="24"/>
        <v>6.2984999999999998</v>
      </c>
      <c r="M240" s="5">
        <f t="shared" si="25"/>
        <v>523.93427006430102</v>
      </c>
      <c r="N240" s="4">
        <f t="shared" si="26"/>
        <v>48.036437246963565</v>
      </c>
      <c r="O240" s="4">
        <f t="shared" si="27"/>
        <v>13.701445502500514</v>
      </c>
      <c r="P240" t="s">
        <v>1620</v>
      </c>
      <c r="Q240">
        <v>4199</v>
      </c>
      <c r="R240">
        <v>843</v>
      </c>
      <c r="S240">
        <v>201700</v>
      </c>
      <c r="T240" s="3">
        <v>60</v>
      </c>
      <c r="U240" s="3">
        <v>5</v>
      </c>
      <c r="V240">
        <v>2200000</v>
      </c>
      <c r="W240" s="3">
        <v>9</v>
      </c>
      <c r="X240" s="1" t="s">
        <v>64</v>
      </c>
      <c r="Y240" s="1" t="s">
        <v>63</v>
      </c>
      <c r="Z240" s="2">
        <v>45769.038194444445</v>
      </c>
      <c r="AA240" t="s">
        <v>1662</v>
      </c>
      <c r="AB240" t="s">
        <v>1144</v>
      </c>
    </row>
    <row r="241" spans="1:28">
      <c r="A241" s="3">
        <v>239</v>
      </c>
      <c r="B241" t="s">
        <v>1782</v>
      </c>
      <c r="C241" t="s">
        <v>1886</v>
      </c>
      <c r="D241" t="s">
        <v>2000</v>
      </c>
      <c r="E241" t="s">
        <v>981</v>
      </c>
      <c r="F241" t="s">
        <v>2277</v>
      </c>
      <c r="G241" s="8"/>
      <c r="H241" s="8" t="str">
        <f t="shared" si="21"/>
        <v>2.메가-10만명 이상</v>
      </c>
      <c r="I241" s="8" t="str">
        <f ca="1">IFERROR(__xludf.DUMMYFUNCTION("iferror(REGEXEXTRACT(E241,""[a-zA-Z0-9._%+-]+@[a-zA-Z0-9.-]+\.[a-zA-Z]{2,}""),""2.이메일 없음"")"),"2.이메일 없음")</f>
        <v>2.이메일 없음</v>
      </c>
      <c r="J241" s="8">
        <f t="shared" si="22"/>
        <v>6.6285832987120902E-2</v>
      </c>
      <c r="K241" s="7">
        <f t="shared" si="23"/>
        <v>1.038637307852098E-4</v>
      </c>
      <c r="L241" s="6">
        <f t="shared" si="24"/>
        <v>150</v>
      </c>
      <c r="M241" s="5">
        <f t="shared" si="25"/>
        <v>0.20058333333333334</v>
      </c>
      <c r="N241" s="4">
        <f t="shared" si="26"/>
        <v>1.31875E-2</v>
      </c>
      <c r="O241" s="4">
        <f t="shared" si="27"/>
        <v>0.66225165562913912</v>
      </c>
      <c r="P241" t="s">
        <v>1621</v>
      </c>
      <c r="Q241">
        <v>1200000</v>
      </c>
      <c r="R241">
        <v>41</v>
      </c>
      <c r="S241">
        <v>15800</v>
      </c>
      <c r="T241" s="3">
        <v>130</v>
      </c>
      <c r="U241" s="3">
        <v>25</v>
      </c>
      <c r="V241">
        <v>240700</v>
      </c>
      <c r="W241" s="3">
        <v>20</v>
      </c>
      <c r="X241" s="1" t="s">
        <v>62</v>
      </c>
      <c r="Y241" s="1" t="s">
        <v>61</v>
      </c>
      <c r="Z241" s="2">
        <v>45592.09715277778</v>
      </c>
      <c r="AA241" t="s">
        <v>1663</v>
      </c>
      <c r="AB241" t="s">
        <v>1145</v>
      </c>
    </row>
    <row r="242" spans="1:28">
      <c r="A242" s="3">
        <v>240</v>
      </c>
      <c r="B242" t="s">
        <v>1783</v>
      </c>
      <c r="C242" t="s">
        <v>326</v>
      </c>
      <c r="D242" t="s">
        <v>2001</v>
      </c>
      <c r="E242" t="s">
        <v>982</v>
      </c>
      <c r="F242" t="s">
        <v>2278</v>
      </c>
      <c r="G242" s="8"/>
      <c r="H242" s="8" t="str">
        <f t="shared" si="21"/>
        <v>2.메가-10만명 이상</v>
      </c>
      <c r="I242" s="8" t="str">
        <f ca="1">IFERROR(__xludf.DUMMYFUNCTION("iferror(REGEXEXTRACT(E242,""[a-zA-Z0-9._%+-]+@[a-zA-Z0-9.-]+\.[a-zA-Z]{2,}""),""2.이메일 없음"")"),"kriselamae721@gmail.com")</f>
        <v>kriselamae721@gmail.com</v>
      </c>
      <c r="J242" s="8">
        <f t="shared" si="22"/>
        <v>1.5608333333333333E-3</v>
      </c>
      <c r="K242" s="7">
        <f t="shared" si="23"/>
        <v>5.8333333333333331E-6</v>
      </c>
      <c r="L242" s="6">
        <f t="shared" si="24"/>
        <v>150</v>
      </c>
      <c r="M242" s="5">
        <f t="shared" si="25"/>
        <v>17.543859649122808</v>
      </c>
      <c r="N242" s="4">
        <f t="shared" si="26"/>
        <v>2.736842105263158E-2</v>
      </c>
      <c r="O242" s="4">
        <f t="shared" si="27"/>
        <v>0.66225165562913912</v>
      </c>
      <c r="P242" t="s">
        <v>1622</v>
      </c>
      <c r="Q242">
        <v>136800</v>
      </c>
      <c r="R242">
        <v>28</v>
      </c>
      <c r="S242">
        <v>3730</v>
      </c>
      <c r="T242" s="3">
        <v>2</v>
      </c>
      <c r="U242" s="3">
        <v>14</v>
      </c>
      <c r="V242">
        <v>2400000</v>
      </c>
      <c r="W242" s="3">
        <v>12</v>
      </c>
      <c r="X242" s="1" t="s">
        <v>59</v>
      </c>
      <c r="Y242" s="1" t="s">
        <v>58</v>
      </c>
      <c r="Z242" s="2">
        <v>45869.178703703707</v>
      </c>
      <c r="AA242" t="s">
        <v>1664</v>
      </c>
      <c r="AB242" t="s">
        <v>1146</v>
      </c>
    </row>
    <row r="243" spans="1:28">
      <c r="A243" s="3">
        <v>241</v>
      </c>
      <c r="B243" t="s">
        <v>1784</v>
      </c>
      <c r="C243" t="s">
        <v>1887</v>
      </c>
      <c r="D243" t="s">
        <v>2002</v>
      </c>
      <c r="E243" t="s">
        <v>983</v>
      </c>
      <c r="F243" t="s">
        <v>2279</v>
      </c>
      <c r="G243" s="8"/>
      <c r="H243" s="8" t="str">
        <f t="shared" si="21"/>
        <v>1.마이크로-10만명 미만</v>
      </c>
      <c r="I243" s="8" t="str">
        <f ca="1">IFERROR(__xludf.DUMMYFUNCTION("iferror(REGEXEXTRACT(E243,""[a-zA-Z0-9._%+-]+@[a-zA-Z0-9.-]+\.[a-zA-Z]{2,}""),""2.이메일 없음"")"),"2.이메일 없음")</f>
        <v>2.이메일 없음</v>
      </c>
      <c r="J243" s="8">
        <f t="shared" si="22"/>
        <v>6.9230769230769226E-4</v>
      </c>
      <c r="K243" s="7">
        <f t="shared" si="23"/>
        <v>6.5934065934065929E-5</v>
      </c>
      <c r="L243" s="6">
        <f t="shared" si="24"/>
        <v>2.802</v>
      </c>
      <c r="M243" s="5">
        <f t="shared" si="25"/>
        <v>48.715203426124198</v>
      </c>
      <c r="N243" s="4">
        <f t="shared" si="26"/>
        <v>1.873661670235546E-2</v>
      </c>
      <c r="O243" s="4">
        <f t="shared" si="27"/>
        <v>26.301946344029457</v>
      </c>
      <c r="P243" t="s">
        <v>1623</v>
      </c>
      <c r="Q243">
        <v>1868</v>
      </c>
      <c r="R243">
        <v>120</v>
      </c>
      <c r="S243">
        <v>29</v>
      </c>
      <c r="T243" s="3">
        <v>28</v>
      </c>
      <c r="U243" s="3">
        <v>6</v>
      </c>
      <c r="V243">
        <v>91000</v>
      </c>
      <c r="W243" s="3">
        <v>15</v>
      </c>
      <c r="X243" s="1" t="s">
        <v>56</v>
      </c>
      <c r="Y243" s="1" t="s">
        <v>55</v>
      </c>
      <c r="Z243" s="2">
        <v>45857.944016203706</v>
      </c>
      <c r="AA243" t="s">
        <v>1665</v>
      </c>
      <c r="AB243" t="s">
        <v>1147</v>
      </c>
    </row>
    <row r="244" spans="1:28">
      <c r="A244" s="3">
        <v>242</v>
      </c>
      <c r="B244" t="s">
        <v>1785</v>
      </c>
      <c r="C244" t="s">
        <v>1888</v>
      </c>
      <c r="D244" t="s">
        <v>2003</v>
      </c>
      <c r="E244" t="s">
        <v>984</v>
      </c>
      <c r="F244" t="s">
        <v>2280</v>
      </c>
      <c r="G244" s="8"/>
      <c r="H244" s="8" t="str">
        <f t="shared" si="21"/>
        <v>1.마이크로-10만명 미만</v>
      </c>
      <c r="I244" s="8" t="str">
        <f ca="1">IFERROR(__xludf.DUMMYFUNCTION("iferror(REGEXEXTRACT(E244,""[a-zA-Z0-9._%+-]+@[a-zA-Z0-9.-]+\.[a-zA-Z]{2,}""),""2.이메일 없음"")"),"2.이메일 없음")</f>
        <v>2.이메일 없음</v>
      </c>
      <c r="J244" s="8">
        <f t="shared" si="22"/>
        <v>1.2225842696629214E-3</v>
      </c>
      <c r="K244" s="7">
        <f t="shared" si="23"/>
        <v>1.5314606741573033E-4</v>
      </c>
      <c r="L244" s="6">
        <f t="shared" si="24"/>
        <v>56.400000000000006</v>
      </c>
      <c r="M244" s="5">
        <f t="shared" si="25"/>
        <v>236.70212765957447</v>
      </c>
      <c r="N244" s="4">
        <f t="shared" si="26"/>
        <v>3.8085106382978726E-2</v>
      </c>
      <c r="O244" s="4">
        <f t="shared" si="27"/>
        <v>1.7421602787456445</v>
      </c>
      <c r="P244" t="s">
        <v>1624</v>
      </c>
      <c r="Q244">
        <v>37600</v>
      </c>
      <c r="R244">
        <v>137</v>
      </c>
      <c r="S244">
        <v>69</v>
      </c>
      <c r="T244" s="3">
        <v>9449</v>
      </c>
      <c r="U244" s="3">
        <v>1363</v>
      </c>
      <c r="V244">
        <v>8900000</v>
      </c>
      <c r="W244" s="3">
        <v>8</v>
      </c>
      <c r="X244" s="1" t="s">
        <v>5</v>
      </c>
      <c r="Y244" s="1" t="s">
        <v>53</v>
      </c>
      <c r="Z244" s="2">
        <v>45194.294918981483</v>
      </c>
      <c r="AA244" t="s">
        <v>1666</v>
      </c>
      <c r="AB244" t="s">
        <v>1148</v>
      </c>
    </row>
    <row r="245" spans="1:28">
      <c r="A245" s="3">
        <v>243</v>
      </c>
      <c r="B245" t="s">
        <v>1786</v>
      </c>
      <c r="C245" t="s">
        <v>1889</v>
      </c>
      <c r="D245" t="s">
        <v>2004</v>
      </c>
      <c r="E245" t="s">
        <v>915</v>
      </c>
      <c r="F245" t="s">
        <v>2281</v>
      </c>
      <c r="G245" s="8"/>
      <c r="H245" s="8" t="str">
        <f t="shared" si="21"/>
        <v>1.마이크로-10만명 미만</v>
      </c>
      <c r="I245" s="8" t="str">
        <f ca="1">IFERROR(__xludf.DUMMYFUNCTION("iferror(REGEXEXTRACT(E245,""[a-zA-Z0-9._%+-]+@[a-zA-Z0-9.-]+\.[a-zA-Z]{2,}""),""2.이메일 없음"")"),"jeageul@hotmail.com")</f>
        <v>jeageul@hotmail.com</v>
      </c>
      <c r="J245" s="8">
        <f t="shared" si="22"/>
        <v>3.1752577319587627E-5</v>
      </c>
      <c r="K245" s="7">
        <f t="shared" si="23"/>
        <v>7.2164948453608243E-7</v>
      </c>
      <c r="L245" s="6">
        <f t="shared" si="24"/>
        <v>133.94999999999999</v>
      </c>
      <c r="M245" s="5">
        <f t="shared" si="25"/>
        <v>108.62262038073908</v>
      </c>
      <c r="N245" s="4">
        <f t="shared" si="26"/>
        <v>3.3930571108622622E-3</v>
      </c>
      <c r="O245" s="4">
        <f t="shared" si="27"/>
        <v>0.74101519081141165</v>
      </c>
      <c r="P245" t="s">
        <v>1625</v>
      </c>
      <c r="Q245">
        <v>89300</v>
      </c>
      <c r="R245">
        <v>967</v>
      </c>
      <c r="S245">
        <v>296</v>
      </c>
      <c r="T245" s="3">
        <v>5</v>
      </c>
      <c r="U245" s="3">
        <v>7</v>
      </c>
      <c r="V245">
        <v>9700000</v>
      </c>
      <c r="W245" s="3">
        <v>15</v>
      </c>
      <c r="X245" s="1" t="s">
        <v>52</v>
      </c>
      <c r="Y245" s="1" t="s">
        <v>51</v>
      </c>
      <c r="Z245" s="2">
        <v>45851.832372685189</v>
      </c>
      <c r="AA245" t="s">
        <v>1667</v>
      </c>
      <c r="AB245" t="s">
        <v>129</v>
      </c>
    </row>
    <row r="246" spans="1:28">
      <c r="A246" s="3">
        <v>244</v>
      </c>
      <c r="B246" t="s">
        <v>1787</v>
      </c>
      <c r="C246" t="s">
        <v>1787</v>
      </c>
      <c r="D246" t="s">
        <v>2005</v>
      </c>
      <c r="E246" t="s">
        <v>985</v>
      </c>
      <c r="F246" t="s">
        <v>2282</v>
      </c>
      <c r="G246" s="8"/>
      <c r="H246" s="8" t="str">
        <f t="shared" si="21"/>
        <v>1.마이크로-10만명 미만</v>
      </c>
      <c r="I246" s="8" t="str">
        <f ca="1">IFERROR(__xludf.DUMMYFUNCTION("iferror(REGEXEXTRACT(E246,""[a-zA-Z0-9._%+-]+@[a-zA-Z0-9.-]+\.[a-zA-Z]{2,}""),""2.이메일 없음"")"),"charlie@mostwantedmodels.com")</f>
        <v>charlie@mostwantedmodels.com</v>
      </c>
      <c r="J246" s="8">
        <f t="shared" si="22"/>
        <v>2.9660314830157416E-3</v>
      </c>
      <c r="K246" s="7">
        <f t="shared" si="23"/>
        <v>2.6512013256006626E-4</v>
      </c>
      <c r="L246" s="6">
        <f t="shared" si="24"/>
        <v>136.5</v>
      </c>
      <c r="M246" s="5">
        <f t="shared" si="25"/>
        <v>1.3263736263736263</v>
      </c>
      <c r="N246" s="4">
        <f t="shared" si="26"/>
        <v>1.956043956043956E-3</v>
      </c>
      <c r="O246" s="4">
        <f t="shared" si="27"/>
        <v>0.72727272727272729</v>
      </c>
      <c r="P246" t="s">
        <v>1626</v>
      </c>
      <c r="Q246">
        <v>91000</v>
      </c>
      <c r="R246">
        <v>4</v>
      </c>
      <c r="S246">
        <v>146</v>
      </c>
      <c r="T246" s="3">
        <v>180</v>
      </c>
      <c r="U246" s="3">
        <v>32</v>
      </c>
      <c r="V246">
        <v>120700</v>
      </c>
      <c r="W246" s="3">
        <v>7</v>
      </c>
      <c r="X246" s="1" t="s">
        <v>5</v>
      </c>
      <c r="Y246" s="1" t="s">
        <v>50</v>
      </c>
      <c r="Z246" s="2">
        <v>45217.927534722221</v>
      </c>
      <c r="AA246" t="s">
        <v>1668</v>
      </c>
      <c r="AB246" t="s">
        <v>1149</v>
      </c>
    </row>
    <row r="247" spans="1:28">
      <c r="A247" s="3">
        <v>245</v>
      </c>
      <c r="B247" t="s">
        <v>1788</v>
      </c>
      <c r="C247" t="s">
        <v>1890</v>
      </c>
      <c r="D247" t="s">
        <v>2006</v>
      </c>
      <c r="E247" t="s">
        <v>986</v>
      </c>
      <c r="F247" t="s">
        <v>2283</v>
      </c>
      <c r="G247" s="8"/>
      <c r="H247" s="8" t="str">
        <f t="shared" si="21"/>
        <v>2.메가-10만명 이상</v>
      </c>
      <c r="I247" s="8" t="str">
        <f ca="1">IFERROR(__xludf.DUMMYFUNCTION("iferror(REGEXEXTRACT(E247,""[a-zA-Z0-9._%+-]+@[a-zA-Z0-9.-]+\.[a-zA-Z]{2,}""),""2.이메일 없음"")"),"lalynd@icloud.com")</f>
        <v>lalynd@icloud.com</v>
      </c>
      <c r="J247" s="8">
        <f t="shared" si="22"/>
        <v>8.4845430107526878E-4</v>
      </c>
      <c r="K247" s="7">
        <f t="shared" si="23"/>
        <v>1.0080645161290323E-4</v>
      </c>
      <c r="L247" s="6">
        <f t="shared" si="24"/>
        <v>150</v>
      </c>
      <c r="M247" s="5">
        <f t="shared" si="25"/>
        <v>5.0016806722689076</v>
      </c>
      <c r="N247" s="4">
        <f t="shared" si="26"/>
        <v>2.2352941176470588E-3</v>
      </c>
      <c r="O247" s="4">
        <f t="shared" si="27"/>
        <v>0.66225165562913912</v>
      </c>
      <c r="P247" t="s">
        <v>1627</v>
      </c>
      <c r="Q247">
        <v>119000</v>
      </c>
      <c r="R247">
        <v>28</v>
      </c>
      <c r="S247">
        <v>206</v>
      </c>
      <c r="T247" s="3">
        <v>239</v>
      </c>
      <c r="U247" s="3">
        <v>60</v>
      </c>
      <c r="V247">
        <v>595200</v>
      </c>
      <c r="W247" s="3">
        <v>96</v>
      </c>
      <c r="X247" s="1" t="s">
        <v>5</v>
      </c>
      <c r="Y247" s="1" t="s">
        <v>49</v>
      </c>
      <c r="Z247" s="2">
        <v>45870.262650462966</v>
      </c>
      <c r="AA247" t="s">
        <v>1669</v>
      </c>
      <c r="AB247" t="s">
        <v>1150</v>
      </c>
    </row>
    <row r="248" spans="1:28">
      <c r="A248" s="3">
        <v>246</v>
      </c>
      <c r="B248" t="s">
        <v>1789</v>
      </c>
      <c r="C248" t="s">
        <v>1891</v>
      </c>
      <c r="D248" t="s">
        <v>2007</v>
      </c>
      <c r="E248" t="s">
        <v>987</v>
      </c>
      <c r="F248" t="s">
        <v>2284</v>
      </c>
      <c r="G248" s="8"/>
      <c r="H248" s="8" t="str">
        <f t="shared" si="21"/>
        <v>2.메가-10만명 이상</v>
      </c>
      <c r="I248" s="8" t="str">
        <f ca="1">IFERROR(__xludf.DUMMYFUNCTION("iferror(REGEXEXTRACT(E248,""[a-zA-Z0-9._%+-]+@[a-zA-Z0-9.-]+\.[a-zA-Z]{2,}""),""2.이메일 없음"")"),"thais.veras@mbdigital.pt")</f>
        <v>thais.veras@mbdigital.pt</v>
      </c>
      <c r="J248" s="8">
        <f t="shared" si="22"/>
        <v>0.13525925925925925</v>
      </c>
      <c r="K248" s="7">
        <f t="shared" si="23"/>
        <v>6.0000000000000001E-3</v>
      </c>
      <c r="L248" s="6">
        <f t="shared" si="24"/>
        <v>150</v>
      </c>
      <c r="M248" s="5">
        <f t="shared" si="25"/>
        <v>0.13132295719844359</v>
      </c>
      <c r="N248" s="4">
        <f t="shared" si="26"/>
        <v>2.1789883268482492E-3</v>
      </c>
      <c r="O248" s="4">
        <f t="shared" si="27"/>
        <v>0.66225165562913912</v>
      </c>
      <c r="P248" t="s">
        <v>1628</v>
      </c>
      <c r="Q248">
        <v>102800</v>
      </c>
      <c r="R248">
        <v>44</v>
      </c>
      <c r="S248">
        <v>143</v>
      </c>
      <c r="T248" s="3">
        <v>1602</v>
      </c>
      <c r="U248" s="3">
        <v>81</v>
      </c>
      <c r="V248">
        <v>13500</v>
      </c>
      <c r="W248" s="3">
        <v>49</v>
      </c>
      <c r="X248" s="1" t="s">
        <v>48</v>
      </c>
      <c r="Y248" s="1" t="s">
        <v>47</v>
      </c>
      <c r="Z248" s="2">
        <v>45180.139710648145</v>
      </c>
      <c r="AA248" t="s">
        <v>1670</v>
      </c>
      <c r="AB248" t="s">
        <v>1151</v>
      </c>
    </row>
    <row r="249" spans="1:28">
      <c r="A249" s="3">
        <v>247</v>
      </c>
      <c r="B249" t="s">
        <v>1790</v>
      </c>
      <c r="C249" t="s">
        <v>1892</v>
      </c>
      <c r="D249" t="s">
        <v>2008</v>
      </c>
      <c r="E249" t="s">
        <v>988</v>
      </c>
      <c r="F249" t="s">
        <v>2285</v>
      </c>
      <c r="G249" s="8"/>
      <c r="H249" s="8" t="str">
        <f t="shared" si="21"/>
        <v>2.메가-10만명 이상</v>
      </c>
      <c r="I249" s="8" t="str">
        <f ca="1">IFERROR(__xludf.DUMMYFUNCTION("iferror(REGEXEXTRACT(E249,""[a-zA-Z0-9._%+-]+@[a-zA-Z0-9.-]+\.[a-zA-Z]{2,}""),""2.이메일 없음"")"),"2.이메일 없음")</f>
        <v>2.이메일 없음</v>
      </c>
      <c r="J249" s="8">
        <f t="shared" si="22"/>
        <v>7.6149754500818331E-2</v>
      </c>
      <c r="K249" s="7">
        <f t="shared" si="23"/>
        <v>2.0458265139116205E-5</v>
      </c>
      <c r="L249" s="6">
        <f t="shared" si="24"/>
        <v>150</v>
      </c>
      <c r="M249" s="5">
        <f t="shared" si="25"/>
        <v>0.20366666666666666</v>
      </c>
      <c r="N249" s="4">
        <f t="shared" si="26"/>
        <v>1.5504166666666666E-2</v>
      </c>
      <c r="O249" s="4">
        <f t="shared" si="27"/>
        <v>0.66225165562913912</v>
      </c>
      <c r="P249" t="s">
        <v>1629</v>
      </c>
      <c r="Q249">
        <v>2400000</v>
      </c>
      <c r="R249">
        <v>347</v>
      </c>
      <c r="S249">
        <v>37200</v>
      </c>
      <c r="T249" s="3">
        <v>12</v>
      </c>
      <c r="U249" s="3">
        <v>10</v>
      </c>
      <c r="V249">
        <v>488800</v>
      </c>
      <c r="W249" s="3">
        <v>13</v>
      </c>
      <c r="X249" s="1">
        <v>2000</v>
      </c>
      <c r="Y249" s="1" t="s">
        <v>46</v>
      </c>
      <c r="Z249" s="2">
        <v>45884.321851851855</v>
      </c>
      <c r="AA249" t="s">
        <v>1671</v>
      </c>
      <c r="AB249" t="s">
        <v>1152</v>
      </c>
    </row>
    <row r="250" spans="1:28">
      <c r="A250" s="3">
        <v>248</v>
      </c>
      <c r="B250" t="s">
        <v>1791</v>
      </c>
      <c r="C250" t="s">
        <v>1893</v>
      </c>
      <c r="D250" t="s">
        <v>2009</v>
      </c>
      <c r="E250" t="s">
        <v>893</v>
      </c>
      <c r="F250" t="s">
        <v>2286</v>
      </c>
      <c r="G250" s="8"/>
      <c r="H250" s="8" t="str">
        <f t="shared" si="21"/>
        <v>1.마이크로-10만명 미만</v>
      </c>
      <c r="I250" s="8" t="str">
        <f ca="1">IFERROR(__xludf.DUMMYFUNCTION("iferror(REGEXEXTRACT(E250,""[a-zA-Z0-9._%+-]+@[a-zA-Z0-9.-]+\.[a-zA-Z]{2,}""),""2.이메일 없음"")"),"2.이메일 없음")</f>
        <v>2.이메일 없음</v>
      </c>
      <c r="J250" s="8">
        <f t="shared" si="22"/>
        <v>0.25954198473282442</v>
      </c>
      <c r="K250" s="7">
        <f t="shared" si="23"/>
        <v>3.9258451472191931E-2</v>
      </c>
      <c r="L250" s="6">
        <f t="shared" si="24"/>
        <v>76.050000000000011</v>
      </c>
      <c r="M250" s="5">
        <f t="shared" si="25"/>
        <v>7.2347140039447727E-2</v>
      </c>
      <c r="N250" s="4">
        <f t="shared" si="26"/>
        <v>6.2721893491124257E-3</v>
      </c>
      <c r="O250" s="4">
        <f t="shared" si="27"/>
        <v>1.2978585334198571</v>
      </c>
      <c r="P250" t="s">
        <v>1630</v>
      </c>
      <c r="Q250">
        <v>50700</v>
      </c>
      <c r="R250">
        <v>13</v>
      </c>
      <c r="S250">
        <v>174</v>
      </c>
      <c r="T250" s="3">
        <v>634</v>
      </c>
      <c r="U250" s="3">
        <v>144</v>
      </c>
      <c r="V250">
        <v>3668</v>
      </c>
      <c r="W250" s="3">
        <v>27</v>
      </c>
      <c r="X250" s="1" t="s">
        <v>5</v>
      </c>
      <c r="Y250" s="1" t="s">
        <v>42</v>
      </c>
      <c r="Z250" s="2">
        <v>45687.551793981482</v>
      </c>
      <c r="AA250" t="s">
        <v>1672</v>
      </c>
      <c r="AB250" t="s">
        <v>1153</v>
      </c>
    </row>
    <row r="251" spans="1:28">
      <c r="A251" s="3">
        <v>249</v>
      </c>
      <c r="B251" t="s">
        <v>1723</v>
      </c>
      <c r="C251" t="s">
        <v>685</v>
      </c>
      <c r="D251" t="s">
        <v>1941</v>
      </c>
      <c r="E251" t="s">
        <v>893</v>
      </c>
      <c r="F251" t="s">
        <v>2287</v>
      </c>
      <c r="G251" s="8"/>
      <c r="H251" s="8" t="str">
        <f t="shared" si="21"/>
        <v>1.마이크로-10만명 미만</v>
      </c>
      <c r="I251" s="8" t="str">
        <f ca="1">IFERROR(__xludf.DUMMYFUNCTION("iferror(REGEXEXTRACT(E251,""[a-zA-Z0-9._%+-]+@[a-zA-Z0-9.-]+\.[a-zA-Z]{2,}""),""2.이메일 없음"")"),"eviecrawfordxcollab@gmail.com")</f>
        <v>eviecrawfordxcollab@gmail.com</v>
      </c>
      <c r="J251" s="8">
        <f t="shared" si="22"/>
        <v>3.8857142857142857</v>
      </c>
      <c r="K251" s="7">
        <f t="shared" si="23"/>
        <v>5.1428571428571428E-2</v>
      </c>
      <c r="L251" s="6">
        <f t="shared" si="24"/>
        <v>28.349999999999998</v>
      </c>
      <c r="M251" s="5">
        <f t="shared" si="25"/>
        <v>9.2592592592592587E-3</v>
      </c>
      <c r="N251" s="4">
        <f t="shared" si="26"/>
        <v>3.5238095238095235E-2</v>
      </c>
      <c r="O251" s="4">
        <f t="shared" si="27"/>
        <v>3.4071550255536631</v>
      </c>
      <c r="P251" t="s">
        <v>1631</v>
      </c>
      <c r="Q251">
        <v>18900</v>
      </c>
      <c r="R251">
        <v>6</v>
      </c>
      <c r="S251">
        <v>657</v>
      </c>
      <c r="T251" s="3">
        <v>14</v>
      </c>
      <c r="U251" s="3">
        <v>9</v>
      </c>
      <c r="V251">
        <v>175</v>
      </c>
      <c r="W251" s="3">
        <v>14</v>
      </c>
      <c r="X251" s="1" t="s">
        <v>40</v>
      </c>
      <c r="Y251" s="1" t="s">
        <v>39</v>
      </c>
      <c r="Z251" s="2">
        <v>45686.518611111111</v>
      </c>
      <c r="AA251" t="s">
        <v>1673</v>
      </c>
      <c r="AB251" t="s">
        <v>1154</v>
      </c>
    </row>
    <row r="252" spans="1:28">
      <c r="A252" s="3">
        <v>250</v>
      </c>
      <c r="B252" t="s">
        <v>1792</v>
      </c>
      <c r="C252" t="s">
        <v>1894</v>
      </c>
      <c r="D252" t="s">
        <v>2010</v>
      </c>
      <c r="E252" t="s">
        <v>989</v>
      </c>
      <c r="F252" t="s">
        <v>2288</v>
      </c>
      <c r="G252" s="8"/>
      <c r="H252" s="8" t="str">
        <f t="shared" si="21"/>
        <v>1.마이크로-10만명 미만</v>
      </c>
      <c r="I252" s="8" t="str">
        <f ca="1">IFERROR(__xludf.DUMMYFUNCTION("iferror(REGEXEXTRACT(E252,""[a-zA-Z0-9._%+-]+@[a-zA-Z0-9.-]+\.[a-zA-Z]{2,}""),""2.이메일 없음"")"),"tiktok@leahcedeno.com")</f>
        <v>tiktok@leahcedeno.com</v>
      </c>
      <c r="J252" s="8">
        <f t="shared" si="22"/>
        <v>3.6290322580645164E-4</v>
      </c>
      <c r="K252" s="7">
        <f t="shared" si="23"/>
        <v>2.967741935483871E-5</v>
      </c>
      <c r="L252" s="6">
        <f t="shared" si="24"/>
        <v>27</v>
      </c>
      <c r="M252" s="5">
        <f t="shared" si="25"/>
        <v>172.22222222222223</v>
      </c>
      <c r="N252" s="4">
        <f t="shared" si="26"/>
        <v>4.4555555555555557E-2</v>
      </c>
      <c r="O252" s="4">
        <f t="shared" si="27"/>
        <v>3.5714285714285716</v>
      </c>
      <c r="P252" t="s">
        <v>1632</v>
      </c>
      <c r="Q252">
        <v>18000</v>
      </c>
      <c r="R252">
        <v>2992</v>
      </c>
      <c r="S252">
        <v>710</v>
      </c>
      <c r="T252" s="3">
        <v>323</v>
      </c>
      <c r="U252" s="3">
        <v>92</v>
      </c>
      <c r="V252">
        <v>3100000</v>
      </c>
      <c r="W252" s="3">
        <v>71</v>
      </c>
      <c r="X252" s="1" t="s">
        <v>5</v>
      </c>
      <c r="Y252" s="1" t="s">
        <v>38</v>
      </c>
      <c r="Z252" s="2">
        <v>45681.447581018518</v>
      </c>
      <c r="AA252" t="s">
        <v>1674</v>
      </c>
      <c r="AB252" t="s">
        <v>1155</v>
      </c>
    </row>
    <row r="253" spans="1:28">
      <c r="A253" s="3">
        <v>251</v>
      </c>
      <c r="B253" t="s">
        <v>463</v>
      </c>
      <c r="C253" t="s">
        <v>462</v>
      </c>
      <c r="D253" t="s">
        <v>461</v>
      </c>
      <c r="E253" t="s">
        <v>990</v>
      </c>
      <c r="F253" t="s">
        <v>460</v>
      </c>
      <c r="G253" s="8"/>
      <c r="H253" s="8" t="str">
        <f t="shared" si="21"/>
        <v>1.마이크로-10만명 미만</v>
      </c>
      <c r="I253" s="8" t="str">
        <f ca="1">IFERROR(__xludf.DUMMYFUNCTION("iferror(REGEXEXTRACT(E253,""[a-zA-Z0-9._%+-]+@[a-zA-Z0-9.-]+\.[a-zA-Z]{2,}""),""2.이메일 없음"")"),"2.이메일 없음")</f>
        <v>2.이메일 없음</v>
      </c>
      <c r="J253" s="8">
        <f t="shared" si="22"/>
        <v>3.8310269482884195E-3</v>
      </c>
      <c r="K253" s="7">
        <f t="shared" si="23"/>
        <v>1.3838310269482883E-4</v>
      </c>
      <c r="L253" s="6">
        <f t="shared" si="24"/>
        <v>29.400000000000002</v>
      </c>
      <c r="M253" s="5">
        <f t="shared" si="25"/>
        <v>7.0051020408163263</v>
      </c>
      <c r="N253" s="4">
        <f t="shared" si="26"/>
        <v>2.5867346938775512E-2</v>
      </c>
      <c r="O253" s="4">
        <f t="shared" si="27"/>
        <v>3.2894736842105261</v>
      </c>
      <c r="P253" t="s">
        <v>1633</v>
      </c>
      <c r="Q253">
        <v>19600</v>
      </c>
      <c r="R253">
        <v>1255</v>
      </c>
      <c r="S253">
        <v>488</v>
      </c>
      <c r="T253" s="3">
        <v>19</v>
      </c>
      <c r="U253" s="3">
        <v>19</v>
      </c>
      <c r="V253">
        <v>137300</v>
      </c>
      <c r="W253" s="3">
        <v>6</v>
      </c>
      <c r="X253" s="1" t="s">
        <v>36</v>
      </c>
      <c r="Y253" s="1" t="s">
        <v>35</v>
      </c>
      <c r="Z253" s="2">
        <v>45890.346562500003</v>
      </c>
      <c r="AA253" t="s">
        <v>1260</v>
      </c>
      <c r="AB253" t="s">
        <v>708</v>
      </c>
    </row>
    <row r="254" spans="1:28">
      <c r="A254" s="3">
        <v>252</v>
      </c>
      <c r="B254" t="s">
        <v>1793</v>
      </c>
      <c r="C254" t="s">
        <v>1895</v>
      </c>
      <c r="D254" t="s">
        <v>2011</v>
      </c>
      <c r="E254" t="s">
        <v>991</v>
      </c>
      <c r="F254" t="s">
        <v>2289</v>
      </c>
      <c r="G254" s="8"/>
      <c r="H254" s="8" t="str">
        <f t="shared" si="21"/>
        <v>2.메가-10만명 이상</v>
      </c>
      <c r="I254" s="8" t="str">
        <f ca="1">IFERROR(__xludf.DUMMYFUNCTION("iferror(REGEXEXTRACT(E254,""[a-zA-Z0-9._%+-]+@[a-zA-Z0-9.-]+\.[a-zA-Z]{2,}""),""2.이메일 없음"")"),"chloelenahan1@outlook.com")</f>
        <v>chloelenahan1@outlook.com</v>
      </c>
      <c r="J254" s="8">
        <f t="shared" si="22"/>
        <v>1.0093299406276506E-3</v>
      </c>
      <c r="K254" s="7">
        <f t="shared" si="23"/>
        <v>2.9686174724342664E-5</v>
      </c>
      <c r="L254" s="6">
        <f t="shared" si="24"/>
        <v>150</v>
      </c>
      <c r="M254" s="5">
        <f t="shared" si="25"/>
        <v>1.9233278955954323</v>
      </c>
      <c r="N254" s="4">
        <f t="shared" si="26"/>
        <v>1.7699836867862968E-3</v>
      </c>
      <c r="O254" s="4">
        <f t="shared" si="27"/>
        <v>0.66225165562913912</v>
      </c>
      <c r="P254" t="s">
        <v>1634</v>
      </c>
      <c r="Q254">
        <v>122600</v>
      </c>
      <c r="R254">
        <v>1463</v>
      </c>
      <c r="S254">
        <v>210</v>
      </c>
      <c r="T254" s="3">
        <v>21</v>
      </c>
      <c r="U254" s="3">
        <v>7</v>
      </c>
      <c r="V254">
        <v>235800</v>
      </c>
      <c r="W254" s="3">
        <v>10</v>
      </c>
      <c r="X254" s="1" t="s">
        <v>5</v>
      </c>
      <c r="Y254" s="1" t="s">
        <v>33</v>
      </c>
      <c r="Z254" s="2">
        <v>45884.286365740743</v>
      </c>
      <c r="AA254" t="s">
        <v>1675</v>
      </c>
      <c r="AB254" t="s">
        <v>706</v>
      </c>
    </row>
    <row r="255" spans="1:28">
      <c r="A255" s="3">
        <v>253</v>
      </c>
      <c r="B255" t="s">
        <v>691</v>
      </c>
      <c r="C255" t="s">
        <v>690</v>
      </c>
      <c r="D255" t="s">
        <v>689</v>
      </c>
      <c r="E255" t="s">
        <v>992</v>
      </c>
      <c r="F255" t="s">
        <v>1039</v>
      </c>
      <c r="G255" s="8"/>
      <c r="H255" s="8" t="str">
        <f t="shared" si="21"/>
        <v>1.마이크로-10만명 미만</v>
      </c>
      <c r="I255" s="8" t="str">
        <f ca="1">IFERROR(__xludf.DUMMYFUNCTION("iferror(REGEXEXTRACT(E255,""[a-zA-Z0-9._%+-]+@[a-zA-Z0-9.-]+\.[a-zA-Z]{2,}""),""2.이메일 없음"")"),"2.이메일 없음")</f>
        <v>2.이메일 없음</v>
      </c>
      <c r="J255" s="8">
        <f t="shared" si="22"/>
        <v>7.7952380952380949E-4</v>
      </c>
      <c r="K255" s="7">
        <f t="shared" si="23"/>
        <v>7.6190476190476188E-6</v>
      </c>
      <c r="L255" s="6">
        <f t="shared" si="24"/>
        <v>26.400000000000002</v>
      </c>
      <c r="M255" s="5">
        <f t="shared" si="25"/>
        <v>119.31818181818181</v>
      </c>
      <c r="N255" s="4">
        <f t="shared" si="26"/>
        <v>8.755681818181818E-2</v>
      </c>
      <c r="O255" s="4">
        <f t="shared" si="27"/>
        <v>3.6496350364963499</v>
      </c>
      <c r="P255" t="s">
        <v>1635</v>
      </c>
      <c r="Q255">
        <v>17600</v>
      </c>
      <c r="R255">
        <v>573</v>
      </c>
      <c r="S255">
        <v>1525</v>
      </c>
      <c r="T255" s="3">
        <v>96</v>
      </c>
      <c r="U255" s="3">
        <v>16</v>
      </c>
      <c r="V255">
        <v>2100000</v>
      </c>
      <c r="W255" s="3">
        <v>11</v>
      </c>
      <c r="X255" s="1" t="s">
        <v>32</v>
      </c>
      <c r="Y255" s="1" t="s">
        <v>31</v>
      </c>
      <c r="Z255" s="2">
        <v>45863.18041666667</v>
      </c>
      <c r="AA255" t="s">
        <v>1216</v>
      </c>
      <c r="AB255" t="s">
        <v>710</v>
      </c>
    </row>
    <row r="256" spans="1:28">
      <c r="A256" s="3">
        <v>254</v>
      </c>
      <c r="B256" t="s">
        <v>1794</v>
      </c>
      <c r="C256" t="s">
        <v>621</v>
      </c>
      <c r="D256" t="s">
        <v>2012</v>
      </c>
      <c r="E256" t="s">
        <v>993</v>
      </c>
      <c r="F256" t="s">
        <v>2290</v>
      </c>
      <c r="G256" s="8"/>
      <c r="H256" s="8" t="str">
        <f t="shared" si="21"/>
        <v>1.마이크로-10만명 미만</v>
      </c>
      <c r="I256" s="8" t="str">
        <f ca="1">IFERROR(__xludf.DUMMYFUNCTION("iferror(REGEXEXTRACT(E256,""[a-zA-Z0-9._%+-]+@[a-zA-Z0-9.-]+\.[a-zA-Z]{2,}""),""2.이메일 없음"")"),"chasieslife@gmail.com")</f>
        <v>chasieslife@gmail.com</v>
      </c>
      <c r="J256" s="8">
        <f t="shared" si="22"/>
        <v>8.3390293916609708E-4</v>
      </c>
      <c r="K256" s="7">
        <f t="shared" si="23"/>
        <v>2.050580997949419E-5</v>
      </c>
      <c r="L256" s="6">
        <f t="shared" si="24"/>
        <v>46.349999999999994</v>
      </c>
      <c r="M256" s="5">
        <f t="shared" si="25"/>
        <v>4.7346278317152102</v>
      </c>
      <c r="N256" s="4">
        <f t="shared" si="26"/>
        <v>3.9158576051779937E-3</v>
      </c>
      <c r="O256" s="4">
        <f t="shared" si="27"/>
        <v>2.1119324181626191</v>
      </c>
      <c r="P256" t="s">
        <v>1636</v>
      </c>
      <c r="Q256">
        <v>30900</v>
      </c>
      <c r="R256">
        <v>579</v>
      </c>
      <c r="S256">
        <v>118</v>
      </c>
      <c r="T256" s="3">
        <v>1</v>
      </c>
      <c r="U256" s="3">
        <v>3</v>
      </c>
      <c r="V256">
        <v>146300</v>
      </c>
      <c r="W256" s="3">
        <v>16</v>
      </c>
      <c r="X256" s="1" t="s">
        <v>5</v>
      </c>
      <c r="Y256" s="1" t="s">
        <v>30</v>
      </c>
      <c r="Z256" s="2">
        <v>45084.483124999999</v>
      </c>
      <c r="AA256" t="s">
        <v>1676</v>
      </c>
      <c r="AB256" t="s">
        <v>700</v>
      </c>
    </row>
    <row r="257" spans="1:28">
      <c r="A257" s="3">
        <v>255</v>
      </c>
      <c r="B257" t="s">
        <v>1795</v>
      </c>
      <c r="C257" t="s">
        <v>1896</v>
      </c>
      <c r="D257" t="s">
        <v>2013</v>
      </c>
      <c r="E257" t="s">
        <v>994</v>
      </c>
      <c r="F257" t="s">
        <v>2291</v>
      </c>
      <c r="G257" s="8"/>
      <c r="H257" s="8" t="str">
        <f t="shared" si="21"/>
        <v>2.메가-10만명 이상</v>
      </c>
      <c r="I257" s="8" t="str">
        <f ca="1">IFERROR(__xludf.DUMMYFUNCTION("iferror(REGEXEXTRACT(E257,""[a-zA-Z0-9._%+-]+@[a-zA-Z0-9.-]+\.[a-zA-Z]{2,}""),""2.이메일 없음"")"),"2.이메일 없음")</f>
        <v>2.이메일 없음</v>
      </c>
      <c r="J257" s="8">
        <f t="shared" si="22"/>
        <v>2.1637675010606703E-4</v>
      </c>
      <c r="K257" s="7">
        <f t="shared" si="23"/>
        <v>2.5456088247772593E-5</v>
      </c>
      <c r="L257" s="6">
        <f t="shared" si="24"/>
        <v>150</v>
      </c>
      <c r="M257" s="5">
        <f t="shared" si="25"/>
        <v>1.8661916072842439</v>
      </c>
      <c r="N257" s="4">
        <f t="shared" si="26"/>
        <v>3.5629453681710216E-4</v>
      </c>
      <c r="O257" s="4">
        <f t="shared" si="27"/>
        <v>0.66225165562913912</v>
      </c>
      <c r="P257" t="s">
        <v>1637</v>
      </c>
      <c r="Q257">
        <v>126300</v>
      </c>
      <c r="R257">
        <v>785</v>
      </c>
      <c r="S257">
        <v>39</v>
      </c>
      <c r="T257" s="3">
        <v>6</v>
      </c>
      <c r="U257" s="3">
        <v>6</v>
      </c>
      <c r="V257">
        <v>235700</v>
      </c>
      <c r="W257" s="3">
        <v>11</v>
      </c>
      <c r="X257" s="1" t="s">
        <v>28</v>
      </c>
      <c r="Y257" s="1" t="s">
        <v>27</v>
      </c>
      <c r="Z257" s="2">
        <v>45618.134120370371</v>
      </c>
      <c r="AA257" t="s">
        <v>1677</v>
      </c>
      <c r="AB257" t="s">
        <v>633</v>
      </c>
    </row>
    <row r="258" spans="1:28">
      <c r="A258" s="3">
        <v>256</v>
      </c>
      <c r="B258" t="s">
        <v>1796</v>
      </c>
      <c r="C258" t="s">
        <v>1897</v>
      </c>
      <c r="D258" t="s">
        <v>2014</v>
      </c>
      <c r="E258" t="s">
        <v>995</v>
      </c>
      <c r="F258" t="s">
        <v>2292</v>
      </c>
      <c r="G258" s="8"/>
      <c r="H258" s="8" t="str">
        <f t="shared" si="21"/>
        <v>2.메가-10만명 이상</v>
      </c>
      <c r="I258" s="8" t="str">
        <f ca="1">IFERROR(__xludf.DUMMYFUNCTION("iferror(REGEXEXTRACT(E258,""[a-zA-Z0-9._%+-]+@[a-zA-Z0-9.-]+\.[a-zA-Z]{2,}""),""2.이메일 없음"")"),"2.이메일 없음")</f>
        <v>2.이메일 없음</v>
      </c>
      <c r="J258" s="8">
        <f t="shared" si="22"/>
        <v>0.54982008995502252</v>
      </c>
      <c r="K258" s="7">
        <f t="shared" si="23"/>
        <v>1.9640179910044978E-3</v>
      </c>
      <c r="L258" s="6">
        <f t="shared" si="24"/>
        <v>150</v>
      </c>
      <c r="M258" s="5">
        <f t="shared" si="25"/>
        <v>0.31596399810516346</v>
      </c>
      <c r="N258" s="4">
        <f t="shared" si="26"/>
        <v>0.15268119374703931</v>
      </c>
      <c r="O258" s="4">
        <f t="shared" si="27"/>
        <v>0.66225165562913912</v>
      </c>
      <c r="P258" t="s">
        <v>1638</v>
      </c>
      <c r="Q258">
        <v>211100</v>
      </c>
      <c r="R258">
        <v>4519</v>
      </c>
      <c r="S258">
        <v>32100</v>
      </c>
      <c r="T258" s="3">
        <v>4442</v>
      </c>
      <c r="U258" s="3">
        <v>131</v>
      </c>
      <c r="V258">
        <v>66700</v>
      </c>
      <c r="W258" s="3">
        <v>9</v>
      </c>
      <c r="X258" s="1" t="s">
        <v>26</v>
      </c>
      <c r="Y258" s="1" t="s">
        <v>25</v>
      </c>
      <c r="Z258" s="2">
        <v>45743.462997685187</v>
      </c>
      <c r="AA258" t="s">
        <v>1678</v>
      </c>
      <c r="AB258" t="s">
        <v>694</v>
      </c>
    </row>
    <row r="259" spans="1:28">
      <c r="A259" s="3">
        <v>257</v>
      </c>
      <c r="B259" t="s">
        <v>1797</v>
      </c>
      <c r="C259" t="s">
        <v>1797</v>
      </c>
      <c r="D259" t="s">
        <v>2015</v>
      </c>
      <c r="E259" t="s">
        <v>996</v>
      </c>
      <c r="F259" t="s">
        <v>2293</v>
      </c>
      <c r="G259" s="8"/>
      <c r="H259" s="8" t="str">
        <f t="shared" ref="H259:H267" si="28">IF(Q259&lt;100000,"1.마이크로-10만명 미만","2.메가-10만명 이상")</f>
        <v>2.메가-10만명 이상</v>
      </c>
      <c r="I259" s="8" t="str">
        <f ca="1">IFERROR(__xludf.DUMMYFUNCTION("iferror(REGEXEXTRACT(E259,""[a-zA-Z0-9._%+-]+@[a-zA-Z0-9.-]+\.[a-zA-Z]{2,}""),""2.이메일 없음"")"),"The.Rickaya@gmail.com")</f>
        <v>The.Rickaya@gmail.com</v>
      </c>
      <c r="J259" s="8">
        <f t="shared" ref="J259:J267" si="29">IFERROR((S259+T259+U259)/V259,"")</f>
        <v>1.4973371569029087E-3</v>
      </c>
      <c r="K259" s="7">
        <f t="shared" ref="K259:K267" si="30">IFERROR(U259/V259,"")</f>
        <v>1.4338385907414994E-5</v>
      </c>
      <c r="L259" s="6">
        <f t="shared" ref="L259:L267" si="31">IFERROR(MIN(Q259/1000*1.5, 150),"")</f>
        <v>150</v>
      </c>
      <c r="M259" s="5">
        <f t="shared" ref="M259:M267" si="32">IFERROR(V259/Q259,"")</f>
        <v>2.1402893467777289</v>
      </c>
      <c r="N259" s="4">
        <f t="shared" ref="N259:N267" si="33">IFERROR((S259+U259)/Q259,"")</f>
        <v>3.1565103024989039E-3</v>
      </c>
      <c r="O259" s="4">
        <f t="shared" ref="O259:O267" si="34">IFERROR(100/(L259+1),"")</f>
        <v>0.66225165562913912</v>
      </c>
      <c r="P259" t="s">
        <v>1639</v>
      </c>
      <c r="Q259">
        <v>456200</v>
      </c>
      <c r="R259">
        <v>4593</v>
      </c>
      <c r="S259">
        <v>1426</v>
      </c>
      <c r="T259" s="3">
        <v>22</v>
      </c>
      <c r="U259" s="3">
        <v>14</v>
      </c>
      <c r="V259">
        <v>976400</v>
      </c>
      <c r="W259" s="3">
        <v>10</v>
      </c>
      <c r="X259" s="1" t="s">
        <v>5</v>
      </c>
      <c r="Y259" s="1" t="s">
        <v>24</v>
      </c>
      <c r="Z259" s="2">
        <v>45828.412789351853</v>
      </c>
      <c r="AA259" t="s">
        <v>1679</v>
      </c>
      <c r="AB259" t="s">
        <v>650</v>
      </c>
    </row>
    <row r="260" spans="1:28">
      <c r="A260" s="3">
        <v>258</v>
      </c>
      <c r="B260" t="s">
        <v>1798</v>
      </c>
      <c r="C260" t="s">
        <v>1898</v>
      </c>
      <c r="D260" t="s">
        <v>2016</v>
      </c>
      <c r="E260" t="s">
        <v>997</v>
      </c>
      <c r="F260" t="s">
        <v>2294</v>
      </c>
      <c r="G260" s="8"/>
      <c r="H260" s="8" t="str">
        <f t="shared" si="28"/>
        <v>2.메가-10만명 이상</v>
      </c>
      <c r="I260" s="8" t="str">
        <f ca="1">IFERROR(__xludf.DUMMYFUNCTION("iferror(REGEXEXTRACT(E260,""[a-zA-Z0-9._%+-]+@[a-zA-Z0-9.-]+\.[a-zA-Z]{2,}""),""2.이메일 없음"")"),"2.이메일 없음")</f>
        <v>2.이메일 없음</v>
      </c>
      <c r="J260" s="8">
        <f t="shared" si="29"/>
        <v>3.7055837563451779E-2</v>
      </c>
      <c r="K260" s="7">
        <f t="shared" si="30"/>
        <v>8.4602368866328257E-5</v>
      </c>
      <c r="L260" s="6">
        <f t="shared" si="31"/>
        <v>150</v>
      </c>
      <c r="M260" s="5">
        <f t="shared" si="32"/>
        <v>0.32259825327510916</v>
      </c>
      <c r="N260" s="4">
        <f t="shared" si="33"/>
        <v>1.195414847161572E-2</v>
      </c>
      <c r="O260" s="4">
        <f t="shared" si="34"/>
        <v>0.66225165562913912</v>
      </c>
      <c r="P260" t="s">
        <v>1640</v>
      </c>
      <c r="Q260">
        <v>183200</v>
      </c>
      <c r="R260">
        <v>1667</v>
      </c>
      <c r="S260">
        <v>2185</v>
      </c>
      <c r="T260" s="3">
        <v>0</v>
      </c>
      <c r="U260" s="3">
        <v>5</v>
      </c>
      <c r="V260">
        <v>59100</v>
      </c>
      <c r="W260" s="3">
        <v>15</v>
      </c>
      <c r="X260" s="1" t="s">
        <v>22</v>
      </c>
      <c r="Y260" s="1" t="s">
        <v>21</v>
      </c>
      <c r="Z260" s="2">
        <v>45826.556122685186</v>
      </c>
      <c r="AA260" t="s">
        <v>1680</v>
      </c>
      <c r="AB260" t="s">
        <v>657</v>
      </c>
    </row>
    <row r="261" spans="1:28">
      <c r="A261" s="3">
        <v>259</v>
      </c>
      <c r="B261" t="s">
        <v>1799</v>
      </c>
      <c r="C261" t="s">
        <v>1899</v>
      </c>
      <c r="D261" t="s">
        <v>2017</v>
      </c>
      <c r="E261" t="s">
        <v>998</v>
      </c>
      <c r="F261" t="s">
        <v>2295</v>
      </c>
      <c r="G261" s="8"/>
      <c r="H261" s="8" t="str">
        <f t="shared" si="28"/>
        <v>2.메가-10만명 이상</v>
      </c>
      <c r="I261" s="8" t="str">
        <f ca="1">IFERROR(__xludf.DUMMYFUNCTION("iferror(REGEXEXTRACT(E261,""[a-zA-Z0-9._%+-]+@[a-zA-Z0-9.-]+\.[a-zA-Z]{2,}""),""2.이메일 없음"")"),"sadie@moxymgt.com")</f>
        <v>sadie@moxymgt.com</v>
      </c>
      <c r="J261" s="8">
        <f t="shared" si="29"/>
        <v>3.5807488349670575</v>
      </c>
      <c r="K261" s="7">
        <f t="shared" si="30"/>
        <v>0.27205527880443514</v>
      </c>
      <c r="L261" s="6">
        <f t="shared" si="31"/>
        <v>150</v>
      </c>
      <c r="M261" s="5">
        <f t="shared" si="32"/>
        <v>5.1514900662251659E-2</v>
      </c>
      <c r="N261" s="4">
        <f t="shared" si="33"/>
        <v>5.2011589403973511E-2</v>
      </c>
      <c r="O261" s="4">
        <f t="shared" si="34"/>
        <v>0.66225165562913912</v>
      </c>
      <c r="P261" t="s">
        <v>1641</v>
      </c>
      <c r="Q261">
        <v>120800</v>
      </c>
      <c r="R261">
        <v>804</v>
      </c>
      <c r="S261">
        <v>4590</v>
      </c>
      <c r="T261" s="3">
        <v>16000</v>
      </c>
      <c r="U261" s="3">
        <v>1693</v>
      </c>
      <c r="V261">
        <v>6223</v>
      </c>
      <c r="W261" s="3">
        <v>14</v>
      </c>
      <c r="X261" s="1" t="s">
        <v>5</v>
      </c>
      <c r="Y261" s="1" t="s">
        <v>16</v>
      </c>
      <c r="Z261" s="2">
        <v>45352.484143518515</v>
      </c>
      <c r="AA261" t="s">
        <v>1681</v>
      </c>
      <c r="AB261" t="s">
        <v>628</v>
      </c>
    </row>
    <row r="262" spans="1:28">
      <c r="A262" s="3">
        <v>260</v>
      </c>
      <c r="B262" t="s">
        <v>1800</v>
      </c>
      <c r="C262" t="s">
        <v>1900</v>
      </c>
      <c r="D262" t="s">
        <v>2018</v>
      </c>
      <c r="E262" t="s">
        <v>999</v>
      </c>
      <c r="F262" t="s">
        <v>2296</v>
      </c>
      <c r="G262" s="8"/>
      <c r="H262" s="8" t="str">
        <f t="shared" si="28"/>
        <v>2.메가-10만명 이상</v>
      </c>
      <c r="I262" s="8" t="str">
        <f ca="1">IFERROR(__xludf.DUMMYFUNCTION("iferror(REGEXEXTRACT(E262,""[a-zA-Z0-9._%+-]+@[a-zA-Z0-9.-]+\.[a-zA-Z]{2,}""),""2.이메일 없음"")"),"2.이메일 없음")</f>
        <v>2.이메일 없음</v>
      </c>
      <c r="J262" s="8">
        <f t="shared" si="29"/>
        <v>0.18748065348237317</v>
      </c>
      <c r="K262" s="7">
        <f t="shared" si="30"/>
        <v>2.5021496130696475E-3</v>
      </c>
      <c r="L262" s="6">
        <f t="shared" si="31"/>
        <v>150</v>
      </c>
      <c r="M262" s="5">
        <f t="shared" si="32"/>
        <v>0.43804143126177025</v>
      </c>
      <c r="N262" s="4">
        <f t="shared" si="33"/>
        <v>5.5333333333333332E-2</v>
      </c>
      <c r="O262" s="4">
        <f t="shared" si="34"/>
        <v>0.66225165562913912</v>
      </c>
      <c r="P262" t="s">
        <v>1642</v>
      </c>
      <c r="Q262">
        <v>265500</v>
      </c>
      <c r="R262">
        <v>859</v>
      </c>
      <c r="S262">
        <v>14400</v>
      </c>
      <c r="T262" s="3">
        <v>7113</v>
      </c>
      <c r="U262" s="3">
        <v>291</v>
      </c>
      <c r="V262">
        <v>116300</v>
      </c>
      <c r="W262" s="3">
        <v>15</v>
      </c>
      <c r="X262" s="1" t="s">
        <v>12</v>
      </c>
      <c r="Y262" s="1" t="s">
        <v>11</v>
      </c>
      <c r="Z262" s="2">
        <v>45714.312858796293</v>
      </c>
      <c r="AA262" t="s">
        <v>1682</v>
      </c>
      <c r="AB262" t="s">
        <v>692</v>
      </c>
    </row>
    <row r="263" spans="1:28">
      <c r="A263" s="3">
        <v>261</v>
      </c>
      <c r="B263" t="s">
        <v>1801</v>
      </c>
      <c r="C263" t="s">
        <v>1901</v>
      </c>
      <c r="D263" t="s">
        <v>2019</v>
      </c>
      <c r="E263" t="s">
        <v>1000</v>
      </c>
      <c r="F263" t="s">
        <v>2297</v>
      </c>
      <c r="G263" s="8"/>
      <c r="H263" s="8" t="str">
        <f t="shared" si="28"/>
        <v>1.마이크로-10만명 미만</v>
      </c>
      <c r="I263" s="8" t="str">
        <f ca="1">IFERROR(__xludf.DUMMYFUNCTION("iferror(REGEXEXTRACT(E263,""[a-zA-Z0-9._%+-]+@[a-zA-Z0-9.-]+\.[a-zA-Z]{2,}""),""2.이메일 없음"")"),"2.이메일 없음")</f>
        <v>2.이메일 없음</v>
      </c>
      <c r="J263" s="8">
        <f t="shared" si="29"/>
        <v>4.691358024691358E-3</v>
      </c>
      <c r="K263" s="7">
        <f t="shared" si="30"/>
        <v>2.2222222222222223E-4</v>
      </c>
      <c r="L263" s="6">
        <f t="shared" si="31"/>
        <v>62.849999999999994</v>
      </c>
      <c r="M263" s="5">
        <f t="shared" si="32"/>
        <v>0.96658711217183768</v>
      </c>
      <c r="N263" s="4">
        <f t="shared" si="33"/>
        <v>4.1050119331742241E-3</v>
      </c>
      <c r="O263" s="4">
        <f t="shared" si="34"/>
        <v>1.5661707126076745</v>
      </c>
      <c r="P263" t="s">
        <v>1643</v>
      </c>
      <c r="Q263">
        <v>41900</v>
      </c>
      <c r="R263">
        <v>995</v>
      </c>
      <c r="S263">
        <v>163</v>
      </c>
      <c r="T263" s="3">
        <v>18</v>
      </c>
      <c r="U263" s="3">
        <v>9</v>
      </c>
      <c r="V263">
        <v>40500</v>
      </c>
      <c r="W263" s="3">
        <v>18</v>
      </c>
      <c r="X263" s="1" t="s">
        <v>5</v>
      </c>
      <c r="Y263" s="1" t="s">
        <v>9</v>
      </c>
      <c r="Z263" s="2">
        <v>45886.997754629629</v>
      </c>
      <c r="AA263" t="s">
        <v>1683</v>
      </c>
      <c r="AB263" t="s">
        <v>672</v>
      </c>
    </row>
    <row r="264" spans="1:28">
      <c r="A264" s="3">
        <v>262</v>
      </c>
      <c r="B264" t="s">
        <v>1802</v>
      </c>
      <c r="C264" t="s">
        <v>1902</v>
      </c>
      <c r="D264" t="s">
        <v>2020</v>
      </c>
      <c r="E264" t="s">
        <v>605</v>
      </c>
      <c r="F264" t="s">
        <v>2298</v>
      </c>
      <c r="G264" s="8"/>
      <c r="H264" s="8" t="str">
        <f t="shared" si="28"/>
        <v>1.마이크로-10만명 미만</v>
      </c>
      <c r="I264" s="8" t="str">
        <f ca="1">IFERROR(__xludf.DUMMYFUNCTION("iferror(REGEXEXTRACT(E264,""[a-zA-Z0-9._%+-]+@[a-zA-Z0-9.-]+\.[a-zA-Z]{2,}""),""2.이메일 없음"")"),"katy@migosmedia.com")</f>
        <v>katy@migosmedia.com</v>
      </c>
      <c r="J264" s="8">
        <f t="shared" si="29"/>
        <v>18.888888888888889</v>
      </c>
      <c r="K264" s="7">
        <f t="shared" si="30"/>
        <v>0</v>
      </c>
      <c r="L264" s="6">
        <f t="shared" si="31"/>
        <v>20.399999999999999</v>
      </c>
      <c r="M264" s="5">
        <f t="shared" si="32"/>
        <v>1.3235294117647058E-3</v>
      </c>
      <c r="N264" s="4">
        <f t="shared" si="33"/>
        <v>6.3970588235294119E-3</v>
      </c>
      <c r="O264" s="4">
        <f t="shared" si="34"/>
        <v>4.6728971962616823</v>
      </c>
      <c r="P264" t="s">
        <v>1644</v>
      </c>
      <c r="Q264">
        <v>13600</v>
      </c>
      <c r="R264">
        <v>20</v>
      </c>
      <c r="S264">
        <v>87</v>
      </c>
      <c r="T264" s="3">
        <v>253</v>
      </c>
      <c r="U264" s="3">
        <v>0</v>
      </c>
      <c r="V264">
        <v>18</v>
      </c>
      <c r="W264" s="3">
        <v>7</v>
      </c>
      <c r="X264" s="1" t="s">
        <v>5</v>
      </c>
      <c r="Y264" s="1" t="s">
        <v>7</v>
      </c>
      <c r="Z264" s="2">
        <v>45858.180347222224</v>
      </c>
      <c r="AA264" t="s">
        <v>1684</v>
      </c>
      <c r="AB264" t="s">
        <v>1156</v>
      </c>
    </row>
    <row r="265" spans="1:28">
      <c r="A265" s="11">
        <v>263</v>
      </c>
      <c r="B265" t="s">
        <v>1803</v>
      </c>
      <c r="C265" t="s">
        <v>1903</v>
      </c>
      <c r="D265" t="s">
        <v>2021</v>
      </c>
      <c r="E265" t="s">
        <v>1001</v>
      </c>
      <c r="F265" t="s">
        <v>2299</v>
      </c>
      <c r="G265" s="8"/>
      <c r="H265" s="8" t="str">
        <f t="shared" si="28"/>
        <v>1.마이크로-10만명 미만</v>
      </c>
      <c r="I265" s="8" t="str">
        <f ca="1">IFERROR(__xludf.DUMMYFUNCTION("iferror(REGEXEXTRACT(E265,""[a-zA-Z0-9._%+-]+@[a-zA-Z0-9.-]+\.[a-zA-Z]{2,}""),""2.이메일 없음"")"),"2.이메일 없음")</f>
        <v>2.이메일 없음</v>
      </c>
      <c r="J265" s="8">
        <f t="shared" si="29"/>
        <v>6.4335887611749682E-4</v>
      </c>
      <c r="K265" s="7">
        <f t="shared" si="30"/>
        <v>3.2247765006385696E-4</v>
      </c>
      <c r="L265" s="6">
        <f t="shared" si="31"/>
        <v>115.5</v>
      </c>
      <c r="M265" s="5">
        <f t="shared" si="32"/>
        <v>8.1350649350649356</v>
      </c>
      <c r="N265" s="4">
        <f t="shared" si="33"/>
        <v>4.4415584415584417E-3</v>
      </c>
      <c r="O265" s="4">
        <f t="shared" si="34"/>
        <v>0.85836909871244638</v>
      </c>
      <c r="P265" t="s">
        <v>1645</v>
      </c>
      <c r="Q265">
        <v>77000</v>
      </c>
      <c r="R265">
        <v>128</v>
      </c>
      <c r="S265">
        <v>140</v>
      </c>
      <c r="T265" s="11">
        <v>61</v>
      </c>
      <c r="U265" s="11">
        <v>202</v>
      </c>
      <c r="V265">
        <v>626400</v>
      </c>
      <c r="W265" s="11">
        <v>94</v>
      </c>
      <c r="X265" s="10" t="s">
        <v>5</v>
      </c>
      <c r="Y265" s="10" t="s">
        <v>4</v>
      </c>
      <c r="Z265" s="9">
        <v>45246.021481481483</v>
      </c>
      <c r="AA265" t="s">
        <v>1685</v>
      </c>
      <c r="AB265" t="s">
        <v>1157</v>
      </c>
    </row>
    <row r="266" spans="1:28">
      <c r="A266" s="3">
        <v>264</v>
      </c>
      <c r="B266" t="s">
        <v>1804</v>
      </c>
      <c r="C266" t="s">
        <v>1904</v>
      </c>
      <c r="D266" t="s">
        <v>2022</v>
      </c>
      <c r="E266" t="s">
        <v>893</v>
      </c>
      <c r="F266" t="s">
        <v>2300</v>
      </c>
      <c r="G266" s="8"/>
      <c r="H266" s="8" t="str">
        <f t="shared" si="28"/>
        <v>2.메가-10만명 이상</v>
      </c>
      <c r="I266" s="8" t="str">
        <f ca="1">IFERROR(__xludf.DUMMYFUNCTION("iferror(REGEXEXTRACT(E266,""[a-zA-Z0-9._%+-]+@[a-zA-Z0-9.-]+\.[a-zA-Z]{2,}""),""2.이메일 없음"")"),"2.이메일 없음")</f>
        <v>2.이메일 없음</v>
      </c>
      <c r="J266" s="8">
        <f t="shared" si="29"/>
        <v>1.6952624839948784E-2</v>
      </c>
      <c r="K266" s="7">
        <f t="shared" si="30"/>
        <v>0</v>
      </c>
      <c r="L266" s="6">
        <f t="shared" si="31"/>
        <v>150</v>
      </c>
      <c r="M266" s="5">
        <f t="shared" si="32"/>
        <v>0.46794487717195926</v>
      </c>
      <c r="N266" s="4">
        <f t="shared" si="33"/>
        <v>7.9328939484721393E-3</v>
      </c>
      <c r="O266" s="4">
        <f t="shared" si="34"/>
        <v>0.66225165562913912</v>
      </c>
      <c r="P266" t="s">
        <v>1646</v>
      </c>
      <c r="Q266">
        <v>166900</v>
      </c>
      <c r="R266">
        <v>49</v>
      </c>
      <c r="S266">
        <v>1324</v>
      </c>
      <c r="T266" s="3">
        <v>0</v>
      </c>
      <c r="U266" s="3">
        <v>0</v>
      </c>
      <c r="V266">
        <v>78100</v>
      </c>
      <c r="W266" s="3">
        <v>88</v>
      </c>
      <c r="X266" s="1" t="s">
        <v>3</v>
      </c>
      <c r="Y266" s="1" t="s">
        <v>2</v>
      </c>
      <c r="Z266" s="2">
        <v>45910.099861111114</v>
      </c>
      <c r="AA266" t="s">
        <v>1686</v>
      </c>
      <c r="AB266" t="s">
        <v>68</v>
      </c>
    </row>
    <row r="267" spans="1:28">
      <c r="A267" s="3">
        <v>265</v>
      </c>
      <c r="B267" t="s">
        <v>1805</v>
      </c>
      <c r="C267" t="s">
        <v>1905</v>
      </c>
      <c r="D267" t="s">
        <v>2023</v>
      </c>
      <c r="E267" t="s">
        <v>1002</v>
      </c>
      <c r="F267" t="s">
        <v>2301</v>
      </c>
      <c r="G267" s="8"/>
      <c r="H267" s="8" t="str">
        <f t="shared" si="28"/>
        <v>1.마이크로-10만명 미만</v>
      </c>
      <c r="I267" s="8" t="str">
        <f ca="1">IFERROR(__xludf.DUMMYFUNCTION("iferror(REGEXEXTRACT(E267,""[a-zA-Z0-9._%+-]+@[a-zA-Z0-9.-]+\.[a-zA-Z]{2,}""),""2.이메일 없음"")"),"2.이메일 없음")</f>
        <v>2.이메일 없음</v>
      </c>
      <c r="J267" s="8">
        <f t="shared" si="29"/>
        <v>2.6368159203980098E-3</v>
      </c>
      <c r="K267" s="7">
        <f t="shared" si="30"/>
        <v>2.9850746268656717E-4</v>
      </c>
      <c r="L267" s="6">
        <f t="shared" si="31"/>
        <v>18.600000000000001</v>
      </c>
      <c r="M267" s="5">
        <f t="shared" si="32"/>
        <v>1.6209677419354838</v>
      </c>
      <c r="N267" s="4">
        <f t="shared" si="33"/>
        <v>2.9032258064516131E-3</v>
      </c>
      <c r="O267" s="4">
        <f t="shared" si="34"/>
        <v>5.1020408163265305</v>
      </c>
      <c r="P267" t="s">
        <v>1647</v>
      </c>
      <c r="Q267">
        <v>12400</v>
      </c>
      <c r="R267">
        <v>254</v>
      </c>
      <c r="S267">
        <v>30</v>
      </c>
      <c r="T267" s="3">
        <v>17</v>
      </c>
      <c r="U267" s="3">
        <v>6</v>
      </c>
      <c r="V267">
        <v>20100</v>
      </c>
      <c r="W267" s="3">
        <v>12</v>
      </c>
      <c r="X267" s="1" t="s">
        <v>1</v>
      </c>
      <c r="Y267" s="1" t="s">
        <v>0</v>
      </c>
      <c r="Z267" s="2">
        <v>45871.283958333333</v>
      </c>
      <c r="AA267" t="s">
        <v>1687</v>
      </c>
      <c r="AB267" t="s">
        <v>54</v>
      </c>
    </row>
  </sheetData>
  <autoFilter ref="A2:AB267" xr:uid="{00000000-0009-0000-0000-000003000000}">
    <sortState xmlns:xlrd2="http://schemas.microsoft.com/office/spreadsheetml/2017/richdata2" ref="A2:AB267">
      <sortCondition ref="A2:A267"/>
      <sortCondition ref="H2:H267"/>
      <sortCondition ref="I2:I2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Tiktok #skimspartner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Chong</dc:creator>
  <cp:lastModifiedBy>Jacob Chong</cp:lastModifiedBy>
  <dcterms:created xsi:type="dcterms:W3CDTF">2025-09-10T07:53:22Z</dcterms:created>
  <dcterms:modified xsi:type="dcterms:W3CDTF">2025-09-15T02:32:15Z</dcterms:modified>
</cp:coreProperties>
</file>