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jacob/Desktop/Vibers/Projects/2025/Verish/"/>
    </mc:Choice>
  </mc:AlternateContent>
  <xr:revisionPtr revIDLastSave="0" documentId="13_ncr:1_{09AE957C-4EE8-D247-BF1F-8B434E80891C}" xr6:coauthVersionLast="47" xr6:coauthVersionMax="47" xr10:uidLastSave="{00000000-0000-0000-0000-000000000000}"/>
  <bookViews>
    <workbookView xWindow="-51200" yWindow="-16300" windowWidth="25600" windowHeight="28300" xr2:uid="{A3E41E42-9EF4-3848-910D-43E5DAF16124}"/>
  </bookViews>
  <sheets>
    <sheet name="Tiktok #skimspartner" sheetId="1" r:id="rId1"/>
  </sheets>
  <definedNames>
    <definedName name="_xlnm._FilterDatabase" localSheetId="0" hidden="1">'Tiktok #skimspartner'!$A$2:$AB$267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4" i="1" l="1"/>
  <c r="H3" i="1"/>
  <c r="I3" i="1"/>
  <c r="J3" i="1"/>
  <c r="K3" i="1"/>
  <c r="L3" i="1"/>
  <c r="O3" i="1" s="1"/>
  <c r="M3" i="1"/>
  <c r="N3" i="1"/>
  <c r="I4" i="1"/>
  <c r="J4" i="1"/>
  <c r="K4" i="1"/>
  <c r="L4" i="1"/>
  <c r="M4" i="1"/>
  <c r="N4" i="1"/>
  <c r="O4" i="1"/>
  <c r="H5" i="1"/>
  <c r="I5" i="1"/>
  <c r="J5" i="1"/>
  <c r="K5" i="1"/>
  <c r="L5" i="1"/>
  <c r="O5" i="1" s="1"/>
  <c r="M5" i="1"/>
  <c r="N5" i="1"/>
  <c r="H6" i="1"/>
  <c r="I6" i="1"/>
  <c r="J6" i="1"/>
  <c r="K6" i="1"/>
  <c r="L6" i="1"/>
  <c r="O6" i="1" s="1"/>
  <c r="M6" i="1"/>
  <c r="N6" i="1"/>
  <c r="H7" i="1"/>
  <c r="I7" i="1"/>
  <c r="J7" i="1"/>
  <c r="K7" i="1"/>
  <c r="L7" i="1"/>
  <c r="O7" i="1" s="1"/>
  <c r="M7" i="1"/>
  <c r="N7" i="1"/>
  <c r="H8" i="1"/>
  <c r="I8" i="1"/>
  <c r="J8" i="1"/>
  <c r="K8" i="1"/>
  <c r="L8" i="1"/>
  <c r="M8" i="1"/>
  <c r="N8" i="1"/>
  <c r="O8" i="1"/>
  <c r="H9" i="1"/>
  <c r="I9" i="1"/>
  <c r="J9" i="1"/>
  <c r="K9" i="1"/>
  <c r="L9" i="1"/>
  <c r="O9" i="1" s="1"/>
  <c r="M9" i="1"/>
  <c r="N9" i="1"/>
  <c r="H10" i="1"/>
  <c r="I10" i="1"/>
  <c r="J10" i="1"/>
  <c r="K10" i="1"/>
  <c r="L10" i="1"/>
  <c r="O10" i="1" s="1"/>
  <c r="M10" i="1"/>
  <c r="N10" i="1"/>
  <c r="H11" i="1"/>
  <c r="I11" i="1"/>
  <c r="J11" i="1"/>
  <c r="K11" i="1"/>
  <c r="L11" i="1"/>
  <c r="O11" i="1" s="1"/>
  <c r="M11" i="1"/>
  <c r="N11" i="1"/>
  <c r="H12" i="1"/>
  <c r="I12" i="1"/>
  <c r="J12" i="1"/>
  <c r="K12" i="1"/>
  <c r="L12" i="1"/>
  <c r="O12" i="1" s="1"/>
  <c r="M12" i="1"/>
  <c r="N12" i="1"/>
  <c r="H13" i="1"/>
  <c r="I13" i="1"/>
  <c r="J13" i="1"/>
  <c r="K13" i="1"/>
  <c r="L13" i="1"/>
  <c r="O13" i="1" s="1"/>
  <c r="M13" i="1"/>
  <c r="N13" i="1"/>
  <c r="H14" i="1"/>
  <c r="I14" i="1"/>
  <c r="J14" i="1"/>
  <c r="K14" i="1"/>
  <c r="L14" i="1"/>
  <c r="O14" i="1" s="1"/>
  <c r="M14" i="1"/>
  <c r="N14" i="1"/>
  <c r="H15" i="1"/>
  <c r="I15" i="1"/>
  <c r="J15" i="1"/>
  <c r="K15" i="1"/>
  <c r="L15" i="1"/>
  <c r="O15" i="1" s="1"/>
  <c r="M15" i="1"/>
  <c r="N15" i="1"/>
  <c r="H16" i="1"/>
  <c r="I16" i="1"/>
  <c r="J16" i="1"/>
  <c r="K16" i="1"/>
  <c r="L16" i="1"/>
  <c r="O16" i="1" s="1"/>
  <c r="M16" i="1"/>
  <c r="N16" i="1"/>
  <c r="H17" i="1"/>
  <c r="I17" i="1"/>
  <c r="J17" i="1"/>
  <c r="K17" i="1"/>
  <c r="L17" i="1"/>
  <c r="O17" i="1" s="1"/>
  <c r="M17" i="1"/>
  <c r="N17" i="1"/>
  <c r="H18" i="1"/>
  <c r="I18" i="1"/>
  <c r="J18" i="1"/>
  <c r="K18" i="1"/>
  <c r="L18" i="1"/>
  <c r="O18" i="1" s="1"/>
  <c r="M18" i="1"/>
  <c r="N18" i="1"/>
  <c r="H19" i="1"/>
  <c r="I19" i="1"/>
  <c r="J19" i="1"/>
  <c r="K19" i="1"/>
  <c r="L19" i="1"/>
  <c r="O19" i="1" s="1"/>
  <c r="M19" i="1"/>
  <c r="N19" i="1"/>
  <c r="H20" i="1"/>
  <c r="I20" i="1"/>
  <c r="J20" i="1"/>
  <c r="K20" i="1"/>
  <c r="L20" i="1"/>
  <c r="O20" i="1" s="1"/>
  <c r="M20" i="1"/>
  <c r="N20" i="1"/>
  <c r="H21" i="1"/>
  <c r="I21" i="1"/>
  <c r="J21" i="1"/>
  <c r="K21" i="1"/>
  <c r="L21" i="1"/>
  <c r="O21" i="1" s="1"/>
  <c r="M21" i="1"/>
  <c r="N21" i="1"/>
  <c r="H22" i="1"/>
  <c r="I22" i="1"/>
  <c r="J22" i="1"/>
  <c r="K22" i="1"/>
  <c r="L22" i="1"/>
  <c r="O22" i="1" s="1"/>
  <c r="M22" i="1"/>
  <c r="N22" i="1"/>
  <c r="H23" i="1"/>
  <c r="I23" i="1"/>
  <c r="J23" i="1"/>
  <c r="K23" i="1"/>
  <c r="L23" i="1"/>
  <c r="O23" i="1" s="1"/>
  <c r="M23" i="1"/>
  <c r="N23" i="1"/>
  <c r="H24" i="1"/>
  <c r="I24" i="1"/>
  <c r="J24" i="1"/>
  <c r="K24" i="1"/>
  <c r="L24" i="1"/>
  <c r="O24" i="1" s="1"/>
  <c r="M24" i="1"/>
  <c r="N24" i="1"/>
  <c r="H25" i="1"/>
  <c r="I25" i="1"/>
  <c r="J25" i="1"/>
  <c r="K25" i="1"/>
  <c r="L25" i="1"/>
  <c r="M25" i="1"/>
  <c r="N25" i="1"/>
  <c r="O25" i="1"/>
  <c r="H26" i="1"/>
  <c r="I26" i="1"/>
  <c r="J26" i="1"/>
  <c r="K26" i="1"/>
  <c r="L26" i="1"/>
  <c r="O26" i="1" s="1"/>
  <c r="M26" i="1"/>
  <c r="N26" i="1"/>
  <c r="H27" i="1"/>
  <c r="I27" i="1"/>
  <c r="J27" i="1"/>
  <c r="K27" i="1"/>
  <c r="L27" i="1"/>
  <c r="O27" i="1" s="1"/>
  <c r="M27" i="1"/>
  <c r="N27" i="1"/>
  <c r="H28" i="1"/>
  <c r="I28" i="1"/>
  <c r="J28" i="1"/>
  <c r="K28" i="1"/>
  <c r="L28" i="1"/>
  <c r="O28" i="1" s="1"/>
  <c r="M28" i="1"/>
  <c r="N28" i="1"/>
  <c r="H29" i="1"/>
  <c r="I29" i="1"/>
  <c r="J29" i="1"/>
  <c r="K29" i="1"/>
  <c r="L29" i="1"/>
  <c r="M29" i="1"/>
  <c r="N29" i="1"/>
  <c r="O29" i="1"/>
  <c r="H30" i="1"/>
  <c r="I30" i="1"/>
  <c r="J30" i="1"/>
  <c r="K30" i="1"/>
  <c r="L30" i="1"/>
  <c r="O30" i="1" s="1"/>
  <c r="M30" i="1"/>
  <c r="N30" i="1"/>
  <c r="H31" i="1"/>
  <c r="I31" i="1"/>
  <c r="J31" i="1"/>
  <c r="K31" i="1"/>
  <c r="L31" i="1"/>
  <c r="O31" i="1" s="1"/>
  <c r="M31" i="1"/>
  <c r="N31" i="1"/>
  <c r="H32" i="1"/>
  <c r="I32" i="1"/>
  <c r="J32" i="1"/>
  <c r="K32" i="1"/>
  <c r="L32" i="1"/>
  <c r="O32" i="1" s="1"/>
  <c r="M32" i="1"/>
  <c r="N32" i="1"/>
  <c r="H33" i="1"/>
  <c r="I33" i="1"/>
  <c r="J33" i="1"/>
  <c r="K33" i="1"/>
  <c r="L33" i="1"/>
  <c r="M33" i="1"/>
  <c r="N33" i="1"/>
  <c r="O33" i="1"/>
  <c r="H34" i="1"/>
  <c r="I34" i="1"/>
  <c r="J34" i="1"/>
  <c r="K34" i="1"/>
  <c r="L34" i="1"/>
  <c r="O34" i="1" s="1"/>
  <c r="M34" i="1"/>
  <c r="N34" i="1"/>
  <c r="H35" i="1"/>
  <c r="I35" i="1"/>
  <c r="J35" i="1"/>
  <c r="K35" i="1"/>
  <c r="L35" i="1"/>
  <c r="O35" i="1" s="1"/>
  <c r="M35" i="1"/>
  <c r="N35" i="1"/>
  <c r="H36" i="1"/>
  <c r="I36" i="1"/>
  <c r="J36" i="1"/>
  <c r="K36" i="1"/>
  <c r="L36" i="1"/>
  <c r="O36" i="1" s="1"/>
  <c r="M36" i="1"/>
  <c r="N36" i="1"/>
  <c r="H37" i="1"/>
  <c r="I37" i="1"/>
  <c r="J37" i="1"/>
  <c r="K37" i="1"/>
  <c r="L37" i="1"/>
  <c r="O37" i="1" s="1"/>
  <c r="M37" i="1"/>
  <c r="N37" i="1"/>
  <c r="H38" i="1"/>
  <c r="I38" i="1"/>
  <c r="J38" i="1"/>
  <c r="K38" i="1"/>
  <c r="L38" i="1"/>
  <c r="O38" i="1" s="1"/>
  <c r="M38" i="1"/>
  <c r="N38" i="1"/>
  <c r="H39" i="1"/>
  <c r="I39" i="1"/>
  <c r="J39" i="1"/>
  <c r="K39" i="1"/>
  <c r="L39" i="1"/>
  <c r="O39" i="1" s="1"/>
  <c r="M39" i="1"/>
  <c r="N39" i="1"/>
  <c r="H40" i="1"/>
  <c r="I40" i="1"/>
  <c r="J40" i="1"/>
  <c r="K40" i="1"/>
  <c r="L40" i="1"/>
  <c r="O40" i="1" s="1"/>
  <c r="M40" i="1"/>
  <c r="N40" i="1"/>
  <c r="H41" i="1"/>
  <c r="I41" i="1"/>
  <c r="J41" i="1"/>
  <c r="K41" i="1"/>
  <c r="L41" i="1"/>
  <c r="O41" i="1" s="1"/>
  <c r="M41" i="1"/>
  <c r="N41" i="1"/>
  <c r="H42" i="1"/>
  <c r="I42" i="1"/>
  <c r="J42" i="1"/>
  <c r="K42" i="1"/>
  <c r="L42" i="1"/>
  <c r="O42" i="1" s="1"/>
  <c r="M42" i="1"/>
  <c r="N42" i="1"/>
  <c r="H43" i="1"/>
  <c r="I43" i="1"/>
  <c r="J43" i="1"/>
  <c r="K43" i="1"/>
  <c r="L43" i="1"/>
  <c r="O43" i="1" s="1"/>
  <c r="M43" i="1"/>
  <c r="N43" i="1"/>
  <c r="H44" i="1"/>
  <c r="I44" i="1"/>
  <c r="J44" i="1"/>
  <c r="K44" i="1"/>
  <c r="L44" i="1"/>
  <c r="O44" i="1" s="1"/>
  <c r="M44" i="1"/>
  <c r="N44" i="1"/>
  <c r="H45" i="1"/>
  <c r="I45" i="1"/>
  <c r="J45" i="1"/>
  <c r="K45" i="1"/>
  <c r="L45" i="1"/>
  <c r="O45" i="1" s="1"/>
  <c r="M45" i="1"/>
  <c r="N45" i="1"/>
  <c r="H46" i="1"/>
  <c r="I46" i="1"/>
  <c r="J46" i="1"/>
  <c r="K46" i="1"/>
  <c r="L46" i="1"/>
  <c r="O46" i="1" s="1"/>
  <c r="M46" i="1"/>
  <c r="N46" i="1"/>
  <c r="H47" i="1"/>
  <c r="I47" i="1"/>
  <c r="J47" i="1"/>
  <c r="K47" i="1"/>
  <c r="L47" i="1"/>
  <c r="O47" i="1" s="1"/>
  <c r="M47" i="1"/>
  <c r="N47" i="1"/>
  <c r="H48" i="1"/>
  <c r="I48" i="1"/>
  <c r="J48" i="1"/>
  <c r="K48" i="1"/>
  <c r="L48" i="1"/>
  <c r="O48" i="1" s="1"/>
  <c r="M48" i="1"/>
  <c r="N48" i="1"/>
  <c r="H49" i="1"/>
  <c r="I49" i="1"/>
  <c r="J49" i="1"/>
  <c r="K49" i="1"/>
  <c r="L49" i="1"/>
  <c r="O49" i="1" s="1"/>
  <c r="M49" i="1"/>
  <c r="N49" i="1"/>
  <c r="H50" i="1"/>
  <c r="I50" i="1"/>
  <c r="J50" i="1"/>
  <c r="K50" i="1"/>
  <c r="L50" i="1"/>
  <c r="M50" i="1"/>
  <c r="N50" i="1"/>
  <c r="O50" i="1"/>
  <c r="H51" i="1"/>
  <c r="I51" i="1"/>
  <c r="J51" i="1"/>
  <c r="K51" i="1"/>
  <c r="L51" i="1"/>
  <c r="O51" i="1" s="1"/>
  <c r="M51" i="1"/>
  <c r="N51" i="1"/>
  <c r="H52" i="1"/>
  <c r="I52" i="1"/>
  <c r="J52" i="1"/>
  <c r="K52" i="1"/>
  <c r="L52" i="1"/>
  <c r="O52" i="1" s="1"/>
  <c r="M52" i="1"/>
  <c r="N52" i="1"/>
  <c r="H53" i="1"/>
  <c r="I53" i="1"/>
  <c r="J53" i="1"/>
  <c r="K53" i="1"/>
  <c r="L53" i="1"/>
  <c r="O53" i="1" s="1"/>
  <c r="M53" i="1"/>
  <c r="N53" i="1"/>
  <c r="H54" i="1"/>
  <c r="I54" i="1"/>
  <c r="J54" i="1"/>
  <c r="K54" i="1"/>
  <c r="L54" i="1"/>
  <c r="M54" i="1"/>
  <c r="N54" i="1"/>
  <c r="O54" i="1"/>
  <c r="H55" i="1"/>
  <c r="I55" i="1"/>
  <c r="J55" i="1"/>
  <c r="K55" i="1"/>
  <c r="L55" i="1"/>
  <c r="O55" i="1" s="1"/>
  <c r="M55" i="1"/>
  <c r="N55" i="1"/>
  <c r="H56" i="1"/>
  <c r="I56" i="1"/>
  <c r="J56" i="1"/>
  <c r="K56" i="1"/>
  <c r="L56" i="1"/>
  <c r="O56" i="1" s="1"/>
  <c r="M56" i="1"/>
  <c r="N56" i="1"/>
  <c r="H57" i="1"/>
  <c r="I57" i="1"/>
  <c r="J57" i="1"/>
  <c r="K57" i="1"/>
  <c r="L57" i="1"/>
  <c r="O57" i="1" s="1"/>
  <c r="M57" i="1"/>
  <c r="N57" i="1"/>
  <c r="H58" i="1"/>
  <c r="I58" i="1"/>
  <c r="J58" i="1"/>
  <c r="K58" i="1"/>
  <c r="L58" i="1"/>
  <c r="M58" i="1"/>
  <c r="N58" i="1"/>
  <c r="O58" i="1"/>
  <c r="H59" i="1"/>
  <c r="I59" i="1"/>
  <c r="J59" i="1"/>
  <c r="K59" i="1"/>
  <c r="L59" i="1"/>
  <c r="O59" i="1" s="1"/>
  <c r="M59" i="1"/>
  <c r="N59" i="1"/>
  <c r="H60" i="1"/>
  <c r="I60" i="1"/>
  <c r="J60" i="1"/>
  <c r="K60" i="1"/>
  <c r="L60" i="1"/>
  <c r="O60" i="1" s="1"/>
  <c r="M60" i="1"/>
  <c r="N60" i="1"/>
  <c r="H61" i="1"/>
  <c r="I61" i="1"/>
  <c r="J61" i="1"/>
  <c r="K61" i="1"/>
  <c r="L61" i="1"/>
  <c r="O61" i="1" s="1"/>
  <c r="M61" i="1"/>
  <c r="N61" i="1"/>
  <c r="H62" i="1"/>
  <c r="I62" i="1"/>
  <c r="J62" i="1"/>
  <c r="K62" i="1"/>
  <c r="L62" i="1"/>
  <c r="O62" i="1" s="1"/>
  <c r="M62" i="1"/>
  <c r="N62" i="1"/>
  <c r="H63" i="1"/>
  <c r="I63" i="1"/>
  <c r="J63" i="1"/>
  <c r="K63" i="1"/>
  <c r="L63" i="1"/>
  <c r="O63" i="1" s="1"/>
  <c r="M63" i="1"/>
  <c r="N63" i="1"/>
  <c r="H64" i="1"/>
  <c r="I64" i="1"/>
  <c r="J64" i="1"/>
  <c r="K64" i="1"/>
  <c r="L64" i="1"/>
  <c r="O64" i="1" s="1"/>
  <c r="M64" i="1"/>
  <c r="N64" i="1"/>
  <c r="H65" i="1"/>
  <c r="I65" i="1"/>
  <c r="J65" i="1"/>
  <c r="K65" i="1"/>
  <c r="L65" i="1"/>
  <c r="O65" i="1" s="1"/>
  <c r="M65" i="1"/>
  <c r="N65" i="1"/>
  <c r="H66" i="1"/>
  <c r="I66" i="1"/>
  <c r="J66" i="1"/>
  <c r="K66" i="1"/>
  <c r="L66" i="1"/>
  <c r="O66" i="1" s="1"/>
  <c r="M66" i="1"/>
  <c r="N66" i="1"/>
  <c r="H67" i="1"/>
  <c r="I67" i="1"/>
  <c r="J67" i="1"/>
  <c r="K67" i="1"/>
  <c r="L67" i="1"/>
  <c r="O67" i="1" s="1"/>
  <c r="M67" i="1"/>
  <c r="N67" i="1"/>
  <c r="H68" i="1"/>
  <c r="I68" i="1"/>
  <c r="J68" i="1"/>
  <c r="K68" i="1"/>
  <c r="L68" i="1"/>
  <c r="O68" i="1" s="1"/>
  <c r="M68" i="1"/>
  <c r="N68" i="1"/>
  <c r="H69" i="1"/>
  <c r="I69" i="1"/>
  <c r="J69" i="1"/>
  <c r="K69" i="1"/>
  <c r="L69" i="1"/>
  <c r="O69" i="1" s="1"/>
  <c r="M69" i="1"/>
  <c r="N69" i="1"/>
  <c r="H70" i="1"/>
  <c r="I70" i="1"/>
  <c r="J70" i="1"/>
  <c r="K70" i="1"/>
  <c r="L70" i="1"/>
  <c r="O70" i="1" s="1"/>
  <c r="M70" i="1"/>
  <c r="N70" i="1"/>
  <c r="H71" i="1"/>
  <c r="I71" i="1"/>
  <c r="J71" i="1"/>
  <c r="K71" i="1"/>
  <c r="L71" i="1"/>
  <c r="O71" i="1" s="1"/>
  <c r="M71" i="1"/>
  <c r="N71" i="1"/>
  <c r="H72" i="1"/>
  <c r="I72" i="1"/>
  <c r="J72" i="1"/>
  <c r="K72" i="1"/>
  <c r="L72" i="1"/>
  <c r="O72" i="1" s="1"/>
  <c r="M72" i="1"/>
  <c r="N72" i="1"/>
  <c r="H73" i="1"/>
  <c r="I73" i="1"/>
  <c r="J73" i="1"/>
  <c r="K73" i="1"/>
  <c r="L73" i="1"/>
  <c r="O73" i="1" s="1"/>
  <c r="M73" i="1"/>
  <c r="N73" i="1"/>
  <c r="H74" i="1"/>
  <c r="I74" i="1"/>
  <c r="J74" i="1"/>
  <c r="K74" i="1"/>
  <c r="L74" i="1"/>
  <c r="O74" i="1" s="1"/>
  <c r="M74" i="1"/>
  <c r="N74" i="1"/>
  <c r="H75" i="1"/>
  <c r="I75" i="1"/>
  <c r="J75" i="1"/>
  <c r="K75" i="1"/>
  <c r="L75" i="1"/>
  <c r="M75" i="1"/>
  <c r="N75" i="1"/>
  <c r="O75" i="1"/>
  <c r="H76" i="1"/>
  <c r="I76" i="1"/>
  <c r="J76" i="1"/>
  <c r="K76" i="1"/>
  <c r="L76" i="1"/>
  <c r="O76" i="1" s="1"/>
  <c r="M76" i="1"/>
  <c r="N76" i="1"/>
  <c r="H77" i="1"/>
  <c r="I77" i="1"/>
  <c r="J77" i="1"/>
  <c r="K77" i="1"/>
  <c r="L77" i="1"/>
  <c r="O77" i="1" s="1"/>
  <c r="M77" i="1"/>
  <c r="N77" i="1"/>
  <c r="H78" i="1"/>
  <c r="I78" i="1"/>
  <c r="J78" i="1"/>
  <c r="K78" i="1"/>
  <c r="L78" i="1"/>
  <c r="O78" i="1" s="1"/>
  <c r="M78" i="1"/>
  <c r="N78" i="1"/>
  <c r="H79" i="1"/>
  <c r="I79" i="1"/>
  <c r="J79" i="1"/>
  <c r="K79" i="1"/>
  <c r="L79" i="1"/>
  <c r="M79" i="1"/>
  <c r="N79" i="1"/>
  <c r="O79" i="1"/>
  <c r="H80" i="1"/>
  <c r="I80" i="1"/>
  <c r="J80" i="1"/>
  <c r="K80" i="1"/>
  <c r="L80" i="1"/>
  <c r="O80" i="1" s="1"/>
  <c r="M80" i="1"/>
  <c r="N80" i="1"/>
  <c r="H81" i="1"/>
  <c r="I81" i="1"/>
  <c r="J81" i="1"/>
  <c r="K81" i="1"/>
  <c r="L81" i="1"/>
  <c r="O81" i="1" s="1"/>
  <c r="M81" i="1"/>
  <c r="N81" i="1"/>
  <c r="H82" i="1"/>
  <c r="I82" i="1"/>
  <c r="J82" i="1"/>
  <c r="K82" i="1"/>
  <c r="L82" i="1"/>
  <c r="O82" i="1" s="1"/>
  <c r="M82" i="1"/>
  <c r="N82" i="1"/>
  <c r="H83" i="1"/>
  <c r="I83" i="1"/>
  <c r="J83" i="1"/>
  <c r="K83" i="1"/>
  <c r="L83" i="1"/>
  <c r="M83" i="1"/>
  <c r="N83" i="1"/>
  <c r="O83" i="1"/>
  <c r="H84" i="1"/>
  <c r="I84" i="1"/>
  <c r="J84" i="1"/>
  <c r="K84" i="1"/>
  <c r="L84" i="1"/>
  <c r="O84" i="1" s="1"/>
  <c r="M84" i="1"/>
  <c r="N84" i="1"/>
  <c r="H85" i="1"/>
  <c r="I85" i="1"/>
  <c r="J85" i="1"/>
  <c r="K85" i="1"/>
  <c r="L85" i="1"/>
  <c r="O85" i="1" s="1"/>
  <c r="M85" i="1"/>
  <c r="N85" i="1"/>
  <c r="H86" i="1"/>
  <c r="I86" i="1"/>
  <c r="J86" i="1"/>
  <c r="K86" i="1"/>
  <c r="L86" i="1"/>
  <c r="O86" i="1" s="1"/>
  <c r="M86" i="1"/>
  <c r="N86" i="1"/>
  <c r="H87" i="1"/>
  <c r="I87" i="1"/>
  <c r="J87" i="1"/>
  <c r="K87" i="1"/>
  <c r="L87" i="1"/>
  <c r="O87" i="1" s="1"/>
  <c r="M87" i="1"/>
  <c r="N87" i="1"/>
  <c r="H88" i="1"/>
  <c r="I88" i="1"/>
  <c r="J88" i="1"/>
  <c r="K88" i="1"/>
  <c r="L88" i="1"/>
  <c r="O88" i="1" s="1"/>
  <c r="M88" i="1"/>
  <c r="N88" i="1"/>
  <c r="H89" i="1"/>
  <c r="I89" i="1"/>
  <c r="J89" i="1"/>
  <c r="K89" i="1"/>
  <c r="L89" i="1"/>
  <c r="O89" i="1" s="1"/>
  <c r="M89" i="1"/>
  <c r="N89" i="1"/>
  <c r="H90" i="1"/>
  <c r="I90" i="1"/>
  <c r="J90" i="1"/>
  <c r="K90" i="1"/>
  <c r="L90" i="1"/>
  <c r="O90" i="1" s="1"/>
  <c r="M90" i="1"/>
  <c r="N90" i="1"/>
  <c r="H91" i="1"/>
  <c r="I91" i="1"/>
  <c r="J91" i="1"/>
  <c r="K91" i="1"/>
  <c r="L91" i="1"/>
  <c r="O91" i="1" s="1"/>
  <c r="M91" i="1"/>
  <c r="N91" i="1"/>
  <c r="H92" i="1"/>
  <c r="I92" i="1"/>
  <c r="J92" i="1"/>
  <c r="K92" i="1"/>
  <c r="L92" i="1"/>
  <c r="O92" i="1" s="1"/>
  <c r="M92" i="1"/>
  <c r="N92" i="1"/>
  <c r="H93" i="1"/>
  <c r="I93" i="1"/>
  <c r="J93" i="1"/>
  <c r="K93" i="1"/>
  <c r="L93" i="1"/>
  <c r="O93" i="1" s="1"/>
  <c r="M93" i="1"/>
  <c r="N93" i="1"/>
  <c r="H94" i="1"/>
  <c r="I94" i="1"/>
  <c r="J94" i="1"/>
  <c r="K94" i="1"/>
  <c r="L94" i="1"/>
  <c r="O94" i="1" s="1"/>
  <c r="M94" i="1"/>
  <c r="N94" i="1"/>
  <c r="H95" i="1"/>
  <c r="I95" i="1"/>
  <c r="J95" i="1"/>
  <c r="K95" i="1"/>
  <c r="L95" i="1"/>
  <c r="O95" i="1" s="1"/>
  <c r="M95" i="1"/>
  <c r="N95" i="1"/>
  <c r="H96" i="1"/>
  <c r="I96" i="1"/>
  <c r="J96" i="1"/>
  <c r="K96" i="1"/>
  <c r="L96" i="1"/>
  <c r="O96" i="1" s="1"/>
  <c r="M96" i="1"/>
  <c r="N96" i="1"/>
  <c r="H97" i="1"/>
  <c r="I97" i="1"/>
  <c r="J97" i="1"/>
  <c r="K97" i="1"/>
  <c r="L97" i="1"/>
  <c r="O97" i="1" s="1"/>
  <c r="M97" i="1"/>
  <c r="N97" i="1"/>
  <c r="H98" i="1"/>
  <c r="I98" i="1"/>
  <c r="J98" i="1"/>
  <c r="K98" i="1"/>
  <c r="L98" i="1"/>
  <c r="O98" i="1" s="1"/>
  <c r="M98" i="1"/>
  <c r="N98" i="1"/>
  <c r="H99" i="1"/>
  <c r="I99" i="1"/>
  <c r="J99" i="1"/>
  <c r="K99" i="1"/>
  <c r="L99" i="1"/>
  <c r="O99" i="1" s="1"/>
  <c r="M99" i="1"/>
  <c r="N99" i="1"/>
  <c r="H100" i="1"/>
  <c r="I100" i="1"/>
  <c r="J100" i="1"/>
  <c r="K100" i="1"/>
  <c r="L100" i="1"/>
  <c r="M100" i="1"/>
  <c r="N100" i="1"/>
  <c r="O100" i="1"/>
  <c r="H101" i="1"/>
  <c r="I101" i="1"/>
  <c r="J101" i="1"/>
  <c r="K101" i="1"/>
  <c r="L101" i="1"/>
  <c r="O101" i="1" s="1"/>
  <c r="M101" i="1"/>
  <c r="N101" i="1"/>
  <c r="H102" i="1"/>
  <c r="I102" i="1"/>
  <c r="J102" i="1"/>
  <c r="K102" i="1"/>
  <c r="L102" i="1"/>
  <c r="O102" i="1" s="1"/>
  <c r="M102" i="1"/>
  <c r="N102" i="1"/>
  <c r="H103" i="1"/>
  <c r="I103" i="1"/>
  <c r="J103" i="1"/>
  <c r="K103" i="1"/>
  <c r="L103" i="1"/>
  <c r="O103" i="1" s="1"/>
  <c r="M103" i="1"/>
  <c r="N103" i="1"/>
  <c r="H104" i="1"/>
  <c r="I104" i="1"/>
  <c r="J104" i="1"/>
  <c r="K104" i="1"/>
  <c r="L104" i="1"/>
  <c r="M104" i="1"/>
  <c r="N104" i="1"/>
  <c r="O104" i="1"/>
  <c r="H105" i="1"/>
  <c r="I105" i="1"/>
  <c r="J105" i="1"/>
  <c r="K105" i="1"/>
  <c r="L105" i="1"/>
  <c r="O105" i="1" s="1"/>
  <c r="M105" i="1"/>
  <c r="N105" i="1"/>
  <c r="H106" i="1"/>
  <c r="I106" i="1"/>
  <c r="J106" i="1"/>
  <c r="K106" i="1"/>
  <c r="L106" i="1"/>
  <c r="O106" i="1" s="1"/>
  <c r="M106" i="1"/>
  <c r="N106" i="1"/>
  <c r="H107" i="1"/>
  <c r="I107" i="1"/>
  <c r="J107" i="1"/>
  <c r="K107" i="1"/>
  <c r="L107" i="1"/>
  <c r="O107" i="1" s="1"/>
  <c r="M107" i="1"/>
  <c r="N107" i="1"/>
  <c r="H108" i="1"/>
  <c r="I108" i="1"/>
  <c r="J108" i="1"/>
  <c r="K108" i="1"/>
  <c r="L108" i="1"/>
  <c r="M108" i="1"/>
  <c r="N108" i="1"/>
  <c r="O108" i="1"/>
  <c r="H109" i="1"/>
  <c r="I109" i="1"/>
  <c r="J109" i="1"/>
  <c r="K109" i="1"/>
  <c r="L109" i="1"/>
  <c r="O109" i="1" s="1"/>
  <c r="M109" i="1"/>
  <c r="N109" i="1"/>
  <c r="H110" i="1"/>
  <c r="I110" i="1"/>
  <c r="J110" i="1"/>
  <c r="K110" i="1"/>
  <c r="L110" i="1"/>
  <c r="O110" i="1" s="1"/>
  <c r="M110" i="1"/>
  <c r="N110" i="1"/>
  <c r="H111" i="1"/>
  <c r="I111" i="1"/>
  <c r="J111" i="1"/>
  <c r="K111" i="1"/>
  <c r="L111" i="1"/>
  <c r="O111" i="1" s="1"/>
  <c r="M111" i="1"/>
  <c r="N111" i="1"/>
  <c r="H112" i="1"/>
  <c r="I112" i="1"/>
  <c r="J112" i="1"/>
  <c r="K112" i="1"/>
  <c r="L112" i="1"/>
  <c r="O112" i="1" s="1"/>
  <c r="M112" i="1"/>
  <c r="N112" i="1"/>
  <c r="H113" i="1"/>
  <c r="I113" i="1"/>
  <c r="J113" i="1"/>
  <c r="K113" i="1"/>
  <c r="L113" i="1"/>
  <c r="O113" i="1" s="1"/>
  <c r="M113" i="1"/>
  <c r="N113" i="1"/>
  <c r="H114" i="1"/>
  <c r="I114" i="1"/>
  <c r="J114" i="1"/>
  <c r="K114" i="1"/>
  <c r="L114" i="1"/>
  <c r="O114" i="1" s="1"/>
  <c r="M114" i="1"/>
  <c r="N114" i="1"/>
  <c r="H115" i="1"/>
  <c r="I115" i="1"/>
  <c r="J115" i="1"/>
  <c r="K115" i="1"/>
  <c r="L115" i="1"/>
  <c r="O115" i="1" s="1"/>
  <c r="M115" i="1"/>
  <c r="N115" i="1"/>
  <c r="H116" i="1"/>
  <c r="I116" i="1"/>
  <c r="J116" i="1"/>
  <c r="K116" i="1"/>
  <c r="L116" i="1"/>
  <c r="O116" i="1" s="1"/>
  <c r="M116" i="1"/>
  <c r="N116" i="1"/>
  <c r="H117" i="1"/>
  <c r="I117" i="1"/>
  <c r="J117" i="1"/>
  <c r="K117" i="1"/>
  <c r="L117" i="1"/>
  <c r="O117" i="1" s="1"/>
  <c r="M117" i="1"/>
  <c r="N117" i="1"/>
  <c r="H118" i="1"/>
  <c r="I118" i="1"/>
  <c r="J118" i="1"/>
  <c r="K118" i="1"/>
  <c r="L118" i="1"/>
  <c r="O118" i="1" s="1"/>
  <c r="M118" i="1"/>
  <c r="N118" i="1"/>
  <c r="H119" i="1"/>
  <c r="I119" i="1"/>
  <c r="J119" i="1"/>
  <c r="K119" i="1"/>
  <c r="L119" i="1"/>
  <c r="O119" i="1" s="1"/>
  <c r="M119" i="1"/>
  <c r="N119" i="1"/>
  <c r="H120" i="1"/>
  <c r="I120" i="1"/>
  <c r="J120" i="1"/>
  <c r="K120" i="1"/>
  <c r="L120" i="1"/>
  <c r="O120" i="1" s="1"/>
  <c r="M120" i="1"/>
  <c r="N120" i="1"/>
  <c r="H121" i="1"/>
  <c r="I121" i="1"/>
  <c r="J121" i="1"/>
  <c r="K121" i="1"/>
  <c r="L121" i="1"/>
  <c r="O121" i="1" s="1"/>
  <c r="M121" i="1"/>
  <c r="N121" i="1"/>
  <c r="H122" i="1"/>
  <c r="I122" i="1"/>
  <c r="J122" i="1"/>
  <c r="K122" i="1"/>
  <c r="L122" i="1"/>
  <c r="O122" i="1" s="1"/>
  <c r="M122" i="1"/>
  <c r="N122" i="1"/>
  <c r="H123" i="1"/>
  <c r="I123" i="1"/>
  <c r="J123" i="1"/>
  <c r="K123" i="1"/>
  <c r="L123" i="1"/>
  <c r="O123" i="1" s="1"/>
  <c r="M123" i="1"/>
  <c r="N123" i="1"/>
  <c r="H124" i="1"/>
  <c r="I124" i="1"/>
  <c r="J124" i="1"/>
  <c r="K124" i="1"/>
  <c r="L124" i="1"/>
  <c r="O124" i="1" s="1"/>
  <c r="M124" i="1"/>
  <c r="N124" i="1"/>
  <c r="H125" i="1"/>
  <c r="I125" i="1"/>
  <c r="J125" i="1"/>
  <c r="K125" i="1"/>
  <c r="L125" i="1"/>
  <c r="M125" i="1"/>
  <c r="N125" i="1"/>
  <c r="O125" i="1"/>
  <c r="H126" i="1"/>
  <c r="I126" i="1"/>
  <c r="J126" i="1"/>
  <c r="K126" i="1"/>
  <c r="L126" i="1"/>
  <c r="O126" i="1" s="1"/>
  <c r="M126" i="1"/>
  <c r="N126" i="1"/>
  <c r="H127" i="1"/>
  <c r="I127" i="1"/>
  <c r="J127" i="1"/>
  <c r="K127" i="1"/>
  <c r="L127" i="1"/>
  <c r="O127" i="1" s="1"/>
  <c r="M127" i="1"/>
  <c r="N127" i="1"/>
  <c r="H128" i="1"/>
  <c r="I128" i="1"/>
  <c r="J128" i="1"/>
  <c r="K128" i="1"/>
  <c r="L128" i="1"/>
  <c r="O128" i="1" s="1"/>
  <c r="M128" i="1"/>
  <c r="N128" i="1"/>
  <c r="H129" i="1"/>
  <c r="I129" i="1"/>
  <c r="J129" i="1"/>
  <c r="K129" i="1"/>
  <c r="L129" i="1"/>
  <c r="M129" i="1"/>
  <c r="N129" i="1"/>
  <c r="O129" i="1"/>
  <c r="H130" i="1"/>
  <c r="I130" i="1"/>
  <c r="J130" i="1"/>
  <c r="K130" i="1"/>
  <c r="L130" i="1"/>
  <c r="O130" i="1" s="1"/>
  <c r="M130" i="1"/>
  <c r="N130" i="1"/>
  <c r="H131" i="1"/>
  <c r="I131" i="1"/>
  <c r="J131" i="1"/>
  <c r="K131" i="1"/>
  <c r="L131" i="1"/>
  <c r="O131" i="1" s="1"/>
  <c r="M131" i="1"/>
  <c r="N131" i="1"/>
  <c r="H132" i="1"/>
  <c r="I132" i="1"/>
  <c r="J132" i="1"/>
  <c r="K132" i="1"/>
  <c r="L132" i="1"/>
  <c r="O132" i="1" s="1"/>
  <c r="M132" i="1"/>
  <c r="N132" i="1"/>
  <c r="H133" i="1"/>
  <c r="I133" i="1"/>
  <c r="J133" i="1"/>
  <c r="K133" i="1"/>
  <c r="L133" i="1"/>
  <c r="M133" i="1"/>
  <c r="N133" i="1"/>
  <c r="O133" i="1"/>
  <c r="H134" i="1"/>
  <c r="I134" i="1"/>
  <c r="J134" i="1"/>
  <c r="K134" i="1"/>
  <c r="L134" i="1"/>
  <c r="O134" i="1" s="1"/>
  <c r="M134" i="1"/>
  <c r="N134" i="1"/>
  <c r="H135" i="1"/>
  <c r="I135" i="1"/>
  <c r="J135" i="1"/>
  <c r="K135" i="1"/>
  <c r="L135" i="1"/>
  <c r="O135" i="1" s="1"/>
  <c r="M135" i="1"/>
  <c r="N135" i="1"/>
  <c r="H136" i="1"/>
  <c r="I136" i="1"/>
  <c r="J136" i="1"/>
  <c r="K136" i="1"/>
  <c r="L136" i="1"/>
  <c r="O136" i="1" s="1"/>
  <c r="M136" i="1"/>
  <c r="N136" i="1"/>
  <c r="H137" i="1"/>
  <c r="I137" i="1"/>
  <c r="J137" i="1"/>
  <c r="K137" i="1"/>
  <c r="L137" i="1"/>
  <c r="O137" i="1" s="1"/>
  <c r="M137" i="1"/>
  <c r="N137" i="1"/>
  <c r="H138" i="1"/>
  <c r="I138" i="1"/>
  <c r="J138" i="1"/>
  <c r="K138" i="1"/>
  <c r="L138" i="1"/>
  <c r="O138" i="1" s="1"/>
  <c r="M138" i="1"/>
  <c r="N138" i="1"/>
  <c r="H139" i="1"/>
  <c r="I139" i="1"/>
  <c r="J139" i="1"/>
  <c r="K139" i="1"/>
  <c r="L139" i="1"/>
  <c r="O139" i="1" s="1"/>
  <c r="M139" i="1"/>
  <c r="N139" i="1"/>
  <c r="H140" i="1"/>
  <c r="I140" i="1"/>
  <c r="J140" i="1"/>
  <c r="K140" i="1"/>
  <c r="L140" i="1"/>
  <c r="O140" i="1" s="1"/>
  <c r="M140" i="1"/>
  <c r="N140" i="1"/>
  <c r="H141" i="1"/>
  <c r="I141" i="1"/>
  <c r="J141" i="1"/>
  <c r="K141" i="1"/>
  <c r="L141" i="1"/>
  <c r="O141" i="1" s="1"/>
  <c r="M141" i="1"/>
  <c r="N141" i="1"/>
  <c r="H142" i="1"/>
  <c r="I142" i="1"/>
  <c r="J142" i="1"/>
  <c r="K142" i="1"/>
  <c r="L142" i="1"/>
  <c r="O142" i="1" s="1"/>
  <c r="M142" i="1"/>
  <c r="N142" i="1"/>
  <c r="H143" i="1"/>
  <c r="I143" i="1"/>
  <c r="J143" i="1"/>
  <c r="K143" i="1"/>
  <c r="L143" i="1"/>
  <c r="O143" i="1" s="1"/>
  <c r="M143" i="1"/>
  <c r="N143" i="1"/>
  <c r="H144" i="1"/>
  <c r="I144" i="1"/>
  <c r="J144" i="1"/>
  <c r="K144" i="1"/>
  <c r="L144" i="1"/>
  <c r="O144" i="1" s="1"/>
  <c r="M144" i="1"/>
  <c r="N144" i="1"/>
  <c r="H145" i="1"/>
  <c r="I145" i="1"/>
  <c r="J145" i="1"/>
  <c r="K145" i="1"/>
  <c r="L145" i="1"/>
  <c r="O145" i="1" s="1"/>
  <c r="M145" i="1"/>
  <c r="N145" i="1"/>
  <c r="H146" i="1"/>
  <c r="I146" i="1"/>
  <c r="J146" i="1"/>
  <c r="K146" i="1"/>
  <c r="L146" i="1"/>
  <c r="O146" i="1" s="1"/>
  <c r="M146" i="1"/>
  <c r="N146" i="1"/>
  <c r="H147" i="1"/>
  <c r="I147" i="1"/>
  <c r="J147" i="1"/>
  <c r="K147" i="1"/>
  <c r="L147" i="1"/>
  <c r="O147" i="1" s="1"/>
  <c r="M147" i="1"/>
  <c r="N147" i="1"/>
  <c r="H148" i="1"/>
  <c r="I148" i="1"/>
  <c r="J148" i="1"/>
  <c r="K148" i="1"/>
  <c r="L148" i="1"/>
  <c r="O148" i="1" s="1"/>
  <c r="M148" i="1"/>
  <c r="N148" i="1"/>
  <c r="H149" i="1"/>
  <c r="I149" i="1"/>
  <c r="J149" i="1"/>
  <c r="K149" i="1"/>
  <c r="L149" i="1"/>
  <c r="O149" i="1" s="1"/>
  <c r="M149" i="1"/>
  <c r="N149" i="1"/>
  <c r="H150" i="1"/>
  <c r="I150" i="1"/>
  <c r="J150" i="1"/>
  <c r="K150" i="1"/>
  <c r="L150" i="1"/>
  <c r="M150" i="1"/>
  <c r="N150" i="1"/>
  <c r="O150" i="1"/>
  <c r="H151" i="1"/>
  <c r="I151" i="1"/>
  <c r="J151" i="1"/>
  <c r="K151" i="1"/>
  <c r="L151" i="1"/>
  <c r="O151" i="1" s="1"/>
  <c r="M151" i="1"/>
  <c r="N151" i="1"/>
  <c r="H152" i="1"/>
  <c r="I152" i="1"/>
  <c r="J152" i="1"/>
  <c r="K152" i="1"/>
  <c r="L152" i="1"/>
  <c r="O152" i="1" s="1"/>
  <c r="M152" i="1"/>
  <c r="N152" i="1"/>
  <c r="H153" i="1"/>
  <c r="I153" i="1"/>
  <c r="J153" i="1"/>
  <c r="K153" i="1"/>
  <c r="L153" i="1"/>
  <c r="O153" i="1" s="1"/>
  <c r="M153" i="1"/>
  <c r="N153" i="1"/>
  <c r="H154" i="1"/>
  <c r="I154" i="1"/>
  <c r="J154" i="1"/>
  <c r="K154" i="1"/>
  <c r="L154" i="1"/>
  <c r="M154" i="1"/>
  <c r="N154" i="1"/>
  <c r="O154" i="1"/>
  <c r="H155" i="1"/>
  <c r="I155" i="1"/>
  <c r="J155" i="1"/>
  <c r="K155" i="1"/>
  <c r="L155" i="1"/>
  <c r="O155" i="1" s="1"/>
  <c r="M155" i="1"/>
  <c r="N155" i="1"/>
  <c r="H156" i="1"/>
  <c r="I156" i="1"/>
  <c r="J156" i="1"/>
  <c r="K156" i="1"/>
  <c r="L156" i="1"/>
  <c r="O156" i="1" s="1"/>
  <c r="M156" i="1"/>
  <c r="N156" i="1"/>
  <c r="H157" i="1"/>
  <c r="I157" i="1"/>
  <c r="J157" i="1"/>
  <c r="K157" i="1"/>
  <c r="L157" i="1"/>
  <c r="O157" i="1" s="1"/>
  <c r="M157" i="1"/>
  <c r="N157" i="1"/>
  <c r="H158" i="1"/>
  <c r="I158" i="1"/>
  <c r="J158" i="1"/>
  <c r="K158" i="1"/>
  <c r="L158" i="1"/>
  <c r="M158" i="1"/>
  <c r="N158" i="1"/>
  <c r="O158" i="1"/>
  <c r="H159" i="1"/>
  <c r="I159" i="1"/>
  <c r="J159" i="1"/>
  <c r="K159" i="1"/>
  <c r="L159" i="1"/>
  <c r="O159" i="1" s="1"/>
  <c r="M159" i="1"/>
  <c r="N159" i="1"/>
  <c r="H160" i="1"/>
  <c r="I160" i="1"/>
  <c r="J160" i="1"/>
  <c r="K160" i="1"/>
  <c r="L160" i="1"/>
  <c r="O160" i="1" s="1"/>
  <c r="M160" i="1"/>
  <c r="N160" i="1"/>
  <c r="H161" i="1"/>
  <c r="I161" i="1"/>
  <c r="J161" i="1"/>
  <c r="K161" i="1"/>
  <c r="L161" i="1"/>
  <c r="O161" i="1" s="1"/>
  <c r="M161" i="1"/>
  <c r="N161" i="1"/>
  <c r="H162" i="1"/>
  <c r="I162" i="1"/>
  <c r="J162" i="1"/>
  <c r="K162" i="1"/>
  <c r="L162" i="1"/>
  <c r="O162" i="1" s="1"/>
  <c r="M162" i="1"/>
  <c r="N162" i="1"/>
  <c r="H163" i="1"/>
  <c r="I163" i="1"/>
  <c r="J163" i="1"/>
  <c r="K163" i="1"/>
  <c r="L163" i="1"/>
  <c r="O163" i="1" s="1"/>
  <c r="M163" i="1"/>
  <c r="N163" i="1"/>
  <c r="H164" i="1"/>
  <c r="I164" i="1"/>
  <c r="J164" i="1"/>
  <c r="K164" i="1"/>
  <c r="L164" i="1"/>
  <c r="O164" i="1" s="1"/>
  <c r="M164" i="1"/>
  <c r="N164" i="1"/>
  <c r="H165" i="1"/>
  <c r="I165" i="1"/>
  <c r="J165" i="1"/>
  <c r="K165" i="1"/>
  <c r="L165" i="1"/>
  <c r="O165" i="1" s="1"/>
  <c r="M165" i="1"/>
  <c r="N165" i="1"/>
  <c r="H166" i="1"/>
  <c r="I166" i="1"/>
  <c r="J166" i="1"/>
  <c r="K166" i="1"/>
  <c r="L166" i="1"/>
  <c r="O166" i="1" s="1"/>
  <c r="M166" i="1"/>
  <c r="N166" i="1"/>
  <c r="H167" i="1"/>
  <c r="I167" i="1"/>
  <c r="J167" i="1"/>
  <c r="K167" i="1"/>
  <c r="L167" i="1"/>
  <c r="O167" i="1" s="1"/>
  <c r="M167" i="1"/>
  <c r="N167" i="1"/>
  <c r="H168" i="1"/>
  <c r="I168" i="1"/>
  <c r="J168" i="1"/>
  <c r="K168" i="1"/>
  <c r="L168" i="1"/>
  <c r="O168" i="1" s="1"/>
  <c r="M168" i="1"/>
  <c r="N168" i="1"/>
  <c r="H169" i="1"/>
  <c r="I169" i="1"/>
  <c r="J169" i="1"/>
  <c r="K169" i="1"/>
  <c r="L169" i="1"/>
  <c r="O169" i="1" s="1"/>
  <c r="M169" i="1"/>
  <c r="N169" i="1"/>
  <c r="H170" i="1"/>
  <c r="I170" i="1"/>
  <c r="J170" i="1"/>
  <c r="K170" i="1"/>
  <c r="L170" i="1"/>
  <c r="O170" i="1" s="1"/>
  <c r="M170" i="1"/>
  <c r="N170" i="1"/>
  <c r="H171" i="1"/>
  <c r="I171" i="1"/>
  <c r="J171" i="1"/>
  <c r="K171" i="1"/>
  <c r="L171" i="1"/>
  <c r="O171" i="1" s="1"/>
  <c r="M171" i="1"/>
  <c r="N171" i="1"/>
  <c r="H172" i="1"/>
  <c r="I172" i="1"/>
  <c r="J172" i="1"/>
  <c r="K172" i="1"/>
  <c r="L172" i="1"/>
  <c r="O172" i="1" s="1"/>
  <c r="M172" i="1"/>
  <c r="N172" i="1"/>
  <c r="H173" i="1"/>
  <c r="I173" i="1"/>
  <c r="J173" i="1"/>
  <c r="K173" i="1"/>
  <c r="L173" i="1"/>
  <c r="O173" i="1" s="1"/>
  <c r="M173" i="1"/>
  <c r="N173" i="1"/>
  <c r="H174" i="1"/>
  <c r="I174" i="1"/>
  <c r="J174" i="1"/>
  <c r="K174" i="1"/>
  <c r="L174" i="1"/>
  <c r="O174" i="1" s="1"/>
  <c r="M174" i="1"/>
  <c r="N174" i="1"/>
  <c r="H175" i="1"/>
  <c r="I175" i="1"/>
  <c r="J175" i="1"/>
  <c r="K175" i="1"/>
  <c r="L175" i="1"/>
  <c r="M175" i="1"/>
  <c r="N175" i="1"/>
  <c r="O175" i="1"/>
  <c r="H176" i="1"/>
  <c r="I176" i="1"/>
  <c r="J176" i="1"/>
  <c r="K176" i="1"/>
  <c r="L176" i="1"/>
  <c r="O176" i="1" s="1"/>
  <c r="M176" i="1"/>
  <c r="N176" i="1"/>
  <c r="H177" i="1"/>
  <c r="I177" i="1"/>
  <c r="J177" i="1"/>
  <c r="K177" i="1"/>
  <c r="L177" i="1"/>
  <c r="O177" i="1" s="1"/>
  <c r="M177" i="1"/>
  <c r="N177" i="1"/>
  <c r="H178" i="1"/>
  <c r="I178" i="1"/>
  <c r="J178" i="1"/>
  <c r="K178" i="1"/>
  <c r="L178" i="1"/>
  <c r="O178" i="1" s="1"/>
  <c r="M178" i="1"/>
  <c r="N178" i="1"/>
  <c r="H179" i="1"/>
  <c r="I179" i="1"/>
  <c r="J179" i="1"/>
  <c r="K179" i="1"/>
  <c r="L179" i="1"/>
  <c r="M179" i="1"/>
  <c r="N179" i="1"/>
  <c r="O179" i="1"/>
  <c r="H180" i="1"/>
  <c r="I180" i="1"/>
  <c r="J180" i="1"/>
  <c r="K180" i="1"/>
  <c r="L180" i="1"/>
  <c r="O180" i="1" s="1"/>
  <c r="M180" i="1"/>
  <c r="N180" i="1"/>
  <c r="H181" i="1"/>
  <c r="I181" i="1"/>
  <c r="J181" i="1"/>
  <c r="K181" i="1"/>
  <c r="L181" i="1"/>
  <c r="O181" i="1" s="1"/>
  <c r="M181" i="1"/>
  <c r="N181" i="1"/>
  <c r="H182" i="1"/>
  <c r="I182" i="1"/>
  <c r="J182" i="1"/>
  <c r="K182" i="1"/>
  <c r="L182" i="1"/>
  <c r="O182" i="1" s="1"/>
  <c r="M182" i="1"/>
  <c r="N182" i="1"/>
  <c r="H183" i="1"/>
  <c r="I183" i="1"/>
  <c r="J183" i="1"/>
  <c r="K183" i="1"/>
  <c r="L183" i="1"/>
  <c r="M183" i="1"/>
  <c r="N183" i="1"/>
  <c r="O183" i="1"/>
  <c r="H184" i="1"/>
  <c r="I184" i="1"/>
  <c r="J184" i="1"/>
  <c r="K184" i="1"/>
  <c r="L184" i="1"/>
  <c r="O184" i="1" s="1"/>
  <c r="M184" i="1"/>
  <c r="N184" i="1"/>
  <c r="H185" i="1"/>
  <c r="I185" i="1"/>
  <c r="J185" i="1"/>
  <c r="K185" i="1"/>
  <c r="L185" i="1"/>
  <c r="O185" i="1" s="1"/>
  <c r="M185" i="1"/>
  <c r="N185" i="1"/>
  <c r="H186" i="1"/>
  <c r="I186" i="1"/>
  <c r="J186" i="1"/>
  <c r="K186" i="1"/>
  <c r="L186" i="1"/>
  <c r="O186" i="1" s="1"/>
  <c r="M186" i="1"/>
  <c r="N186" i="1"/>
  <c r="H187" i="1"/>
  <c r="I187" i="1"/>
  <c r="J187" i="1"/>
  <c r="K187" i="1"/>
  <c r="L187" i="1"/>
  <c r="O187" i="1" s="1"/>
  <c r="M187" i="1"/>
  <c r="N187" i="1"/>
  <c r="H188" i="1"/>
  <c r="I188" i="1"/>
  <c r="J188" i="1"/>
  <c r="K188" i="1"/>
  <c r="L188" i="1"/>
  <c r="O188" i="1" s="1"/>
  <c r="M188" i="1"/>
  <c r="N188" i="1"/>
  <c r="H189" i="1"/>
  <c r="I189" i="1"/>
  <c r="J189" i="1"/>
  <c r="K189" i="1"/>
  <c r="L189" i="1"/>
  <c r="O189" i="1" s="1"/>
  <c r="M189" i="1"/>
  <c r="N189" i="1"/>
  <c r="H190" i="1"/>
  <c r="I190" i="1"/>
  <c r="J190" i="1"/>
  <c r="K190" i="1"/>
  <c r="L190" i="1"/>
  <c r="O190" i="1" s="1"/>
  <c r="M190" i="1"/>
  <c r="N190" i="1"/>
  <c r="H191" i="1"/>
  <c r="I191" i="1"/>
  <c r="J191" i="1"/>
  <c r="K191" i="1"/>
  <c r="L191" i="1"/>
  <c r="O191" i="1" s="1"/>
  <c r="M191" i="1"/>
  <c r="N191" i="1"/>
  <c r="H192" i="1"/>
  <c r="I192" i="1"/>
  <c r="J192" i="1"/>
  <c r="K192" i="1"/>
  <c r="L192" i="1"/>
  <c r="O192" i="1" s="1"/>
  <c r="M192" i="1"/>
  <c r="N192" i="1"/>
  <c r="H193" i="1"/>
  <c r="I193" i="1"/>
  <c r="J193" i="1"/>
  <c r="K193" i="1"/>
  <c r="L193" i="1"/>
  <c r="O193" i="1" s="1"/>
  <c r="M193" i="1"/>
  <c r="N193" i="1"/>
  <c r="H194" i="1"/>
  <c r="I194" i="1"/>
  <c r="J194" i="1"/>
  <c r="K194" i="1"/>
  <c r="L194" i="1"/>
  <c r="O194" i="1" s="1"/>
  <c r="M194" i="1"/>
  <c r="N194" i="1"/>
  <c r="H195" i="1"/>
  <c r="I195" i="1"/>
  <c r="J195" i="1"/>
  <c r="K195" i="1"/>
  <c r="L195" i="1"/>
  <c r="O195" i="1" s="1"/>
  <c r="M195" i="1"/>
  <c r="N195" i="1"/>
  <c r="H196" i="1"/>
  <c r="I196" i="1"/>
  <c r="J196" i="1"/>
  <c r="K196" i="1"/>
  <c r="L196" i="1"/>
  <c r="O196" i="1" s="1"/>
  <c r="M196" i="1"/>
  <c r="N196" i="1"/>
  <c r="H197" i="1"/>
  <c r="I197" i="1"/>
  <c r="J197" i="1"/>
  <c r="K197" i="1"/>
  <c r="L197" i="1"/>
  <c r="O197" i="1" s="1"/>
  <c r="M197" i="1"/>
  <c r="N197" i="1"/>
  <c r="H198" i="1"/>
  <c r="I198" i="1"/>
  <c r="J198" i="1"/>
  <c r="K198" i="1"/>
  <c r="L198" i="1"/>
  <c r="O198" i="1" s="1"/>
  <c r="M198" i="1"/>
  <c r="N198" i="1"/>
  <c r="H199" i="1"/>
  <c r="I199" i="1"/>
  <c r="J199" i="1"/>
  <c r="K199" i="1"/>
  <c r="L199" i="1"/>
  <c r="O199" i="1" s="1"/>
  <c r="M199" i="1"/>
  <c r="N199" i="1"/>
  <c r="H200" i="1"/>
  <c r="I200" i="1"/>
  <c r="J200" i="1"/>
  <c r="K200" i="1"/>
  <c r="L200" i="1"/>
  <c r="M200" i="1"/>
  <c r="N200" i="1"/>
  <c r="O200" i="1"/>
  <c r="H201" i="1"/>
  <c r="I201" i="1"/>
  <c r="J201" i="1"/>
  <c r="K201" i="1"/>
  <c r="L201" i="1"/>
  <c r="O201" i="1" s="1"/>
  <c r="M201" i="1"/>
  <c r="N201" i="1"/>
  <c r="H202" i="1"/>
  <c r="I202" i="1"/>
  <c r="J202" i="1"/>
  <c r="K202" i="1"/>
  <c r="L202" i="1"/>
  <c r="O202" i="1" s="1"/>
  <c r="M202" i="1"/>
  <c r="N202" i="1"/>
  <c r="H203" i="1"/>
  <c r="I203" i="1"/>
  <c r="J203" i="1"/>
  <c r="K203" i="1"/>
  <c r="L203" i="1"/>
  <c r="O203" i="1" s="1"/>
  <c r="M203" i="1"/>
  <c r="N203" i="1"/>
  <c r="H204" i="1"/>
  <c r="I204" i="1"/>
  <c r="J204" i="1"/>
  <c r="K204" i="1"/>
  <c r="L204" i="1"/>
  <c r="M204" i="1"/>
  <c r="N204" i="1"/>
  <c r="O204" i="1"/>
  <c r="H205" i="1"/>
  <c r="I205" i="1"/>
  <c r="J205" i="1"/>
  <c r="K205" i="1"/>
  <c r="L205" i="1"/>
  <c r="O205" i="1" s="1"/>
  <c r="M205" i="1"/>
  <c r="N205" i="1"/>
  <c r="H206" i="1"/>
  <c r="I206" i="1"/>
  <c r="J206" i="1"/>
  <c r="K206" i="1"/>
  <c r="L206" i="1"/>
  <c r="O206" i="1" s="1"/>
  <c r="M206" i="1"/>
  <c r="N206" i="1"/>
  <c r="H207" i="1"/>
  <c r="I207" i="1"/>
  <c r="J207" i="1"/>
  <c r="K207" i="1"/>
  <c r="L207" i="1"/>
  <c r="O207" i="1" s="1"/>
  <c r="M207" i="1"/>
  <c r="N207" i="1"/>
  <c r="H208" i="1"/>
  <c r="I208" i="1"/>
  <c r="J208" i="1"/>
  <c r="K208" i="1"/>
  <c r="L208" i="1"/>
  <c r="M208" i="1"/>
  <c r="N208" i="1"/>
  <c r="O208" i="1"/>
  <c r="H209" i="1"/>
  <c r="I209" i="1"/>
  <c r="J209" i="1"/>
  <c r="K209" i="1"/>
  <c r="L209" i="1"/>
  <c r="O209" i="1" s="1"/>
  <c r="M209" i="1"/>
  <c r="N209" i="1"/>
  <c r="H210" i="1"/>
  <c r="I210" i="1"/>
  <c r="J210" i="1"/>
  <c r="K210" i="1"/>
  <c r="L210" i="1"/>
  <c r="O210" i="1" s="1"/>
  <c r="M210" i="1"/>
  <c r="N210" i="1"/>
  <c r="H211" i="1"/>
  <c r="I211" i="1"/>
  <c r="J211" i="1"/>
  <c r="K211" i="1"/>
  <c r="L211" i="1"/>
  <c r="O211" i="1" s="1"/>
  <c r="M211" i="1"/>
  <c r="N211" i="1"/>
  <c r="H212" i="1"/>
  <c r="I212" i="1"/>
  <c r="J212" i="1"/>
  <c r="K212" i="1"/>
  <c r="L212" i="1"/>
  <c r="O212" i="1" s="1"/>
  <c r="M212" i="1"/>
  <c r="N212" i="1"/>
  <c r="H213" i="1"/>
  <c r="I213" i="1"/>
  <c r="J213" i="1"/>
  <c r="K213" i="1"/>
  <c r="L213" i="1"/>
  <c r="O213" i="1" s="1"/>
  <c r="M213" i="1"/>
  <c r="N213" i="1"/>
  <c r="H214" i="1"/>
  <c r="I214" i="1"/>
  <c r="J214" i="1"/>
  <c r="K214" i="1"/>
  <c r="L214" i="1"/>
  <c r="O214" i="1" s="1"/>
  <c r="M214" i="1"/>
  <c r="N214" i="1"/>
  <c r="H215" i="1"/>
  <c r="I215" i="1"/>
  <c r="J215" i="1"/>
  <c r="K215" i="1"/>
  <c r="L215" i="1"/>
  <c r="O215" i="1" s="1"/>
  <c r="M215" i="1"/>
  <c r="N215" i="1"/>
  <c r="H216" i="1"/>
  <c r="I216" i="1"/>
  <c r="J216" i="1"/>
  <c r="K216" i="1"/>
  <c r="L216" i="1"/>
  <c r="O216" i="1" s="1"/>
  <c r="M216" i="1"/>
  <c r="N216" i="1"/>
  <c r="H217" i="1"/>
  <c r="I217" i="1"/>
  <c r="J217" i="1"/>
  <c r="K217" i="1"/>
  <c r="L217" i="1"/>
  <c r="O217" i="1" s="1"/>
  <c r="M217" i="1"/>
  <c r="N217" i="1"/>
  <c r="H218" i="1"/>
  <c r="I218" i="1"/>
  <c r="J218" i="1"/>
  <c r="K218" i="1"/>
  <c r="L218" i="1"/>
  <c r="O218" i="1" s="1"/>
  <c r="M218" i="1"/>
  <c r="N218" i="1"/>
  <c r="H219" i="1"/>
  <c r="I219" i="1"/>
  <c r="J219" i="1"/>
  <c r="K219" i="1"/>
  <c r="L219" i="1"/>
  <c r="O219" i="1" s="1"/>
  <c r="M219" i="1"/>
  <c r="N219" i="1"/>
  <c r="H220" i="1"/>
  <c r="I220" i="1"/>
  <c r="J220" i="1"/>
  <c r="K220" i="1"/>
  <c r="L220" i="1"/>
  <c r="O220" i="1" s="1"/>
  <c r="M220" i="1"/>
  <c r="N220" i="1"/>
  <c r="H221" i="1"/>
  <c r="I221" i="1"/>
  <c r="J221" i="1"/>
  <c r="K221" i="1"/>
  <c r="L221" i="1"/>
  <c r="O221" i="1" s="1"/>
  <c r="M221" i="1"/>
  <c r="N221" i="1"/>
  <c r="H222" i="1"/>
  <c r="I222" i="1"/>
  <c r="J222" i="1"/>
  <c r="K222" i="1"/>
  <c r="L222" i="1"/>
  <c r="O222" i="1" s="1"/>
  <c r="M222" i="1"/>
  <c r="N222" i="1"/>
  <c r="H223" i="1"/>
  <c r="I223" i="1"/>
  <c r="J223" i="1"/>
  <c r="K223" i="1"/>
  <c r="L223" i="1"/>
  <c r="O223" i="1" s="1"/>
  <c r="M223" i="1"/>
  <c r="N223" i="1"/>
  <c r="H224" i="1"/>
  <c r="I224" i="1"/>
  <c r="J224" i="1"/>
  <c r="K224" i="1"/>
  <c r="L224" i="1"/>
  <c r="O224" i="1" s="1"/>
  <c r="M224" i="1"/>
  <c r="N224" i="1"/>
  <c r="H225" i="1"/>
  <c r="I225" i="1"/>
  <c r="J225" i="1"/>
  <c r="K225" i="1"/>
  <c r="L225" i="1"/>
  <c r="M225" i="1"/>
  <c r="N225" i="1"/>
  <c r="O225" i="1"/>
  <c r="H226" i="1"/>
  <c r="I226" i="1"/>
  <c r="J226" i="1"/>
  <c r="K226" i="1"/>
  <c r="L226" i="1"/>
  <c r="O226" i="1" s="1"/>
  <c r="M226" i="1"/>
  <c r="N226" i="1"/>
  <c r="H227" i="1"/>
  <c r="I227" i="1"/>
  <c r="J227" i="1"/>
  <c r="K227" i="1"/>
  <c r="L227" i="1"/>
  <c r="O227" i="1" s="1"/>
  <c r="M227" i="1"/>
  <c r="N227" i="1"/>
  <c r="H228" i="1"/>
  <c r="I228" i="1"/>
  <c r="J228" i="1"/>
  <c r="K228" i="1"/>
  <c r="L228" i="1"/>
  <c r="O228" i="1" s="1"/>
  <c r="M228" i="1"/>
  <c r="N228" i="1"/>
  <c r="H229" i="1"/>
  <c r="I229" i="1"/>
  <c r="J229" i="1"/>
  <c r="K229" i="1"/>
  <c r="L229" i="1"/>
  <c r="O229" i="1" s="1"/>
  <c r="M229" i="1"/>
  <c r="N229" i="1"/>
  <c r="H230" i="1"/>
  <c r="I230" i="1"/>
  <c r="J230" i="1"/>
  <c r="K230" i="1"/>
  <c r="L230" i="1"/>
  <c r="O230" i="1" s="1"/>
  <c r="M230" i="1"/>
  <c r="N230" i="1"/>
  <c r="H231" i="1"/>
  <c r="I231" i="1"/>
  <c r="J231" i="1"/>
  <c r="K231" i="1"/>
  <c r="L231" i="1"/>
  <c r="O231" i="1" s="1"/>
  <c r="M231" i="1"/>
  <c r="N231" i="1"/>
  <c r="H232" i="1"/>
  <c r="I232" i="1"/>
  <c r="J232" i="1"/>
  <c r="K232" i="1"/>
  <c r="L232" i="1"/>
  <c r="O232" i="1" s="1"/>
  <c r="M232" i="1"/>
  <c r="N232" i="1"/>
  <c r="H233" i="1"/>
  <c r="I233" i="1"/>
  <c r="J233" i="1"/>
  <c r="K233" i="1"/>
  <c r="L233" i="1"/>
  <c r="M233" i="1"/>
  <c r="N233" i="1"/>
  <c r="O233" i="1"/>
  <c r="H234" i="1"/>
  <c r="I234" i="1"/>
  <c r="J234" i="1"/>
  <c r="K234" i="1"/>
  <c r="L234" i="1"/>
  <c r="O234" i="1" s="1"/>
  <c r="M234" i="1"/>
  <c r="N234" i="1"/>
  <c r="H235" i="1"/>
  <c r="I235" i="1"/>
  <c r="J235" i="1"/>
  <c r="K235" i="1"/>
  <c r="L235" i="1"/>
  <c r="M235" i="1"/>
  <c r="N235" i="1"/>
  <c r="O235" i="1"/>
  <c r="H236" i="1"/>
  <c r="I236" i="1"/>
  <c r="J236" i="1"/>
  <c r="K236" i="1"/>
  <c r="L236" i="1"/>
  <c r="O236" i="1" s="1"/>
  <c r="M236" i="1"/>
  <c r="N236" i="1"/>
  <c r="H237" i="1"/>
  <c r="I237" i="1"/>
  <c r="J237" i="1"/>
  <c r="K237" i="1"/>
  <c r="L237" i="1"/>
  <c r="O237" i="1" s="1"/>
  <c r="M237" i="1"/>
  <c r="N237" i="1"/>
  <c r="H238" i="1"/>
  <c r="I238" i="1"/>
  <c r="J238" i="1"/>
  <c r="K238" i="1"/>
  <c r="L238" i="1"/>
  <c r="O238" i="1" s="1"/>
  <c r="M238" i="1"/>
  <c r="N238" i="1"/>
  <c r="H239" i="1"/>
  <c r="I239" i="1"/>
  <c r="J239" i="1"/>
  <c r="K239" i="1"/>
  <c r="L239" i="1"/>
  <c r="M239" i="1"/>
  <c r="N239" i="1"/>
  <c r="O239" i="1"/>
  <c r="H240" i="1"/>
  <c r="I240" i="1"/>
  <c r="J240" i="1"/>
  <c r="K240" i="1"/>
  <c r="L240" i="1"/>
  <c r="O240" i="1" s="1"/>
  <c r="M240" i="1"/>
  <c r="N240" i="1"/>
  <c r="H241" i="1"/>
  <c r="I241" i="1"/>
  <c r="J241" i="1"/>
  <c r="K241" i="1"/>
  <c r="L241" i="1"/>
  <c r="O241" i="1" s="1"/>
  <c r="M241" i="1"/>
  <c r="N241" i="1"/>
  <c r="H242" i="1"/>
  <c r="I242" i="1"/>
  <c r="J242" i="1"/>
  <c r="K242" i="1"/>
  <c r="L242" i="1"/>
  <c r="O242" i="1" s="1"/>
  <c r="M242" i="1"/>
  <c r="N242" i="1"/>
  <c r="H243" i="1"/>
  <c r="I243" i="1"/>
  <c r="J243" i="1"/>
  <c r="K243" i="1"/>
  <c r="L243" i="1"/>
  <c r="M243" i="1"/>
  <c r="N243" i="1"/>
  <c r="O243" i="1"/>
  <c r="H244" i="1"/>
  <c r="I244" i="1"/>
  <c r="J244" i="1"/>
  <c r="K244" i="1"/>
  <c r="L244" i="1"/>
  <c r="O244" i="1" s="1"/>
  <c r="M244" i="1"/>
  <c r="N244" i="1"/>
  <c r="H245" i="1"/>
  <c r="I245" i="1"/>
  <c r="J245" i="1"/>
  <c r="K245" i="1"/>
  <c r="L245" i="1"/>
  <c r="M245" i="1"/>
  <c r="N245" i="1"/>
  <c r="O245" i="1"/>
  <c r="H246" i="1"/>
  <c r="I246" i="1"/>
  <c r="J246" i="1"/>
  <c r="K246" i="1"/>
  <c r="L246" i="1"/>
  <c r="O246" i="1" s="1"/>
  <c r="M246" i="1"/>
  <c r="N246" i="1"/>
  <c r="H247" i="1"/>
  <c r="I247" i="1"/>
  <c r="J247" i="1"/>
  <c r="K247" i="1"/>
  <c r="L247" i="1"/>
  <c r="O247" i="1" s="1"/>
  <c r="M247" i="1"/>
  <c r="N247" i="1"/>
  <c r="H248" i="1"/>
  <c r="I248" i="1"/>
  <c r="J248" i="1"/>
  <c r="K248" i="1"/>
  <c r="L248" i="1"/>
  <c r="O248" i="1" s="1"/>
  <c r="M248" i="1"/>
  <c r="N248" i="1"/>
  <c r="H249" i="1"/>
  <c r="I249" i="1"/>
  <c r="J249" i="1"/>
  <c r="K249" i="1"/>
  <c r="L249" i="1"/>
  <c r="M249" i="1"/>
  <c r="N249" i="1"/>
  <c r="O249" i="1"/>
  <c r="H250" i="1"/>
  <c r="I250" i="1"/>
  <c r="J250" i="1"/>
  <c r="K250" i="1"/>
  <c r="L250" i="1"/>
  <c r="M250" i="1"/>
  <c r="N250" i="1"/>
  <c r="O250" i="1"/>
  <c r="H251" i="1"/>
  <c r="I251" i="1"/>
  <c r="J251" i="1"/>
  <c r="K251" i="1"/>
  <c r="L251" i="1"/>
  <c r="O251" i="1" s="1"/>
  <c r="M251" i="1"/>
  <c r="N251" i="1"/>
  <c r="H252" i="1"/>
  <c r="I252" i="1"/>
  <c r="J252" i="1"/>
  <c r="K252" i="1"/>
  <c r="L252" i="1"/>
  <c r="O252" i="1" s="1"/>
  <c r="M252" i="1"/>
  <c r="N252" i="1"/>
  <c r="H253" i="1"/>
  <c r="I253" i="1"/>
  <c r="J253" i="1"/>
  <c r="K253" i="1"/>
  <c r="L253" i="1"/>
  <c r="M253" i="1"/>
  <c r="N253" i="1"/>
  <c r="O253" i="1"/>
  <c r="H254" i="1"/>
  <c r="I254" i="1"/>
  <c r="J254" i="1"/>
  <c r="K254" i="1"/>
  <c r="L254" i="1"/>
  <c r="M254" i="1"/>
  <c r="N254" i="1"/>
  <c r="O254" i="1"/>
  <c r="H255" i="1"/>
  <c r="I255" i="1"/>
  <c r="J255" i="1"/>
  <c r="K255" i="1"/>
  <c r="L255" i="1"/>
  <c r="O255" i="1" s="1"/>
  <c r="M255" i="1"/>
  <c r="N255" i="1"/>
  <c r="H256" i="1"/>
  <c r="I256" i="1"/>
  <c r="J256" i="1"/>
  <c r="K256" i="1"/>
  <c r="L256" i="1"/>
  <c r="O256" i="1" s="1"/>
  <c r="M256" i="1"/>
  <c r="N256" i="1"/>
  <c r="H257" i="1"/>
  <c r="I257" i="1"/>
  <c r="J257" i="1"/>
  <c r="K257" i="1"/>
  <c r="L257" i="1"/>
  <c r="O257" i="1" s="1"/>
  <c r="M257" i="1"/>
  <c r="N257" i="1"/>
  <c r="H258" i="1"/>
  <c r="I258" i="1"/>
  <c r="J258" i="1"/>
  <c r="K258" i="1"/>
  <c r="L258" i="1"/>
  <c r="M258" i="1"/>
  <c r="N258" i="1"/>
  <c r="O258" i="1"/>
  <c r="H259" i="1"/>
  <c r="I259" i="1"/>
  <c r="J259" i="1"/>
  <c r="K259" i="1"/>
  <c r="L259" i="1"/>
  <c r="O259" i="1" s="1"/>
  <c r="M259" i="1"/>
  <c r="N259" i="1"/>
  <c r="H260" i="1"/>
  <c r="I260" i="1"/>
  <c r="J260" i="1"/>
  <c r="K260" i="1"/>
  <c r="L260" i="1"/>
  <c r="M260" i="1"/>
  <c r="N260" i="1"/>
  <c r="O260" i="1"/>
  <c r="H261" i="1"/>
  <c r="I261" i="1"/>
  <c r="J261" i="1"/>
  <c r="K261" i="1"/>
  <c r="L261" i="1"/>
  <c r="O261" i="1" s="1"/>
  <c r="M261" i="1"/>
  <c r="N261" i="1"/>
  <c r="H262" i="1"/>
  <c r="I262" i="1"/>
  <c r="J262" i="1"/>
  <c r="K262" i="1"/>
  <c r="L262" i="1"/>
  <c r="O262" i="1" s="1"/>
  <c r="M262" i="1"/>
  <c r="N262" i="1"/>
  <c r="H263" i="1"/>
  <c r="I263" i="1"/>
  <c r="J263" i="1"/>
  <c r="K263" i="1"/>
  <c r="L263" i="1"/>
  <c r="O263" i="1" s="1"/>
  <c r="M263" i="1"/>
  <c r="N263" i="1"/>
  <c r="H264" i="1"/>
  <c r="I264" i="1"/>
  <c r="J264" i="1"/>
  <c r="K264" i="1"/>
  <c r="L264" i="1"/>
  <c r="M264" i="1"/>
  <c r="N264" i="1"/>
  <c r="O264" i="1"/>
  <c r="H265" i="1"/>
  <c r="I265" i="1"/>
  <c r="J265" i="1"/>
  <c r="K265" i="1"/>
  <c r="L265" i="1"/>
  <c r="O265" i="1" s="1"/>
  <c r="M265" i="1"/>
  <c r="N265" i="1"/>
  <c r="H266" i="1"/>
  <c r="I266" i="1"/>
  <c r="J266" i="1"/>
  <c r="K266" i="1"/>
  <c r="L266" i="1"/>
  <c r="O266" i="1" s="1"/>
  <c r="M266" i="1"/>
  <c r="N266" i="1"/>
  <c r="H267" i="1"/>
  <c r="I267" i="1"/>
  <c r="J267" i="1"/>
  <c r="K267" i="1"/>
  <c r="L267" i="1"/>
  <c r="O267" i="1" s="1"/>
  <c r="M267" i="1"/>
  <c r="N267" i="1"/>
</calcChain>
</file>

<file path=xl/sharedStrings.xml><?xml version="1.0" encoding="utf-8"?>
<sst xmlns="http://schemas.openxmlformats.org/spreadsheetml/2006/main" count="2683" uniqueCount="2278">
  <si>
    <t>Chief Keef &amp; Mustard</t>
  </si>
  <si>
    <t>Shake Dat</t>
  </si>
  <si>
    <t>Beyoncé’s world 🐝</t>
  </si>
  <si>
    <t>Girls need love too</t>
  </si>
  <si>
    <t>🦋Sami Johnson🦋</t>
  </si>
  <si>
    <t>original sound</t>
  </si>
  <si>
    <t>6977430121133327366</t>
  </si>
  <si>
    <t>Katy3ey</t>
  </si>
  <si>
    <t>https://www.tiktok.com/@katy3ey</t>
  </si>
  <si>
    <t>katy3ey</t>
  </si>
  <si>
    <t>6915086369216480257</t>
  </si>
  <si>
    <t>kardashdays</t>
  </si>
  <si>
    <t>https://www.tiktok.com/@kardashdayss</t>
  </si>
  <si>
    <t>kardashdayss</t>
  </si>
  <si>
    <t>6729888722937414661</t>
  </si>
  <si>
    <t>Scythermane &amp; NXGHT! &amp; MC Fabinho da Osk</t>
  </si>
  <si>
    <t>NUNCA MUDA?</t>
  </si>
  <si>
    <t>https://www.tiktok.com/@isabellamuhairez</t>
  </si>
  <si>
    <t>iz</t>
  </si>
  <si>
    <t>isabellamuhairez</t>
  </si>
  <si>
    <t>𝐩𝐡𝐫𝐞𝐥𝐥.</t>
  </si>
  <si>
    <t>ily skims</t>
  </si>
  <si>
    <t>https://www.tiktok.com/@sadieemckennaa</t>
  </si>
  <si>
    <t>sadie mckenna</t>
  </si>
  <si>
    <t>sadieemckennaa</t>
  </si>
  <si>
    <t>7080802368794985518</t>
  </si>
  <si>
    <t>𝘼𝙧𝙞𝙤𝙢𝙚𝙢🇪🇨</t>
  </si>
  <si>
    <t>sonido original - 💚 A.V.Sylphie 💚</t>
  </si>
  <si>
    <t>@SKIMS I want a model for skims so bad #bodytea #skims #skimsreview #foryou #tiktokpromote #fypシ</t>
  </si>
  <si>
    <t>https://www.tiktok.com/@ashleytalbottt</t>
  </si>
  <si>
    <t>ashleytalbottt</t>
  </si>
  <si>
    <t>7177491262155572270</t>
  </si>
  <si>
    <t>Pana</t>
  </si>
  <si>
    <t>https://www.tiktok.com/@rickaya</t>
  </si>
  <si>
    <t>Pretty Ricky ✮</t>
  </si>
  <si>
    <t>rickaya</t>
  </si>
  <si>
    <t>Madonna</t>
  </si>
  <si>
    <t>Vogue (Edit)</t>
  </si>
  <si>
    <t>lottie⸆⸉</t>
  </si>
  <si>
    <t>thats so true bridge</t>
  </si>
  <si>
    <t>6978892979494978565</t>
  </si>
  <si>
    <t>sped up audios</t>
  </si>
  <si>
    <t>https://www.tiktok.com/@chasiemay</t>
  </si>
  <si>
    <t>chase</t>
  </si>
  <si>
    <t>chasiemay</t>
  </si>
  <si>
    <t>Sticky Fingers</t>
  </si>
  <si>
    <t>Bootleg Rascal</t>
  </si>
  <si>
    <t>THIS MF SLIMEY</t>
  </si>
  <si>
    <t>6704778892123227141</t>
  </si>
  <si>
    <t>no/vox &amp; karaokey</t>
  </si>
  <si>
    <t>Timeless (instrumental)</t>
  </si>
  <si>
    <t>the color looks a good bit darker than how it’s showing on camera! IT LOOKS SO GOOD with my skin color tho! #skims #skimsreview #skimsfoldoverpants #skimset #wine</t>
  </si>
  <si>
    <t>https://www.tiktok.com/@khushipatelj</t>
  </si>
  <si>
    <t>khushi:)</t>
  </si>
  <si>
    <t>khushipatelj</t>
  </si>
  <si>
    <t>7088122789414683694</t>
  </si>
  <si>
    <t>Leah Cedeño</t>
  </si>
  <si>
    <t>https://www.tiktok.com/@leahcedeno</t>
  </si>
  <si>
    <t>leahcedeno</t>
  </si>
  <si>
    <t>grava</t>
  </si>
  <si>
    <t>Drake x Gravagerz AMG</t>
  </si>
  <si>
    <t>6714013419890852870</t>
  </si>
  <si>
    <t>SKIMS</t>
  </si>
  <si>
    <t>The next generation of underwear and loungewear.</t>
  </si>
  <si>
    <t>https://www.tiktok.com/@skims</t>
  </si>
  <si>
    <t>skims</t>
  </si>
  <si>
    <t>vowl. &amp; Sace</t>
  </si>
  <si>
    <t>Sabrina Carpenter</t>
  </si>
  <si>
    <t>Feather - Sped Up</t>
  </si>
  <si>
    <t>lynda__beauty</t>
  </si>
  <si>
    <t>ℒ</t>
  </si>
  <si>
    <t>Connor Price &amp; Haviah Mighty</t>
  </si>
  <si>
    <t>Trendsetter</t>
  </si>
  <si>
    <t>poloactivee</t>
  </si>
  <si>
    <t>7097613709203735594</t>
  </si>
  <si>
    <t>Portishead</t>
  </si>
  <si>
    <t>Glory Box - Live</t>
  </si>
  <si>
    <t>Ft new skims! #skims #foryoupage #foryou #fyppp #viral #trending #fyppppppppppppppppppppppp</t>
  </si>
  <si>
    <t>https://www.tiktok.com/@uloveemilyy</t>
  </si>
  <si>
    <t>emily</t>
  </si>
  <si>
    <t>uloveemilyy</t>
  </si>
  <si>
    <t>126200450701340672</t>
  </si>
  <si>
    <t>Ocean Alley</t>
  </si>
  <si>
    <t>Confidence (sped up version)</t>
  </si>
  <si>
    <t>loving at @SKIMS for the summer #skimspartner #fyp #summer #foryou</t>
  </si>
  <si>
    <t>https://www.tiktok.com/@kriselamae</t>
  </si>
  <si>
    <t>krisela</t>
  </si>
  <si>
    <t>kriselamae</t>
  </si>
  <si>
    <t>6776169690425295878</t>
  </si>
  <si>
    <t>Breuninger</t>
  </si>
  <si>
    <t>Originalton</t>
  </si>
  <si>
    <t>https://www.tiktok.com/@breuninger</t>
  </si>
  <si>
    <t>breuninger</t>
  </si>
  <si>
    <t>MEYY</t>
  </si>
  <si>
    <t>Pretty (Sped Up)</t>
  </si>
  <si>
    <t>6701650339290334213</t>
  </si>
  <si>
    <t>COMPLEX</t>
  </si>
  <si>
    <t>Making Culture Pop.</t>
  </si>
  <si>
    <t>https://www.tiktok.com/@complex</t>
  </si>
  <si>
    <t>complex</t>
  </si>
  <si>
    <t>6532168598121616384</t>
  </si>
  <si>
    <t>#fyp</t>
  </si>
  <si>
    <t>https://www.tiktok.com/@alias_cay</t>
  </si>
  <si>
    <t>Alias</t>
  </si>
  <si>
    <t>alias_cay</t>
  </si>
  <si>
    <t>Jo Tyler</t>
  </si>
  <si>
    <t>Cocky</t>
  </si>
  <si>
    <t>6737211082853843974</t>
  </si>
  <si>
    <t>slipstream</t>
  </si>
  <si>
    <t>somebody</t>
  </si>
  <si>
    <t>@SKIMS #fyp #tryonhaul #outfitideas #prettygirls #skims #fakebodyy⚠️ #grwm #outfitinspo</t>
  </si>
  <si>
    <t>https://www.tiktok.com/@gh0bbs</t>
  </si>
  <si>
    <t>Georgia</t>
  </si>
  <si>
    <t>gh0bbs</t>
  </si>
  <si>
    <t>6932279430375605254</t>
  </si>
  <si>
    <t>saweetieclips</t>
  </si>
  <si>
    <t>Wearing everything cute, comfy, and @SKIMS #skimspartner</t>
  </si>
  <si>
    <t>https://www.tiktok.com/@usfkappadelta</t>
  </si>
  <si>
    <t>KDUSF</t>
  </si>
  <si>
    <t>usfkappadelta</t>
  </si>
  <si>
    <t>6532002990423834625</t>
  </si>
  <si>
    <t>Shae Swasbrook-Murray</t>
  </si>
  <si>
    <t>https://www.tiktok.com/@shaeswasbrookmurray</t>
  </si>
  <si>
    <t>shaeswasbrookmurray</t>
  </si>
  <si>
    <t>6775193982509220870</t>
  </si>
  <si>
    <t>Fantomel</t>
  </si>
  <si>
    <t>GRR</t>
  </si>
  <si>
    <t>Propaganda im DEFINITELY falling for: Skims bodycon dress #skims #fyp</t>
  </si>
  <si>
    <t>IG: _majajo</t>
  </si>
  <si>
    <t>https://www.tiktok.com/@itsmajajo</t>
  </si>
  <si>
    <t>itsmajajo</t>
  </si>
  <si>
    <t>6832240061275538438</t>
  </si>
  <si>
    <t>Jessica Fernanda</t>
  </si>
  <si>
    <t>som original</t>
  </si>
  <si>
    <t>https://www.tiktok.com/@achadinhosnikitaa</t>
  </si>
  <si>
    <t>achadinhosnikitaa</t>
  </si>
  <si>
    <t>damoclesounds</t>
  </si>
  <si>
    <t>we cant be friends</t>
  </si>
  <si>
    <t>7279118405277565995</t>
  </si>
  <si>
    <t>Lil Tecca</t>
  </si>
  <si>
    <t>OWA OWA</t>
  </si>
  <si>
    <t>HELP this bodysuit is crazy #skims</t>
  </si>
  <si>
    <t>insta: jess.knp</t>
  </si>
  <si>
    <t>https://www.tiktok.com/@user091823071521</t>
  </si>
  <si>
    <t>user091823071521</t>
  </si>
  <si>
    <t>6756028179452707845</t>
  </si>
  <si>
    <t>TheBossWives 🎀</t>
  </si>
  <si>
    <t>That Gworl</t>
  </si>
  <si>
    <t>https://www.tiktok.com/@snipestwins</t>
  </si>
  <si>
    <t>Heidi &amp; Tara</t>
  </si>
  <si>
    <t>snipestwins</t>
  </si>
  <si>
    <t>Official Sound Studio</t>
  </si>
  <si>
    <t>Hey It's Me</t>
  </si>
  <si>
    <t>6643101126684934150</t>
  </si>
  <si>
    <t>Melanightt ⭐️</t>
  </si>
  <si>
    <t>son original</t>
  </si>
  <si>
    <t>#kimkardashian #skims #grwm</t>
  </si>
  <si>
    <t>https://www.tiktok.com/@mbymelanightt</t>
  </si>
  <si>
    <t>mbymelanightt</t>
  </si>
  <si>
    <t>6913549832196113414</t>
  </si>
  <si>
    <t>Ida Corr &amp; Fedde Le Grand</t>
  </si>
  <si>
    <t>Let Me Think About It</t>
  </si>
  <si>
    <t>https://www.tiktok.com/@chana.kesselaar</t>
  </si>
  <si>
    <t>chana</t>
  </si>
  <si>
    <t>chana.kesselaar</t>
  </si>
  <si>
    <t>6685790387389334533</t>
  </si>
  <si>
    <t>Nessa Barrett</t>
  </si>
  <si>
    <t>PASSENGER PRINCESS</t>
  </si>
  <si>
    <t>Skims over everything &gt;&gt;&gt;&gt; @SKIMS #skims #skimsromper #outfit #ootd #fitcheck</t>
  </si>
  <si>
    <t>https://www.tiktok.com/@nicolemc67</t>
  </si>
  <si>
    <t>Nicole McNamee</t>
  </si>
  <si>
    <t>nicolemc67</t>
  </si>
  <si>
    <t>7451767406437778454</t>
  </si>
  <si>
    <t>Avenir Clothing</t>
  </si>
  <si>
    <t>https://www.tiktok.com/@avenir.clothing8</t>
  </si>
  <si>
    <t>avenir.clothing8</t>
  </si>
  <si>
    <t>6797509906574820358</t>
  </si>
  <si>
    <t>NLE Choppa</t>
  </si>
  <si>
    <t>Gang Baby</t>
  </si>
  <si>
    <t>Instagram: Artikelnummer_sh</t>
  </si>
  <si>
    <t>https://www.tiktok.com/@artikelnummer_sh</t>
  </si>
  <si>
    <t>Artikelnummer</t>
  </si>
  <si>
    <t>artikelnummer_sh</t>
  </si>
  <si>
    <t>venny</t>
  </si>
  <si>
    <t>sour haribos (Slowed + Reverb)</t>
  </si>
  <si>
    <t>arachang</t>
  </si>
  <si>
    <t>Inspirational piano and strings, post-classical 10(1373065)</t>
  </si>
  <si>
    <t>evelyn ortiz</t>
  </si>
  <si>
    <t>6749690764152587270</t>
  </si>
  <si>
    <t>avericamille</t>
  </si>
  <si>
    <t>https://www.tiktok.com/@avericamille</t>
  </si>
  <si>
    <t>7499465586620597249</t>
  </si>
  <si>
    <t>Echoflora</t>
  </si>
  <si>
    <t>Redwood</t>
  </si>
  <si>
    <t>https://www.tiktok.com/@veronika_femenique</t>
  </si>
  <si>
    <t>veronika_femenique</t>
  </si>
  <si>
    <t>7385012152736334853</t>
  </si>
  <si>
    <t>Vitamin String Quartet</t>
  </si>
  <si>
    <t>La Traviata</t>
  </si>
  <si>
    <t>Playing basketball in a skims dress lul</t>
  </si>
  <si>
    <t>https://www.tiktok.com/@aroomikim</t>
  </si>
  <si>
    <t>Aroomikim</t>
  </si>
  <si>
    <t>aroomikim</t>
  </si>
  <si>
    <t>6831707632907453441</t>
  </si>
  <si>
    <t>audios💌</t>
  </si>
  <si>
    <t>superstar</t>
  </si>
  <si>
    <t>https://www.tiktok.com/@aimeejaihall</t>
  </si>
  <si>
    <t>aimee</t>
  </si>
  <si>
    <t>aimeejaihall</t>
  </si>
  <si>
    <t>6622715634617696261</t>
  </si>
  <si>
    <t>D4M $loan</t>
  </si>
  <si>
    <t>Swagg Talk</t>
  </si>
  <si>
    <t>I love this skims bodysuit #ootd #fyp #fypシ</t>
  </si>
  <si>
    <t>https://www.tiktok.com/@ivyangst</t>
  </si>
  <si>
    <t>Ivy</t>
  </si>
  <si>
    <t>ivyangst</t>
  </si>
  <si>
    <t>7190765100973982763</t>
  </si>
  <si>
    <t>SupaGuts</t>
  </si>
  <si>
    <t>https://www.tiktok.com/@hunililyy</t>
  </si>
  <si>
    <t>huni</t>
  </si>
  <si>
    <t>hunililyy</t>
  </si>
  <si>
    <t>nadia</t>
  </si>
  <si>
    <t>after hours</t>
  </si>
  <si>
    <t>@SKIMS #fyp</t>
  </si>
  <si>
    <t>7288869478287934507</t>
  </si>
  <si>
    <t>Sped up songs</t>
  </si>
  <si>
    <t>A little bit of everything</t>
  </si>
  <si>
    <t>https://www.tiktok.com/@jasmineetaay</t>
  </si>
  <si>
    <t>Jasmine | GirlMomX2 | RN</t>
  </si>
  <si>
    <t>jasmineetaay</t>
  </si>
  <si>
    <t>nickharris</t>
  </si>
  <si>
    <t>6774551758225589254</t>
  </si>
  <si>
    <t>Sexyy Red</t>
  </si>
  <si>
    <t>Looking For The Hoes (Ain’t My Fault)</t>
  </si>
  <si>
    <t>https://www.tiktok.com/@daayylaan</t>
  </si>
  <si>
    <t>Daayylaan</t>
  </si>
  <si>
    <t>daayylaan</t>
  </si>
  <si>
    <t>7005965293199049733</t>
  </si>
  <si>
    <t>didi ⋆˚ 𝜗𝜚˚⋆</t>
  </si>
  <si>
    <t>@SKIMS top @Alo Yoga leggings</t>
  </si>
  <si>
    <t>https://www.tiktok.com/@elizabrowne</t>
  </si>
  <si>
    <t>eliza</t>
  </si>
  <si>
    <t>elizabrowne</t>
  </si>
  <si>
    <t>Mel Robbins</t>
  </si>
  <si>
    <t>7283195350390621226</t>
  </si>
  <si>
    <t>ًchris</t>
  </si>
  <si>
    <t>comfiest clothes ever #ootd #mlm #fitcheck</t>
  </si>
  <si>
    <t>https://www.tiktok.com/@tommycratic</t>
  </si>
  <si>
    <t>TOMMY WEST</t>
  </si>
  <si>
    <t>tommycratic</t>
  </si>
  <si>
    <t>6727815186659525638</t>
  </si>
  <si>
    <t>https://www.tiktok.com/@cocosamone</t>
  </si>
  <si>
    <t>cocosamone</t>
  </si>
  <si>
    <t>Maia Andrews</t>
  </si>
  <si>
    <t>6906796852366377990</t>
  </si>
  <si>
    <t>Cody Lawless &amp; Elijah Blond</t>
  </si>
  <si>
    <t>Willy Wishbone</t>
  </si>
  <si>
    <t>https://www.tiktok.com/@lovealwayspiper</t>
  </si>
  <si>
    <t>Piper</t>
  </si>
  <si>
    <t>lovealwayspiper</t>
  </si>
  <si>
    <t>Hannah | Plus Size Fashion</t>
  </si>
  <si>
    <t>6911954099761349637</t>
  </si>
  <si>
    <t>︎ ︎ ︎</t>
  </si>
  <si>
    <t>@SKIMS best set ever</t>
  </si>
  <si>
    <t>https://www.tiktok.com/@abbyastin</t>
  </si>
  <si>
    <t>abby</t>
  </si>
  <si>
    <t>abbyastin</t>
  </si>
  <si>
    <t>6672804347422540805</t>
  </si>
  <si>
    <t>Dave &amp; Central Cee</t>
  </si>
  <si>
    <t>Sprinter - Central Cee Verse / Short</t>
  </si>
  <si>
    <t>https://www.tiktok.com/@lexielearmann</t>
  </si>
  <si>
    <t>LexieLearmann</t>
  </si>
  <si>
    <t>lexielearmann</t>
  </si>
  <si>
    <t>prodbycpkshawn</t>
  </si>
  <si>
    <t>Pop like this Pt. 2 (Sped Up)</t>
  </si>
  <si>
    <t>6776044929316865029</t>
  </si>
  <si>
    <t>Latto</t>
  </si>
  <si>
    <t>Brokey</t>
  </si>
  <si>
    <t>https://www.tiktok.com/@dijonaicarrington</t>
  </si>
  <si>
    <t>DiJonai Carrington</t>
  </si>
  <si>
    <t>dijonaicarrington</t>
  </si>
  <si>
    <t>7199520130753217582</t>
  </si>
  <si>
    <t>Justin Bieber</t>
  </si>
  <si>
    <t>SPEED DEMON</t>
  </si>
  <si>
    <t>https://www.tiktok.com/@aleynaariana</t>
  </si>
  <si>
    <t>aleynaariana</t>
  </si>
  <si>
    <t>Cat | The Discount Diva ✨</t>
  </si>
  <si>
    <t>6784977603536438277</t>
  </si>
  <si>
    <t>Callahan Rahm</t>
  </si>
  <si>
    <t>https://www.tiktok.com/@callahanrahm</t>
  </si>
  <si>
    <t>callahanrahm</t>
  </si>
  <si>
    <t>6753044883286459397</t>
  </si>
  <si>
    <t>manda</t>
  </si>
  <si>
    <t>original sound - manda</t>
  </si>
  <si>
    <t>Putting on the @Khy by Kylie Jenner latex dress is not for the weak. Wearing @SKIMS shapewear underneath @Kylie Jenner @LexRuggiero #khy #skims #latexdress #khy #khylatexdress</t>
  </si>
  <si>
    <t>https://www.tiktok.com/@melaniemhasson</t>
  </si>
  <si>
    <t>Melanie | New York Hairstylist</t>
  </si>
  <si>
    <t>melaniemhasson</t>
  </si>
  <si>
    <t>ANDROMEDA &amp; elysian.</t>
  </si>
  <si>
    <t>MONTAGEM COMA</t>
  </si>
  <si>
    <t>7133752584623473707</t>
  </si>
  <si>
    <t>Leah😋</t>
  </si>
  <si>
    <t>https://www.tiktok.com/@kashxdoutdes</t>
  </si>
  <si>
    <t>kashxdoutdes</t>
  </si>
  <si>
    <t>Leon Thomas</t>
  </si>
  <si>
    <t>MUTT</t>
  </si>
  <si>
    <t>6802654298129630213</t>
  </si>
  <si>
    <t>Mikayla Nogueira</t>
  </si>
  <si>
    <t>https://www.tiktok.com/@mikaylanogueira</t>
  </si>
  <si>
    <t>mikaylanogueira</t>
  </si>
  <si>
    <t>6704423997294527494</t>
  </si>
  <si>
    <t>Spotify.7483</t>
  </si>
  <si>
    <t>https://www.tiktok.com/@ariannavinceslao14</t>
  </si>
  <si>
    <t>ariannavinceslao14</t>
  </si>
  <si>
    <t>6649521877457567749</t>
  </si>
  <si>
    <t>Bandido 🥷🏼</t>
  </si>
  <si>
    <t>sonido original</t>
  </si>
  <si>
    <t>i ❤️ @SKIMS</t>
  </si>
  <si>
    <t>az</t>
  </si>
  <si>
    <t>https://www.tiktok.com/@jezlyn.vega</t>
  </si>
  <si>
    <t>Jez</t>
  </si>
  <si>
    <t>jezlyn.vega</t>
  </si>
  <si>
    <t>6689980718502740998</t>
  </si>
  <si>
    <t>Mkvid</t>
  </si>
  <si>
    <t>POV: Us in our valentines skims fits @demitrakalogeras @Eliana Kalogeras @SKIMS</t>
  </si>
  <si>
    <t>https://www.tiktok.com/@sundaykalogeras</t>
  </si>
  <si>
    <t>sundaykalogeras</t>
  </si>
  <si>
    <t>6824654185926247430</t>
  </si>
  <si>
    <t>Skilla Baby</t>
  </si>
  <si>
    <t>Body Bangin</t>
  </si>
  <si>
    <t>https://www.tiktok.com/@sneakysteppersavage</t>
  </si>
  <si>
    <t>sneakysteppersavage</t>
  </si>
  <si>
    <t>7184983128400839723</t>
  </si>
  <si>
    <t>Foxy Coupons</t>
  </si>
  <si>
    <t>https://www.tiktok.com/@foxycoupons.com</t>
  </si>
  <si>
    <t>foxycoupons.com</t>
  </si>
  <si>
    <t>7395068308342883370</t>
  </si>
  <si>
    <t>audios 🧏🏻‍♀️</t>
  </si>
  <si>
    <t>fancy</t>
  </si>
  <si>
    <t>https://www.tiktok.com/@kyannamya_</t>
  </si>
  <si>
    <t>kyanna ♱</t>
  </si>
  <si>
    <t>kyannamya_</t>
  </si>
  <si>
    <t>7372299951142994976</t>
  </si>
  <si>
    <t>HYMN &amp; Slip.stream</t>
  </si>
  <si>
    <t>PLAYOFFS</t>
  </si>
  <si>
    <t>https://www.tiktok.com/@juliamielnicka_</t>
  </si>
  <si>
    <t>juliamielnicka_</t>
  </si>
  <si>
    <t>6914500399362458630</t>
  </si>
  <si>
    <t>Endor</t>
  </si>
  <si>
    <t>Pump It Up</t>
  </si>
  <si>
    <t>trying the skims x dolce collab</t>
  </si>
  <si>
    <t>https://www.tiktok.com/@taylortiminskas</t>
  </si>
  <si>
    <t>Taylor Timinskas</t>
  </si>
  <si>
    <t>taylortiminskas</t>
  </si>
  <si>
    <t>6799691907901309958</t>
  </si>
  <si>
    <t>Drake</t>
  </si>
  <si>
    <t>What Did I Miss?</t>
  </si>
  <si>
    <t>https://www.tiktok.com/@ashl3ybnks</t>
  </si>
  <si>
    <t>Ashl3ybnks</t>
  </si>
  <si>
    <t>ashl3ybnks</t>
  </si>
  <si>
    <t>Gracie Abrams</t>
  </si>
  <si>
    <t>Close To You</t>
  </si>
  <si>
    <t>🎵</t>
  </si>
  <si>
    <t>thim slick by fabulous</t>
  </si>
  <si>
    <t>https://www.tiktok.com/@iamjaylam</t>
  </si>
  <si>
    <t>iamjaylam</t>
  </si>
  <si>
    <t>6895090158837482502</t>
  </si>
  <si>
    <t>RX 🌻</t>
  </si>
  <si>
    <t>original sound - Dose of RX | A dose of life ✨️</t>
  </si>
  <si>
    <t>https://www.tiktok.com/@allysasway</t>
  </si>
  <si>
    <t>Allysa</t>
  </si>
  <si>
    <t>allysasway</t>
  </si>
  <si>
    <t>6767705519413314565</t>
  </si>
  <si>
    <t>Allanahjoi</t>
  </si>
  <si>
    <t>https://www.tiktok.com/@allanahjoi</t>
  </si>
  <si>
    <t>allanahjoi</t>
  </si>
  <si>
    <t>6785252917018543109</t>
  </si>
  <si>
    <t>@SKIMS YOU do not disappoint! #skims#skimslegging#skimstop#skimstee#skimsunboxing#skimshaul #skimssoftsmoothingseamless</t>
  </si>
  <si>
    <t>https://www.tiktok.com/@khkiddo</t>
  </si>
  <si>
    <t>khkiddo</t>
  </si>
  <si>
    <t>6754934880385221638</t>
  </si>
  <si>
    <t>mary_truong</t>
  </si>
  <si>
    <t>https://www.tiktok.com/@mary_truong26</t>
  </si>
  <si>
    <t>mary_truong26</t>
  </si>
  <si>
    <t>A Boogie Wit Da Hoodie</t>
  </si>
  <si>
    <t>Wild Thots</t>
  </si>
  <si>
    <t>94573605606289408</t>
  </si>
  <si>
    <t>WILLIS</t>
  </si>
  <si>
    <t>I Think I Like When It Rains</t>
  </si>
  <si>
    <t>Anzeige // @SKIMS #skimspartner #skimscotton #SKIMS</t>
  </si>
  <si>
    <t>https://www.tiktok.com/@fausta.cm</t>
  </si>
  <si>
    <t>fausta</t>
  </si>
  <si>
    <t>fausta.cm</t>
  </si>
  <si>
    <t>STURDYYOUNGIN</t>
  </si>
  <si>
    <t>PRETTY BOY FLOW</t>
  </si>
  <si>
    <t>https://www.tiktok.com/@ninahouston</t>
  </si>
  <si>
    <t>Nina Houston</t>
  </si>
  <si>
    <t>ninahouston</t>
  </si>
  <si>
    <t>6533699752788235279</t>
  </si>
  <si>
    <t>CarterWalsh</t>
  </si>
  <si>
    <t>LOSE MY BREATH X LADY</t>
  </si>
  <si>
    <t>https://www.tiktok.com/@julia_laurina</t>
  </si>
  <si>
    <t>Julia Laurina</t>
  </si>
  <si>
    <t>julia_laurina</t>
  </si>
  <si>
    <t>194985478297911297</t>
  </si>
  <si>
    <t>Francesca</t>
  </si>
  <si>
    <t>https://www.tiktok.com/@francesca.wz</t>
  </si>
  <si>
    <t>francesca.wz</t>
  </si>
  <si>
    <t>gabriela moura</t>
  </si>
  <si>
    <t>6718502599211418630</t>
  </si>
  <si>
    <t>Fäb</t>
  </si>
  <si>
    <t>had to hit this in the new skims pjs @SKIMS #dance #fyp</t>
  </si>
  <si>
    <t>https://www.tiktok.com/@macwebb22</t>
  </si>
  <si>
    <t>mace</t>
  </si>
  <si>
    <t>macwebb22</t>
  </si>
  <si>
    <t>6745457819544388614</t>
  </si>
  <si>
    <t>Gunna</t>
  </si>
  <si>
    <t>poochie gown</t>
  </si>
  <si>
    <t>@SKIMS</t>
  </si>
  <si>
    <t>https://www.tiktok.com/@lenakadry</t>
  </si>
  <si>
    <t>Lena.com</t>
  </si>
  <si>
    <t>lenakadry</t>
  </si>
  <si>
    <t>7319316036661658630</t>
  </si>
  <si>
    <t>mallorie</t>
  </si>
  <si>
    <t>i am obsessed with this</t>
  </si>
  <si>
    <t>Better from the back @SKIMS #skims #skimshaul #skimsboyshorts #boyshorts# #fyp</t>
  </si>
  <si>
    <t>https://www.tiktok.com/@thatgirljosieee</t>
  </si>
  <si>
    <t>thatgirljosieee</t>
  </si>
  <si>
    <t>6694320893223535621</t>
  </si>
  <si>
    <t>kai grace</t>
  </si>
  <si>
    <t>@SKIMS Long awaited!!! #skims #clothing #skims #haul #CapCut</t>
  </si>
  <si>
    <t>https://www.tiktok.com/@_kais.spam_</t>
  </si>
  <si>
    <t>_kais.spam_</t>
  </si>
  <si>
    <t>Ida Giancola</t>
  </si>
  <si>
    <t>6819697634468496389</t>
  </si>
  <si>
    <t>Barefaced</t>
  </si>
  <si>
    <t>A terrifying new normal. Trending beauty products reflect our beauty ideals, and giving the illusion of being sculpted is no longer enough… #particlpartner #skims #kimkardashian #morningshed</t>
  </si>
  <si>
    <t>https://www.tiktok.com/@barefacedmedia</t>
  </si>
  <si>
    <t>barefacedmedia</t>
  </si>
  <si>
    <t>7186827174564561962</t>
  </si>
  <si>
    <t>Playboicj</t>
  </si>
  <si>
    <t>https://www.tiktok.com/@xxasiaboonexx</t>
  </si>
  <si>
    <t>xxasiaboonexx</t>
  </si>
  <si>
    <t>NLE Choppa &amp; Whethan</t>
  </si>
  <si>
    <t>SLUT ME OUT 3 (feat. Carey Washington)</t>
  </si>
  <si>
    <t>6691484346753582085</t>
  </si>
  <si>
    <t>Luisa Piou</t>
  </si>
  <si>
    <t>https://www.tiktok.com/@luisapiou</t>
  </si>
  <si>
    <t>luisapiou</t>
  </si>
  <si>
    <t>6694300789697053702</t>
  </si>
  <si>
    <t>Brent Faiyaz</t>
  </si>
  <si>
    <t>ALL MINE</t>
  </si>
  <si>
    <t>https://www.tiktok.com/@ems.panico</t>
  </si>
  <si>
    <t>Em</t>
  </si>
  <si>
    <t>ems.panico</t>
  </si>
  <si>
    <t>7278891237439570987</t>
  </si>
  <si>
    <t>The King Khan &amp; BBQ Show</t>
  </si>
  <si>
    <t>Love You So</t>
  </si>
  <si>
    <t>https://www.tiktok.com/@ilis249</t>
  </si>
  <si>
    <t>ilis</t>
  </si>
  <si>
    <t>ilis249</t>
  </si>
  <si>
    <t>Sophia Sanchez</t>
  </si>
  <si>
    <t>6721149290713416710</t>
  </si>
  <si>
    <t>Quotables</t>
  </si>
  <si>
    <t>https://www.tiktok.com/@giselleerico</t>
  </si>
  <si>
    <t>Giselle</t>
  </si>
  <si>
    <t>giselleerico</t>
  </si>
  <si>
    <t>CYRIL &amp; MOONLGHT &amp; The La's</t>
  </si>
  <si>
    <t>There She Goes</t>
  </si>
  <si>
    <t>6776002785768981510</t>
  </si>
  <si>
    <t>Turbo &amp; Gunna</t>
  </si>
  <si>
    <t>Classy Girl</t>
  </si>
  <si>
    <t>https://www.tiktok.com/@lifeewralphy</t>
  </si>
  <si>
    <t>Ralphina K.</t>
  </si>
  <si>
    <t>lifeewralphy</t>
  </si>
  <si>
    <t>Carlos Campos</t>
  </si>
  <si>
    <t>Param-Pam-Pam</t>
  </si>
  <si>
    <t>6908736297721234437</t>
  </si>
  <si>
    <t>Ella Langley</t>
  </si>
  <si>
    <t>you look like you love me</t>
  </si>
  <si>
    <t>https://www.tiktok.com/@iamsydneythomas</t>
  </si>
  <si>
    <t>Sydney Thomas</t>
  </si>
  <si>
    <t>iamsydneythomas</t>
  </si>
  <si>
    <t>6813610362987938821</t>
  </si>
  <si>
    <t>vitor</t>
  </si>
  <si>
    <t>https://www.tiktok.com/@lilyy_tolentino</t>
  </si>
  <si>
    <t>lilyy_tolentino</t>
  </si>
  <si>
    <t>𝐦𝐢𝐥𝐚𝐧𝐚❄️</t>
  </si>
  <si>
    <t>7430205150025958443</t>
  </si>
  <si>
    <t>tessa de’nae:)</t>
  </si>
  <si>
    <t>https://www.tiktok.com/@chelseasvanity</t>
  </si>
  <si>
    <t>chelseasvanity</t>
  </si>
  <si>
    <t>CORTIS</t>
  </si>
  <si>
    <t>GO!</t>
  </si>
  <si>
    <t>ivy ౨ৎ</t>
  </si>
  <si>
    <t>Tate McRae</t>
  </si>
  <si>
    <t>exes</t>
  </si>
  <si>
    <t>7079241095311246382</t>
  </si>
  <si>
    <t>🧍🏾‍♀️🧍🏾‍♀️</t>
  </si>
  <si>
    <t>This skims &amp; North face collab is everythingggggf #skims #northface @SKIMS</t>
  </si>
  <si>
    <t>https://www.tiktok.com/@maryelee24</t>
  </si>
  <si>
    <t>Maryeleeee</t>
  </si>
  <si>
    <t>maryelee24</t>
  </si>
  <si>
    <t>6892183316483163142</t>
  </si>
  <si>
    <t>Frankie Bleau</t>
  </si>
  <si>
    <t>Let me gone head and prepare myself, cause i cam already see where dis is heading</t>
  </si>
  <si>
    <t>https://www.tiktok.com/@frankiebleau</t>
  </si>
  <si>
    <t>frankiebleau</t>
  </si>
  <si>
    <t>Michaela Jacobs</t>
  </si>
  <si>
    <t>6747014500413457413</t>
  </si>
  <si>
    <t>Justine’s Camera Roll 📸✨</t>
  </si>
  <si>
    <t>influencer update: SKIMS as my first clothing collab is sm fun!! #microinfluencertiktok #tiktokgrowth #tiktokgrowthtips #nanoinfluencer #skims @SKIMS</t>
  </si>
  <si>
    <t>https://www.tiktok.com/@justinescameraroll</t>
  </si>
  <si>
    <t>justinescameraroll</t>
  </si>
  <si>
    <t>6763249151401690117</t>
  </si>
  <si>
    <t>LAKEY INSPIRED</t>
  </si>
  <si>
    <t>Warm Nights</t>
  </si>
  <si>
    <t>Younger me is so excited to finally have a bra that fits my sizing thanks to @skims ultimate bra! The Ultimate Bra by @SKIMS dropping 8/17 at 9 AM PT #ad #bestbra #pushupbra #bratryon</t>
  </si>
  <si>
    <t>https://www.tiktok.com/@clairegrossman</t>
  </si>
  <si>
    <t>Claire Grossman</t>
  </si>
  <si>
    <t>clairegrossman</t>
  </si>
  <si>
    <t>6810585509745558533</t>
  </si>
  <si>
    <t>michelle</t>
  </si>
  <si>
    <t>#SabrinaCarpenter stuns in new #SKIMS campaign, some #Swifties aren’t happy, but how does #TaylorSwift feel? #popculturenews #swifttok #lanadelrey</t>
  </si>
  <si>
    <t>https://www.tiktok.com/@michelletok</t>
  </si>
  <si>
    <t>michelletok</t>
  </si>
  <si>
    <t>lush life</t>
  </si>
  <si>
    <t>6710486594891334662</t>
  </si>
  <si>
    <t>Carl</t>
  </si>
  <si>
    <t>911 Emergency</t>
  </si>
  <si>
    <t>https://www.tiktok.com/@liv.yah</t>
  </si>
  <si>
    <t>liv.yah</t>
  </si>
  <si>
    <t>The Dare</t>
  </si>
  <si>
    <t>Girls</t>
  </si>
  <si>
    <t>7109536715148395526</t>
  </si>
  <si>
    <t>thirteendegreez</t>
  </si>
  <si>
    <t>Thirteendegrees DA PROBLEM SOLVA</t>
  </si>
  <si>
    <t>https://www.tiktok.com/@lucillefletcher</t>
  </si>
  <si>
    <t>lucille</t>
  </si>
  <si>
    <t>lucillefletcher</t>
  </si>
  <si>
    <t>6741712048101098502</t>
  </si>
  <si>
    <t>tennesseethresh</t>
  </si>
  <si>
    <t>Tennessee@hldtalent.com</t>
  </si>
  <si>
    <t>https://www.tiktok.com/@tennesseethresh</t>
  </si>
  <si>
    <t>6951218471652901893</t>
  </si>
  <si>
    <t>Stunna Girl</t>
  </si>
  <si>
    <t>Like Dat Remix (feat. JT)</t>
  </si>
  <si>
    <t>https://www.tiktok.com/@nickimariex</t>
  </si>
  <si>
    <t>nicki marie</t>
  </si>
  <si>
    <t>nickimariex</t>
  </si>
  <si>
    <t>TIANNA.</t>
  </si>
  <si>
    <t>6993781137206838278</t>
  </si>
  <si>
    <t>dietcherrycola</t>
  </si>
  <si>
    <t>Rory Gilmore Fall</t>
  </si>
  <si>
    <t>skims can take all my money @SKIMS #skimspartner #skimsshaperwear #fallessentials #tryonhaul #shapewear #espresso #bodysuit #falloutfits</t>
  </si>
  <si>
    <t>https://www.tiktok.com/@styledbyreem</t>
  </si>
  <si>
    <t>styledbyreem</t>
  </si>
  <si>
    <t>7130655633111843846</t>
  </si>
  <si>
    <t>sunnyrained</t>
  </si>
  <si>
    <t>busy woman</t>
  </si>
  <si>
    <t>https://www.tiktok.com/@lucia.saanchezz</t>
  </si>
  <si>
    <t>lucia.saanchezz</t>
  </si>
  <si>
    <t>6877260755101008897</t>
  </si>
  <si>
    <t>Juan</t>
  </si>
  <si>
    <t>you're welcome girls @SKIMS #skimspartner #skimsultimatebra</t>
  </si>
  <si>
    <t>https://www.tiktok.com/@petitejuan</t>
  </si>
  <si>
    <t>petitejuan</t>
  </si>
  <si>
    <t>Sam &amp; Jess</t>
  </si>
  <si>
    <t>6689910767892382725</t>
  </si>
  <si>
    <t>https://www.tiktok.com/@layla.whitlock</t>
  </si>
  <si>
    <t>Layla Whitlock</t>
  </si>
  <si>
    <t>layla.whitlock</t>
  </si>
  <si>
    <t>7288023221575943200</t>
  </si>
  <si>
    <t>JAY1</t>
  </si>
  <si>
    <t>Prettier</t>
  </si>
  <si>
    <t>https://www.tiktok.com/@its.kyky0</t>
  </si>
  <si>
    <t>its.kyky0</t>
  </si>
  <si>
    <t>7237921555442484267</t>
  </si>
  <si>
    <t>abbygoospam</t>
  </si>
  <si>
    <t>they’re also linked in my bio! @SKIMS #skimspartner</t>
  </si>
  <si>
    <t>https://www.tiktok.com/@abbygoospam</t>
  </si>
  <si>
    <t>6764212964603954181</t>
  </si>
  <si>
    <t>alexlee.zia</t>
  </si>
  <si>
    <t>SKIMS Smooth Layers Collection @SKIMS #skimspartner #outfitideas #ootd #tanktop</t>
  </si>
  <si>
    <t>https://www.tiktok.com/@alexlee.zia</t>
  </si>
  <si>
    <t>6805891208969569286</t>
  </si>
  <si>
    <t>Cassie</t>
  </si>
  <si>
    <t>Long Way 2 Go (Instrumental)</t>
  </si>
  <si>
    <t>https://www.tiktok.com/@miikall_</t>
  </si>
  <si>
    <t>miikal</t>
  </si>
  <si>
    <t>miikall_</t>
  </si>
  <si>
    <t>6790031252043334661</t>
  </si>
  <si>
    <t>https://www.tiktok.com/@belikemonica</t>
  </si>
  <si>
    <t>belikemonica</t>
  </si>
  <si>
    <t>6753121734893405190</t>
  </si>
  <si>
    <t>фрози &amp; joyful</t>
  </si>
  <si>
    <t>bounce i just wanna dance</t>
  </si>
  <si>
    <t>@SKIMS #skimspartner #midsizefashion #shapewear</t>
  </si>
  <si>
    <t>https://www.tiktok.com/@rilezzz_</t>
  </si>
  <si>
    <t>rilezzz</t>
  </si>
  <si>
    <t>rilezzz_</t>
  </si>
  <si>
    <t>6978332051419300870</t>
  </si>
  <si>
    <t>Nicki Minaj</t>
  </si>
  <si>
    <t>High School</t>
  </si>
  <si>
    <t>https://www.tiktok.com/@ambsrowan</t>
  </si>
  <si>
    <t>4mber ✨</t>
  </si>
  <si>
    <t>ambsrowan</t>
  </si>
  <si>
    <t>6787396839181632517</t>
  </si>
  <si>
    <t>noevdv</t>
  </si>
  <si>
    <t>want u - sped up</t>
  </si>
  <si>
    <t>https://www.tiktok.com/@sarahlouisab</t>
  </si>
  <si>
    <t>sarahlouisab</t>
  </si>
  <si>
    <t>6802706257344463878</t>
  </si>
  <si>
    <t>mia</t>
  </si>
  <si>
    <t>https://www.tiktok.com/@miakhannn</t>
  </si>
  <si>
    <t>miakhannn</t>
  </si>
  <si>
    <t>6737120233927083014</t>
  </si>
  <si>
    <t>4batz</t>
  </si>
  <si>
    <t>act ii: date @ 8</t>
  </si>
  <si>
    <t>https://www.tiktok.com/@leahsep</t>
  </si>
  <si>
    <t>leah</t>
  </si>
  <si>
    <t>leahsep</t>
  </si>
  <si>
    <t>6619731121646239750</t>
  </si>
  <si>
    <t>INJI</t>
  </si>
  <si>
    <t>GASLIGHT</t>
  </si>
  <si>
    <t>https://www.tiktok.com/@gibby_333</t>
  </si>
  <si>
    <t>gab minuto</t>
  </si>
  <si>
    <t>gibby_333</t>
  </si>
  <si>
    <t>bbno$</t>
  </si>
  <si>
    <t>it boy</t>
  </si>
  <si>
    <t>6798271199992071173</t>
  </si>
  <si>
    <t>IT'S GETTING HOT</t>
  </si>
  <si>
    <t>https://www.tiktok.com/@galennsek</t>
  </si>
  <si>
    <t>Galenn Nicole</t>
  </si>
  <si>
    <t>galennsek</t>
  </si>
  <si>
    <t>6822323604169262086</t>
  </si>
  <si>
    <t>unhaving ;</t>
  </si>
  <si>
    <t>https://www.tiktok.com/@nohelyjasmine_</t>
  </si>
  <si>
    <t>nohelyjasmine_</t>
  </si>
  <si>
    <t>Milky Chance</t>
  </si>
  <si>
    <t>Ok I Like It</t>
  </si>
  <si>
    <t>6945732999918437382</t>
  </si>
  <si>
    <t>Niall Gray</t>
  </si>
  <si>
    <t>https://www.tiktok.com/@asu.alphaphi</t>
  </si>
  <si>
    <t>ASU ALPHA PHI</t>
  </si>
  <si>
    <t>asu.alphaphi</t>
  </si>
  <si>
    <t>LOVB</t>
  </si>
  <si>
    <t>Haley Pham</t>
  </si>
  <si>
    <t>https://www.tiktok.com/@haleypham</t>
  </si>
  <si>
    <t>haleypham</t>
  </si>
  <si>
    <t>53766796645797888</t>
  </si>
  <si>
    <t>𝓓𝓮𝓵𝓲𝓰𝓱𝓽</t>
  </si>
  <si>
    <t>#fyp#skims#draft</t>
  </si>
  <si>
    <t>https://www.tiktok.com/@_katisha_</t>
  </si>
  <si>
    <t>_katisha_</t>
  </si>
  <si>
    <t>6826327992684266502</t>
  </si>
  <si>
    <t>Nellie Johnson</t>
  </si>
  <si>
    <t>I am obsessed with capris and will be wearing these @SKIMS essential capri pants until further notice. #skimspartner</t>
  </si>
  <si>
    <t>https://www.tiktok.com/@lolanellie</t>
  </si>
  <si>
    <t>lolanellie</t>
  </si>
  <si>
    <t>BIG UP</t>
  </si>
  <si>
    <t>Megan Homme</t>
  </si>
  <si>
    <t>6791772937583215621</t>
  </si>
  <si>
    <t>COWBOYYONCÈ🤠</t>
  </si>
  <si>
    <t>#skimspartner @SKIMS #SKIMSCotton #SKIMSFitsEverybody #SKIMS</t>
  </si>
  <si>
    <t>https://www.tiktok.com/@e111esuh</t>
  </si>
  <si>
    <t>e111e</t>
  </si>
  <si>
    <t>e111esuh</t>
  </si>
  <si>
    <t>7272942562797437998</t>
  </si>
  <si>
    <t>Allison 🌝</t>
  </si>
  <si>
    <t>https://www.tiktok.com/@ally_wong</t>
  </si>
  <si>
    <t>ally_wong</t>
  </si>
  <si>
    <t>6985723906704278534</t>
  </si>
  <si>
    <t>Ella 🖤</t>
  </si>
  <si>
    <t>Part 1 of explaining the different skims collections! @skims @kimkardashian #skims #skimsreview #skimsbodysuit</t>
  </si>
  <si>
    <t>https://www.tiktok.com/@babybellz619</t>
  </si>
  <si>
    <t>babybellz619</t>
  </si>
  <si>
    <t>7462851734808626222</t>
  </si>
  <si>
    <t>user36870635613</t>
  </si>
  <si>
    <t>https://www.tiktok.com/@datingwithcourt</t>
  </si>
  <si>
    <t>datingwithcourt</t>
  </si>
  <si>
    <t>7016204946903581702</t>
  </si>
  <si>
    <t>choppy.wav</t>
  </si>
  <si>
    <t>shine on</t>
  </si>
  <si>
    <t>https://www.tiktok.com/@chloeaalcindor</t>
  </si>
  <si>
    <t>chloeaalcindor</t>
  </si>
  <si>
    <t>https://www.tiktok.com/@carlinaerikinn</t>
  </si>
  <si>
    <t>Carlina</t>
  </si>
  <si>
    <t>carlinaerikinn</t>
  </si>
  <si>
    <t>6764482822235390981</t>
  </si>
  <si>
    <t>𝑮𝒂𝒃𝒓𝒊𝒆𝒍𝒍𝒆😾😮‍💨</t>
  </si>
  <si>
    <t>https://www.tiktok.com/@alicecomerfordd</t>
  </si>
  <si>
    <t>Alice Comerford</t>
  </si>
  <si>
    <t>alicecomerfordd</t>
  </si>
  <si>
    <t>7288123437894485038</t>
  </si>
  <si>
    <t>Alissa Andrea</t>
  </si>
  <si>
    <t>https://www.tiktok.com/@alissaandrea</t>
  </si>
  <si>
    <t>alissaandrea</t>
  </si>
  <si>
    <t>103231042534121472</t>
  </si>
  <si>
    <t>Summer Walker</t>
  </si>
  <si>
    <t>Heart Of A Woman</t>
  </si>
  <si>
    <t>https://www.tiktok.com/@aaliyahfairbrother</t>
  </si>
  <si>
    <t>Aaliyah Fairbrother</t>
  </si>
  <si>
    <t>aaliyahfairbrother</t>
  </si>
  <si>
    <t>NOKIA</t>
  </si>
  <si>
    <t>6747681013005501446</t>
  </si>
  <si>
    <t>ame</t>
  </si>
  <si>
    <t>Calm background music with acoustic guitar and saxophone(1288148)</t>
  </si>
  <si>
    <t>Did I mention they’re talk girl friendly?? @SKIMS #skimspartner #skimscottonjersey #skimscotton #skimsset #loungewear #skimsreview</t>
  </si>
  <si>
    <t>https://www.tiktok.com/@maggylove_</t>
  </si>
  <si>
    <t>maggylove_</t>
  </si>
  <si>
    <t>bri defran</t>
  </si>
  <si>
    <t>Gluecosebaby</t>
  </si>
  <si>
    <t>maydalenabaymusic remix oblivion x forever</t>
  </si>
  <si>
    <t>6832110853026890757</t>
  </si>
  <si>
    <t>Vee Mendoza</t>
  </si>
  <si>
    <t>https://www.tiktok.com/@vee_nailedit</t>
  </si>
  <si>
    <t>vee_nailedit</t>
  </si>
  <si>
    <t>6897912773704811522</t>
  </si>
  <si>
    <t>no such thing as a SKIMS dupe</t>
  </si>
  <si>
    <t>https://www.tiktok.com/@j.lty</t>
  </si>
  <si>
    <t>JAZ.L</t>
  </si>
  <si>
    <t>j.lty</t>
  </si>
  <si>
    <t>6765902383782233093</t>
  </si>
  <si>
    <t>I am thoroughly shaped and impressed ✨✨ @SKIMS #skimspartner *gifted (Size S in cocao)</t>
  </si>
  <si>
    <t>https://www.tiktok.com/@reinadombrovska555</t>
  </si>
  <si>
    <t>reinadombrovska555</t>
  </si>
  <si>
    <t>Iloveslowedmusic🧸</t>
  </si>
  <si>
    <t>Fellinluvwithmybestfriend</t>
  </si>
  <si>
    <t>https://www.tiktok.com/@eralcci</t>
  </si>
  <si>
    <t>eralcci</t>
  </si>
  <si>
    <t>7057164471333127173</t>
  </si>
  <si>
    <t>michellesegredo</t>
  </si>
  <si>
    <t>https://www.tiktok.com/@michellesegredo</t>
  </si>
  <si>
    <t>7432398992192128005</t>
  </si>
  <si>
    <t>Mega Stoke</t>
  </si>
  <si>
    <t>som original - Mega Stoke</t>
  </si>
  <si>
    <t>https://www.tiktok.com/@tikershopofficial</t>
  </si>
  <si>
    <t>tikershopofficial</t>
  </si>
  <si>
    <t>6692162619795407877</t>
  </si>
  <si>
    <t>#duet with @SKIMS ur an inspiration @Leif #skims</t>
  </si>
  <si>
    <t>SmithJaciMarieGroup@caa.com</t>
  </si>
  <si>
    <t>https://www.tiktok.com/@jacimariesmith</t>
  </si>
  <si>
    <t>jacimariesmith</t>
  </si>
  <si>
    <t>6801614160239182853</t>
  </si>
  <si>
    <t>@SKIMS I’m witchaaa! #skimspartner #SKIMSFitsEverybody #SKIMS #skimsdupe</t>
  </si>
  <si>
    <t>https://www.tiktok.com/@kelssopretty</t>
  </si>
  <si>
    <t>kelssopretty</t>
  </si>
  <si>
    <t>G Sounds</t>
  </si>
  <si>
    <t>champagne</t>
  </si>
  <si>
    <t>6801477412263724033</t>
  </si>
  <si>
    <t>MEEMS</t>
  </si>
  <si>
    <t>The perfect get-out-of-friend-zone lil black slip @SKIMS now I get why it went viral #skimspartner</t>
  </si>
  <si>
    <t>Born to be a Chinese princess, forced to be a strong independent woman.</t>
  </si>
  <si>
    <t>https://www.tiktok.com/@meemshou</t>
  </si>
  <si>
    <t>meemshou</t>
  </si>
  <si>
    <t>6764590593931920389</t>
  </si>
  <si>
    <t>mananamariee</t>
  </si>
  <si>
    <t>https://www.tiktok.com/@mananamariee</t>
  </si>
  <si>
    <t>jada sasha</t>
  </si>
  <si>
    <t>6890383256324260870</t>
  </si>
  <si>
    <t>Da’ana Williamson</t>
  </si>
  <si>
    <t>https://www.tiktok.com/@daanawilliamson</t>
  </si>
  <si>
    <t>daanawilliamson</t>
  </si>
  <si>
    <t>6734117323571774469</t>
  </si>
  <si>
    <t>Thee Sinseers &amp; Joey Quinones</t>
  </si>
  <si>
    <t>Sinseerly Yours</t>
  </si>
  <si>
    <t>https://www.tiktok.com/@badgaledie</t>
  </si>
  <si>
    <t>eden✨</t>
  </si>
  <si>
    <t>badgaledie</t>
  </si>
  <si>
    <t>6771248598970958853</t>
  </si>
  <si>
    <t>NIQ 💋</t>
  </si>
  <si>
    <t>https://www.tiktok.com/@charniqg</t>
  </si>
  <si>
    <t>charniqg</t>
  </si>
  <si>
    <t>141140993138962432</t>
  </si>
  <si>
    <t>Post Malone</t>
  </si>
  <si>
    <t>you’re in for a treat @SKIMS #skimspartner</t>
  </si>
  <si>
    <t>F-1 Trillion: Long Bed out now</t>
  </si>
  <si>
    <t>https://www.tiktok.com/@postmalone</t>
  </si>
  <si>
    <t>postmalone</t>
  </si>
  <si>
    <t>Kristina</t>
  </si>
  <si>
    <t>6685166722276639749</t>
  </si>
  <si>
    <t>https://www.tiktok.com/@de1ksha</t>
  </si>
  <si>
    <t>deiksha</t>
  </si>
  <si>
    <t>de1ksha</t>
  </si>
  <si>
    <t>Jillian</t>
  </si>
  <si>
    <t>https://www.tiktok.com/@jillian.bruno</t>
  </si>
  <si>
    <t>jillian.bruno</t>
  </si>
  <si>
    <t>6571954501975228422</t>
  </si>
  <si>
    <t>MALIYA</t>
  </si>
  <si>
    <t>https://www.tiktok.com/@maliyatrevinoo</t>
  </si>
  <si>
    <t>maliyatrevinoo</t>
  </si>
  <si>
    <t>6580974626519154694</t>
  </si>
  <si>
    <t>soph</t>
  </si>
  <si>
    <t>https://www.tiktok.com/@sophadophaa</t>
  </si>
  <si>
    <t>sophadophaa</t>
  </si>
  <si>
    <t>BossMan Dlow</t>
  </si>
  <si>
    <t>Mr Pot Scraper</t>
  </si>
  <si>
    <t>Stunna Sandy</t>
  </si>
  <si>
    <t>Make It Look Sexy</t>
  </si>
  <si>
    <t>6717787870696145925</t>
  </si>
  <si>
    <t>Athostvz</t>
  </si>
  <si>
    <t>It girl, Fashion, Glamour</t>
  </si>
  <si>
    <t>https://www.tiktok.com/@jennabachrach2</t>
  </si>
  <si>
    <t>Jenna Bachrach</t>
  </si>
  <si>
    <t>jennabachrach2</t>
  </si>
  <si>
    <t>Megacreate</t>
  </si>
  <si>
    <t>Aesthetic Vibes</t>
  </si>
  <si>
    <t>6953073666273068038</t>
  </si>
  <si>
    <t>RAMZ</t>
  </si>
  <si>
    <t>https://www.tiktok.com/@ramrandomm</t>
  </si>
  <si>
    <t>ramrandomm</t>
  </si>
  <si>
    <t>7044490511353660422</t>
  </si>
  <si>
    <t>broskiladoski069</t>
  </si>
  <si>
    <t>She</t>
  </si>
  <si>
    <t>I need this shirt in every single color it just fits so PERFECT @SKIMS #skims #skimspartner #deepberry #softsmoothingseamless</t>
  </si>
  <si>
    <t>https://www.tiktok.com/@stellacrli</t>
  </si>
  <si>
    <t>stella ☆</t>
  </si>
  <si>
    <t>stellacrli</t>
  </si>
  <si>
    <t>raye.hazel</t>
  </si>
  <si>
    <t>6737090078890656773</t>
  </si>
  <si>
    <t>Lofuu &amp; Shiloh Dynasty &amp; dprk</t>
  </si>
  <si>
    <t>love song (hesitations) (sped up)</t>
  </si>
  <si>
    <t>coffee walks in my @SKIMS #SkimsPartner</t>
  </si>
  <si>
    <t>https://www.tiktok.com/@sydneysilverman_</t>
  </si>
  <si>
    <t>Sydney Silverman</t>
  </si>
  <si>
    <t>sydneysilverman_</t>
  </si>
  <si>
    <t>6532013008929996802</t>
  </si>
  <si>
    <t>Brianna 🦋</t>
  </si>
  <si>
    <t>https://www.tiktok.com/@briannafornes_</t>
  </si>
  <si>
    <t>briannafornes_</t>
  </si>
  <si>
    <t>7285077296104014881</t>
  </si>
  <si>
    <t>Piero Piccioni</t>
  </si>
  <si>
    <t>Amore mio aiutami - Version 3</t>
  </si>
  <si>
    <t>https://www.tiktok.com/@st114k</t>
  </si>
  <si>
    <t>st114k</t>
  </si>
  <si>
    <t>6788278780324889606</t>
  </si>
  <si>
    <t>simmykinns🍒</t>
  </si>
  <si>
    <t>your @SKIMS favorites are now on #tiktokshop #skimspartner #skims #loungewear</t>
  </si>
  <si>
    <t>https://www.tiktok.com/@simmykinns</t>
  </si>
  <si>
    <t>simmykinns</t>
  </si>
  <si>
    <t>6701292034009416709</t>
  </si>
  <si>
    <t>olivia wagner</t>
  </si>
  <si>
    <t>https://www.tiktok.com/@oliviawagnerr</t>
  </si>
  <si>
    <t>oliviawagnerr</t>
  </si>
  <si>
    <t>6614320026898120709</t>
  </si>
  <si>
    <t>jessarakelyan</t>
  </si>
  <si>
    <t>Who would’ve thought butt pads could be this good? @SKIMS Body drops 2/13 at 9AM PST #skimspartner #bestshapewear</t>
  </si>
  <si>
    <t>https://www.tiktok.com/@jessarakelyan</t>
  </si>
  <si>
    <t>6917523249614308357</t>
  </si>
  <si>
    <t>Everybody’s wearing @SKIMS on Team USA #SKIMSPartner</t>
  </si>
  <si>
    <t>https://www.tiktok.com/@sunisalee_</t>
  </si>
  <si>
    <t>suni</t>
  </si>
  <si>
    <t>sunisalee_</t>
  </si>
  <si>
    <t>6774966290803622917</t>
  </si>
  <si>
    <t>https://www.tiktok.com/@leiannegeangan</t>
  </si>
  <si>
    <t>Leianne Geangan</t>
  </si>
  <si>
    <t>leiannegeangan</t>
  </si>
  <si>
    <t>7175598536072332334</t>
  </si>
  <si>
    <t>Krissy ☻</t>
  </si>
  <si>
    <t>Skims Bodysuit Unboxing &amp; Try-On!! @SKIMS #skims #skimsreview #skimshaul #skimstryon #skimstryonhaul #skimsbodysuit #skimspartner #blackbodysuit #kimk #foryou #fyp #trendy #microinfluencer #contentcreator #growingyourplatform #tryonhaul #tryon</t>
  </si>
  <si>
    <t>https://www.tiktok.com/@krissymeridieth</t>
  </si>
  <si>
    <t>krissymeridieth</t>
  </si>
  <si>
    <t>Nicole Chikwe</t>
  </si>
  <si>
    <t>6615027589030002694</t>
  </si>
  <si>
    <t>Mitski</t>
  </si>
  <si>
    <t>My Love Mine All Mine</t>
  </si>
  <si>
    <t>https://www.tiktok.com/@chelsealstone</t>
  </si>
  <si>
    <t>Chelsea Stone</t>
  </si>
  <si>
    <t>chelsealstone</t>
  </si>
  <si>
    <t>CRYSTAL NICOLE</t>
  </si>
  <si>
    <t>Emily Metaxas</t>
  </si>
  <si>
    <t>Alyssa Howard</t>
  </si>
  <si>
    <t>7037287147701732399</t>
  </si>
  <si>
    <t>Good Graces</t>
  </si>
  <si>
    <t>https://www.tiktok.com/@emmadoslak</t>
  </si>
  <si>
    <t>Emma Doslak</t>
  </si>
  <si>
    <t>emmadoslak</t>
  </si>
  <si>
    <t>6776116510587896837</t>
  </si>
  <si>
    <t>Meghana</t>
  </si>
  <si>
    <t>workout routine? nahh it’s the @SKIMS sculpt bodysuit ⌛️ #skimspartnner</t>
  </si>
  <si>
    <t>https://www.tiktok.com/@vmeghanaaa</t>
  </si>
  <si>
    <t>vmeghanaaa</t>
  </si>
  <si>
    <t>6698355149255246853</t>
  </si>
  <si>
    <t>summer christie</t>
  </si>
  <si>
    <t>https://www.tiktok.com/@summerchristiee4</t>
  </si>
  <si>
    <t>summerchristiee4</t>
  </si>
  <si>
    <t>pedrin cria</t>
  </si>
  <si>
    <t>Instrumental - Vibe</t>
  </si>
  <si>
    <t>7225633632159941674</t>
  </si>
  <si>
    <t>Tanya</t>
  </si>
  <si>
    <t>https://www.tiktok.com/@tanyabellla</t>
  </si>
  <si>
    <t>tanyabellla</t>
  </si>
  <si>
    <t>6760591454517658630</t>
  </si>
  <si>
    <t>80s throwback hits</t>
  </si>
  <si>
    <t>https://www.tiktok.com/@byfibi</t>
  </si>
  <si>
    <t>byfibi</t>
  </si>
  <si>
    <t>6813495005153330181</t>
  </si>
  <si>
    <t>Balanced Britt | ur WOO girl</t>
  </si>
  <si>
    <t>#skimspartner hourglass body type try on of the @SKIMS Fits Everybody Cami Bodysuit in a size large! Lmk if youve tried their boydsuits, sleepwear or bras in the comments! Need to know #bodysuitstyle #midsizefashion #curvyfashion #styletip #skimshaul #skimsreview #skimstryon #skimsbodysuit #curvystyle #curvyconfidence</t>
  </si>
  <si>
    <t>https://www.tiktok.com/@balanced_brittany</t>
  </si>
  <si>
    <t>balanced_brittany</t>
  </si>
  <si>
    <t>6637928790885040134</t>
  </si>
  <si>
    <t>Ariana Vitale</t>
  </si>
  <si>
    <t>https://www.tiktok.com/@arianavitale</t>
  </si>
  <si>
    <t>arianavitale</t>
  </si>
  <si>
    <t>6784611723220911110</t>
  </si>
  <si>
    <t>Katy McBride</t>
  </si>
  <si>
    <t>https://www.tiktok.com/@katymcbride_</t>
  </si>
  <si>
    <t>katymcbride_</t>
  </si>
  <si>
    <t>cathy</t>
  </si>
  <si>
    <t>https://www.tiktok.com/@coconutcathy</t>
  </si>
  <si>
    <t>coconutcathy</t>
  </si>
  <si>
    <t>6759639263254758406</t>
  </si>
  <si>
    <t>No, I am not a normal person and I WILL NOT be letting this go… @SKIMS #pr #collab #microinfluencer #skimspartner</t>
  </si>
  <si>
    <t>https://www.tiktok.com/@hannahslope</t>
  </si>
  <si>
    <t>hannah slope</t>
  </si>
  <si>
    <t>hannahslope</t>
  </si>
  <si>
    <t>6679915048674919429</t>
  </si>
  <si>
    <t>Chloe Van Berkel</t>
  </si>
  <si>
    <t>the only clothing you need this back to school season @SKIMS #skimspartner #backtoschool #college #collegeoutfits</t>
  </si>
  <si>
    <t>https://www.tiktok.com/@chloevanberkel</t>
  </si>
  <si>
    <t>chloevanberkel</t>
  </si>
  <si>
    <t>6838470501246108677</t>
  </si>
  <si>
    <t>Staysee</t>
  </si>
  <si>
    <t>Trippie Redd Type Beat</t>
  </si>
  <si>
    <t>https://www.tiktok.com/@jaimecampanella</t>
  </si>
  <si>
    <t>Jaime Campanella</t>
  </si>
  <si>
    <t>jaimecampanella</t>
  </si>
  <si>
    <t>6729984338425414661</t>
  </si>
  <si>
    <t>anjana &lt;3</t>
  </si>
  <si>
    <t>Comfy outfit turned into a full look! New @SKIMS cotton jersey shirt &amp; shorts in ruby ❤️ #skimspartner #ad</t>
  </si>
  <si>
    <t>https://www.tiktok.com/@anjana.dhimann</t>
  </si>
  <si>
    <t>anjana.dhimann</t>
  </si>
  <si>
    <t>6618211226554220550</t>
  </si>
  <si>
    <t>Alaya R Drozdowicz</t>
  </si>
  <si>
    <t>https://www.tiktok.com/@alayarobbins</t>
  </si>
  <si>
    <t>alayarobbins</t>
  </si>
  <si>
    <t>Nelly Furtado</t>
  </si>
  <si>
    <t>Maneater</t>
  </si>
  <si>
    <t>6948452224779912197</t>
  </si>
  <si>
    <t>𝐩𝐬𝐭𝐝𝐨𝐯𝐞</t>
  </si>
  <si>
    <t>@SKIMS IN LOVEEEE !!!#skimspartner #skims #skimstanktop #tanktop #SKIMS #fyp #foryourpage #views #outfit #ootdinspo #outfitinspo #body</t>
  </si>
  <si>
    <t>https://www.tiktok.com/@its_leah0912</t>
  </si>
  <si>
    <t>Leah Suarez</t>
  </si>
  <si>
    <t>its_leah0912</t>
  </si>
  <si>
    <t>6822267787190207494</t>
  </si>
  <si>
    <t>Kenny :)</t>
  </si>
  <si>
    <t>these are sooo comfy @SKIMS #trending #backtoschool #fyp #famous #skimspartner</t>
  </si>
  <si>
    <t>https://www.tiktok.com/@kendallmaynard25</t>
  </si>
  <si>
    <t>kendallmaynard25</t>
  </si>
  <si>
    <t>7080321853992027182</t>
  </si>
  <si>
    <t>SELAH</t>
  </si>
  <si>
    <t>dressing cute and comfy all school year @SKIMS #skimspartner</t>
  </si>
  <si>
    <t>https://www.tiktok.com/@selahmolden</t>
  </si>
  <si>
    <t>selahmolden</t>
  </si>
  <si>
    <t>Gentle State</t>
  </si>
  <si>
    <t>Lofi Vibes</t>
  </si>
  <si>
    <t>7019753902799438853</t>
  </si>
  <si>
    <t>𝒥</t>
  </si>
  <si>
    <t>https://www.tiktok.com/@jasmine.alishaa</t>
  </si>
  <si>
    <t>jasmine.alishaa</t>
  </si>
  <si>
    <t>6743365671482557445</t>
  </si>
  <si>
    <t>Paulina</t>
  </si>
  <si>
    <t>proof the @SKIMS capri catsuit really does it all #skimspartner</t>
  </si>
  <si>
    <t>https://www.tiktok.com/@paulinareitman</t>
  </si>
  <si>
    <t>paulinareitman</t>
  </si>
  <si>
    <t>6743102358111667206</t>
  </si>
  <si>
    <t>𝐀𝐄𝐂𝐙𝐑𝐕</t>
  </si>
  <si>
    <t>https://www.tiktok.com/@_erikamayo</t>
  </si>
  <si>
    <t>Erika Mayo</t>
  </si>
  <si>
    <t>_erikamayo</t>
  </si>
  <si>
    <t>6803089676765905926</t>
  </si>
  <si>
    <t>bb Gosha</t>
  </si>
  <si>
    <t>@SKIMS @ASU ALPHA PHI #skimspartner #alphaphi #asu #aphi</t>
  </si>
  <si>
    <t>Rebrand</t>
  </si>
  <si>
    <t>https://www.tiktok.com/@ssamanthacho</t>
  </si>
  <si>
    <t>Sam Cho</t>
  </si>
  <si>
    <t>ssamanthacho</t>
  </si>
  <si>
    <t>6722996748145280006</t>
  </si>
  <si>
    <t>CHRISTINA KIRKMAN</t>
  </si>
  <si>
    <t>https://www.tiktok.com/@christinakirkman</t>
  </si>
  <si>
    <t>christinakirkman</t>
  </si>
  <si>
    <t>6823856004137583622</t>
  </si>
  <si>
    <t>my absolute favourite sleepwear @SKIMS #skims #skimspartner #fashion</t>
  </si>
  <si>
    <t>https://www.tiktok.com/@taylorjoypaul</t>
  </si>
  <si>
    <t>TAYLOR PAUL</t>
  </si>
  <si>
    <t>taylorjoypaul</t>
  </si>
  <si>
    <t>bummin out</t>
  </si>
  <si>
    <t>I’m stepping into my chic, grown woman aesthetic this fall and @SKIMS is coming with!!!!! #skimspartner #fallfashion #fallaesthetic #curvyfashion</t>
  </si>
  <si>
    <t>6848085774141096965</t>
  </si>
  <si>
    <t>NVRXMARV &amp; LXSTURY &amp; justforgetme</t>
  </si>
  <si>
    <t>VOLKSWAGEN FUNK (super slowed)</t>
  </si>
  <si>
    <t>No better feeling than a fresh @SKIMS fit #skimspartner</t>
  </si>
  <si>
    <t>https://www.tiktok.com/@notbrookemonk</t>
  </si>
  <si>
    <t>Not Brooke Monk</t>
  </si>
  <si>
    <t>notbrookemonk</t>
  </si>
  <si>
    <t>6744842546507891717</t>
  </si>
  <si>
    <t>Allysa Breanne</t>
  </si>
  <si>
    <t>Is this me now?! @SKIMS ULTIMATE HIP #skimspartner</t>
  </si>
  <si>
    <t>https://www.tiktok.com/@allysabreanne</t>
  </si>
  <si>
    <t>allysabreanne</t>
  </si>
  <si>
    <t>71971947965784064</t>
  </si>
  <si>
    <t>Kirby_J</t>
  </si>
  <si>
    <t>https://www.tiktok.com/@kirby_j</t>
  </si>
  <si>
    <t>kirby_j</t>
  </si>
  <si>
    <t>6842777145191941126</t>
  </si>
  <si>
    <t>Estelle Lebourgeois</t>
  </si>
  <si>
    <t>Comfy &amp; cute is the perfect combo for this upcoming @SKIMS ☁️ #skimspartner</t>
  </si>
  <si>
    <t>https://www.tiktok.com/@estellelebourgeois_</t>
  </si>
  <si>
    <t>estellelebourgeois_</t>
  </si>
  <si>
    <t>Kaela Gordon</t>
  </si>
  <si>
    <t>A timeless capsule wardrobe starts with a pair of chic essential pants @skims #skimspartner</t>
  </si>
  <si>
    <t>6635021118879481861</t>
  </si>
  <si>
    <t>gucciganggabi</t>
  </si>
  <si>
    <t>Capris are so back @SKIMS #skimspartner</t>
  </si>
  <si>
    <t>https://www.tiktok.com/@gucciganggabi</t>
  </si>
  <si>
    <t>leilani</t>
  </si>
  <si>
    <t>bronze glam with a @SKIMS bodysuit??? IVE FOUND THE ULTIMATE COMBO #skimspartner</t>
  </si>
  <si>
    <t>https://www.tiktok.com/@leilanigreen</t>
  </si>
  <si>
    <t>leilanigreen</t>
  </si>
  <si>
    <t>6745835560159478790</t>
  </si>
  <si>
    <t>Marco Antonio</t>
  </si>
  <si>
    <t>jazz</t>
  </si>
  <si>
    <t>You only need one pair of pants &amp; it’s these! @SKIMS #skimspartner</t>
  </si>
  <si>
    <t>https://www.tiktok.com/@amydiala</t>
  </si>
  <si>
    <t>Amy Diala</t>
  </si>
  <si>
    <t>amydiala</t>
  </si>
  <si>
    <t>$</t>
  </si>
  <si>
    <t>로직 설정 전</t>
  </si>
  <si>
    <t>작성자 고유 ID</t>
  </si>
  <si>
    <t>영상 URL</t>
  </si>
  <si>
    <t>업로드 시간</t>
  </si>
  <si>
    <t>음악 아티스트</t>
  </si>
  <si>
    <t>음악 제목</t>
  </si>
  <si>
    <t>영상 길이(초)</t>
  </si>
  <si>
    <t>조회수</t>
  </si>
  <si>
    <t>댓글 수</t>
  </si>
  <si>
    <t>공유 수</t>
  </si>
  <si>
    <t>좋아요 수</t>
  </si>
  <si>
    <t>업로드 영상 수</t>
  </si>
  <si>
    <t>팔로워 수</t>
  </si>
  <si>
    <t>영상 썸네일 URL</t>
  </si>
  <si>
    <t>비용 효율</t>
  </si>
  <si>
    <t>팔로워 품질</t>
  </si>
  <si>
    <t>조회수 비율</t>
  </si>
  <si>
    <t>예상 CPM($)</t>
  </si>
  <si>
    <t>댓글 전환율</t>
  </si>
  <si>
    <t>참여율</t>
  </si>
  <si>
    <t>이메일 추출</t>
  </si>
  <si>
    <t>팔로워 Tier</t>
  </si>
  <si>
    <t>우선순위</t>
  </si>
  <si>
    <t>영상 설명(캡션)</t>
  </si>
  <si>
    <t>프로필 소개글</t>
  </si>
  <si>
    <t>프로필 진입</t>
  </si>
  <si>
    <t>아이디(@계정)</t>
  </si>
  <si>
    <t>작성자 이름</t>
  </si>
  <si>
    <t>번호</t>
  </si>
  <si>
    <t>팔로워 대비</t>
  </si>
  <si>
    <t>1000회 당 노출 비용</t>
  </si>
  <si>
    <t>조회수 대비</t>
  </si>
  <si>
    <t>https://p16-common-sign-sg.tiktokcdn-us.com/tos-alisg-p-0037/okuPZ2ICDQemQziYAwFEUrR1oBf7nTBQE0gDEs~tplv-tiktokx-origin.image?dr=9636&amp;x-expires=1757822400&amp;x-signature=WmpZsCF9OryrTl2vO4G5BvZVtj4%3D&amp;t=4d5b0474&amp;ps=13740610&amp;shp=81f88b70&amp;shcp=43f4a2f9&amp;idc=useast8</t>
  </si>
  <si>
    <t>https://p16-pu-sign-useast8.tiktokcdn-us.com/tos-useast5-p-0068-tx/oM78eAAQjMO8toQHJZLIAnGvRBAGsfAgQ9e2If~tplv-tiktokx-dmt-logom:tos-useast5-i-0068-tx/oAMBIQvgGJ5nfJ8OAIeeAfAAqLkAAjORcJIGCH.image?dr=9634&amp;x-expires=1757822400&amp;x-signature=Y3AWbVgdgmyJnoBKTp%2Bv9grp4VE%3D&amp;t=4d5b0474&amp;ps=13740610&amp;shp=81f88b70&amp;shcp=43f4a2f9&amp;idc=useast8</t>
  </si>
  <si>
    <t>https://p16-sign.tiktokcdn-us.com/tos-useast5-p-0068-tx/owzoCuXAEjeFZFdAsg3ItgMARvOQDDAkEfOQ1S~tplv-tiktokx-origin.image?dr=9636&amp;x-expires=1757822400&amp;x-signature=2O8pwJ0KkvhXEMSG5Xx1hhq6RKw%3D&amp;t=4d5b0474&amp;ps=13740610&amp;shp=81f88b70&amp;shcp=43f4a2f9&amp;idc=useast8</t>
  </si>
  <si>
    <t>https://p16-pu-sign-useast8.tiktokcdn-us.com/tos-useast8-p-0068-tx2/okfzELAQEMDAcq3FfbCXlR5CmWzIjIGVQWSJfP~tplv-tiktokx-origin.image?dr=9636&amp;x-expires=1757822400&amp;x-signature=4TDqRKkzPs%2FMAKil9NCtjyZQ4%2B8%3D&amp;t=4d5b0474&amp;ps=13740610&amp;shp=81f88b70&amp;shcp=43f4a2f9&amp;idc=useast8</t>
  </si>
  <si>
    <t>https://p19-pu-sign-useast8.tiktokcdn-us.com/tos-useast5-p-0068-tx/oY0fIieA2AdpMi3B03eHBI9t7eCfeXxAtixCwfr~tplv-tiktokx-origin.image?dr=9636&amp;x-expires=1757822400&amp;x-signature=Vuhe7LYJlbvJRxCvEn5c2J0uuy8%3D&amp;t=4d5b0474&amp;ps=13740610&amp;shp=81f88b70&amp;shcp=43f4a2f9&amp;idc=useast8</t>
  </si>
  <si>
    <t>https://p19-pu-sign-useast8.tiktokcdn-us.com/tos-useast5-p-0068-tx/oIk4nxAGIEY0hbAD0koEuDfCtQGpSTAfgAJFFR~tplv-tiktokx-dmt-logom:tos-useast5-i-0068-tx/oEcbHR8MkIfjjSRICk2eFbopuEfAlQPAXAAvQA.image?dr=9634&amp;x-expires=1757822400&amp;x-signature=zFkQ7kORL420BqzQhuLiEhEnNcA%3D&amp;t=4d5b0474&amp;ps=13740610&amp;shp=81f88b70&amp;shcp=43f4a2f9&amp;idc=useast8</t>
  </si>
  <si>
    <t>https://p19-pu-sign-useast8.tiktokcdn-us.com/tos-useast8-p-0068-tx2/osrIdGewEDhuGVr5YjF6AWIERApVQlifEBBoQY~tplv-tiktokx-origin.image?dr=9636&amp;x-expires=1757822400&amp;x-signature=cx6EUjemEGuFcARTA%2BOuU%2FgsuIc%3D&amp;t=4d5b0474&amp;ps=13740610&amp;shp=81f88b70&amp;shcp=43f4a2f9&amp;idc=useast8</t>
  </si>
  <si>
    <t>https://p19-pu-sign-useast8.tiktokcdn-us.com/tos-useast5-p-0068-tx/ocEI5LRy1EAeHbGQIeqCAkAAIRq6fcYJlCAAjA~tplv-tiktokx-dmt-logom:tos-useast5-i-0068-tx/oIfqAAAjoCD3QrL5CxFEggDAEuARZCAIE7fGSa.image?dr=9634&amp;x-expires=1757822400&amp;x-signature=C95zOSfpOctScQ%2BMJFT3Fy0NsCU%3D&amp;t=4d5b0474&amp;ps=13740610&amp;shp=81f88b70&amp;shcp=43f4a2f9&amp;idc=useast8</t>
  </si>
  <si>
    <t>https://p16-sign.tiktokcdn-us.com/tos-useast5-p-0068-tx/oQAklSXoGIBR4AfoAlLAkCjrREeIQAHEInAeIg~tplv-tiktokx-origin.image?dr=9636&amp;x-expires=1757822400&amp;x-signature=iU3Zo8ShNWLPNCk8uWGZqdjDG3c%3D&amp;t=4d5b0474&amp;ps=13740610&amp;shp=81f88b70&amp;shcp=43f4a2f9&amp;idc=useast8</t>
  </si>
  <si>
    <t>https://p19-pu-sign-useast8.tiktokcdn-us.com/tos-useast8-p-0068-tx2/oU0b1KATfAEs6lCKABI0KuBmkiiKiCA3AcAIJ7~tplv-tiktokx-dmt-logom:tos-useast8-i-0068-tx2/ocMsADLE7AF5E0qfEAlbHVoukCRemARsEI5CAq.image?dr=9634&amp;x-expires=1757822400&amp;x-signature=nL%2BpnEdSghm58Z%2FbzMayzIZZtVg%3D&amp;t=4d5b0474&amp;ps=13740610&amp;shp=81f88b70&amp;shcp=43f4a2f9&amp;idc=useast8</t>
  </si>
  <si>
    <t>https://p19-pu-sign-useast8.tiktokcdn-us.com/tos-useast8-p-0068-tx2/o0AAfqEIEEAoawufqxFV52C9rxcl9EARDCcRAu~tplv-tiktokx-dmt-logom:tos-useast8-i-0068-tx2/oU9RfuECAAxgm5VxECcZxXAEDfAqFEAcPCAocI.image?dr=9634&amp;x-expires=1757822400&amp;x-signature=e8CfIrB1PuiBhjkiQTAU9QmZFnU%3D&amp;t=4d5b0474&amp;ps=13740610&amp;shp=81f88b70&amp;shcp=43f4a2f9&amp;idc=useast8</t>
  </si>
  <si>
    <t>https://p16-common-sign-sg.tiktokcdn-us.com/tos-alisg-p-0037/o0eZefRwCJGLjTaIAQNAzAAhQhKAUjjfGRGFIG~tplv-tiktokx-origin.image?dr=9636&amp;x-expires=1757822400&amp;x-signature=LtsVUDeZUIkGLKJP2o%2BwjnDLLDc%3D&amp;t=4d5b0474&amp;ps=13740610&amp;shp=81f88b70&amp;shcp=43f4a2f9&amp;idc=useast8</t>
  </si>
  <si>
    <t>https://p16-common-sign-va.tiktokcdn-us.com/tos-maliva-p-0068/oQPFpgfihoVO0UWkWIA7IOAxL0IqibCFB1Kbgr~tplv-tiktokx-origin.image?dr=9636&amp;x-expires=1757822400&amp;x-signature=tXgBTUIyLv3qgLETWAUDR5aGWD8%3D&amp;t=4d5b0474&amp;ps=13740610&amp;shp=81f88b70&amp;shcp=43f4a2f9&amp;idc=useast8</t>
  </si>
  <si>
    <t>https://p19-pu-sign-useast8.tiktokcdn-us.com/tos-useast5-p-0068-tx/ad1629923e77476aa2b489dcedff7050_1713801971~tplv-tiktokx-origin.image?dr=9636&amp;x-expires=1757822400&amp;x-signature=V%2FhyeYTfHED5Ackyn%2B3ESHnwQKE%3D&amp;t=4d5b0474&amp;ps=13740610&amp;shp=81f88b70&amp;shcp=43f4a2f9&amp;idc=useast8</t>
  </si>
  <si>
    <t>https://p16-common-sign-no.tiktokcdn-us.com/tos-no1a-p-0037-no/oYChb2BiIEtUHZPLf9RIdD6DOIJCIelfAA1Faj~tplv-tiktokx-origin.image?dr=9636&amp;x-expires=1757822400&amp;x-signature=UCuF5yddWJdjRMdTcTx7cEp9Sbc%3D&amp;t=4d5b0474&amp;ps=13740610&amp;shp=81f88b70&amp;shcp=43f4a2f9&amp;idc=useast8</t>
  </si>
  <si>
    <t>https://p16-common-sign-va.tiktokcdn-us.com/tos-maliva-p-0068/owgUnIgSRCeTCWjuAGCf0IFELRXgSgejMIm1So~tplv-tiktokx-origin.image?dr=9636&amp;x-expires=1757822400&amp;x-signature=lCpgrxclItNpj%2FKPfFeJ4yUDrIc%3D&amp;t=4d5b0474&amp;ps=13740610&amp;shp=81f88b70&amp;shcp=43f4a2f9&amp;idc=useast8</t>
  </si>
  <si>
    <t>https://p16-sign.tiktokcdn-us.com/tos-useast5-p-0068-tx/oMER1YQf6EGYH6DlBgfOFqASFEQTlQO9D1noUE~tplv-tiktokx-origin.image?dr=9636&amp;x-expires=1757822400&amp;x-signature=yTYiuZwt5Q4k7O%2BPE5YCK8ZPvsM%3D&amp;t=4d5b0474&amp;ps=13740610&amp;shp=81f88b70&amp;shcp=43f4a2f9&amp;idc=useast8</t>
  </si>
  <si>
    <t>https://p19-pu-sign-useast8.tiktokcdn-us.com/tos-useast8-p-0068-tx2/oEHHOoAfEQGfN5AI1qRIBMcEgIAkqcA8AAeWDj~tplv-tiktokx-origin.image?dr=9636&amp;x-expires=1757822400&amp;x-signature=UCDY%2FSu0kA%2FBjnNMBRakPXG8W38%3D&amp;t=4d5b0474&amp;ps=13740610&amp;shp=81f88b70&amp;shcp=43f4a2f9&amp;idc=useast8</t>
  </si>
  <si>
    <t>https://p16-pu-sign-useast8.tiktokcdn-us.com/tos-useast8-p-0068-tx2/oMLf1ooxER14AFBEHAVIAAEjg0AnCyDzEQXfRZ~tplv-tiktokx-origin.image?dr=9636&amp;x-expires=1757822400&amp;x-signature=fCecWE5jJM4LR7Eclu%2BUJTBU8wU%3D&amp;t=4d5b0474&amp;ps=13740610&amp;shp=81f88b70&amp;shcp=43f4a2f9&amp;idc=useast8</t>
  </si>
  <si>
    <t>https://p19-pu-sign-useast8.tiktokcdn-us.com/tos-useast8-p-0068-tx2/o0PIICf7u1UQ6gEZBgAGIUuQADiGi0AJTdBqMi~tplv-tiktokx-origin.image?dr=9636&amp;x-expires=1757822400&amp;x-signature=zPo0Fy1zEjYDoaaHH0U0QAqG9%2Fo%3D&amp;t=4d5b0474&amp;ps=13740610&amp;shp=81f88b70&amp;shcp=43f4a2f9&amp;idc=useast8</t>
  </si>
  <si>
    <t>https://p16-pu-sign-useast8.tiktokcdn-us.com/tos-useast5-p-0068-tx/ooDbSInQDsDUsCiFgEfkA9AAFFZdAoDE36ARed~tplv-tiktokx-dmt-logom:tos-useast5-i-0068-tx/ogfRIEUyulnKDAgdYUCfQ2XigAFkDoAsbhDSAE.image?dr=9634&amp;x-expires=1757822400&amp;x-signature=BJpNANflH9ii85IYwbl5K9KEqTU%3D&amp;t=4d5b0474&amp;ps=13740610&amp;shp=81f88b70&amp;shcp=43f4a2f9&amp;idc=useast8</t>
  </si>
  <si>
    <t>https://p16-sign.tiktokcdn-us.com/tos-useast5-p-0068-tx/oYsPgbDAAIoAFBXMJSfCRtTMx98NMDEsAEDexE~tplv-tiktokx-origin.image?dr=9636&amp;x-expires=1757822400&amp;x-signature=F5uMaM1gnmiX3RkwKTJxiEZ1ik0%3D&amp;t=4d5b0474&amp;ps=13740610&amp;shp=81f88b70&amp;shcp=43f4a2f9&amp;idc=useast8</t>
  </si>
  <si>
    <t>https://p16-pu-sign-useast8.tiktokcdn-us.com/tos-useast8-p-0068-tx2/osEAAkeJeWEARI5AIRQMSc8eQANhAHghIqnDxj~tplv-tiktokx-origin.image?dr=9636&amp;x-expires=1757822400&amp;x-signature=cbF7aFG%2BGJv1Wh1IBCgKwReGLIA%3D&amp;t=4d5b0474&amp;ps=13740610&amp;shp=81f88b70&amp;shcp=43f4a2f9&amp;idc=useast8</t>
  </si>
  <si>
    <t>https://p19-pu-sign-useast8.tiktokcdn-us.com/tos-useast8-p-0068-tx2/ownfhsLeQQHe8HkQ77iRsMvFsQC1Uif8AAbW6G~tplv-tiktokx-origin.image?dr=9636&amp;x-expires=1757822400&amp;x-signature=gy7ETKbOI8Vuzxr6spTiG0DAgH4%3D&amp;t=4d5b0474&amp;ps=13740610&amp;shp=81f88b70&amp;shcp=43f4a2f9&amp;idc=useast8</t>
  </si>
  <si>
    <t>https://p16-pu-sign-useast8.tiktokcdn-us.com/tos-useast8-p-0068-tx2/8339e428f97e43d5a7b7b6746cd811d9_1723566743~tplv-tiktokx-origin.image?dr=9636&amp;x-expires=1757822400&amp;x-signature=2vj9adPlEa%2BrVgArP0PsDKlwjRw%3D&amp;t=4d5b0474&amp;ps=13740610&amp;shp=81f88b70&amp;shcp=43f4a2f9&amp;idc=useast8</t>
  </si>
  <si>
    <t>https://p16-sign.tiktokcdn-us.com/tos-useast5-p-0068-tx/o0RPkC5USBAJU0hhiI4AHzaoBEEABgPlSiAAS~tplv-tiktokx-origin.image?dr=9636&amp;x-expires=1757822400&amp;x-signature=DCbyUM%2F9WCcoZh1BbO3LO8nX9E8%3D&amp;t=4d5b0474&amp;ps=13740610&amp;shp=81f88b70&amp;shcp=43f4a2f9&amp;idc=useast8</t>
  </si>
  <si>
    <t>https://p16-common-sign-va.tiktokcdn-us.com/tos-maliva-i-e1os8tt47a-us/813a4243a780400f9d03263d00153b4d~tplv-tiktokx-origin.image?dr=9636&amp;x-expires=1757822400&amp;x-signature=Wfq%2FFiOrz%2Bl5Ojsu%2FyO9tuYzPHE%3D&amp;t=4d5b0474&amp;ps=13740610&amp;shp=81f88b70&amp;shcp=43f4a2f9&amp;idc=useast8</t>
  </si>
  <si>
    <t>https://p19-pu-sign-useast8.tiktokcdn-us.com/tos-useast8-p-0068-tx2/oI5iBqZdFMAaesLffPXOIjRcpIEARCwJA68kJQ~tplv-tiktokx-origin.image?dr=9636&amp;x-expires=1757822400&amp;x-signature=t%2B5nSB9OuA6bOSaJS061bqxRsq8%3D&amp;t=4d5b0474&amp;ps=13740610&amp;shp=81f88b70&amp;shcp=43f4a2f9&amp;idc=useast8</t>
  </si>
  <si>
    <t>https://p19-common-sign-sg.tiktokcdn-us.com/tos-alisg-p-0037/oojDbnG2LrDT0yQp8jf6ACMIyveQQoMeAQMrZI~tplv-tiktokx-origin.image?dr=9636&amp;x-expires=1757822400&amp;x-signature=aFF9meYC99K7lBVL0YEyE%2FArgi4%3D&amp;t=4d5b0474&amp;ps=13740610&amp;shp=81f88b70&amp;shcp=43f4a2f9&amp;idc=useast8</t>
  </si>
  <si>
    <t>https://p16-pu-sign-useast8.tiktokcdn-us.com/tos-useast8-p-0068-tx2/oUCu0RIAqWAiIidsqTIh3TfEGiBbiA7IYBW0Rb~tplv-tiktokx-origin.image?dr=9636&amp;x-expires=1757822400&amp;x-signature=cz0dvhmjP3iTV%2Brgo8VXhHHc5fY%3D&amp;t=4d5b0474&amp;ps=13740610&amp;shp=81f88b70&amp;shcp=43f4a2f9&amp;idc=useast8</t>
  </si>
  <si>
    <t>https://p16-pu-sign-useast8.tiktokcdn-us.com/tos-useast5-p-0068-tx/okIAgIGegKrQaWRGlBfiTALScAfGyLAOAYvSeJ~tplv-tiktokx-origin.image?dr=9636&amp;x-expires=1757822400&amp;x-signature=rtx%2FKHkk52lF%2B1rooAgJPPqXEtg%3D&amp;t=4d5b0474&amp;ps=13740610&amp;shp=81f88b70&amp;shcp=43f4a2f9&amp;idc=useast5</t>
  </si>
  <si>
    <t>https://p16-pu-sign-useast8.tiktokcdn-us.com/tos-useast5-p-0068-tx/32196eaf39a54d01843fd89f4ecc426e_1714162658~tplv-tiktokx-origin.image?dr=9636&amp;x-expires=1757822400&amp;x-signature=ObUXd3oeR1zrYka9YeSBzgjSFIo%3D&amp;t=4d5b0474&amp;ps=13740610&amp;shp=81f88b70&amp;shcp=43f4a2f9&amp;idc=useast5</t>
  </si>
  <si>
    <t>https://p16-pu-sign-useast8.tiktokcdn-us.com/tos-useast5-p-0068-tx/ogXTH5fDkQgnjNRIleNm1YjfjCGAaEhoFL5WQA~tplv-tiktokx-origin.image?dr=9636&amp;x-expires=1757822400&amp;x-signature=LhUCjv%2B%2BfsXxkrbS98HrR3ZLCVo%3D&amp;t=4d5b0474&amp;ps=13740610&amp;shp=81f88b70&amp;shcp=43f4a2f9&amp;idc=useast8</t>
  </si>
  <si>
    <t>https://p19-pu-sign-useast8.tiktokcdn-us.com/tos-useast8-p-0068-tx2/oYERjAGEYFheAAeSiHwHq19IACfLIIPYIQAADC~tplv-tiktokx-origin.image?dr=9636&amp;x-expires=1757822400&amp;x-signature=C4sdD3lE4Dp4H6gaHIuCxTqkrJg%3D&amp;t=4d5b0474&amp;ps=13740610&amp;shp=81f88b70&amp;shcp=43f4a2f9&amp;idc=useast8</t>
  </si>
  <si>
    <t>https://p16-pu-sign-useast8.tiktokcdn-us.com/tos-useast5-p-0068-tx/ooADOjnRA8R4imcEiPADnEIBxgiSeANCt2fRcy~tplv-tiktokx-origin.image?dr=9636&amp;x-expires=1757822400&amp;x-signature=4K13N450hqNIUxUBegdtVeTPJJo%3D&amp;t=4d5b0474&amp;ps=13740610&amp;shp=81f88b70&amp;shcp=43f4a2f9&amp;idc=useast8</t>
  </si>
  <si>
    <t>https://p19-pu-sign-useast8.tiktokcdn-us.com/tos-useast8-p-0068-tx2/oYMI0eznrAAjGHwQC2NIALCqQIJLQpf2RexSis~tplv-tiktokx-origin.image?dr=9636&amp;x-expires=1757822400&amp;x-signature=byDVE0TM5nTzY9Xo6EDRGnF2uUs%3D&amp;t=4d5b0474&amp;ps=13740610&amp;shp=81f88b70&amp;shcp=43f4a2f9&amp;idc=useast8</t>
  </si>
  <si>
    <t>https://p16-pu-sign-useast8.tiktokcdn-us.com/tos-useast5-p-0068-tx/oEWjmSICeAkvlkkJIikzpqAEGeAOLHAe8EARUI~tplv-tiktokx-origin.image?dr=9636&amp;x-expires=1757822400&amp;x-signature=jKAobzGs%2Bhy%2BWzhD9JRbvo1pl0I%3D&amp;t=4d5b0474&amp;ps=13740610&amp;shp=81f88b70&amp;shcp=43f4a2f9&amp;idc=useast8</t>
  </si>
  <si>
    <t>https://p16-common-sign-useast2a.tiktokcdn-us.com/tos-useast2a-p-0037-euttp/oIJGAbzIvSZg6ISijwGJY0BpgEiBMdBvIath1~tplv-tiktokx-dmt-logom:tos-useast2a-i-0068-euttp/oYbAnJAHigJCtVwJB0Y2avSiEAkBSEQ3vpIAE.image?dr=9634&amp;x-expires=1757822400&amp;x-signature=IZNmpK%2Bs5v01JNMxg2o4vU33E34%3D&amp;t=4d5b0474&amp;ps=13740610&amp;shp=81f88b70&amp;shcp=43f4a2f9&amp;idc=useast8</t>
  </si>
  <si>
    <t>https://p19-pu-sign-useast8.tiktokcdn-us.com/tos-useast8-p-0068-tx2/ocAP4lwfRoE72VE0BeDSo4FiAlokAA8E78LzIE~tplv-tiktokx-origin.image?dr=9636&amp;x-expires=1757822400&amp;x-signature=2t5nDAfSXQcnG%2BLCr7k6RhEKyKo%3D&amp;t=4d5b0474&amp;ps=13740610&amp;shp=81f88b70&amp;shcp=43f4a2f9&amp;idc=useast8</t>
  </si>
  <si>
    <t>https://p19-pu-sign-useast8.tiktokcdn-us.com/tos-useast8-p-0068-tx2/ooCXqYAVfAEq57BjADRnfuCyTEEVFEAGQ0AIR1~tplv-tiktokx-origin.image?dr=9636&amp;x-expires=1757822400&amp;x-signature=cdCOs%2BkFCnO9HyLC3a%2Bw04ZTq7g%3D&amp;t=4d5b0474&amp;ps=13740610&amp;shp=81f88b70&amp;shcp=43f4a2f9&amp;idc=useast8</t>
  </si>
  <si>
    <t>https://p19-pu-sign-useast8.tiktokcdn-us.com/tos-useast8-p-0068-tx2/oQEEEkiVkIA85oneLQ0xTfCrbAE9sBDGoILRJF~tplv-tiktokx-origin.image?dr=9636&amp;x-expires=1757822400&amp;x-signature=ogfcE5d4dJgi7%2FhxsAnVVeSZdHA%3D&amp;t=4d5b0474&amp;ps=13740610&amp;shp=81f88b70&amp;shcp=43f4a2f9&amp;idc=useast8</t>
  </si>
  <si>
    <t>https://p16-common-sign-no.tiktokcdn-us.com/tos-no1a-p-0037-no/osiOyAw0GAvFCnSAi8iQAIBBSVyfIU4ACimwEB~tplv-tiktokx-dmt-logom:tos-no1a-i-0068-no/okMeyy85A19AQXAILCyFAJIfQZILBECAjfAASQ.image?dr=9634&amp;x-expires=1757822400&amp;x-signature=GqVjug8hbfIwVk2McnLd5puYY7I%3D&amp;t=4d5b0474&amp;ps=13740610&amp;shp=81f88b70&amp;shcp=43f4a2f9&amp;idc=useast8</t>
  </si>
  <si>
    <t>https://p19-pu-sign-useast8.tiktokcdn-us.com/tos-useast8-p-0068-tx2/oESXx9NvBEAiv8aArEAEDMB8BaI1EqAR0Aqil~tplv-tiktokx-dmt-logom:tos-useast8-i-0068-tx2/oYsMIj4p0EKACAi3aBJiWBWiIPBAKmAZkAfj0N.image?dr=9634&amp;x-expires=1757822400&amp;x-signature=4UQYwnDcXBlJC3wVsbZJ3yboSow%3D&amp;t=4d5b0474&amp;ps=13740610&amp;shp=81f88b70&amp;shcp=43f4a2f9&amp;idc=useast8</t>
  </si>
  <si>
    <t>https://p19-pu-sign-useast8.tiktokcdn-us.com/tos-useast8-p-0068-tx2/o8cACBZ2lAA29iUACizJBUjE5EjAPBNhhR2CI~tplv-tiktokx-origin.image?dr=9636&amp;x-expires=1757822400&amp;x-signature=0YqMGi9Hzio8HS6Z5E3s6QcLkWc%3D&amp;t=4d5b0474&amp;ps=13740610&amp;shp=81f88b70&amp;shcp=43f4a2f9&amp;idc=useast8</t>
  </si>
  <si>
    <t>https://p19-pu-sign-useast8.tiktokcdn-us.com/tos-useast5-p-0068-tx/o4AIwiwAIB4EzAgvPA2pBeT0qB9BCBiPJm6BaI~tplv-tiktokx-origin.image?dr=9636&amp;x-expires=1757822400&amp;x-signature=lV87Q1ovYFMSRH4KdD%2FShF3t%2BmM%3D&amp;t=4d5b0474&amp;ps=13740610&amp;shp=81f88b70&amp;shcp=43f4a2f9&amp;idc=useast8</t>
  </si>
  <si>
    <t>https://p19-pu-sign-useast8.tiktokcdn-us.com/tos-useast5-p-0068-tx/e285f50e81fd4cdc95bf0c8f2b2d1404_1694014063~tplv-tiktokx-origin.image?dr=9636&amp;x-expires=1757822400&amp;x-signature=igrOSISHCohyEtXZ1ICWH9brtFE%3D&amp;t=4d5b0474&amp;ps=13740610&amp;shp=81f88b70&amp;shcp=43f4a2f9&amp;idc=useast8</t>
  </si>
  <si>
    <t>https://p16-pu-sign-useast8.tiktokcdn-us.com/tos-useast8-p-0068-tx2/owIBzfAzO9HmCBDDZ5hi0gAAiDKR5vAEpAviIo~tplv-tiktokx-origin.image?dr=9636&amp;x-expires=1757822400&amp;x-signature=Io2kHyhTefcXhccZvrWDLplWXCg%3D&amp;t=4d5b0474&amp;ps=13740610&amp;shp=81f88b70&amp;shcp=43f4a2f9&amp;idc=useast8</t>
  </si>
  <si>
    <t>https://p16-pu-sign-useast8.tiktokcdn-us.com/tos-useast5-p-0068-tx/okocEOAk2B6gAAA3jVA8PFEAiB7iZI9gk4zCh~tplv-tiktokx-origin.image?dr=9636&amp;x-expires=1757822400&amp;x-signature=vQw7Yr9H4u%2BEnBj3vEbkyQIYMug%3D&amp;t=4d5b0474&amp;ps=13740610&amp;shp=81f88b70&amp;shcp=43f4a2f9&amp;idc=useast8</t>
  </si>
  <si>
    <t>https://p16-pu-sign-useast8.tiktokcdn-us.com/tos-useast8-p-0068-tx2/oECgRADdbBXfUAR5txx8VWVEAAeFEEoqEIAARQ~tplv-tiktokx-origin.image?dr=9636&amp;x-expires=1757822400&amp;x-signature=1UzSRhfV%2FC3VGGPgEyavJ%2FhLGP8%3D&amp;t=4d5b0474&amp;ps=13740610&amp;shp=81f88b70&amp;shcp=43f4a2f9&amp;idc=useast5</t>
  </si>
  <si>
    <t>https://p16-common-sign-useast2a.tiktokcdn-us.com/tos-useast2a-p-0037-euttp/1b9a54611a934efbabc30c4341dbf92e_1706732706~tplv-tiktokx-origin.image?dr=9636&amp;x-expires=1757822400&amp;x-signature=fFOZrlXCfgFa5lHuT1GGKfRF%2FAs%3D&amp;t=4d5b0474&amp;ps=13740610&amp;shp=81f88b70&amp;shcp=43f4a2f9&amp;idc=useast5</t>
  </si>
  <si>
    <t>https://p16-pu-sign-useast8.tiktokcdn-us.com/tos-useast8-p-0068-tx2/o4foDSRFEYDuI3QEYCFX2IAfEaA2QAC74BAVSA~tplv-tiktokx-origin.image?dr=9636&amp;x-expires=1757822400&amp;x-signature=vYr%2F7mF0AX0oMdRbnGXcggKml5Q%3D&amp;t=4d5b0474&amp;ps=13740610&amp;shp=81f88b70&amp;shcp=43f4a2f9&amp;idc=useast5</t>
  </si>
  <si>
    <t>https://p19-pu-sign-useast8.tiktokcdn-us.com/tos-useast5-p-0068-tx/oAeLAKgEKRfeIAIup0NLiIvGEWAwJQjkYCkAAH~tplv-tiktokx-origin.image?dr=9636&amp;x-expires=1757822400&amp;x-signature=mrqdUEufcapDZSpQ93d9PW6Oy64%3D&amp;t=4d5b0474&amp;ps=13740610&amp;shp=81f88b70&amp;shcp=43f4a2f9&amp;idc=useast8</t>
  </si>
  <si>
    <t>https://p16-pu-sign-useast8.tiktokcdn-us.com/tos-useast8-p-0068-tx2/oIfREEHLtec5YIV5s6BEIPvsABFoElAbOXDVJE~tplv-tiktokx-origin.image?dr=9636&amp;x-expires=1757822400&amp;x-signature=Sb4BvN4LgaXFiWJ%2FEHlMW8RCREQ%3D&amp;t=4d5b0474&amp;ps=13740610&amp;shp=81f88b70&amp;shcp=43f4a2f9&amp;idc=useast8</t>
  </si>
  <si>
    <t>https://p19-pu-sign-useast8.tiktokcdn-us.com/tos-useast5-p-0068-tx/oIBEHAFJVEDWwpAAc9AgfSEfolIDRgpDSAzRFC~tplv-tiktokx-origin.image?dr=9636&amp;x-expires=1757822400&amp;x-signature=7eYZX3CQaQBPBj56SxPbU7eA%2BFs%3D&amp;t=4d5b0474&amp;ps=13740610&amp;shp=81f88b70&amp;shcp=43f4a2f9&amp;idc=useast8</t>
  </si>
  <si>
    <t>https://p19-pu-sign-useast8.tiktokcdn-us.com/tos-useast8-p-0068-tx2/oc4Xkizww9ZVcRJBIdZiEgAhEB7ugZyXJAPBM~tplv-tiktokx-origin.image?dr=9636&amp;x-expires=1757822400&amp;x-signature=lDcViLWWmxXgX4ig6vm8XUe0pes%3D&amp;t=4d5b0474&amp;ps=13740610&amp;shp=81f88b70&amp;shcp=43f4a2f9&amp;idc=useast8</t>
  </si>
  <si>
    <t>https://p19-pu-sign-useast8.tiktokcdn-us.com/tos-useast8-p-0068-tx2/o8JIJODZFxoQcyzezjnYACsIL9JQQqMfAQevrE~tplv-tiktokx-origin.image?dr=9636&amp;x-expires=1757822400&amp;x-signature=xvZy%2FNlvb0JUH0%2BaalAb%2F3S16l8%3D&amp;t=4d5b0474&amp;ps=13740610&amp;shp=81f88b70&amp;shcp=43f4a2f9&amp;idc=useast8</t>
  </si>
  <si>
    <t>https://p16-pu-sign-useast8.tiktokcdn-us.com/tos-useast5-p-0068-tx/a598a69db79e4f18a5fb172f711e0aa3~tplv-tiktokx-origin.image?dr=9636&amp;x-expires=1757822400&amp;x-signature=xvTowwi%2Bo12bNbl97w7WXRO%2Bq1o%3D&amp;t=4d5b0474&amp;ps=13740610&amp;shp=81f88b70&amp;shcp=43f4a2f9&amp;idc=useast8</t>
  </si>
  <si>
    <t>https://p19-pu-sign-useast8.tiktokcdn-us.com/tos-useast8-p-0068-tx2/oAtIK4c2gGEa9ot1CeLkAfQIMA38CfJeigKeqh~tplv-tiktokx-origin.image?dr=9636&amp;x-expires=1757822400&amp;x-signature=TbKKqx5lb0gE2ToSQNdyxSqSMb4%3D&amp;t=4d5b0474&amp;ps=13740610&amp;shp=81f88b70&amp;shcp=43f4a2f9&amp;idc=useast8</t>
  </si>
  <si>
    <t>https://p16-common-sign-no.tiktokcdn-us.com/tos-no1a-p-0037-no/o8iieuWlzgMfNjGAecQA8TQDfVgQMWrsgueXmM~tplv-tiktokx-origin.image?dr=9636&amp;x-expires=1757822400&amp;x-signature=UtJLlQ7nD47lsdpt0rT8hwyGGOM%3D&amp;t=4d5b0474&amp;ps=13740610&amp;shp=81f88b70&amp;shcp=43f4a2f9&amp;idc=useast8</t>
  </si>
  <si>
    <t>https://p19-pu-sign-useast8.tiktokcdn-us.com/tos-useast5-p-0068-tx/o0BVeGgfgAkLANAIyHuIN1wARQMjAAL2RCEZke~tplv-tiktokx-dmt-logom:tos-useast5-i-0068-tx/oIkjBBAM6PQERrIauACSFBgwiiLlV4AAgEDAZ.image?dr=9634&amp;x-expires=1757822400&amp;x-signature=QF7PdJfkQ7c4fxQ8IJO3sV5Z0Fk%3D&amp;t=4d5b0474&amp;ps=13740610&amp;shp=81f88b70&amp;shcp=43f4a2f9&amp;idc=useast8</t>
  </si>
  <si>
    <t>https://p19-common-sign-no.tiktokcdn-us.com/tos-no1a-p-0037-no/owtCuYdbaoFC6apEAAmABAFvER40ivBEBA3iI~tplv-tiktokx-origin.image?dr=9636&amp;x-expires=1757822400&amp;x-signature=YKiYJbdUu%2FR%2BOmwrYo0ZVnJRF%2FM%3D&amp;t=4d5b0474&amp;ps=13740610&amp;shp=81f88b70&amp;shcp=43f4a2f9&amp;idc=useast8</t>
  </si>
  <si>
    <t>https://p16-pu-sign-useast8.tiktokcdn-us.com/tos-useast5-p-0068-tx/oEADAetoRLoQfCWA8DDA5IksSdCREXFgA0JEMg~tplv-tiktokx-origin.image?dr=9636&amp;x-expires=1757822400&amp;x-signature=8Lo7Q0itsXJRV%2FSNrfXoT7KCU9I%3D&amp;t=4d5b0474&amp;ps=13740610&amp;shp=81f88b70&amp;shcp=43f4a2f9&amp;idc=useast5</t>
  </si>
  <si>
    <t>https://p16-common-sign-va.tiktokcdn-us.com/tos-maliva-p-0068/oEvIgEjCjFaIQA4fdXsu1eYRoeJDICFMSOKCvj~tplv-tiktokx-origin.image?dr=9636&amp;x-expires=1757822400&amp;x-signature=tWOoFJm7cfZmX5nWknqcVjKNP2g%3D&amp;t=4d5b0474&amp;ps=13740610&amp;shp=81f88b70&amp;shcp=43f4a2f9&amp;idc=useast5</t>
  </si>
  <si>
    <t>https://p19-sign.tiktokcdn-us.com/tos-useast5-p-0068-tx/4a368d9d002f4b2bbc1fec6161ba21af_1696274801~tplv-tiktokx-origin.image?dr=10395&amp;x-expires=1757822400&amp;x-signature=7uMLejAGidIpZtHtpjRFQOuYPl8%3D&amp;t=4d5b0474&amp;ps=13740610&amp;shp=81f88b70&amp;shcp=43f4a2f9&amp;idc=no1a</t>
  </si>
  <si>
    <t>https://p19-common-sign-useastred.tiktokcdn-eu.com/tos-useast2a-p-0037-euttp/0e6d110fc0db4c2a898fbdcbe3f2dc15_1707158613~tplv-tiktokx-origin.image?dr=10395&amp;x-expires=1757822400&amp;x-signature=Z%2F8Sin88PxIKQT96adjtdMiJJhY%3D&amp;t=4d5b0474&amp;ps=13740610&amp;shp=81f88b70&amp;shcp=43f4a2f9&amp;idc=no1a</t>
  </si>
  <si>
    <t>https://p16-sign.tiktokcdn-us.com/tos-useast5-p-0068-tx/6f8f3a5bd2904079b886a6e7e1b7ae12_1725403566~tplv-tiktokx-origin.image?dr=10395&amp;x-expires=1757822400&amp;x-signature=jaHrkclMMx9Lk9W3wcYy9s%2FnM0s%3D&amp;t=4d5b0474&amp;ps=13740610&amp;shp=81f88b70&amp;shcp=43f4a2f9&amp;idc=no1a</t>
  </si>
  <si>
    <t>https://p16-pu-sign-useast8.tiktokcdn-us.com/tos-useast8-p-0068-tx2/okA0ZvUAIi6BRACtmux0ArQlBAEE953KX5Eyi~tplv-tiktokx-origin.image?dr=10395&amp;x-expires=1757822400&amp;x-signature=cSOnqpDZxOtFmmwvD7BIFUI25AI%3D&amp;t=4d5b0474&amp;ps=13740610&amp;shp=81f88b70&amp;shcp=43f4a2f9&amp;idc=no1a</t>
  </si>
  <si>
    <t>https://p16-pu-sign-useast8.tiktokcdn-us.com/tos-useast8-p-0068-tx2/d4aad09b52b54afca81f7e2d2f635ec8_1718069988~tplv-tiktokx-dmt-logom:tos-useast8-i-0068-tx2/o45EeBFZAEDEU7AArhAAfUEbmnIQRpwEVAt6qC.image?dr=10393&amp;x-expires=1757822400&amp;x-signature=XDSKX9a0iShpisloxT7m1KJ2gIg%3D&amp;t=4d5b0474&amp;ps=13740610&amp;shp=81f88b70&amp;shcp=43f4a2f9&amp;idc=no1a</t>
  </si>
  <si>
    <t>https://p16-sign-va.tiktokcdn.com/tos-maliva-i-e1os8tt47a-us/5d272baad928480dbf406eb572fc92c1~tplv-tiktokx-origin.image?dr=10395&amp;x-expires=1757822400&amp;x-signature=fQV0q3VjYY75MrZXBiC2wcJ%2FT74%3D&amp;t=4d5b0474&amp;ps=13740610&amp;shp=81f88b70&amp;shcp=43f4a2f9&amp;idc=no1a</t>
  </si>
  <si>
    <t>https://p16-pu-sign-no.tiktokcdn-eu.com/tos-no1a-p-0037-no/oYAZgwDAAInAFDtNukfCRt5i3fukcHEIAEFiUE~tplv-tiktokx-origin.image?dr=10395&amp;x-expires=1757822400&amp;x-signature=bsWu3gN0bSBRza4Vm05jRw3VuU8%3D&amp;t=4d5b0474&amp;ps=13740610&amp;shp=81f88b70&amp;shcp=43f4a2f9&amp;idc=no1a</t>
  </si>
  <si>
    <t>https://p19-sign.tiktokcdn-us.com/tos-useast5-p-0068-tx/038bd75aced448f587e86167d7471119_1729544791~tplv-tiktokx-dmt-logom:tos-useast5-i-0068-tx/oYAESIwRgAJODewARFfQsnDCOAF1WEEWlAgTAW.image?dr=10393&amp;x-expires=1757822400&amp;x-signature=jVyAivL245qICwKOaarXqA44Wew%3D&amp;t=4d5b0474&amp;ps=13740610&amp;shp=81f88b70&amp;shcp=43f4a2f9&amp;idc=no1a</t>
  </si>
  <si>
    <t>https://p16-sign.tiktokcdn-us.com/tos-useast5-p-0068-tx/oQwmg8QNAiYfiIYfcAAviWceQ4feEPgSJAuntA~tplv-tiktokx-origin.image?dr=10395&amp;x-expires=1757822400&amp;x-signature=SZG2AJ6ZY1uKW51Nj6AlBUot95w%3D&amp;t=4d5b0474&amp;ps=13740610&amp;shp=81f88b70&amp;shcp=43f4a2f9&amp;idc=no1a</t>
  </si>
  <si>
    <t>https://p16-sign.tiktokcdn-us.com/tos-useast5-p-0068-tx/2fbda46665b648f090bf5ff1fe63a83b_1728339892~tplv-tiktokx-dmt-logom:tos-useast5-i-0068-tx/osvLOHQyeADvAQAwIBAIEfWIykF2jC5EJALkfA.image?dr=10393&amp;x-expires=1757822400&amp;x-signature=fM%2BEZbp5t%2BOuwwdqZoEyfhE2Os4%3D&amp;t=4d5b0474&amp;ps=13740610&amp;shp=81f88b70&amp;shcp=43f4a2f9&amp;idc=no1a</t>
  </si>
  <si>
    <t>https://p16-sign.tiktokcdn-us.com/tos-useast5-p-0068-tx/ef7f8dd2fc29495d81d176b76a89bb9a_1694540934~tplv-tiktokx-origin.image?dr=10395&amp;x-expires=1757822400&amp;x-signature=mBxLAlLSEvVd0yjsq%2BXIEnndKm8%3D&amp;t=4d5b0474&amp;ps=13740610&amp;shp=81f88b70&amp;shcp=43f4a2f9&amp;idc=no1a</t>
  </si>
  <si>
    <t>https://p16-pu-sign-no.tiktokcdn-eu.com/tos-no1a-p-0037c700-no/b0ea938df14e4d4c81a0ee2c6bb4777c_1726082724~tplv-tiktokx-origin.image?dr=10395&amp;x-expires=1757822400&amp;x-signature=EbRsLC4DWjf%2Bz8QvAlAC84p5eSo%3D&amp;t=4d5b0474&amp;ps=13740610&amp;shp=81f88b70&amp;shcp=43f4a2f9&amp;idc=no1a</t>
  </si>
  <si>
    <t>https://p16-sign.tiktokcdn-us.com/tos-useast5-p-0068-tx/oAFETzlm6AZ8DKCCEtBgfRABSLqfQsDKEYmgID~tplv-tiktokx-origin.image?dr=10395&amp;x-expires=1757822400&amp;x-signature=LnMqmcsp2aatArVhiCsfESYcO1s%3D&amp;t=4d5b0474&amp;ps=13740610&amp;shp=81f88b70&amp;shcp=43f4a2f9&amp;idc=no1a</t>
  </si>
  <si>
    <t>https://p19-common-sign-useastred.tiktokcdn-eu.com/tos-useast2a-p-0037-euttp/oYEWMRCn8lXxJilZ0ICBMQAEPmDfAhDA6IAJie~tplv-tiktokx-dmt-logom:tos-useast2a-i-0068-euttp/oUMEDlCPFIA8aAQ811xTXfAIzQEfgCDCnESRAF.image?dr=10393&amp;x-expires=1757822400&amp;x-signature=Ny6%2BGsI7SSp7w9hsBYNuSzi7iuk%3D&amp;t=4d5b0474&amp;ps=13740610&amp;shp=81f88b70&amp;shcp=43f4a2f9&amp;idc=no1a</t>
  </si>
  <si>
    <t>https://p19-sign.tiktokcdn-us.com/tos-useast5-p-0068-tx/c3808e3b38344714a7a6749bc4721f71_1725744342~tplv-tiktokx-origin.image?dr=10395&amp;x-expires=1757822400&amp;x-signature=YjWTO3Gl8OBDvPDxU5UYTm4gvgc%3D&amp;t=4d5b0474&amp;ps=13740610&amp;shp=81f88b70&amp;shcp=43f4a2f9&amp;idc=no1a</t>
  </si>
  <si>
    <t>https://p16-pu-sign-no.tiktokcdn-eu.com/tos-no1a-p-0037-no/osTdGELicZBoICwKyaCYBFbwmdAxiIZGBZYvB~tplv-tiktokx-origin.image?dr=10395&amp;x-expires=1757822400&amp;x-signature=hv%2BkOJW7qdTCGU%2FHC5%2BiDr%2Fz%2FTE%3D&amp;t=4d5b0474&amp;ps=13740610&amp;shp=81f88b70&amp;shcp=43f4a2f9&amp;idc=no1a</t>
  </si>
  <si>
    <t>https://p16-sign.tiktokcdn-us.com/tos-useast5-p-0068-tx/d0de1f3937b84e749fa3defa58a36e97_1722266684~tplv-tiktokx-origin.image?dr=10395&amp;x-expires=1757822400&amp;x-signature=z31cgSbxQqO3EKy1I1PtbtUuOOk%3D&amp;t=4d5b0474&amp;ps=13740610&amp;shp=81f88b70&amp;shcp=43f4a2f9&amp;idc=no1a</t>
  </si>
  <si>
    <t>https://p19-common-sign-useastred.tiktokcdn-eu.com/tos-useast2a-p-0037-euttp/79e7e011121d45e2b7d01cba94fa44e0_1719168944~tplv-tiktokx-origin.image?dr=10395&amp;x-expires=1757822400&amp;x-signature=5g4CM7ZXCe8gzKw7gAgN49MoSNY%3D&amp;t=4d5b0474&amp;ps=13740610&amp;shp=81f88b70&amp;shcp=43f4a2f9&amp;idc=no1a</t>
  </si>
  <si>
    <t>https://p16-pu-sign-no.tiktokcdn-eu.com/tos-no1a-p-0037-no/ogDNvAGwfIAkYEQQD7FfLFAi1f7AzgIvjADiIZ~tplv-tiktokx-dmt-logom:tos-no1a-i-0068-no/o0DhjsmnAAAhAGYaAILQ3fQGxeufyNfIWRKDvQ.image?dr=10393&amp;x-expires=1757822400&amp;x-signature=AH%2FhEdMzEhmpUtFJXlgVG0k0QKI%3D&amp;t=4d5b0474&amp;ps=13740610&amp;shp=81f88b70&amp;shcp=43f4a2f9&amp;idc=no1a</t>
  </si>
  <si>
    <t>https://p16-pu-sign-useast8.tiktokcdn-us.com/tos-useast8-p-0068-tx2/okfzjzIBC5BpVN0i0FiquEAVidAmIAB6oOAKsA~tplv-tiktokx-dmt-logom:tos-useast8-i-0068-tx2/o0IKhjEOfmaKqL3bf0CGrAAIq0IeA5mApQAXIi.image?dr=10393&amp;x-expires=1757822400&amp;x-signature=6dQHQgoy5j6Pvl%2BGN%2BGiNQDitZY%3D&amp;t=4d5b0474&amp;ps=13740610&amp;shp=81f88b70&amp;shcp=43f4a2f9&amp;idc=no1a</t>
  </si>
  <si>
    <t>https://p16-pu-sign-useast8.tiktokcdn-us.com/tos-useast8-p-0068-tx2/oYbR5IH8vlEmACiGilwIN3NcAEBaBVbA8B5Ud~tplv-tiktokx-origin.image?dr=10395&amp;x-expires=1757822400&amp;x-signature=yDgG0bt8Ixo9xgrg1ompjMUuOIY%3D&amp;t=4d5b0474&amp;ps=13740610&amp;shp=81f88b70&amp;shcp=43f4a2f9&amp;idc=no1a</t>
  </si>
  <si>
    <t>https://p16-sign.tiktokcdn-us.com/tos-useast5-p-0068-tx/oAQPIctPHeeFgq5AmA1A9mS2BeJMKAie8QcpfA~tplv-tiktokx-origin.image?dr=10395&amp;x-expires=1757822400&amp;x-signature=eP2r4j0XiwM9LucP37n88GNkKSA%3D&amp;t=4d5b0474&amp;ps=13740610&amp;shp=81f88b70&amp;shcp=43f4a2f9&amp;idc=no1a</t>
  </si>
  <si>
    <t>https://p16-sign-va.tiktokcdn.com/tos-maliva-p-0068/osAf7FqmArVRRD2FIQuB0eAcANEEGoYJQACbEI~tplv-tiktokx-origin.image?dr=10395&amp;x-expires=1757822400&amp;x-signature=eBEnwIFZY0L%2Bn%2B%2FgG1rDa65ZvdU%3D&amp;t=4d5b0474&amp;ps=13740610&amp;shp=81f88b70&amp;shcp=43f4a2f9&amp;idc=no1a</t>
  </si>
  <si>
    <t>https://p16-sign-sg.tiktokcdn.com/tos-alisg-p-0037/16a885e858fb4e838b6623e6355fc051_1725662045~tplv-tiktokx-origin.image?dr=10395&amp;x-expires=1757822400&amp;x-signature=sl4v8HSh9TSwEoZ%2FSdFPEbz4NV4%3D&amp;t=4d5b0474&amp;ps=13740610&amp;shp=81f88b70&amp;shcp=43f4a2f9&amp;idc=no1a</t>
  </si>
  <si>
    <t>https://p16-pu-sign-useast8.tiktokcdn-us.com/tos-useast8-p-0068-tx2/oAmRvaEjKgVHkWVZE5aMTfAQDfAcFEH8SBboyQ~tplv-tiktokx-dmt-logom:tos-useast8-i-0068-tx2/oMQDoaA82sHyECopvebENrAAEDVYWQAIbAfFRT.image?dr=10393&amp;x-expires=1757822400&amp;x-signature=nNduUDNL1dsp5EtO6CwZ2%2BuZqHo%3D&amp;t=4d5b0474&amp;ps=13740610&amp;shp=81f88b70&amp;shcp=43f4a2f9&amp;idc=no1a</t>
  </si>
  <si>
    <t>https://p16-pu-sign-useast8.tiktokcdn-us.com/tos-useast8-p-0068-tx2/o8i9vAF0TACkideAi5hRCIPBKqavIlLACAhAEB~tplv-tiktokx-dmt-logom:tos-useast8-i-0068-tx2/ooD5AEwA7IPm5FvEkVmfC3BvAeALCRAPaoEjAE.image?dr=10393&amp;x-expires=1757822400&amp;x-signature=lR1RqXxTlITWYadtHGPaLTKiaNE%3D&amp;t=4d5b0474&amp;ps=13740610&amp;shp=81f88b70&amp;shcp=43f4a2f9&amp;idc=no1a</t>
  </si>
  <si>
    <t>https://p16-pu-sign-useast8.tiktokcdn-us.com/tos-useast8-p-0068-tx2/o0ffiQQscFDnATAeQy9RFctBWUFHGgrEdVVifh~tplv-tiktokx-origin.image?dr=10395&amp;x-expires=1757822400&amp;x-signature=0KOfzbLkOkBqtNpCVW%2FEmsHDkig%3D&amp;t=4d5b0474&amp;ps=13740610&amp;shp=81f88b70&amp;shcp=43f4a2f9&amp;idc=no1a</t>
  </si>
  <si>
    <t>https://p16-pu-sign-useast8.tiktokcdn-us.com/tos-useast5-p-0068-tx/db43a92edcb9497084af8b00bcd4ae15~tplv-tiktokx-origin.image?dr=9636&amp;x-expires=1757822400&amp;x-signature=4F5qV%2BSTZxeEln4JFR9Y7y7xFCY%3D&amp;t=4d5b0474&amp;ps=13740610&amp;shp=81f88b70&amp;shcp=43f4a2f9&amp;idc=useast8</t>
  </si>
  <si>
    <t>https://p16-sign.tiktokcdn-us.com/tos-useast5-p-0068-tx/628d12a52dae435090d535ecc8e7fdf2_1711741120~tplv-tiktokx-origin.image?dr=9636&amp;x-expires=1757822400&amp;x-signature=D0OdWHUQP6qm96aXBrTcoUvA4Gs%3D&amp;t=4d5b0474&amp;ps=13740610&amp;shp=81f88b70&amp;shcp=43f4a2f9&amp;idc=useast8</t>
  </si>
  <si>
    <t>https://p16-pu-sign-useast8.tiktokcdn-us.com/tos-useast8-p-0068-tx2/oAyo7HVDoBiwkVtFE2a48AQdEEHffn8ADRQlcq~tplv-tiktokx-origin.image?dr=9636&amp;x-expires=1757822400&amp;x-signature=GVijzkEbY4TVb6guE77IO9o%2Bero%3D&amp;t=4d5b0474&amp;ps=13740610&amp;shp=81f88b70&amp;shcp=43f4a2f9&amp;idc=useast8</t>
  </si>
  <si>
    <t>https://p19-pu-sign-useast8.tiktokcdn-us.com/tos-useast8-p-0068-tx2/oYYlZ12wHAOVCRNfAI8yFPVn6bPtfRJDEEBYpQ~tplv-tiktokx-origin.image?dr=9636&amp;x-expires=1757822400&amp;x-signature=vvB%2BnUi7XwhGu8uvcwyCAloHxiY%3D&amp;t=4d5b0474&amp;ps=13740610&amp;shp=81f88b70&amp;shcp=43f4a2f9&amp;idc=useast8</t>
  </si>
  <si>
    <t>https://p19-pu-sign-useast8.tiktokcdn-us.com/tos-useast5-p-0068-tx/d7ffac378c064b0d98b8c0ec42093fb5_1692029218~tplv-tiktokx-origin.image?dr=9636&amp;x-expires=1757822400&amp;x-signature=tSlpmiM1RmCsOkck%2FspntLANj2E%3D&amp;t=4d5b0474&amp;ps=13740610&amp;shp=81f88b70&amp;shcp=43f4a2f9&amp;idc=useast8</t>
  </si>
  <si>
    <t>https://p19-pu-sign-useast8.tiktokcdn-us.com/tos-useast5-p-0068-tx/o8PQlEBzD3AAAuJBD4gIWikW2xS9OZUEFZ9Ai~tplv-tiktokx-origin.image?dr=9636&amp;x-expires=1757822400&amp;x-signature=w%2BnwRyg%2B9vyIUdLydRSkSmNVHk4%3D&amp;t=4d5b0474&amp;ps=13740610&amp;shp=81f88b70&amp;shcp=43f4a2f9&amp;idc=useast8</t>
  </si>
  <si>
    <t>https://p16-pu-sign-useast8.tiktokcdn-us.com/tos-useast5-p-0068-tx/osBg28CuAFJEwrSmRTUBDPp3IEQeIDFWkwgCfD~tplv-tiktokx-dmt-logom:tos-useast5-i-0068-tx/ooIBBf4gCiqJIEBtVAzwiBCLENIYAAxEABGA7k.image?dr=9634&amp;x-expires=1757822400&amp;x-signature=Fa5Tv9QgnWnulVNKQjacOpbXitI%3D&amp;t=4d5b0474&amp;ps=13740610&amp;shp=81f88b70&amp;shcp=43f4a2f9&amp;idc=useast8</t>
  </si>
  <si>
    <t>https://p16-pu-sign-useast8.tiktokcdn-us.com/tos-useast5-p-0068-tx/oYTwZvgsfAEn0RCGADRoaFCd5EDSFEAMeOAIEp~tplv-tiktokx-dmt-logom:tos-useast5-i-0068-tx/o40AJPw1sBvEHAiI9B4IZFnAAWChwmfCiI5BiD.image?dr=9634&amp;x-expires=1757822400&amp;x-signature=73AgLvyyD9YjlW7JMYsPNvB7Iyk%3D&amp;t=4d5b0474&amp;ps=13740610&amp;shp=81f88b70&amp;shcp=43f4a2f9&amp;idc=useast8</t>
  </si>
  <si>
    <t>https://p16-pu-sign-useast8.tiktokcdn-us.com/tos-useast5-p-0068-tx/ae188a5d6fd3427ebfe0d9be184d7e45_1697905249~tplv-tiktokx-dmt-logom:tos-useast5-i-0068-tx/oAFL6RJfIgGIBSA7WeKhnQfyUlAe2G3FzAIAAO.image?dr=9634&amp;x-expires=1757822400&amp;x-signature=sioXOps0ac1FN0yYThFQm3a1%2FkY%3D&amp;t=4d5b0474&amp;ps=13740610&amp;shp=81f88b70&amp;shcp=43f4a2f9&amp;idc=useast8</t>
  </si>
  <si>
    <t>https://p16-common-sign-useast2a.tiktokcdn-us.com/tos-useast2a-p-0037-euttp/ecfbaef41d70457eb14893775c5ec27a_1722522430~tplv-tiktokx-origin.image?dr=9636&amp;x-expires=1757822400&amp;x-signature=y5gWWlt7PXoTKZFtfi7Vw9oe3rs%3D&amp;t=4d5b0474&amp;ps=13740610&amp;shp=81f88b70&amp;shcp=43f4a2f9&amp;idc=useast8</t>
  </si>
  <si>
    <t>https://p16-common-sign-va.tiktokcdn-us.com/tos-maliva-i-e1os8tt47a-us/ebd615ef5b444bdd8da70045c6d3a3a6~tplv-tiktokx-origin.image?dr=9636&amp;x-expires=1757822400&amp;x-signature=eh12MlnvejLeEnLuyFHD4YGjUvM%3D&amp;t=4d5b0474&amp;ps=13740610&amp;shp=81f88b70&amp;shcp=43f4a2f9&amp;idc=useast8</t>
  </si>
  <si>
    <t>https://p19-pu-sign-useast8.tiktokcdn-us.com/tos-useast5-p-0068-tx/oAzCAnifC3voiDA3Ef8DRPnBgiHESUAc5btqIA~tplv-tiktokx-origin.image?dr=9636&amp;x-expires=1757822400&amp;x-signature=eVjRvk1erbbiT2Dav8gi2xgD3kY%3D&amp;t=4d5b0474&amp;ps=13740610&amp;shp=81f88b70&amp;shcp=43f4a2f9&amp;idc=useast8</t>
  </si>
  <si>
    <t>https://p19-pu-sign-useast8.tiktokcdn-us.com/tos-useast5-p-0068-tx/oMlHcAAqzBBcT7OSB8iiw7BgCqAIJHAIE2fFJQ~tplv-tiktokx-origin.image?dr=9636&amp;x-expires=1757822400&amp;x-signature=bGktdYoflFZ0FFM5Vvnah6%2BxW8M%3D&amp;t=4d5b0474&amp;ps=13740610&amp;shp=81f88b70&amp;shcp=43f4a2f9&amp;idc=useast8</t>
  </si>
  <si>
    <t>https://p19-pu-sign-useast8.tiktokcdn-us.com/tos-useast5-p-0068-tx/4d7a401530a0480d844bb8a9df1447d6_1685570586~tplv-tiktokx-origin.image?dr=9636&amp;x-expires=1757822400&amp;x-signature=6De7Bs8fNqGXM1C4zuqI3JN0%2Fc8%3D&amp;t=4d5b0474&amp;ps=13740610&amp;shp=81f88b70&amp;shcp=43f4a2f9&amp;idc=useast8</t>
  </si>
  <si>
    <t>https://p16-pu-sign-useast8.tiktokcdn-us.com/tos-useast5-p-0068-tx/oQ96wXgYWEcVO8uoAgCXIrIbf7Eu0BDSSDfRmF~tplv-tiktokx-origin.image?dr=9636&amp;x-expires=1757822400&amp;x-signature=3dY%2BVIvvmQfawACp27XFMR46%2BvU%3D&amp;t=4d5b0474&amp;ps=13740610&amp;shp=81f88b70&amp;shcp=43f4a2f9&amp;idc=useast8</t>
  </si>
  <si>
    <t>https://p16-pu-sign-useast8.tiktokcdn-us.com/tos-useast5-p-0068-tx/o0WYUyxnDQ90KO9YAWFCSeR6iBfgoLDIEGgcEp~tplv-tiktokx-origin.image?dr=9636&amp;x-expires=1757822400&amp;x-signature=MoOuUnLIIbacJcUzhqemdr%2BWI2A%3D&amp;t=4d5b0474&amp;ps=13740610&amp;shp=81f88b70&amp;shcp=43f4a2f9&amp;idc=useast8</t>
  </si>
  <si>
    <t>https://p16-sign.tiktokcdn-us.com/tos-useast5-p-0068-tx/o8IAdfBbATJNkBkFpypZAhpiXSECInmAzSTDhw~tplv-tiktokx-origin.image?dr=9636&amp;x-expires=1757822400&amp;x-signature=7WTN5R7tMf%2F7bbd42JyW7Im376I%3D&amp;t=4d5b0474&amp;ps=13740610&amp;shp=81f88b70&amp;shcp=43f4a2f9&amp;idc=useast8</t>
  </si>
  <si>
    <t>https://p19-sign.tiktokcdn-us.com/tos-useast5-p-0068-tx/ocqq4iBIJBzDexC5uwAXAoXjEPbcuBBiDOIAqA~tplv-tiktokx-origin.image?dr=9636&amp;x-expires=1757822400&amp;x-signature=cYpHON5iGUgZLgZwRCP3zztljXw%3D&amp;t=4d5b0474&amp;ps=13740610&amp;shp=81f88b70&amp;shcp=43f4a2f9&amp;idc=useast8</t>
  </si>
  <si>
    <t>https://p16-pu-sign-useast8.tiktokcdn-us.com/tos-useast8-p-0068-tx2/oMbCLfBAFAHIBgAIAu7iAYBKMiYiEssi0xjgAD~tplv-tiktokx-dmt-logom:tos-useast8-i-0068-tx2/oUEibAaxiDdAA6I8rbEARCPMBAABisBDM8lAI.image?dr=9634&amp;x-expires=1757822400&amp;x-signature=fEBUueaA%2BMlWsslyAifNWtPmEwc%3D&amp;t=4d5b0474&amp;ps=13740610&amp;shp=81f88b70&amp;shcp=43f4a2f9&amp;idc=useast8</t>
  </si>
  <si>
    <t>https://p19-pu-sign-useast8.tiktokcdn-us.com/tos-useast5-p-0068-tx/o0iSQAx0OAEiBoCAi7lgBICBJV0fIgbACiwwEB~tplv-tiktokx-origin.image?dr=9636&amp;x-expires=1757822400&amp;x-signature=pKLYF%2BI%2FZEo7G5MBpZUQXCg%2BfdQ%3D&amp;t=4d5b0474&amp;ps=13740610&amp;shp=81f88b70&amp;shcp=43f4a2f9&amp;idc=useast5</t>
  </si>
  <si>
    <t>https://p19-pu-sign-useast8.tiktokcdn-us.com/tos-useast8-p-0068-tx2/owpI1HiM34atv9qOC5gG0xAEBfAZiiAnMAc0uI~tplv-tiktokx-origin.image?dr=9636&amp;x-expires=1757822400&amp;x-signature=ug%2FhWfms%2Ff0vJ4zWvTwURQ9o6zc%3D&amp;t=4d5b0474&amp;ps=13740610&amp;shp=81f88b70&amp;shcp=43f4a2f9&amp;idc=useast5</t>
  </si>
  <si>
    <t>https://p19-pu-sign-useast8.tiktokcdn-us.com/tos-useast8-p-0068-tx2/ooi0pFJEEQOQA8wwcDfQonhARp3roDVHEGCQBf~tplv-tiktokx-origin.image?dr=9636&amp;x-expires=1757822400&amp;x-signature=3ERPUZBfka6SBM378IspoEgNtyg%3D&amp;t=4d5b0474&amp;ps=13740610&amp;shp=81f88b70&amp;shcp=43f4a2f9&amp;idc=useast8</t>
  </si>
  <si>
    <t>https://p19-pu-sign-useast8.tiktokcdn-us.com/tos-useast8-p-0068-tx2/oQmilBgVIEyEV3uBN6BBfEQRUfAiBVgAvBZoIj~tplv-tiktokx-origin.image?dr=9636&amp;x-expires=1757822400&amp;x-signature=d0sy4rL29lhBrMNGfPX%2B5qphb9U%3D&amp;t=4d5b0474&amp;ps=13740610&amp;shp=81f88b70&amp;shcp=43f4a2f9&amp;idc=useast8</t>
  </si>
  <si>
    <t>https://p16-pu-sign-useast8.tiktokcdn-us.com/tos-useast8-p-0068-tx2/oYUELfzDLAGRDOAIAyeEABCVPEQFE7BXok1yAB~tplv-tiktokx-origin.image?dr=9636&amp;x-expires=1757822400&amp;x-signature=JwdsMFFjn8CBEQttubY7FTnvYy4%3D&amp;t=4d5b0474&amp;ps=13740610&amp;shp=81f88b70&amp;shcp=43f4a2f9&amp;idc=useast8</t>
  </si>
  <si>
    <t>https://p16-sign.tiktokcdn-us.com/tos-useast5-p-0068-tx/b42856c47d0b401ebe47f395f83f82d1_1719016237~tplv-tiktokx-origin.image?dr=9636&amp;x-expires=1757822400&amp;x-signature=AAi621P0hz2E1erUXapbePCJvjM%3D&amp;t=4d5b0474&amp;ps=13740610&amp;shp=81f88b70&amp;shcp=43f4a2f9&amp;idc=useast8</t>
  </si>
  <si>
    <t>https://p16-common-sign-va.tiktokcdn-us.com/tos-maliva-i-e1os8tt47a-us/816bc2d5377d439b92e132c91888b7d6~tplv-tiktokx-origin.image?dr=9636&amp;x-expires=1757822400&amp;x-signature=FnKfB%2FrGeNT5qUab%2FwmK4FZecfw%3D&amp;t=4d5b0474&amp;ps=13740610&amp;shp=81f88b70&amp;shcp=43f4a2f9&amp;idc=useast8</t>
  </si>
  <si>
    <t>https://p19-pu-sign-useast8.tiktokcdn-us.com/tos-useast5-p-0068-tx/295856ed5eb440b4a36bfae380477d17_1698870514~tplv-tiktokx-dmt-logom:tos-useast5-i-0068-tx/oYejatfICJOLx4SIAQTAaAAfVeOAdVDMGRGFIC.image?dr=9634&amp;x-expires=1757822400&amp;x-signature=Nnp9sZk2RARLyPlTEBkcg9yAZYU%3D&amp;t=4d5b0474&amp;ps=13740610&amp;shp=81f88b70&amp;shcp=43f4a2f9&amp;idc=useast8</t>
  </si>
  <si>
    <t>https://p19-pu-sign-useast8.tiktokcdn-us.com/tos-useast8-p-0068-tx2/oURvplBibVBIEAlJpAACZi55sAQBZiEaAVYAi~tplv-tiktokx-origin.image?dr=9636&amp;x-expires=1757822400&amp;x-signature=jIvO%2Bpsnw%2FMqT9YinGpqap3PEng%3D&amp;t=4d5b0474&amp;ps=13740610&amp;shp=81f88b70&amp;shcp=43f4a2f9&amp;idc=useast8</t>
  </si>
  <si>
    <t>https://p16-pu-sign-useast8.tiktokcdn-us.com/tos-useast5-p-0068-tx/1ab21fc2f8574478b4edfadb94c230f7_1686592834~tplv-tiktokx-origin.image?dr=9636&amp;x-expires=1757822400&amp;x-signature=ESz3t2wPvbVlIxgMqZHLgvaoeEU%3D&amp;t=4d5b0474&amp;ps=13740610&amp;shp=81f88b70&amp;shcp=43f4a2f9&amp;idc=useast8</t>
  </si>
  <si>
    <t>https://p16-common-sign-no.tiktokcdn-us.com/tos-no1a-p-0037-no/okYPZauniB2IJdyxiIYBl8a8BEEODBcboi7An~tplv-tiktokx-dmt-logom:tos-no1a-i-0068-no/owAZA8cpMWRiWAgR1PQkeeheJKQAhoXApmGfTA.image?dr=9634&amp;x-expires=1757822400&amp;x-signature=gpyj0kD8fGWlJUFSfrBLoI9Laso%3D&amp;t=4d5b0474&amp;ps=13740610&amp;shp=81f88b70&amp;shcp=43f4a2f9&amp;idc=useast8</t>
  </si>
  <si>
    <t>https://p19-pu-sign-useast8.tiktokcdn-us.com/tos-useast8-p-0068-tx2/oMEaIBiRIO5TAoB0DiyxfEBwiO4CTiDAqJRnAt~tplv-tiktokx-origin.image?dr=9636&amp;x-expires=1757822400&amp;x-signature=3vAnGyeJgp%2BMXCQYC7AALh4iSAk%3D&amp;t=4d5b0474&amp;ps=13740610&amp;shp=81f88b70&amp;shcp=43f4a2f9&amp;idc=useast8</t>
  </si>
  <si>
    <t>https://p16-common-sign-va.tiktokcdn-us.com/tos-maliva-p-0068/oYEIEApYEFANtiAQQRyDJ78wYQBAP8oTqBzfCf~tplv-tiktokx-dmt-logom:tos-useast2a-v-0068/okQfTAaRYJAoQEQoEiFfBCQutBYAPsIdRAD8E6.image?dr=9634&amp;x-expires=1757822400&amp;x-signature=g%2FeK%2F7IIEHOlWn%2F1sMMdx43lQ3A%3D&amp;t=4d5b0474&amp;ps=13740610&amp;shp=81f88b70&amp;shcp=43f4a2f9&amp;idc=useast8</t>
  </si>
  <si>
    <t>https://p16-pu-sign-useast8.tiktokcdn-us.com/tos-useast8-p-0068-tx2/oQRvLSBW8ABIEAlB8ADAPiI2BAgMkiEaACRAh~tplv-tiktokx-origin.image?dr=9636&amp;x-expires=1757822400&amp;x-signature=EqTXc4snBz0Fms1ukkvmoc6OCRQ%3D&amp;t=4d5b0474&amp;ps=13740610&amp;shp=81f88b70&amp;shcp=43f4a2f9&amp;idc=useast8</t>
  </si>
  <si>
    <t>https://p16-common-sign-va.tiktokcdn-us.com/tos-maliva-p-0068/ocA59ne3DQEtS8vtA6FAJNRvvCf8nABIEBQWEn~tplv-tiktokx-origin.image?dr=9636&amp;x-expires=1757822400&amp;x-signature=yEFo9x3EAB3weL4lSNzQzwgZeIY%3D&amp;t=4d5b0474&amp;ps=13740610&amp;shp=81f88b70&amp;shcp=43f4a2f9&amp;idc=useast8</t>
  </si>
  <si>
    <t>https://p16-pu-sign-useast8.tiktokcdn-us.com/tos-useast8-p-0068-tx2/o4VQL0eEs6jzFQeQ7CFRAXcDAoqyWIi0fFEIO2~tplv-tiktokx-origin.image?dr=9636&amp;x-expires=1757822400&amp;x-signature=EU9d1N%2B73WYkKbUH3VD9aRblpVQ%3D&amp;t=4d5b0474&amp;ps=13740610&amp;shp=81f88b70&amp;shcp=43f4a2f9&amp;idc=useast8</t>
  </si>
  <si>
    <t>https://p19-pu-sign-useast8.tiktokcdn-us.com/tos-useast5-p-0068-tx/oMfif9ADAsf8ASQAf7crMNAAtgIi4cPYQ9ftqO~tplv-tiktokx-origin.image?dr=9636&amp;x-expires=1757822400&amp;x-signature=YEsOlViAOJhyBuLXzH0rtKtNmL0%3D&amp;t=4d5b0474&amp;ps=13740610&amp;shp=81f88b70&amp;shcp=43f4a2f9&amp;idc=useast8</t>
  </si>
  <si>
    <t>https://p16-pu-sign-useast8.tiktokcdn-us.com/tos-useast5-p-0068-tx/oQgBRZ07DjIzi4HCicAy1IIBzw8pWcPAjNfb16~tplv-tiktokx-dmt-logom:tos-useast5-i-0068-tx/o0CsSEmIBR1e4Cjmgif0A3AAViH7AoDEG6jRtz.image?dr=9634&amp;x-expires=1757822400&amp;x-signature=g51YPmhqOKIuqyUADDKmdh%2Fal6I%3D&amp;t=4d5b0474&amp;ps=13740610&amp;shp=81f88b70&amp;shcp=43f4a2f9&amp;idc=useast8</t>
  </si>
  <si>
    <t>https://p16-common-sign-va.tiktokcdn-us.com/tos-maliva-i-e1os8tt47a-us/744541ffcfd945d2a6bef83f9c8a99f6~tplv-tiktokx-origin.image?dr=9636&amp;x-expires=1757822400&amp;x-signature=rz2%2BM3g8L%2FgYQPOWZqf6qsB1YaI%3D&amp;t=4d5b0474&amp;ps=13740610&amp;shp=81f88b70&amp;shcp=43f4a2f9&amp;idc=useast8</t>
  </si>
  <si>
    <t>https://p16-pu-sign-useast8.tiktokcdn-us.com/tos-useast5-p-0068-tx/ocLAJBZ7k4AtriEAwiuvCoSE7E5AvBkCbgqXI~tplv-tiktokx-origin.image?dr=9636&amp;x-expires=1757822400&amp;x-signature=rx1ZYdD116eQ9aJttqeWjwoC7%2B0%3D&amp;t=4d5b0474&amp;ps=13740610&amp;shp=81f88b70&amp;shcp=43f4a2f9&amp;idc=useast8</t>
  </si>
  <si>
    <t>https://p19-pu-sign-useast8.tiktokcdn-us.com/tos-useast8-p-0068-tx2/okZhBfw0CiPqIQ7RkCzAiAHKEJIXA25BEiCH6j~tplv-tiktokx-origin.image?dr=9636&amp;x-expires=1757822400&amp;x-signature=CC%2B6cczckMKEcrsBvXSzXuDtQ2o%3D&amp;t=4d5b0474&amp;ps=13740610&amp;shp=81f88b70&amp;shcp=43f4a2f9&amp;idc=useast8</t>
  </si>
  <si>
    <t>https://p16-pu-sign-useast8.tiktokcdn-us.com/tos-useast5-p-0068-tx/ooDAwHAxIEEJPvGSL4aiBBBkOZiFgAMt5A2AY~tplv-tiktokx-origin.image?dr=9636&amp;x-expires=1757822400&amp;x-signature=JzH3RH%2FswPwY9h7YpOM76VmRUQE%3D&amp;t=4d5b0474&amp;ps=13740610&amp;shp=81f88b70&amp;shcp=43f4a2f9&amp;idc=useast8</t>
  </si>
  <si>
    <t>https://p16-pu-sign-useast8.tiktokcdn-us.com/tos-useast5-p-0068-tx/ostaVfgIERDAWSDFs9BgdowB7KODREEJIAUjfB~tplv-tiktokx-origin.image?dr=9636&amp;x-expires=1757822400&amp;x-signature=sTvowtaczTADWP0Jp9JrFfaHOA0%3D&amp;t=4d5b0474&amp;ps=13740610&amp;shp=81f88b70&amp;shcp=43f4a2f9&amp;idc=useast8</t>
  </si>
  <si>
    <t>https://p16-pu-sign-useast8.tiktokcdn-us.com/tos-useast5-p-0068-tx/oYgIXLRY9CUSHHGegefivkRAIiq64SCBBqPAjW~tplv-tiktokx-origin.image?dr=9636&amp;x-expires=1757822400&amp;x-signature=WtH0y%2BXupgJpuyMxjrfznSJgnxo%3D&amp;t=4d5b0474&amp;ps=13740610&amp;shp=81f88b70&amp;shcp=43f4a2f9&amp;idc=useast8</t>
  </si>
  <si>
    <t>https://p16-common-sign-no.tiktokcdn-us.com/tos-no1a-p-0037-no/o0BKKB2p0EosiUIERA8z2ZYilA3ABAZPltBRS~tplv-tiktokx-origin.image?dr=9636&amp;x-expires=1757822400&amp;x-signature=VDSo2zvTo2nLpBeFsbcdY3b7xlU%3D&amp;t=4d5b0474&amp;ps=13740610&amp;shp=81f88b70&amp;shcp=43f4a2f9&amp;idc=useast8</t>
  </si>
  <si>
    <t>https://p16-common-sign-no.tiktokcdn-us.com/tos-no1a-p-0037-no/o0aCCYFyCIAbo2cqtqchDfBNFwiwzABb0I8Iai~tplv-tiktokx-origin.image?dr=9636&amp;x-expires=1757822400&amp;x-signature=aUhpB2cS6VS3ON%2FOdkAvq9xoqkg%3D&amp;t=4d5b0474&amp;ps=13740610&amp;shp=81f88b70&amp;shcp=43f4a2f9&amp;idc=useast8</t>
  </si>
  <si>
    <t>https://p16-pu-sign-useast8.tiktokcdn-us.com/tos-useast5-p-0068-tx/owTR1eiD5AOuExSaEJjQcUgEBfAyiDAWZCAnLI~tplv-tiktokx-origin.image?dr=9636&amp;x-expires=1757822400&amp;x-signature=yynYEaFMQJd9OPemcTpMrtblXec%3D&amp;t=4d5b0474&amp;ps=13740610&amp;shp=81f88b70&amp;shcp=43f4a2f9&amp;idc=useast8</t>
  </si>
  <si>
    <t>https://p16-pu-sign-useast8.tiktokcdn-us.com/tos-useast5-p-0068-tx/owhnAbBtnDjkecPEPSDrqXEJ0BSI4e3gDtRgvA~tplv-tiktokx-dmt-logom:tos-useast5-i-0068-tx/82f84143b8654490b838d58e4a23a2d0.image?dr=9634&amp;x-expires=1757822400&amp;x-signature=qy7olovIIF2pg9MFePohvRH6dao%3D&amp;t=4d5b0474&amp;ps=13740610&amp;shp=81f88b70&amp;shcp=43f4a2f9&amp;idc=useast8</t>
  </si>
  <si>
    <t>https://p16-pu-sign-useast8.tiktokcdn-us.com/tos-useast5-p-0068-tx/o0kjqAJPRkA67EIPCVFfHEAWRj2AxZEbjADeIe~tplv-tiktokx-origin.image?dr=9636&amp;x-expires=1757822400&amp;x-signature=sLSZnKYjKUNtGQ0aLyxSttS9Fzs%3D&amp;t=4d5b0474&amp;ps=13740610&amp;shp=81f88b70&amp;shcp=43f4a2f9&amp;idc=useast8</t>
  </si>
  <si>
    <t>https://p16-common-sign-sg.tiktokcdn-us.com/tos-alisg-p-0037/ocEwjkREIBAf7Q8kCo3grUyuUBFVVKkDhehuD5~tplv-tiktokx-origin.image?dr=9636&amp;x-expires=1757822400&amp;x-signature=%2FwprCKGY9e41mIBsOhko2jvsQhs%3D&amp;t=4d5b0474&amp;ps=13740610&amp;shp=81f88b70&amp;shcp=43f4a2f9&amp;idc=useast5</t>
  </si>
  <si>
    <t>https://p16-pu-sign-useast8.tiktokcdn-us.com/tos-useast8-p-0068-tx2/oUqIAb0PaA3jnOXIBPJDAeCqoIHeEsteKnQzkI~tplv-tiktokx-dmt-logom:tos-useast8-i-0068-tx2/o0IIAPKD6uEPDAqlAAAIRoleLbAiq4EVEneCAu.image?dr=9634&amp;x-expires=1757822400&amp;x-signature=xa5FqxHHo42GLDtcH5v8t2flEhQ%3D&amp;t=4d5b0474&amp;ps=13740610&amp;shp=81f88b70&amp;shcp=43f4a2f9&amp;idc=useast5</t>
  </si>
  <si>
    <t>https://p19-common-sign-useastred.tiktokcdn-eu.com/tos-useast2a-p-0037-euttp/628d4a12e8264bd38ccecfbde10e2b54_1693929622~tplv-tiktokx-dmt-logom:tos-useast2a-i-0068-euttp/oIG4EDfJAhPxWQc3DAzAIgeMRCkQUCDEA6hoNk.image?dr=10393&amp;x-expires=1757822400&amp;x-signature=hJTVCaEQLr5SpLsjFKGeZHulnsA%3D&amp;t=4d5b0474&amp;ps=13740610&amp;shp=81f88b70&amp;shcp=43f4a2f9&amp;idc=no1a</t>
  </si>
  <si>
    <t>https://p16-pu-sign-no.tiktokcdn-eu.com/tos-no1a-p-0037-no/oABCLBipHEB1BzAARsAwfIiwzJIOIVdCSAIOyB~tplv-tiktokx-origin.image?dr=10395&amp;x-expires=1757822400&amp;x-signature=biI0m%2FzFCmMbXCAKTisym8FnmtY%3D&amp;t=4d5b0474&amp;ps=13740610&amp;shp=81f88b70&amp;shcp=43f4a2f9&amp;idc=no1a</t>
  </si>
  <si>
    <t>https://p16-pu-sign-useast8.tiktokcdn-us.com/tos-useast8-p-0068-tx2/347551c6d48947a2b61590e43efc378f_1726520768~tplv-tiktokx-origin.image?dr=10395&amp;x-expires=1757822400&amp;x-signature=XkiO7z9BtcOql3SDnQQ60%2Fhf5oo%3D&amp;t=4d5b0474&amp;ps=13740610&amp;shp=81f88b70&amp;shcp=43f4a2f9&amp;idc=no1a</t>
  </si>
  <si>
    <t>https://p19-common-sign-useastred.tiktokcdn-eu.com/tos-useast2a-p-0037-euttp/2f160e5d48ae4c8aa4e6d3b4cfbe3396_1712308034~tplv-tiktokx-origin.image?dr=10395&amp;x-expires=1757822400&amp;x-signature=ePCQipapOtLjD2H7bPv7Iym13zU%3D&amp;t=4d5b0474&amp;ps=13740610&amp;shp=81f88b70&amp;shcp=43f4a2f9&amp;idc=no1a</t>
  </si>
  <si>
    <t>https://p16-sign-va.tiktokcdn.com/tos-maliva-i-e1os8tt47a-us/11179164ea844990ac1853a25f613632~tplv-tiktokx-origin.image?dr=10395&amp;x-expires=1757822400&amp;x-signature=JocjzNR%2FjceaHShoYW30%2FXRevoM%3D&amp;t=4d5b0474&amp;ps=13740610&amp;shp=81f88b70&amp;shcp=43f4a2f9&amp;idc=no1a</t>
  </si>
  <si>
    <t>https://p16-sign-sg.tiktokcdn.com/tos-alisg-p-0037/3276eb8571b447cebc675951396bec19_1722308444~tplv-tiktokx-origin.image?dr=10395&amp;x-expires=1757822400&amp;x-signature=7IBv4t6ModZJLMJtCG6H%2Boazlek%3D&amp;t=4d5b0474&amp;ps=13740610&amp;shp=81f88b70&amp;shcp=43f4a2f9&amp;idc=no1a</t>
  </si>
  <si>
    <t>https://p16-pu-sign-no.tiktokcdn-eu.com/tos-no1a-p-0037-no/oAmCEvByi88nQ4FylIzGAA0CA3JIIyBfw0vEBi~tplv-tiktokx-origin.image?dr=10395&amp;x-expires=1757822400&amp;x-signature=bFpnzQCjH25M6JBK%2BA6Y1Dxswr8%3D&amp;t=4d5b0474&amp;ps=13740610&amp;shp=81f88b70&amp;shcp=43f4a2f9&amp;idc=no1a</t>
  </si>
  <si>
    <t>https://p16-sign-va.tiktokcdn.com/tos-maliva-p-0068/eff18f9cd0484c51bf8a77dc2a9c6db8_1729098697~tplv-tiktokx-origin.image?dr=10395&amp;x-expires=1757822400&amp;x-signature=OC8M%2B1DLiYds9M3OWk0jvBxqZso%3D&amp;t=4d5b0474&amp;ps=13740610&amp;shp=81f88b70&amp;shcp=43f4a2f9&amp;idc=no1a</t>
  </si>
  <si>
    <t>https://p19-common-sign-useastred.tiktokcdn-eu.com/tos-useast2a-p-0037-euttp/930d89e7f6f7447c97d57ff345456e41_1697646504~tplv-tiktokx-dmt-logom:tos-useast2a-i-0068-euttp/ocDjbaIwTApDAGnOIgbfeXAeAeEM6ATkGAYKBI.image?dr=10393&amp;x-expires=1757822400&amp;x-signature=bhnCAvxCg%2FCazWm1DP98p5ac96A%3D&amp;t=4d5b0474&amp;ps=13740610&amp;shp=81f88b70&amp;shcp=43f4a2f9&amp;idc=no1a</t>
  </si>
  <si>
    <t>https://p16-pu-sign-useast8.tiktokcdn-us.com/tos-useast8-p-0068-tx2/8b933b3a814d45d4aadf00ca89b345c6_1725753525~tplv-tiktokx-origin.image?dr=10395&amp;x-expires=1757822400&amp;x-signature=kZrULaRbTYYKFbj%2Buk7zsnCjzSc%3D&amp;t=4d5b0474&amp;ps=13740610&amp;shp=81f88b70&amp;shcp=43f4a2f9&amp;idc=no1a</t>
  </si>
  <si>
    <t>https://p16-pu-sign-no.tiktokcdn-eu.com/tos-no1a-p-0037-no/o8ZpKnIdLiBBSiY1BJAE5cy2EyiB1CYAAZAPE~tplv-tiktokx-origin.image?dr=10395&amp;x-expires=1757822400&amp;x-signature=%2BaeBgpFFLuvCEqfkeom6Audv8CQ%3D&amp;t=4d5b0474&amp;ps=13740610&amp;shp=81f88b70&amp;shcp=43f4a2f9&amp;idc=no1a</t>
  </si>
  <si>
    <t>https://p19-sign.tiktokcdn-us.com/tos-useast5-p-0068-tx/395b0ab34b3b443c8c1e76f7aaeb6697_1718045032~tplv-tiktokx-origin.image?dr=10395&amp;x-expires=1757822400&amp;x-signature=VlQMkVv4BwI2u9yV70AEKUjrdfc%3D&amp;t=4d5b0474&amp;ps=13740610&amp;shp=81f88b70&amp;shcp=43f4a2f9&amp;idc=no1a</t>
  </si>
  <si>
    <t>https://p19-common-sign-useastred.tiktokcdn-eu.com/tos-useast2a-p-0037-euttp/o4AwAfIdDDCnFADECDERaUIgQCPQhgCQ3XRfMA~tplv-tiktokx-dmt-logom:tos-useast2a-i-0068-euttp/oowBIzAEoBciCo8yhAIACxGfAGHoyiEBAXHB4N.image?dr=10393&amp;x-expires=1757822400&amp;x-signature=Lx7qAVSCeHX%2B87bOH%2B9ajxw05P0%3D&amp;t=4d5b0474&amp;ps=13740610&amp;shp=81f88b70&amp;shcp=43f4a2f9&amp;idc=no1a</t>
  </si>
  <si>
    <t>https://p19-common-sign-useastred.tiktokcdn-eu.com/tos-useast2a-p-0037-euttp/oIPE8VFRlIDq6hBAgeBQfMEwnEIMRbGDPt6LuB~tplv-tiktokx-origin.image?dr=10395&amp;x-expires=1757822400&amp;x-signature=a3zgioPzE1ELRn5T5j%2BrQYZGCUw%3D&amp;t=4d5b0474&amp;ps=13740610&amp;shp=81f88b70&amp;shcp=43f4a2f9&amp;idc=no1a</t>
  </si>
  <si>
    <t>https://p19-pu-sign-useast8.tiktokcdn-us.com/tos-useast5-p-0068-tx/97a4425ac38041f99f6cb2f6f4969ea7_1725401187~tplv-tiktokx-dmt-logom:tos-useast5-i-0068-tx/oU9DAhmIXvVDGC3igaSF4fEaFEARDA1erxGxAE.image?dr=9634&amp;x-expires=1757822400&amp;x-signature=DtGmdsF9mTrikyInWk%2FyyQolIUI%3D&amp;t=4d5b0474&amp;ps=13740610&amp;shp=81f88b70&amp;shcp=43f4a2f9&amp;idc=useast5</t>
  </si>
  <si>
    <t>https://p16-sign.tiktokcdn-us.com/tos-useast5-p-0068-tx/oEDjaPQXWfmsuUnZCAbi8fAkBSIsLgw5HerJ5I~tplv-tiktokx-origin.image?dr=9636&amp;x-expires=1757822400&amp;x-signature=iEZLSeOKylaH8RYVBEiQYXwzSz8%3D&amp;t=4d5b0474&amp;ps=13740610&amp;shp=81f88b70&amp;shcp=43f4a2f9&amp;idc=useast5</t>
  </si>
  <si>
    <t>https://p19-pu-sign-useast8.tiktokcdn-us.com/tos-useast8-p-0068-tx2/o8fI6ewqgEIFPxfEAIMA5AAA8mgADRM2DIjBED~tplv-tiktokx-origin.image?dr=9636&amp;x-expires=1757822400&amp;x-signature=6K0LeD9r3Ky4kVULKSLaZ1YZNao%3D&amp;t=4d5b0474&amp;ps=13740610&amp;shp=81f88b70&amp;shcp=43f4a2f9&amp;idc=useast5</t>
  </si>
  <si>
    <t>https://p16-common-sign-sg.tiktokcdn-us.com/tos-alisg-p-0037/o0CwCGviAxRBAIUEhCinA1DBg9UPAB14fGeEl3~tplv-tiktokx-origin.image?dr=9636&amp;x-expires=1757822400&amp;x-signature=gYAcmvIhN5LZcOCD5aXqYRVJyLM%3D&amp;t=4d5b0474&amp;ps=13740610&amp;shp=81f88b70&amp;shcp=43f4a2f9&amp;idc=useast5</t>
  </si>
  <si>
    <t>https://p16-sign.tiktokcdn-us.com/tos-useast5-p-0068-tx/owAMSLOnZJX1GivFjekCRHI6AkIPHefglRrmgw~tplv-tiktokx-origin.image?dr=9636&amp;x-expires=1757822400&amp;x-signature=aSK7O6J%2BvprcfvknF3RH7HIUs%2F0%3D&amp;t=4d5b0474&amp;ps=13740610&amp;shp=81f88b70&amp;shcp=43f4a2f9&amp;idc=useast5</t>
  </si>
  <si>
    <t>https://p16-common-sign-useast2a.tiktokcdn-us.com/tos-useast2a-p-0037-euttp/oIHszFfEEIBEQPcFxzfz6AkARA2TnDPiDA0OCx~tplv-tiktokx-origin.image?dr=9636&amp;x-expires=1757822400&amp;x-signature=8MMVjZoWzaoWlCfBJs%2B1N6ZEa2s%3D&amp;t=4d5b0474&amp;ps=13740610&amp;shp=81f88b70&amp;shcp=43f4a2f9&amp;idc=useast5</t>
  </si>
  <si>
    <t>https://p16-sign.tiktokcdn-us.com/tos-useast5-p-0068-tx/oASYrpIRGE7fEz7DEocgyzD7FifAACOACIstAj~tplv-tiktokx-origin.image?dr=9636&amp;x-expires=1757822400&amp;x-signature=tc8x%2B3Cg%2BgrxDSxMBLi2Qq4tu5Q%3D&amp;t=4d5b0474&amp;ps=13740610&amp;shp=81f88b70&amp;shcp=43f4a2f9&amp;idc=useast5</t>
  </si>
  <si>
    <t>https://p16-sign.tiktokcdn-us.com/tos-useast5-p-0068-tx/oUVHeAiHiSBunEQoBPFfDBgSrMjh3qIiR9DxEc~tplv-tiktokx-origin.image?dr=9636&amp;x-expires=1757822400&amp;x-signature=YvvCixaGsU8w29IfL%2BNl0al%2FriU%3D&amp;t=4d5b0474&amp;ps=13740610&amp;shp=81f88b70&amp;shcp=43f4a2f9&amp;idc=useast5</t>
  </si>
  <si>
    <t>https://p16-sign.tiktokcdn-us.com/tos-useast5-p-0068-tx/o40vXFgIEQBIAcaEerfj0ADAjAUcQDk1HAeYE0~tplv-tiktokx-origin.image?dr=9636&amp;x-expires=1757822400&amp;x-signature=%2FD6aqoAN1ec01kYkSuKWY5Cd2Dk%3D&amp;t=4d5b0474&amp;ps=13740610&amp;shp=81f88b70&amp;shcp=43f4a2f9&amp;idc=useast5</t>
  </si>
  <si>
    <t>https://p16-pu-sign-useast8.tiktokcdn-us.com/tos-useast5-p-0068-tx/oY8mD6AjEinw18ABlo0C8BcBXIn2JRAfwAciCI~tplv-tiktokx-origin.image?dr=9636&amp;x-expires=1757822400&amp;x-signature=OkHtOLZ92YJDBRr43LeDfLI4qIQ%3D&amp;t=4d5b0474&amp;ps=13740610&amp;shp=81f88b70&amp;shcp=43f4a2f9&amp;idc=useast5</t>
  </si>
  <si>
    <t>https://p16-common-sign-useast2a.tiktokcdn-us.com/tos-useast2a-p-0037-euttp/oYdsYvBaIEuI4qrD0SnErDNBaIEuPfdfQAFFtR~tplv-tiktokx-origin.image?dr=9636&amp;x-expires=1757822400&amp;x-signature=voQF1alLYWcilZZ6w%2FQXjPlgSkE%3D&amp;t=4d5b0474&amp;ps=13740610&amp;shp=81f88b70&amp;shcp=43f4a2f9&amp;idc=useast5</t>
  </si>
  <si>
    <t>https://p19-pu-sign-useast8.tiktokcdn-us.com/tos-useast5-p-0068-tx/oUh0O0cufAA4C8BKCgOuwIIwmiI2xVAQKpiIBu~tplv-tiktokx-origin.image?dr=9636&amp;x-expires=1757822400&amp;x-signature=CQq5hTgF17AJdBF%2FElGb2BzuAL4%3D&amp;t=4d5b0474&amp;ps=13740610&amp;shp=81f88b70&amp;shcp=43f4a2f9&amp;idc=useast5</t>
  </si>
  <si>
    <t>https://p16-sign.tiktokcdn-us.com/tos-useast5-p-0068-tx/oosQLHv2vAAZEjeKAQL42fkGZeFrv13IHICm2g~tplv-tiktokx-origin.image?dr=9636&amp;x-expires=1757822400&amp;x-signature=HwTpB4r7ToLyqc85qMA1cSnRdV4%3D&amp;t=4d5b0474&amp;ps=13740610&amp;shp=81f88b70&amp;shcp=43f4a2f9&amp;idc=useast5</t>
  </si>
  <si>
    <t>https://p16-sign.tiktokcdn-us.com/tos-useast5-p-0068-tx/o0ubgbDEOIoKFZGDbSfBRXCZcf9J0tEOAED0GI~tplv-tiktokx-origin.image?dr=10395&amp;x-expires=1757822400&amp;x-signature=kSKtqOyWhn82cRL7H7PNC%2F8lySU%3D&amp;t=4d5b0474&amp;ps=13740610&amp;shp=81f88b70&amp;shcp=43f4a2f9&amp;idc=no1a</t>
  </si>
  <si>
    <t>https://p16-pu-sign-useast8.tiktokcdn-us.com/tos-useast8-p-0068-tx2/oA3AXAimPdBzKlA8B2wNiN8if6qBuyIBw9E57v~tplv-tiktokx-origin.image?dr=10395&amp;x-expires=1757822400&amp;x-signature=Un9lKt70aTrWPIb1I7W6U1iXiWU%3D&amp;t=4d5b0474&amp;ps=13740610&amp;shp=81f88b70&amp;shcp=43f4a2f9&amp;idc=no1a</t>
  </si>
  <si>
    <t>https://p16-sign-va.tiktokcdn.com/tos-maliva-p-0068/a6a684b309da4699aa831c2a9bf8c4c6_1679500050~tplv-tiktokx-origin.image?dr=10395&amp;x-expires=1757822400&amp;x-signature=uKQWV4Xwr21rZOAak7zTxGtei7w%3D&amp;t=4d5b0474&amp;ps=13740610&amp;shp=81f88b70&amp;shcp=43f4a2f9&amp;idc=no1a</t>
  </si>
  <si>
    <t>https://p16-pu-sign-no.tiktokcdn-eu.com/tos-no1a-p-0037-no/oIeI7oAG6FXwAFIAzP1kjwAAhEI4fLnDQj0Mjf~tplv-tiktokx-origin.image?dr=10395&amp;x-expires=1757822400&amp;x-signature=FDKJEfVSOoJnp2dsn1QseJZzZX4%3D&amp;t=4d5b0474&amp;ps=13740610&amp;shp=81f88b70&amp;shcp=43f4a2f9&amp;idc=no1a</t>
  </si>
  <si>
    <t>https://p16-pu-sign-no.tiktokcdn-eu.com/tos-no1a-p-0037-no/owfUEA5ERkqfjBGoAgAI6QA3IA5nizDD7vNFFC~tplv-tiktokx-origin.image?dr=10395&amp;x-expires=1757822400&amp;x-signature=jGDUk2eX3T305ZqOqxwcPErZI9Y%3D&amp;t=4d5b0474&amp;ps=13740610&amp;shp=81f88b70&amp;shcp=43f4a2f9&amp;idc=no1a</t>
  </si>
  <si>
    <t>https://p16-sign.tiktokcdn-us.com/tos-useast5-p-0068-tx/oMRD2BEZ4BgaUWAcBCXUEIwTYCPFhPinDxBiZ~tplv-tiktokx-dmt-logom:tos-useast5-i-0068-tx/oYXEaEFl4IDHw0AAZ2AgfIEaluQHRfuDSAOxLC.image?dr=10393&amp;x-expires=1757822400&amp;x-signature=y67QUiYVIt%2BjrRFqE82xrcpS%2BT8%3D&amp;t=4d5b0474&amp;ps=13740610&amp;shp=81f88b70&amp;shcp=43f4a2f9&amp;idc=no1a</t>
  </si>
  <si>
    <t>https://p16-sign-sg.tiktokcdn.com/tos-alisg-p-0037/ba50fcd5795240b78b03413d1b261dda_1725998226~tplv-tiktokx-origin.image?dr=10395&amp;x-expires=1757822400&amp;x-signature=jkNDGUESNFvMYqplYam%2FfagyEVY%3D&amp;t=4d5b0474&amp;ps=13740610&amp;shp=81f88b70&amp;shcp=43f4a2f9&amp;idc=no1a</t>
  </si>
  <si>
    <t>https://p16-sign-va.tiktokcdn.com/tos-maliva-p-0068/owAIIAfwILA99EAgQjSGSPaBq2pAaPQSACeeEo~tplv-tiktokx-origin.image?dr=10395&amp;x-expires=1757822400&amp;x-signature=%2BK8PJ%2By6fGBdCg8%2FzYpDVO0Yl4c%3D&amp;t=4d5b0474&amp;ps=13740610&amp;shp=81f88b70&amp;shcp=43f4a2f9&amp;idc=no1a</t>
  </si>
  <si>
    <t>https://p16-pu-sign-useast8.tiktokcdn-us.com/tos-useast8-p-0068-tx2/c17322ba0cf0483c97a1ac9aaff04296_1726010488~tplv-tiktokx-origin.image?dr=10395&amp;x-expires=1757822400&amp;x-signature=qkfgumLfwhDzKaYd3JfrUcVuY0I%3D&amp;t=4d5b0474&amp;ps=13740610&amp;shp=81f88b70&amp;shcp=43f4a2f9&amp;idc=no1a</t>
  </si>
  <si>
    <t>https://p19-common-sign-useastred.tiktokcdn-eu.com/tos-useast2a-p-0037-euttp/a0ff9cbe67764c2a9a227ec809985b60_1722718474~tplv-tiktokx-origin.image?dr=10395&amp;x-expires=1757822400&amp;x-signature=8rswaxJrhACasMKjQiQqSfJcmPQ%3D&amp;t=4d5b0474&amp;ps=13740610&amp;shp=81f88b70&amp;shcp=43f4a2f9&amp;idc=no1a</t>
  </si>
  <si>
    <t>https://p16-pu-sign-no.tiktokcdn-eu.com/tos-no1a-p-0037-no/oAvAZiFIBBAUiuzQ9hEcCZYxi9A5E6Ap6B0TT~tplv-tiktokx-origin.image?dr=10395&amp;x-expires=1757822400&amp;x-signature=OQ9QpUByyavrFokdx3AZrVSezMk%3D&amp;t=4d5b0474&amp;ps=13740610&amp;shp=81f88b70&amp;shcp=43f4a2f9&amp;idc=no1a</t>
  </si>
  <si>
    <t>https://p16-pu-sign-no.tiktokcdn-eu.com/tos-no1a-p-0037-no/oAZiCePEGLKRLEfIhGIWLUI6DDIIszhAeDjLTA~tplv-tiktokx-origin.image?dr=10395&amp;x-expires=1757822400&amp;x-signature=tGcIVQm%2FBAnfEYhAwaBT7Uvtrfk%3D&amp;t=4d5b0474&amp;ps=13740610&amp;shp=81f88b70&amp;shcp=43f4a2f9&amp;idc=no1a</t>
  </si>
  <si>
    <t>https://p16-sign.tiktokcdn-us.com/tos-useast5-p-0068-tx/oYDCAEuA1I7RqFnI0kqfCoTWNsAeEjA5jPEeAH~tplv-tiktokx-origin.image?dr=10395&amp;x-expires=1757822400&amp;x-signature=mGgu%2BMjv1maOZW4R9uqivNAh1%2BQ%3D&amp;t=4d5b0474&amp;ps=13740610&amp;shp=81f88b70&amp;shcp=43f4a2f9&amp;idc=no1a</t>
  </si>
  <si>
    <t>https://p16-sign-va.tiktokcdn.com/tos-maliva-i-e1os8tt47a-us/cf3b8ff6b33c43cba4c4bd58d750e777~tplv-tiktokx-origin.image?dr=10395&amp;x-expires=1757822400&amp;x-signature=6CtsVR8ZpDehFafto1PN45snZK4%3D&amp;t=4d5b0474&amp;ps=13740610&amp;shp=81f88b70&amp;shcp=43f4a2f9&amp;idc=no1a</t>
  </si>
  <si>
    <t>https://p16-pu-sign-useast8.tiktokcdn-us.com/tos-useast8-p-0068-tx2/oIdiqEJIGfj0hCD1AIe0APByeLp5mOIIVVrj5F~tplv-tiktokx-origin.image?dr=10395&amp;x-expires=1757822400&amp;x-signature=dzKvOH2PiBTA5SB6SB4AAQIzo6g%3D&amp;t=4d5b0474&amp;ps=13740610&amp;shp=81f88b70&amp;shcp=43f4a2f9&amp;idc=no1a</t>
  </si>
  <si>
    <t>https://p16-sign-sg.tiktokcdn.com/tos-alisg-p-0037/3101e736bf744c7da0c5b8ca10c80c07_1726170625~tplv-tiktokx-origin.image?dr=10395&amp;x-expires=1757822400&amp;x-signature=F1Nmvn9zcfeOw4l9qb51%2FIYUFxg%3D&amp;t=4d5b0474&amp;ps=13740610&amp;shp=81f88b70&amp;shcp=43f4a2f9&amp;idc=no1a</t>
  </si>
  <si>
    <t>https://p16-pu-sign-useast8.tiktokcdn-us.com/tos-useast8-p-0068-tx2/okEA1IA8buBtsj5VSwASBEarL8blLRAiooiFv~tplv-tiktokx-origin.image?dr=10395&amp;x-expires=1757822400&amp;x-signature=IQMgWwFItPSoRwsSe2PbH1PJb4I%3D&amp;t=4d5b0474&amp;ps=13740610&amp;shp=81f88b70&amp;shcp=43f4a2f9&amp;idc=no1a</t>
  </si>
  <si>
    <t>https://p16-pu-sign-no.tiktokcdn-eu.com/tos-no1a-p-0037-no/o0EiYkIxEiIiBdp0A2A3EYiPDZBpI0AZN8BPA~tplv-tiktokx-origin.image?dr=10395&amp;x-expires=1757822400&amp;x-signature=9qUBM0gjPCqHnyLisHrod6PKjtQ%3D&amp;t=4d5b0474&amp;ps=13740610&amp;shp=81f88b70&amp;shcp=43f4a2f9&amp;idc=no1a</t>
  </si>
  <si>
    <t>https://p16-sign.tiktokcdn-us.com/tos-useast5-p-0068-tx/owgfXg6RZFfIGAGqYwgAIXQOBeMgfLH3i8YxDI~tplv-tiktokx-origin.image?dr=10395&amp;x-expires=1757822400&amp;x-signature=DlpjDDI%2F4qt4v1PCVWHvHZGJXiU%3D&amp;t=4d5b0474&amp;ps=13740610&amp;shp=81f88b70&amp;shcp=43f4a2f9&amp;idc=no1a</t>
  </si>
  <si>
    <t>https://p16-sign-sg.tiktokcdn.com/tos-alisg-p-0037/eda9233181ee440db5177936a6117fc0_1719010083~tplv-tiktokx-origin.image?dr=10395&amp;x-expires=1757822400&amp;x-signature=mSDFpJ2Sk6CZJui%2FKIzS6Pl4vtc%3D&amp;t=4d5b0474&amp;ps=13740610&amp;shp=81f88b70&amp;shcp=43f4a2f9&amp;idc=no1a</t>
  </si>
  <si>
    <t>https://p16-sign.tiktokcdn-us.com/tos-useast5-p-0068-tx/og1oEYdERSuffF2OJgBSKIAnEA4nEsD3U6ODFB~tplv-tiktokx-origin.image?dr=10395&amp;x-expires=1757822400&amp;x-signature=kIhgQEQUgpfxMhc4jygSExnLDUw%3D&amp;t=4d5b0474&amp;ps=13740610&amp;shp=81f88b70&amp;shcp=43f4a2f9&amp;idc=no1a</t>
  </si>
  <si>
    <t>https://p16-sign.tiktokcdn-us.com/tos-useast5-p-0068-tx/o4BeAlDz9FGDWCkDIlEDkkfyQJmwgszSDSckxV~tplv-tiktokx-origin.image?dr=10395&amp;x-expires=1757822400&amp;x-signature=%2FYQ%2BtgBLtJCpqs23EuHG0sbvKzk%3D&amp;t=4d5b0474&amp;ps=13740610&amp;shp=81f88b70&amp;shcp=43f4a2f9&amp;idc=no1a</t>
  </si>
  <si>
    <t>https://p16-pu-sign-useast8.tiktokcdn-us.com/tos-useast8-p-0068-tx2/oMQtQJIKjo1WAWGRnL2mefL2WbzIrIeAq907Cc~tplv-tiktokx-origin.image?dr=10395&amp;x-expires=1757822400&amp;x-signature=K%2FvhJoAvEtmL7QJsuA%2F%2BYdBiJjM%3D&amp;t=4d5b0474&amp;ps=13740610&amp;shp=81f88b70&amp;shcp=43f4a2f9&amp;idc=no1a</t>
  </si>
  <si>
    <t>https://p16-pu-sign-no.tiktokcdn-eu.com/tos-no1a-p-0037-no/oUDCELAFpIKlfjCANdIn3RQfhA9EDfQDIHJPyP~tplv-tiktokx-origin.image?dr=10395&amp;x-expires=1757822400&amp;x-signature=1zxknBO%2FaDkT%2F7WJ3ffvJWjBVE8%3D&amp;t=4d5b0474&amp;ps=13740610&amp;shp=81f88b70&amp;shcp=43f4a2f9&amp;idc=no1a</t>
  </si>
  <si>
    <t>https://p16-pu-sign-no.tiktokcdn-eu.com/tos-no1a-p-0037-no/ooArFEvokEjByRaIr9UfBFWVVDyGWFIvfkZmDg~tplv-tiktokx-origin.image?dr=10395&amp;x-expires=1757822400&amp;x-signature=sG760qXrFhe6FEuM5RYo28rN6ww%3D&amp;t=4d5b0474&amp;ps=13740610&amp;shp=81f88b70&amp;shcp=43f4a2f9&amp;idc=no1a</t>
  </si>
  <si>
    <t>https://p19-sign.tiktokcdn-us.com/tos-useast5-p-0068-tx/1f313bfc51254de98a0720624d30400f_1697136034~tplv-tiktokx-dmt-logom:tos-useast5-i-0068-tx/ooxwgyPOAv7CBLJyIg7BBLr8ZhINEAfoAAAlNz.image?dr=10393&amp;x-expires=1757822400&amp;x-signature=Tvqx%2FpQBZNiRzOr0WH5OnHUllj4%3D&amp;t=4d5b0474&amp;ps=13740610&amp;shp=81f88b70&amp;shcp=43f4a2f9&amp;idc=no1a</t>
  </si>
  <si>
    <t>https://p16-pu-sign-no.tiktokcdn-eu.com/tos-no1a-p-0037-no/oEfQ5mtchShIIs8Dkg4M8LQjyDAWEcEAbffPAZ~tplv-tiktokx-origin.image?dr=10395&amp;x-expires=1757822400&amp;x-signature=wwnrohQwrZdLma6YYbMjVlz2gY4%3D&amp;t=4d5b0474&amp;ps=13740610&amp;shp=81f88b70&amp;shcp=43f4a2f9&amp;idc=no1a</t>
  </si>
  <si>
    <t>https://p19-pu-sign-useast8.tiktokcdn-us.com/tos-useast8-p-0068-tx2/o0oCIaBEADEIAAf86U0BfF08JEVOmQY4RlmLnC~tplv-tiktokx-origin.image?dr=9636&amp;x-expires=1757822400&amp;x-signature=4iMcZFSPilrkzlsqVY1j28Xg0%2Fs%3D&amp;t=4d5b0474&amp;ps=13740610&amp;shp=81f88b70&amp;shcp=43f4a2f9&amp;idc=useast5</t>
  </si>
  <si>
    <t>https://p19-pu-sign-useast8.tiktokcdn-us.com/tos-useast8-p-0068-tx2/oUB7gTZIjg7Asq1eweQF8OGR2ogLIIHZCAfrmg~tplv-tiktokx-dmt-logom:tos-useast8-i-0068-tx2/og9EYbAAEia0BYilNzB3AIWDzRZAlJv2DAApM.image?dr=9634&amp;x-expires=1757822400&amp;x-signature=WQZP%2Bxd9eeC39hiQd2uhF9mzQTI%3D&amp;t=4d5b0474&amp;ps=13740610&amp;shp=81f88b70&amp;shcp=43f4a2f9&amp;idc=useast5</t>
  </si>
  <si>
    <t>https://p16-pu-sign-useast8.tiktokcdn-us.com/tos-useast5-p-0068-tx/c3bf68f4175d46ee9f181992215488f2_1725122529~tplv-tiktokx-origin.image?dr=9636&amp;x-expires=1757822400&amp;x-signature=cfgXOprH0ZwOvvyYTV32RKFdXx0%3D&amp;t=4d5b0474&amp;ps=13740610&amp;shp=81f88b70&amp;shcp=43f4a2f9&amp;idc=useast5</t>
  </si>
  <si>
    <t>https://p16-common-sign-sg.tiktokcdn-us.com/tos-alisg-p-0037/o8wAYCEiyGDARZgGsqAgFMCBfecADoIEKkEj7c~tplv-tiktokx-origin.image?dr=9636&amp;x-expires=1757822400&amp;x-signature=wijhlCsFK6MOg3RUwt8%2FATI0f60%3D&amp;t=4d5b0474&amp;ps=13740610&amp;shp=81f88b70&amp;shcp=43f4a2f9&amp;idc=useast5</t>
  </si>
  <si>
    <t>https://p16-pu-sign-useast8.tiktokcdn-us.com/tos-useast5-p-0068-tx/osWKnySANAA7AqzNCAGY3yIwFfIgEj2mxphEBQ~tplv-tiktokx-origin.image?dr=9636&amp;x-expires=1757822400&amp;x-signature=2Wh8Gzq13D0YXCCU0skMe%2BgzhCc%3D&amp;t=4d5b0474&amp;ps=13740610&amp;shp=81f88b70&amp;shcp=43f4a2f9&amp;idc=useast5</t>
  </si>
  <si>
    <t>https://p16-pu-sign-no.tiktokcdn-eu.com/tos-no1a-p-0037-no/oYEJIkDfYCjIdvERRh3n8DFPZKyDRXgFAyeYdB~tplv-tiktokx-origin.image?dr=10395&amp;x-expires=1757822400&amp;x-signature=DLrEv9c2QmvE%2FgdMJjQcA9kvkxo%3D&amp;t=4d5b0474&amp;ps=13740610&amp;shp=81f88b70&amp;shcp=43f4a2f9&amp;idc=no1a</t>
  </si>
  <si>
    <t>https://p16-pu-sign-no.tiktokcdn-eu.com/tos-no1a-p-0037-no/oEP9pF0EEI8IgwAgTBf7fcWARsYnoDkMFBQ5Bo~tplv-tiktokx-origin.image?dr=10395&amp;x-expires=1757822400&amp;x-signature=3S%2BcGXG%2FHqlQq7GoTuCspW0HCpo%3D&amp;t=4d5b0474&amp;ps=13740610&amp;shp=81f88b70&amp;shcp=43f4a2f9&amp;idc=no1a</t>
  </si>
  <si>
    <t>https://p16-pu-sign-no.tiktokcdn-eu.com/tos-no1a-p-0037-no/oYEHs0EgkUAFfE92CSRjxkfoAmDcFCAI9AbnTT~tplv-tiktokx-origin.image?dr=10395&amp;x-expires=1757822400&amp;x-signature=w%2BZuCDYiP%2BEllNFtvIwh0RaXXdc%3D&amp;t=4d5b0474&amp;ps=13740610&amp;shp=81f88b70&amp;shcp=43f4a2f9&amp;idc=no1a</t>
  </si>
  <si>
    <t>https://p19-sign.tiktokcdn-us.com/tos-useast5-p-0068-tx/o0DJFSFWQBkpKQEkDfRaEklDeF6mKgObINACFo~tplv-tiktokx-origin.image?dr=9636&amp;x-expires=1757822400&amp;x-signature=ff%2BEVYmWia%2FIUZvxSY27WOpNmUM%3D&amp;t=4d5b0474&amp;ps=13740610&amp;shp=81f88b70&amp;shcp=43f4a2f9&amp;idc=useast8</t>
  </si>
  <si>
    <t>https://p19-pu-sign-useast8.tiktokcdn-us.com/tos-useast5-p-0068-tx/dc2c69bc87304b56834828ec416d0047_1691371467~tplv-tiktokx-origin.image?dr=9636&amp;x-expires=1757822400&amp;x-signature=H%2B8EXiOuDfUYK%2BlqGguiX5Q3QEM%3D&amp;t=4d5b0474&amp;ps=13740610&amp;shp=81f88b70&amp;shcp=43f4a2f9&amp;idc=useast8</t>
  </si>
  <si>
    <t>https://p16-sign.tiktokcdn-us.com/tos-useast5-p-0068-tx/oUBMAPhvI0iAspBAA3Bn6oifCa5EwA1ECR6qIC~tplv-tiktokx-origin.image?dr=9636&amp;x-expires=1757822400&amp;x-signature=C%2Fwh%2BMWBk%2BTmzXj7J5iwPPvqFoM%3D&amp;t=4d5b0474&amp;ps=13740610&amp;shp=81f88b70&amp;shcp=43f4a2f9&amp;idc=useast8</t>
  </si>
  <si>
    <t>https://p16-common-sign-va.tiktokcdn-us.com/tos-maliva-p-0068/oooE0le9IB8EJGOBy65DfBBRZsAFE6pQsHAnIc~tplv-tiktokx-origin.image?dr=9636&amp;x-expires=1757822400&amp;x-signature=c8C1r2v8MQAAWkKMZwzHWVsKnVo%3D&amp;t=4d5b0474&amp;ps=13740610&amp;shp=81f88b70&amp;shcp=43f4a2f9&amp;idc=useast5</t>
  </si>
  <si>
    <t>https://p16-pu-sign-no.tiktokcdn-eu.com/tos-no1a-p-0037-no/owKXxaiExYk7IGArtBFYBCZRJDLHIYokiBa9v~tplv-tiktokx-origin.image?dr=10395&amp;x-expires=1757822400&amp;x-signature=b4IFtUmmT7geAFgUa4klWLJDFXU%3D&amp;t=4d5b0474&amp;ps=13740610&amp;shp=81f88b70&amp;shcp=43f4a2f9&amp;idc=no1a</t>
  </si>
  <si>
    <t>https://p16-pu-sign-useast8.tiktokcdn-us.com/tos-useast8-p-0068-tx2/oQEDqFDRjIIQ3IW8quEEieCAPBoAU2bLXRfWe6~tplv-tiktokx-origin.image?dr=10395&amp;x-expires=1757822400&amp;x-signature=mZMni8PueawgyegJjiiij9RDRlc%3D&amp;t=4d5b0474&amp;ps=13740610&amp;shp=81f88b70&amp;shcp=43f4a2f9&amp;idc=no1a</t>
  </si>
  <si>
    <t>https://p16-pu-sign-no.tiktokcdn-eu.com/tos-no1a-p-0037-no/owAfti3EA7sInB3MI7uCc2A9BGiCvz4SwAB9E5~tplv-tiktokx-origin.image?dr=10395&amp;x-expires=1757822400&amp;x-signature=7ZCDgiqTvPsTUXNPzP%2FxcX8NHzY%3D&amp;t=4d5b0474&amp;ps=13740610&amp;shp=81f88b70&amp;shcp=43f4a2f9&amp;idc=no1a</t>
  </si>
  <si>
    <t>https://p16-pu-sign-useast8.tiktokcdn-us.com/tos-useast8-p-0068-tx2/o4FsE4fDVIzfRCnEDmE6CXmE4CYAbEzAFAAAQA~tplv-tiktokx-origin.image?dr=10395&amp;x-expires=1757822400&amp;x-signature=AHY20E86ayJPOHjo4LhVOFHWQlI%3D&amp;t=4d5b0474&amp;ps=13740610&amp;shp=81f88b70&amp;shcp=43f4a2f9&amp;idc=no1a</t>
  </si>
  <si>
    <t>https://p16-pu-sign-no.tiktokcdn-eu.com/tos-no1a-p-0037-no/osCBKBAA46iAOI5qE4BVjAyiauEv2YdY73ipi~tplv-tiktokx-origin.image?dr=10395&amp;x-expires=1757822400&amp;x-signature=Wht7GG8EZZ3RdVdjvF7nIZMIy9c%3D&amp;t=4d5b0474&amp;ps=13740610&amp;shp=81f88b70&amp;shcp=43f4a2f9&amp;idc=no1a</t>
  </si>
  <si>
    <t>https://p16-sign.tiktokcdn-us.com/tos-useast5-p-0068-tx/6c76fdadf2fe40b7924601cc0ece1a4b_1701740348~tplv-tiktokx-origin.image?dr=10395&amp;x-expires=1757822400&amp;x-signature=dHg384nMcWJBD0hVGH5yvcdck28%3D&amp;t=4d5b0474&amp;ps=13740610&amp;shp=81f88b70&amp;shcp=43f4a2f9&amp;idc=no1a</t>
  </si>
  <si>
    <t>https://p16-sign-va.tiktokcdn.com/tos-maliva-p-0068/fbfc5d2dd0b64a718aad04ffe608929e_1701971049~tplv-tiktokx-origin.image?dr=10395&amp;x-expires=1757822400&amp;x-signature=DMExepA93zjL8VrupjV1DX9zHyI%3D&amp;t=4d5b0474&amp;ps=13740610&amp;shp=81f88b70&amp;shcp=43f4a2f9&amp;idc=no1a</t>
  </si>
  <si>
    <t>https://p16-pu-sign-no.tiktokcdn-eu.com/tos-no1a-p-0037-no/ooeGIR9Y2vXVN9fxREGbIHeAACLBWhAfwWGQPI~tplv-tiktokx-origin.image?dr=10395&amp;x-expires=1757822400&amp;x-signature=lZ%2B0zf0JyVR0vNs98eOITrVHdFU%3D&amp;t=4d5b0474&amp;ps=13740610&amp;shp=81f88b70&amp;shcp=43f4a2f9&amp;idc=no1a</t>
  </si>
  <si>
    <t>https://p16-pu-sign-useast8.tiktokcdn-us.com/tos-useast8-p-0068-tx2/oUREeE8VA7EQnE4oCmVFE7PiQBsf32gUyAD3Ez~tplv-tiktokx-origin.image?dr=10395&amp;x-expires=1757822400&amp;x-signature=4xgsL7v9PohLdlMwAABgnBqSPkI%3D&amp;t=4d5b0474&amp;ps=13740610&amp;shp=81f88b70&amp;shcp=43f4a2f9&amp;idc=no1a</t>
  </si>
  <si>
    <t>https://p19-sign.tiktokcdn-us.com/tos-useast5-p-0068-tx/ocEipuIgSKAFsENv9DRKusfPV9DQDBhQYCfmyh~tplv-tiktokx-origin.image?dr=10395&amp;x-expires=1757822400&amp;x-signature=aB6fUD21CyaOpAswhXREqJQqFL4%3D&amp;t=4d5b0474&amp;ps=13740610&amp;shp=81f88b70&amp;shcp=43f4a2f9&amp;idc=no1a</t>
  </si>
  <si>
    <t>https://p16-sign.tiktokcdn-us.com/tos-useast5-p-0068-tx/oEOotPvQ4w48HvC2IAOXekKfnxjpKAuaHgkCIf~tplv-tiktokx-origin.image?dr=10395&amp;x-expires=1757822400&amp;x-signature=tWCynt35acsrf%2BZTBUX1GvscUDU%3D&amp;t=4d5b0474&amp;ps=13740610&amp;shp=81f88b70&amp;shcp=43f4a2f9&amp;idc=no1a</t>
  </si>
  <si>
    <t>https://p16-sign.tiktokcdn-us.com/tos-useast5-p-0068-tx/oIFDFBHWbEnDKtNtIEwREfLOStbgoIAfmDbRgE~tplv-tiktokx-origin.image?dr=10395&amp;x-expires=1757822400&amp;x-signature=AJpT1%2FDtfk7hhHhbVdcbMXddk04%3D&amp;t=4d5b0474&amp;ps=13740610&amp;shp=81f88b70&amp;shcp=43f4a2f9&amp;idc=no1a</t>
  </si>
  <si>
    <t>https://p19-common-sign-useastred.tiktokcdn-eu.com/tos-useast2a-p-0037-euttp/3203acf324494e0885ab9f052f317d1d_1729963201~tplv-tiktokx-origin.image?dr=10395&amp;x-expires=1757822400&amp;x-signature=WCIxHASefdBU%2FxMxQgYx1wqkUcQ%3D&amp;t=4d5b0474&amp;ps=13740610&amp;shp=81f88b70&amp;shcp=43f4a2f9&amp;idc=no1a</t>
  </si>
  <si>
    <t>https://p16-sign.tiktokcdn-us.com/tos-useast5-p-0068-tx/oct7kGXgssLJHfPeIAdZQkQ9KHjZ7Af4IgQCML~tplv-tiktokx-origin.image?dr=9636&amp;x-expires=1757822400&amp;x-signature=QA3GWhmLMfoj4W%2FWDPW3qnbRmzY%3D&amp;t=4d5b0474&amp;ps=13740610&amp;shp=81f88b70&amp;shcp=43f4a2f9&amp;idc=useast8</t>
  </si>
  <si>
    <t>https://p16-sign-va.tiktokcdn.com/tos-maliva-i-e1os8tt47a-us/055fb21dc14e40a28a15e1d9f7f055e2~tplv-tiktokx-origin.image?dr=10395&amp;x-expires=1757822400&amp;x-signature=FeCPkZWkIY4LAImEX2G6PIIV9%2B8%3D&amp;t=4d5b0474&amp;ps=13740610&amp;shp=81f88b70&amp;shcp=43f4a2f9&amp;idc=no1a</t>
  </si>
  <si>
    <t>https://p16-pu-sign-no.tiktokcdn-eu.com/tos-no1a-p-0037-no/osBoEACwB2a6lAAplBzSjCApioZv7CYQLi5IE~tplv-tiktokx-origin.image?dr=10395&amp;x-expires=1757822400&amp;x-signature=YxkaM7lvJOEpvJ4zyfya7G3BaKE%3D&amp;t=4d5b0474&amp;ps=13740610&amp;shp=81f88b70&amp;shcp=43f4a2f9&amp;idc=no1a</t>
  </si>
  <si>
    <t>https://p16-pu-sign-useast8.tiktokcdn-us.com/tos-useast8-p-0068-tx2/okrLfJAYIIyfWRAQVriRMGeJmQwtU9AeAAnLFG~tplv-tiktokx-origin.image?dr=10395&amp;x-expires=1757822400&amp;x-signature=ShT9pm4nLKWF42JNVsNvr1WZTyg%3D&amp;t=4d5b0474&amp;ps=13740610&amp;shp=81f88b70&amp;shcp=43f4a2f9&amp;idc=no1a</t>
  </si>
  <si>
    <t>https://p16-pu-sign-no.tiktokcdn-eu.com/tos-no1a-p-0037-no/o40fMseafIgAiAseZUfWEHzQQhMAldAsPA8Tmg~tplv-tiktokx-origin.image?dr=10395&amp;x-expires=1757822400&amp;x-signature=RC6mWmzeVwYcOq6j4CGcjB0apG8%3D&amp;t=4d5b0474&amp;ps=13740610&amp;shp=81f88b70&amp;shcp=43f4a2f9&amp;idc=no1a</t>
  </si>
  <si>
    <t>https://p16-pu-sign-useast8.tiktokcdn-us.com/tos-useast8-p-0068-tx2/o4FuZGmoXAMdE5jCE1PGNRbBVZcfIoTEEfyAID~tplv-tiktokx-dmt-logom:tos-useast8-i-0068-tx2/ooaEmAcEZlI2AkBRCiibB1itQxAAVIysAvkBF.image?dr=10393&amp;x-expires=1757822400&amp;x-signature=P%2FUTjVmzkEFW%2BWFamnaJHkNK3a8%3D&amp;t=4d5b0474&amp;ps=13740610&amp;shp=81f88b70&amp;shcp=43f4a2f9&amp;idc=no1a</t>
  </si>
  <si>
    <t>https://p16-sign.tiktokcdn-us.com/tos-useast5-p-0068-tx/oUFgkgffAAtbHXg9jLeHHQGClZpksIIFUANpSI~tplv-tiktokx-origin.image?dr=10395&amp;x-expires=1757822400&amp;x-signature=2TVI1DYHLj5IgacuhUKH3t1PwO8%3D&amp;t=4d5b0474&amp;ps=13740610&amp;shp=81f88b70&amp;shcp=43f4a2f9&amp;idc=no1a</t>
  </si>
  <si>
    <t>https://p19-sign.tiktokcdn-us.com/tos-useast5-p-0068-tx/40c13edb81924beb8cbf847c515df025_1686105343~tplv-tiktokx-origin.image?dr=10395&amp;x-expires=1757822400&amp;x-signature=PuD1sIb7QOto9iMDlhuSCUh9i1c%3D&amp;t=4d5b0474&amp;ps=13740610&amp;shp=81f88b70&amp;shcp=43f4a2f9&amp;idc=no1a</t>
  </si>
  <si>
    <t>https://p16-pu-sign-no.tiktokcdn-eu.com/tos-no1a-p-0037-no/o4xv1AlevIFLxQgRKWW8LDACQeXyrkQwjTMeIr~tplv-tiktokx-origin.image?dr=10395&amp;x-expires=1757822400&amp;x-signature=EaQfEVLtuwh0XRVQ7WYI7%2BVhMk4%3D&amp;t=4d5b0474&amp;ps=13740610&amp;shp=81f88b70&amp;shcp=43f4a2f9&amp;idc=no1a</t>
  </si>
  <si>
    <t>https://p16-pu-sign-useast8.tiktokcdn-us.com/tos-useast8-p-0068-tx2/owGoTZf75AAwCR9BAIiYVsVBCfbACUKiEEB1UI~tplv-tiktokx-origin.image?dr=10395&amp;x-expires=1757822400&amp;x-signature=ZGtg2XrFuyE9ZOqgThi5pbY7gSc%3D&amp;t=4d5b0474&amp;ps=13740610&amp;shp=81f88b70&amp;shcp=43f4a2f9&amp;idc=no1a</t>
  </si>
  <si>
    <t>https://p16-sign-va.tiktokcdn.com/tos-maliva-p-0068/cf05d98589cb436a82ec3622b4dcddcc_1709260632~tplv-tiktokx-origin.image?dr=10395&amp;x-expires=1757822400&amp;x-signature=nnB2Zb7p7hDKVrmqGhiJw0HN4%2Bk%3D&amp;t=4d5b0474&amp;ps=13740610&amp;shp=81f88b70&amp;shcp=43f4a2f9&amp;idc=no1a</t>
  </si>
  <si>
    <t>https://p16-pu-sign-no.tiktokcdn-eu.com/tos-no1a-p-0037-no/oMfRIESaoxFuFAietkCWQq1RgAFIFnAkvoDkAE~tplv-tiktokx-origin.image?dr=10395&amp;x-expires=1757822400&amp;x-signature=3CbgrqczBadvPin8rSPkRB%2Bjo38%3D&amp;t=4d5b0474&amp;ps=13740610&amp;shp=81f88b70&amp;shcp=43f4a2f9&amp;idc=no1a</t>
  </si>
  <si>
    <t>https://p16-pu-sign-no.tiktokcdn-eu.com/tos-no1a-p-0037-no/o0LE8a9IPv2HiAhitBB3vBYvDCZF7R7LERFNI~tplv-tiktokx-origin.image?dr=10395&amp;x-expires=1757822400&amp;x-signature=jy%2Feljw8tLGsU9wuTBvpRezm%2FEU%3D&amp;t=4d5b0474&amp;ps=13740610&amp;shp=81f88b70&amp;shcp=43f4a2f9&amp;idc=no1a</t>
  </si>
  <si>
    <t>https://p16-sign-va.tiktokcdn.com/tos-maliva-p-0068/oMMBg7mERIATRAENA5chafA2Moi3NBBDyEOKAi~tplv-tiktokx-origin.image?dr=10395&amp;x-expires=1757822400&amp;x-signature=sDoL1Qgj%2BjDwL%2Be%2Fu9djQnhwiaE%3D&amp;t=4d5b0474&amp;ps=13740610&amp;shp=81f88b70&amp;shcp=43f4a2f9&amp;idc=no1a</t>
  </si>
  <si>
    <t>https://p16-pu-sign-useast8.tiktokcdn-us.com/tos-useast8-p-0068-tx2/2277931cbc75469d8a6dc524cb7a7ffc_1700442168~tplv-tiktokx-origin.image?dr=10395&amp;x-expires=1757822400&amp;x-signature=2SzC%2BJ9ubrDG%2FAYnAwu%2BqkIVfdY%3D&amp;t=4d5b0474&amp;ps=13740610&amp;shp=81f88b70&amp;shcp=43f4a2f9&amp;idc=no1a</t>
  </si>
  <si>
    <t>https://p16-sign.tiktokcdn-us.com/tos-useast5-p-0068-tx/owbRDEgQQboI4FEuQBDhSSF7EYqfLDfZmbAQZp~tplv-tiktokx-origin.image?dr=10395&amp;x-expires=1757822400&amp;x-signature=4A%2F5jydVVbRPC0wZXiSJsHZaDp8%3D&amp;t=4d5b0474&amp;ps=13740610&amp;shp=81f88b70&amp;shcp=43f4a2f9&amp;idc=no1a</t>
  </si>
  <si>
    <t>https://p16-pu-sign-no.tiktokcdn-eu.com/tos-no1a-p-0037-no/owhAorAYiBtCHqzKBYyvah7iEAYBaCvCPpIAE~tplv-tiktokx-origin.image?dr=10395&amp;x-expires=1757822400&amp;x-signature=3NxzNiPeORT7GOOundea6B2Yzeg%3D&amp;t=4d5b0474&amp;ps=13740610&amp;shp=81f88b70&amp;shcp=43f4a2f9&amp;idc=no1a</t>
  </si>
  <si>
    <t>https://p16-pu-sign-no.tiktokcdn-eu.com/tos-no1a-p-0037-no/oAEAIkSf1MDEz1ERCVMoeAFTIAvDyAgFAHiJzC~tplv-tiktokx-origin.image?dr=10395&amp;x-expires=1757822400&amp;x-signature=PL%2B77ogfqn4YiSNBIJEJ3Ywft18%3D&amp;t=4d5b0474&amp;ps=13740610&amp;shp=81f88b70&amp;shcp=43f4a2f9&amp;idc=no1a</t>
  </si>
  <si>
    <t>https://p16-pu-sign-useast8.tiktokcdn-us.com/tos-useast8-p-0068-tx2/o81BAXyIv6l9DEUiAPm3WABKREiBAoAgTZdRE~tplv-tiktokx-origin.image?dr=10395&amp;x-expires=1757822400&amp;x-signature=49Y%2Bu7nQMPlTN0OXjBBYjaQhdX4%3D&amp;t=4d5b0474&amp;ps=13740610&amp;shp=81f88b70&amp;shcp=43f4a2f9&amp;idc=no1a</t>
  </si>
  <si>
    <t>https://p16-pu-sign-no.tiktokcdn-eu.com/tos-no1a-p-0037-no/oIxffAD0m8GFAFRyndzGgAkEgI5lChyQAA2vEW~tplv-tiktokx-dmt-logom:tos-no1a-i-0068-no/oQVDFCXlvE9AmGglIAAAEfMFke0TnQAlwFIRgD.image?dr=10393&amp;x-expires=1757822400&amp;x-signature=%2BoWMEyLm%2FJa1HTZodn%2BnZs8P0Gs%3D&amp;t=4d5b0474&amp;ps=13740610&amp;shp=81f88b70&amp;shcp=43f4a2f9&amp;idc=no1a</t>
  </si>
  <si>
    <t>https://p19-sign.tiktokcdn-us.com/tos-useast5-p-0068-tx/64ad31ed7d054cb893bfae2e214ae479_1684965929~tplv-tiktokx-dmt-logom:tos-useast5-i-0068-tx/75b8efccffe44495b7e971d99bba7ade.image?dr=10393&amp;x-expires=1757822400&amp;x-signature=5mEbcDivC7G3kcGd6NQCgOvonaA%3D&amp;t=4d5b0474&amp;ps=13740610&amp;shp=81f88b70&amp;shcp=43f4a2f9&amp;idc=no1a</t>
  </si>
  <si>
    <t>https://p16-pu-sign-useast8.tiktokcdn-us.com/tos-useast8-p-0068-tx2/ooiwCADz4ANdiCSAi2zwDIGBKWGfIW6ACIjAEB~tplv-tiktokx-dmt-logom:tos-useast8-i-0068-tx2/oMCGIzAq4D8iCGuIiAIA26wfSxUANiEBAHKBMw.image?dr=10393&amp;x-expires=1757822400&amp;x-signature=3eBgu3b%2Fs7v%2F07oQw8q0j30bc98%3D&amp;t=4d5b0474&amp;ps=13740610&amp;shp=81f88b70&amp;shcp=43f4a2f9&amp;idc=no1a</t>
  </si>
  <si>
    <t>https://p19-common-sign-useastred.tiktokcdn-eu.com/tos-useast2a-p-0037-euttp/fbc0f3366ed7483da7de7c85bc4de0b7_1695883179~tplv-tiktokx-origin.image?dr=10395&amp;x-expires=1757822400&amp;x-signature=mVCv9D%2BGx%2BuRbTYwWQsBx14PoDw%3D&amp;t=4d5b0474&amp;ps=13740610&amp;shp=81f88b70&amp;shcp=43f4a2f9&amp;idc=no1a</t>
  </si>
  <si>
    <t>https://p16-sign-sg.tiktokcdn.com/tos-alisg-p-0037/oQYsBfxcCiCKIDDh0AzwiB4nEDI4AALpBAnAZi~tplv-tiktokx-origin.image?dr=10395&amp;x-expires=1757822400&amp;x-signature=xXGwRlJ6nmg4LEnNkQHYrAAcZJw%3D&amp;t=4d5b0474&amp;ps=13740610&amp;shp=81f88b70&amp;shcp=43f4a2f9&amp;idc=no1a</t>
  </si>
  <si>
    <t>https://p16-pu-sign-no.tiktokcdn-eu.com/tos-no1a-p-0037-no/oAcMjkYXRgIAIKLvhDJLfJGIgEGIjEAqlAe2eA~tplv-tiktokx-origin.image?dr=10395&amp;x-expires=1757822400&amp;x-signature=V4JmUaaAwmwml0uKVh9%2ByPXBEi4%3D&amp;t=4d5b0474&amp;ps=13740610&amp;shp=81f88b70&amp;shcp=43f4a2f9&amp;idc=no1a</t>
  </si>
  <si>
    <t>https://p16-sign-va.tiktokcdn.com/tos-maliva-p-0068/1bf17bcafe124747ae379b3b65df567c_1718126506~tplv-tiktokx-origin.image?dr=10395&amp;x-expires=1757822400&amp;x-signature=lYKTGYgDem0zq30JBaamOz6bNFY%3D&amp;t=4d5b0474&amp;ps=13740610&amp;shp=81f88b70&amp;shcp=43f4a2f9&amp;idc=no1a</t>
  </si>
  <si>
    <t>https://p16-pu-sign-useast8.tiktokcdn-us.com/tos-useast8-p-0068-tx2/o0BYcqFpIAMLAEiKYfIkC9zi8iXnEA1aAJA0i0~tplv-tiktokx-origin.image?dr=10395&amp;x-expires=1757822400&amp;x-signature=Zmnj2DUIkxc7hVCk8hZTLBuYJvk%3D&amp;t=4d5b0474&amp;ps=13740610&amp;shp=81f88b70&amp;shcp=43f4a2f9&amp;idc=no1a</t>
  </si>
  <si>
    <t>https://p16-sign-sg.tiktokcdn.com/tos-alisg-p-0037/f94d30493e1244c198f6ce95e62688da_1692726756~tplv-tiktokx-origin.image?dr=10395&amp;x-expires=1757822400&amp;x-signature=GHJq%2FwPlHcDw7z52C7Qj9jExoyU%3D&amp;t=4d5b0474&amp;ps=13740610&amp;shp=81f88b70&amp;shcp=43f4a2f9&amp;idc=no1a</t>
  </si>
  <si>
    <t>https://p16-pu-sign-useast8.tiktokcdn-us.com/tos-useast8-p-0068-tx2/o4TDGQg3gmoAIe51zFE4BFcEREkD5ApVaQfr0G~tplv-tiktokx-origin.image?dr=10395&amp;x-expires=1757822400&amp;x-signature=%2FSXoOtdv5%2Bzdh8nNnAc2ksS5fW0%3D&amp;t=4d5b0474&amp;ps=13740610&amp;shp=81f88b70&amp;shcp=43f4a2f9&amp;idc=no1a</t>
  </si>
  <si>
    <t>https://p16-pu-sign-useast8.tiktokcdn-us.com/tos-useast8-p-0068-tx2/oMGB1B2wouEufppHB7FEAJDZEwARv5IQI4fdV4~tplv-tiktokx-origin.image?dr=10395&amp;x-expires=1757822400&amp;x-signature=2d5zR25pLtXInedNwg9Q4ohlPRM%3D&amp;t=4d5b0474&amp;ps=13740610&amp;shp=81f88b70&amp;shcp=43f4a2f9&amp;idc=no1a</t>
  </si>
  <si>
    <t>https://p16-pu-sign-useast8.tiktokcdn-us.com/tos-useast8-p-0068-tx2/oE2ATDY4IA4lz9Tvr6iAAvECNEutiBZRrHnAB~tplv-tiktokx-dmt-logom:tos-useast8-i-0068-tx2/oIX105ANEEJqU4AE6rnErDTCqISeV5AfAANFCR.image?dr=10393&amp;x-expires=1757822400&amp;x-signature=5JcWo9KmaDNN4WG3daloIkEDnHU%3D&amp;t=4d5b0474&amp;ps=13740610&amp;shp=81f88b70&amp;shcp=43f4a2f9&amp;idc=no1a</t>
  </si>
  <si>
    <t>https://p16-pu-sign-useast8.tiktokcdn-us.com/tos-useast8-p-0068-tx2/4ce3c1d005d4484eab13a383eb89f778_1725463297~tplv-tiktokx-origin.image?dr=10395&amp;x-expires=1757822400&amp;x-signature=O084SNo8YV%2BAqxf9QN31DhDY9q8%3D&amp;t=4d5b0474&amp;ps=13740610&amp;shp=81f88b70&amp;shcp=43f4a2f9&amp;idc=no1a</t>
  </si>
  <si>
    <t>https://p16-sign.tiktokcdn-us.com/tos-useast5-p-0068-tx/oAKyvIAMeAQMH8grFGjMwBCMeIHkLIHCrufgdh~tplv-tiktokx-origin.image?dr=10395&amp;x-expires=1757822400&amp;x-signature=N8UsiFA1Q10MoI8zIL0tIsrlMdc%3D&amp;t=4d5b0474&amp;ps=13740610&amp;shp=81f88b70&amp;shcp=43f4a2f9&amp;idc=no1a</t>
  </si>
  <si>
    <t>https://p16-sign-va.tiktokcdn.com/tos-maliva-i-e1os8tt47a-us/59602f3ce8ca495da9728e77e79f43c3~tplv-tiktokx-origin.image?dr=10395&amp;x-expires=1757822400&amp;x-signature=%2FnjpB22U57cazp6bSfNc4ULj6As%3D&amp;t=4d5b0474&amp;ps=13740610&amp;shp=81f88b70&amp;shcp=43f4a2f9&amp;idc=no1a</t>
  </si>
  <si>
    <t>https://p16-sign.tiktokcdn-us.com/tos-useast5-p-0068-tx/f3bf142b927f4a8e908d620dd662e77e_1706115631~tplv-tiktokx-dmt-logom:tos-useast5-i-0068-tx/oI3hFAAALFHpfIpiEeLIARGbIYAjtrAQI6eOko.image?dr=10393&amp;x-expires=1757822400&amp;x-signature=1Dsk1zg4gGJtzVew1RLEX0%2FzOlk%3D&amp;t=4d5b0474&amp;ps=13740610&amp;shp=81f88b70&amp;shcp=43f4a2f9&amp;idc=no1a</t>
  </si>
  <si>
    <t>https://p16-sign.tiktokcdn-us.com/tos-useast5-p-0068-tx/osT4Ik0qjGAibsAJAWLeHjQAAIzA1ElFQSeeVI~tplv-tiktokx-origin.image?dr=10395&amp;x-expires=1757822400&amp;x-signature=sz00OMTIzYkPOWwWfDRsgqJQUG4%3D&amp;t=4d5b0474&amp;ps=13740610&amp;shp=81f88b70&amp;shcp=43f4a2f9&amp;idc=no1a</t>
  </si>
  <si>
    <t>https://p19-common-sign-useastred.tiktokcdn-eu.com/tos-useast2a-p-0037-euttp/o8ADCt8yDcnIfBL4fEDiiIOxPMJREaFQyOOEsH~tplv-tiktokx-dmt-logom:tos-useast2a-i-0068-euttp/oIzmA3OJIARMB4HCEkAyGhA9AIisnHfTnoBBNi.image?dr=10393&amp;x-expires=1757822400&amp;x-signature=%2FwVeT%2FcKqZGeTF8ALVdx%2F0ZFw50%3D&amp;t=4d5b0474&amp;ps=13740610&amp;shp=81f88b70&amp;shcp=43f4a2f9&amp;idc=no1a</t>
  </si>
  <si>
    <t>https://p19-sign.tiktokcdn-us.com/tos-useast5-p-0068-tx/e2b848f0e23b441eab17b4e750058a2f_1706897307~tplv-tiktokx-dmt-logom:tos-useast5-i-0068-tx/ooEACI47mABv0ATkAAAgBEZmLj9TXgTi5cibP.image?dr=10393&amp;x-expires=1757822400&amp;x-signature=cLGmbK58KWQcdwG6pN0MCMZh4dQ%3D&amp;t=4d5b0474&amp;ps=13740610&amp;shp=81f88b70&amp;shcp=43f4a2f9&amp;idc=no1a</t>
  </si>
  <si>
    <t>https://p16-sign.tiktokcdn-us.com/tos-useast5-p-0068-tx/db6d06fd55c743d888ebfaa61813c894_1731105437~tplv-tiktokx-origin.image?dr=10395&amp;x-expires=1757822400&amp;x-signature=DOuMmn701O7YjUlJx%2BLaajn70IE%3D&amp;t=4d5b0474&amp;ps=13740610&amp;shp=81f88b70&amp;shcp=43f4a2f9&amp;idc=no1a</t>
  </si>
  <si>
    <t>https://p19-sign.tiktokcdn-us.com/tos-useast5-p-0068-tx/os93Cfa0BB50iDkCrUidjvIBKApIR9yw6qI6kA~tplv-tiktokx-dmt-logom:tos-useast5-i-0068-tx/ooiNGEkvBg0iUB4B0dzBAAYFAayIARFuEA2WA.image?dr=10393&amp;x-expires=1757822400&amp;x-signature=7riTG1IyrHV09mLB2giy9Zn6ii4%3D&amp;t=4d5b0474&amp;ps=13740610&amp;shp=81f88b70&amp;shcp=43f4a2f9&amp;idc=no1a</t>
  </si>
  <si>
    <t>https://p16-sign.tiktokcdn-us.com/tos-useast5-p-0068-tx/b9d887874a0b414a82e77cc1c162a115_1731262059~tplv-tiktokx-dmt-logom:tos-useast5-i-0068-tx/oUg8DufDSEpORXnEn9CfAMrPwCmAjEZAFAAoIg.image?dr=10393&amp;x-expires=1757822400&amp;x-signature=AKCx3W9Ip1%2F2RAVXG9Tsyjzd5r4%3D&amp;t=4d5b0474&amp;ps=13740610&amp;shp=81f88b70&amp;shcp=43f4a2f9&amp;idc=no1a</t>
  </si>
  <si>
    <t>https://p16-sign.tiktokcdn-us.com/tos-useast5-p-0068-tx/95a6eaff8b064422bca32fd79a780c17_1710168807~tplv-tiktokx-dmt-logom:tos-useast5-i-0068-tx/oUaeBPw5CiEJIuGPDAywiBvvEbI8AAJKDBQAxo.image?dr=10393&amp;x-expires=1757822400&amp;x-signature=LtNDVAWYdD114CA5klyGJN%2F9Yxs%3D&amp;t=4d5b0474&amp;ps=13740610&amp;shp=81f88b70&amp;shcp=43f4a2f9&amp;idc=no1a</t>
  </si>
  <si>
    <t>https://p16-pu-sign-useast8.tiktokcdn-us.com/tos-useast8-p-0068-tx2/oYBBAKcvkFFFSEhBIoEDonfUQFf6ATxLEV87gR~tplv-tiktokx-origin.image?dr=10395&amp;x-expires=1757822400&amp;x-signature=Qy9lIo03o5LU%2B2%2F64wlWlu5%2FeAA%3D&amp;t=4d5b0474&amp;ps=13740610&amp;shp=81f88b70&amp;shcp=43f4a2f9&amp;idc=no1a</t>
  </si>
  <si>
    <t>https://p19-common-sign-useastred.tiktokcdn-eu.com/tos-useast2a-p-0037-euttp/oIEAmzAC8B2AAoIxxTIABiihRyBClsAmYfNEIH~tplv-tiktokx-origin.image?dr=10395&amp;x-expires=1757822400&amp;x-signature=GHXIud6ndHKz8JO70A%2FAENkSX2M%3D&amp;t=4d5b0474&amp;ps=13740610&amp;shp=81f88b70&amp;shcp=43f4a2f9&amp;idc=no1a</t>
  </si>
  <si>
    <t>https://p16-pu-sign-no.tiktokcdn-eu.com/tos-no1a-p-0037-no/oY0AAGfQYALfsqpeiA2JNgAffANrEAvqIgqUAQ~tplv-tiktokx-origin.image?dr=10395&amp;x-expires=1757822400&amp;x-signature=h78crVbDhBSIzhtIjbWRLp6P1WU%3D&amp;t=4d5b0474&amp;ps=13740610&amp;shp=81f88b70&amp;shcp=43f4a2f9&amp;idc=no1a</t>
  </si>
  <si>
    <t>https://p16-pu-sign-useast8.tiktokcdn-us.com/tos-useast8-p-0068-tx2/oYAeDf4BIEeqQBQZ2CQAFC63Itj6A7WCLIZTaX~tplv-tiktokx-origin.image?dr=10395&amp;x-expires=1757822400&amp;x-signature=ikoHNuklJDZzCyRQ4ThOPdzR04c%3D&amp;t=4d5b0474&amp;ps=13740610&amp;shp=81f88b70&amp;shcp=43f4a2f9&amp;idc=no1a</t>
  </si>
  <si>
    <t>https://www.tiktok.com/@nobeefonlychicken</t>
  </si>
  <si>
    <t>https://www.tiktok.com/@reynabhens</t>
  </si>
  <si>
    <t>https://www.tiktok.com/@gill.styleinspo</t>
  </si>
  <si>
    <t>https://www.tiktok.com/@avabarnardd</t>
  </si>
  <si>
    <t>https://www.tiktok.com/@jeffandsophia</t>
  </si>
  <si>
    <t>https://www.tiktok.com/@ken.eurich</t>
  </si>
  <si>
    <t>https://www.tiktok.com/@hunterdestin</t>
  </si>
  <si>
    <t>https://www.tiktok.com/@pamperbutt</t>
  </si>
  <si>
    <t>https://www.tiktok.com/@k.ishia</t>
  </si>
  <si>
    <t>https://www.tiktok.com/@trishthemomof4</t>
  </si>
  <si>
    <t>https://www.tiktok.com/@cydsimone</t>
  </si>
  <si>
    <t>https://www.tiktok.com/@milsyhb</t>
  </si>
  <si>
    <t>https://www.tiktok.com/@ellieevelynsmith</t>
  </si>
  <si>
    <t>https://www.tiktok.com/@julesjacobson</t>
  </si>
  <si>
    <t>https://www.tiktok.com/@7pariss</t>
  </si>
  <si>
    <t>https://www.tiktok.com/@ondreah.kristof</t>
  </si>
  <si>
    <t>https://www.tiktok.com/@caitlinwiig</t>
  </si>
  <si>
    <t>https://www.tiktok.com/@flossybaby</t>
  </si>
  <si>
    <t>https://www.tiktok.com/@haircraftbyash</t>
  </si>
  <si>
    <t>https://www.tiktok.com/@lucyiilu</t>
  </si>
  <si>
    <t>https://www.tiktok.com/@nayahjnae</t>
  </si>
  <si>
    <t>https://www.tiktok.com/@madison.humphreyy</t>
  </si>
  <si>
    <t>https://www.tiktok.com/@stemack22</t>
  </si>
  <si>
    <t>https://www.tiktok.com/@jade.amberrrrr</t>
  </si>
  <si>
    <t>https://www.tiktok.com/@sandykingx</t>
  </si>
  <si>
    <t>https://www.tiktok.com/@user8429134588</t>
  </si>
  <si>
    <t>https://www.tiktok.com/@shesbeenchill</t>
  </si>
  <si>
    <t>https://www.tiktok.com/@jasmynthai</t>
  </si>
  <si>
    <t>https://www.tiktok.com/@malpal25501</t>
  </si>
  <si>
    <t>https://www.tiktok.com/@kimlewinn</t>
  </si>
  <si>
    <t>https://www.tiktok.com/@frivoletaa</t>
  </si>
  <si>
    <t>https://www.tiktok.com/@dejjanicole</t>
  </si>
  <si>
    <t>https://www.tiktok.com/@oliviacrompton</t>
  </si>
  <si>
    <t>https://www.tiktok.com/@bellamqr</t>
  </si>
  <si>
    <t>https://www.tiktok.com/@erinkeegannn</t>
  </si>
  <si>
    <t>https://www.tiktok.com/@theconnelltwinsreal</t>
  </si>
  <si>
    <t>https://www.tiktok.com/@thisjacobjamess</t>
  </si>
  <si>
    <t>https://www.tiktok.com/@kailawenn</t>
  </si>
  <si>
    <t>https://www.tiktok.com/@courtneyannklang</t>
  </si>
  <si>
    <t>https://www.tiktok.com/@manymias</t>
  </si>
  <si>
    <t>https://www.tiktok.com/@ddanidoo</t>
  </si>
  <si>
    <t>https://www.tiktok.com/@vsteele21</t>
  </si>
  <si>
    <t>https://www.tiktok.com/@ayrencastelan</t>
  </si>
  <si>
    <t>https://www.tiktok.com/@acrosskrissystable</t>
  </si>
  <si>
    <t>https://www.tiktok.com/@marias0fficial</t>
  </si>
  <si>
    <t>https://www.tiktok.com/@220nordygal</t>
  </si>
  <si>
    <t>https://www.tiktok.com/@suzvn.sgl</t>
  </si>
  <si>
    <t>https://www.tiktok.com/@femmefatalefashion.nl</t>
  </si>
  <si>
    <t>https://www.tiktok.com/@allthingswithaud</t>
  </si>
  <si>
    <t>https://www.tiktok.com/@maria.in.style</t>
  </si>
  <si>
    <t>https://www.tiktok.com/@tearystoner</t>
  </si>
  <si>
    <t>https://www.tiktok.com/@snowmoneyyyy</t>
  </si>
  <si>
    <t>https://www.tiktok.com/@clodaghclements</t>
  </si>
  <si>
    <t>https://www.tiktok.com/@kardashfanss</t>
  </si>
  <si>
    <t>https://www.tiktok.com/@malaika.ray</t>
  </si>
  <si>
    <t>https://www.tiktok.com/@kyaandmicah</t>
  </si>
  <si>
    <t>https://www.tiktok.com/@gabymachinga</t>
  </si>
  <si>
    <t>https://www.tiktok.com/@chiiaraamaa</t>
  </si>
  <si>
    <t>https://www.tiktok.com/@loelle.k</t>
  </si>
  <si>
    <t>https://www.tiktok.com/@gabsticle</t>
  </si>
  <si>
    <t>https://www.tiktok.com/@ashantaee__</t>
  </si>
  <si>
    <t>https://www.tiktok.com/@dbskimboards</t>
  </si>
  <si>
    <t>https://www.tiktok.com/@jayleceee</t>
  </si>
  <si>
    <t>https://www.tiktok.com/@alexistylerj</t>
  </si>
  <si>
    <t>https://www.tiktok.com/@postmal0ne_</t>
  </si>
  <si>
    <t>https://www.tiktok.com/@inspowciara</t>
  </si>
  <si>
    <t>nobeefonlychicken</t>
  </si>
  <si>
    <t>reynabhens</t>
  </si>
  <si>
    <t>gill.styleinspo</t>
  </si>
  <si>
    <t>avabarnardd</t>
  </si>
  <si>
    <t>jeffandsophia</t>
  </si>
  <si>
    <t>ken.eurich</t>
  </si>
  <si>
    <t>hunterdestin</t>
  </si>
  <si>
    <t>pamperbutt</t>
  </si>
  <si>
    <t>k.ishia</t>
  </si>
  <si>
    <t>trishthemomof4</t>
  </si>
  <si>
    <t>cydsimone</t>
  </si>
  <si>
    <t>milsyhb</t>
  </si>
  <si>
    <t>ellieevelynsmith</t>
  </si>
  <si>
    <t>julesjacobson</t>
  </si>
  <si>
    <t>7pariss</t>
  </si>
  <si>
    <t>ondreah.kristof</t>
  </si>
  <si>
    <t>caitlinwiig</t>
  </si>
  <si>
    <t>flossybaby</t>
  </si>
  <si>
    <t>haircraftbyash</t>
  </si>
  <si>
    <t>lucyiilu</t>
  </si>
  <si>
    <t>nayahjnae</t>
  </si>
  <si>
    <t>madison.humphreyy</t>
  </si>
  <si>
    <t>stemack22</t>
  </si>
  <si>
    <t>jade.amberrrrr</t>
  </si>
  <si>
    <t>sandykingx</t>
  </si>
  <si>
    <t>user8429134588</t>
  </si>
  <si>
    <t>shesbeenchill</t>
  </si>
  <si>
    <t>jasmynthai</t>
  </si>
  <si>
    <t>malpal25501</t>
  </si>
  <si>
    <t>kimlewinn</t>
  </si>
  <si>
    <t>frivoletaa</t>
  </si>
  <si>
    <t>dejjanicole</t>
  </si>
  <si>
    <t>oliviacrompton</t>
  </si>
  <si>
    <t>bellamqr</t>
  </si>
  <si>
    <t>erinkeegannn</t>
  </si>
  <si>
    <t>theconnelltwinsreal</t>
  </si>
  <si>
    <t>thisjacobjamess</t>
  </si>
  <si>
    <t>kailawenn</t>
  </si>
  <si>
    <t>courtneyannklang</t>
  </si>
  <si>
    <t>manymias</t>
  </si>
  <si>
    <t>ddanidoo</t>
  </si>
  <si>
    <t>vsteele21</t>
  </si>
  <si>
    <t>ayrencastelan</t>
  </si>
  <si>
    <t>acrosskrissystable</t>
  </si>
  <si>
    <t>marias0fficial</t>
  </si>
  <si>
    <t>220nordygal</t>
  </si>
  <si>
    <t>suzvn.sgl</t>
  </si>
  <si>
    <t>femmefatalefashion.nl</t>
  </si>
  <si>
    <t>allthingswithaud</t>
  </si>
  <si>
    <t>maria.in.style</t>
  </si>
  <si>
    <t>tearystoner</t>
  </si>
  <si>
    <t>snowmoneyyyy</t>
  </si>
  <si>
    <t>clodaghclements</t>
  </si>
  <si>
    <t>kardashfanss</t>
  </si>
  <si>
    <t>malaika.ray</t>
  </si>
  <si>
    <t>kyaandmicah</t>
  </si>
  <si>
    <t>gabymachinga</t>
  </si>
  <si>
    <t>chiiaraamaa</t>
  </si>
  <si>
    <t>loelle.k</t>
  </si>
  <si>
    <t>gabsticle</t>
  </si>
  <si>
    <t>ashantaee__</t>
  </si>
  <si>
    <t>dbskimboards</t>
  </si>
  <si>
    <t>jayleceee</t>
  </si>
  <si>
    <t>alexistylerj</t>
  </si>
  <si>
    <t>postmal0ne_</t>
  </si>
  <si>
    <t>inspowciara</t>
  </si>
  <si>
    <t>GIULIA G AMATO</t>
  </si>
  <si>
    <t>gill | minimal style &amp; momlife</t>
  </si>
  <si>
    <t/>
  </si>
  <si>
    <t>avabarnard</t>
  </si>
  <si>
    <t>Jeff &amp; Sophia</t>
  </si>
  <si>
    <t>Ken Eurich</t>
  </si>
  <si>
    <t>Hunter Houser</t>
  </si>
  <si>
    <t>NIQ</t>
  </si>
  <si>
    <t>pill niy the science guy</t>
  </si>
  <si>
    <t>Kadie</t>
  </si>
  <si>
    <t>Allison</t>
  </si>
  <si>
    <t>TrishTheMomOf4</t>
  </si>
  <si>
    <t>Ella</t>
  </si>
  <si>
    <t>fibi</t>
  </si>
  <si>
    <t>Amelia</t>
  </si>
  <si>
    <t>Ellie Evelyn</t>
  </si>
  <si>
    <t>Nohely olvera</t>
  </si>
  <si>
    <t>Reina</t>
  </si>
  <si>
    <t>Maggy Love</t>
  </si>
  <si>
    <t>anna</t>
  </si>
  <si>
    <t>Jules</t>
  </si>
  <si>
    <t>Pariss Aaliyah</t>
  </si>
  <si>
    <t>ondreah</t>
  </si>
  <si>
    <t>Caitlin Wiig</t>
  </si>
  <si>
    <t>Justine’s Camera Roll ✨</t>
  </si>
  <si>
    <t>Iilu</t>
  </si>
  <si>
    <t>♡</t>
  </si>
  <si>
    <t>Madison Humphrey</t>
  </si>
  <si>
    <t>Chelsea</t>
  </si>
  <si>
    <t>Seed Talk Podcast</t>
  </si>
  <si>
    <t>jade amber</t>
  </si>
  <si>
    <t>Katisha</t>
  </si>
  <si>
    <t>Idk</t>
  </si>
  <si>
    <t>$hesbeenchill</t>
  </si>
  <si>
    <t>lily</t>
  </si>
  <si>
    <t>Jasmyn Thai</t>
  </si>
  <si>
    <t>malpal2</t>
  </si>
  <si>
    <t>marci</t>
  </si>
  <si>
    <t>Kim</t>
  </si>
  <si>
    <t>Deja</t>
  </si>
  <si>
    <t>Olivia Crompton</t>
  </si>
  <si>
    <t>Bella</t>
  </si>
  <si>
    <t>monica</t>
  </si>
  <si>
    <t>erinkeegann</t>
  </si>
  <si>
    <t>Christy &amp; Carly</t>
  </si>
  <si>
    <t>Aleyna Ariana</t>
  </si>
  <si>
    <t>kaila</t>
  </si>
  <si>
    <t>Courtney Klang</t>
  </si>
  <si>
    <t>Mia :)</t>
  </si>
  <si>
    <t>Iamjaylam</t>
  </si>
  <si>
    <t>julia  ig:juliamielnicka_</t>
  </si>
  <si>
    <t>Victoria Steele</t>
  </si>
  <si>
    <t>AyrenCastelan</t>
  </si>
  <si>
    <t>AcrossKrissysTable</t>
  </si>
  <si>
    <t>Marias0fficial</t>
  </si>
  <si>
    <t>suzi</t>
  </si>
  <si>
    <t>Femme Fatale Fashion</t>
  </si>
  <si>
    <t>Aud</t>
  </si>
  <si>
    <t>ashleytalbott</t>
  </si>
  <si>
    <t>Maria | Fashion &amp; Lifestyle</t>
  </si>
  <si>
    <t>TearySstoner</t>
  </si>
  <si>
    <t>clodagh</t>
  </si>
  <si>
    <t>Kardash Fanss</t>
  </si>
  <si>
    <t>The Jeub Family</t>
  </si>
  <si>
    <t>GM</t>
  </si>
  <si>
    <t>chiara</t>
  </si>
  <si>
    <t>Loelle</t>
  </si>
  <si>
    <t>Gabby ★</t>
  </si>
  <si>
    <t>a’shantaee__</t>
  </si>
  <si>
    <t>DB Skimboards</t>
  </si>
  <si>
    <t>pookarooks</t>
  </si>
  <si>
    <t>Brianna</t>
  </si>
  <si>
    <t>ੈ✩‧₊˚</t>
  </si>
  <si>
    <t>aimee@friendsinreality.com
Launching soon!! -&gt; @JAI
 Thailand / LA</t>
  </si>
  <si>
    <t>ig giuliagamato
mgmt@giuliagamato.com</t>
  </si>
  <si>
    <t>@MISHMISH 
amydiala@underscoretalent.com</t>
  </si>
  <si>
    <t>I love makeup.
business: leilanigreen@portraitmgmt.com
MY CREAM LIP STAIN</t>
  </si>
  <si>
    <t>NYC
i like to shop, sam I am
reynabhenscollabs@gmail.com</t>
  </si>
  <si>
    <t>Swaggy
✉️ gabimenardcontact@gmail.com</t>
  </si>
  <si>
    <t>new york city
nellie@fromatoztalent.com</t>
  </si>
  <si>
    <t>New York/Miami
Fashion + Wellness‍
paulinareitman@palettemgmt.com</t>
  </si>
  <si>
    <t>cause why tf not ⋆.  ˚
hello@thenudefox.com</t>
  </si>
  <si>
    <t>⊹₊⟡⋆my digital diary⊹₊⟡⋆
business inquiries: teamestelle@hgmedia.us</t>
  </si>
  <si>
    <t>curvy girls can be cool girls too
 shelby.marra@thedigitalbrandarchitects.com</t>
  </si>
  <si>
    <t>minimalist style | shopping finds | motherhood
 gill.styleinspo@gmail.com</t>
  </si>
  <si>
    <t>fashion + beauty + lifestyle
 taylorjoypaul@gmail.com</t>
  </si>
  <si>
    <t>Banana with an M
Armenian
 manana@lulucreativemedia.com</t>
  </si>
  <si>
    <t>Insta - @_erikamayo
erikarachelmayo24@gmail.com</t>
  </si>
  <si>
    <t>Ig:Jasmine.alishaa
BSc MEd
jasmine@idolsandicons.co
↓</t>
  </si>
  <si>
    <t>avabarnard2003@icloud.com ⭐️
good times &amp; good fits 
long island &amp; charleston</t>
  </si>
  <si>
    <t>kendall@insightmedia.com
 ⇩ shop my faves  ⇩</t>
  </si>
  <si>
    <t>This is my Spam account for yapping
Brand deals:
brooke@friendsinreality.com</t>
  </si>
  <si>
    <t>southern california 
i love playing dress up
: alissaandrea.n@gmail.com</t>
  </si>
  <si>
    <t>AL
shopping addiction, fabulous fits &amp; fun
 alaya@zink-talent.com</t>
  </si>
  <si>
    <t>univ. of south florida | delta eta 
Building confidence. Inspiring action.</t>
  </si>
  <si>
    <t>2x olympic gold medalist
 sunisalee</t>
  </si>
  <si>
    <t>NJ | U of Arizona
: jaimecampanellaa@gmail.com
All my links below!</t>
  </si>
  <si>
    <t>Jesus ❤️
You’re Amazing
⬇️Business Inquires ⬇️
JeffandSophia@currentsmgmt.com</t>
  </si>
  <si>
    <t>NJ/NYC/JMU
insta chloe.vanberkel
 chloe@fromatoztalent.com</t>
  </si>
  <si>
    <t>hey ✨
Co Founder @all for mimi 
management@sophadopha.com</t>
  </si>
  <si>
    <t>selah@clementinegroup.co
insta &amp; YouTube @selah.molden
SHEIN link below!⬇️</t>
  </si>
  <si>
    <t>Just a blankie girl telling stories 
Contact: kirby@undercurrent.net</t>
  </si>
  <si>
    <t>Washed up child actor 
host: @lifesajoke_pod 
kids: @WINSTON_DA_WEEN</t>
  </si>
  <si>
    <t>Los Angeles 
⚡️
sydney@sydneyteam.com</t>
  </si>
  <si>
    <t>ATX
haleigh@ostalent.com</t>
  </si>
  <si>
    <t>@deik 
bay area
: deiksha.inquiries@gmail.com</t>
  </si>
  <si>
    <t>this is a spam. (945k on main)
kaigibsonxx@gmail.com 
ig: kaigibson_
BOOKS ⬇️</t>
  </si>
  <si>
    <t>outfits + life
IG: carlinaerikin 
: carlina.erikin@hotmail.com
Netherlands</t>
  </si>
  <si>
    <t>univ of alabama 
brands:
  noa.skikne@thedigitalbrandarchitects.com</t>
  </si>
  <si>
    <t>fits | fashion | life
412
hannahfslope@gmail.com</t>
  </si>
  <si>
    <t>nyc + nola!!!
coffee &amp; vlogs &amp; such
✉️: jillian@thekairgroup.com</t>
  </si>
  <si>
    <t>yale grad | model | nyc  / ldn
social -  kamie@jabberhaus.com</t>
  </si>
  <si>
    <t>style, books, beauty &amp; life 
indianapolis 
 hunter@shinetalentgroup.com</t>
  </si>
  <si>
    <t>Mama+Wife
kayla.whiteh@thedigitalbrandarchitects.com
ATX
IG:daanawilliamson</t>
  </si>
  <si>
    <t>Pretty Inside &amp; Out 
Living an abundant life
 info@charniqg.com
Dallas</t>
  </si>
  <si>
    <t>eph. 3:20
southern fairy princess
 johnsonniyonna@gmail.com</t>
  </si>
  <si>
    <t>fashion, lifestyle + beauty girl
kelsei@digitalstreamers.com</t>
  </si>
  <si>
    <t>Fashion Content Creator 
DC
Thatgirlkadie@gmail.com</t>
  </si>
  <si>
    <t>beauty, food, life 
los angeles 
 allisonwong333@gmail.com</t>
  </si>
  <si>
    <t>howard university 
chlo3alcindor@gmail.com</t>
  </si>
  <si>
    <t>Yes I have the link</t>
  </si>
  <si>
    <t>A Proud SAHM of 4 
Just Doing Mom Shit</t>
  </si>
  <si>
    <t>LA
bellaella619@gmail.com</t>
  </si>
  <si>
    <t>fibi
‍♂️
hair, beauty, fashion &amp; girly things 
✉️keira@theangelsmgmt.com</t>
  </si>
  <si>
    <t>my life &amp; style
collabswithcyd@gmail.com
  my only account</t>
  </si>
  <si>
    <t>LA/LDN
Follow my insta @amelia_hb</t>
  </si>
  <si>
    <t>☀️MIAMI
: leah09122007@gmail.com</t>
  </si>
  <si>
    <t>toronto
 anjana.dhiman@dulcedo.com
I’m cuter on IG: anjana.dhimann</t>
  </si>
  <si>
    <t>UCLA ✮⋆˚.⋆
chelseastone222@gmail.com</t>
  </si>
  <si>
    <t>IG: @ellieevelynsmith ellie@mvetalent.com</t>
  </si>
  <si>
    <t>Nurse  | Fashion | Travel ✈️ 
: leiannemarig@gmail.com</t>
  </si>
  <si>
    <t>a little bit of everything here 
✉️ Hijessarakelyan@gmail.com</t>
  </si>
  <si>
    <t>OC/LA
 Herbs, Soft routines, Real life 
Nohelyjolvera@gmail.com</t>
  </si>
  <si>
    <t>Fashion
 corrostellabsn@gmail.com
outfit links ⬇️</t>
  </si>
  <si>
    <t>collabs/pr: jasminelaity1@outlook.com
insta  @jazlaity
all my links below ⬇️</t>
  </si>
  <si>
    <t>‍♀️hi girlies
midwest
: emmadoslak@gmail.com</t>
  </si>
  <si>
    <t>faith n fashion 
ig kyannamya
tampa .☘︎ ݁˖</t>
  </si>
  <si>
    <t>personal ig: @olivia.wagnerrr
makeup page ig: @oliviagrace_mua</t>
  </si>
  <si>
    <t>Partnership.michellesegredo@outlook.com. San Francisco</t>
  </si>
  <si>
    <t>Reina 
UGC + PR enquiries: reinadombrovska@gmail.com</t>
  </si>
  <si>
    <t>Taurus ofc 
 allanahpr@gmail.com
Outfits⤵️</t>
  </si>
  <si>
    <t>Isaiah 60:1 |  | London  
Fashion | Fitness 
: hey.maggylove@gmail.com</t>
  </si>
  <si>
    <t>City girl living in a camper 
 marytruong.connect@gmail.com</t>
  </si>
  <si>
    <t>beauty | fashion | lifestyle 
Pinterest: st114kanna
 : @anna2332@outlook.de</t>
  </si>
  <si>
    <t>mini stories, short hair, outfits 
me on IG @jules.jacobson</t>
  </si>
  <si>
    <t>fashion creator
Collabs/Promo: p7riss@outlook.com</t>
  </si>
  <si>
    <t>Probably Singing ️
vlogs &amp; more &lt;3
: alicecmusic@outlook.com</t>
  </si>
  <si>
    <t>✨Petite Fashion • 5’3 • Lifestyle ✨Florida
  ✉️ Vee_nailedit@hotmail.com</t>
  </si>
  <si>
    <t>outfits | lifestyle 
 alexlee.zia@gmail.com</t>
  </si>
  <si>
    <t>Lifestyle | Amazon Fashion | Abercrombie
lkyancey@pearpop.com
SHOP LOOKS ⬇️</t>
  </si>
  <si>
    <t>daily ootds / outfit inspo
ondreahkristof@gmail.com</t>
  </si>
  <si>
    <t>LA life, outfits &amp; beauty
IG: @caitlinwiig 
 caitlin@caitlinwiig.com</t>
  </si>
  <si>
    <t>welcome to my video diary
abbyguolla@gmail.com</t>
  </si>
  <si>
    <t>: Gabriellakminuto@gmail.com
Venmo: gabriellakminuto 
Sweet potato connoisseur</t>
  </si>
  <si>
    <t>jay 
IG: @flossybaby
email: jay@select.co</t>
  </si>
  <si>
    <t>IG: @haleypham</t>
  </si>
  <si>
    <t>Arizona State University | ΑΦ 
Gamma Pi Chapter ⭐️
TEMPE, AZ</t>
  </si>
  <si>
    <t>Hii loves⭐️
 cierawesthoffbusiness@gmail.com
Links↓</t>
  </si>
  <si>
    <t>New York
clairegrossmanbusiness@gmail.com</t>
  </si>
  <si>
    <t>Collabselliesuh@mar-agency.co
I love #ootds, cool accessories and a good spin</t>
  </si>
  <si>
    <t>just living that lifechicago
all opinions
 michellepostsig@gmail.com</t>
  </si>
  <si>
    <t>Hair | life | goods
Stay weird, stay cute
✨You'll like it here. Probably.</t>
  </si>
  <si>
    <t>✨ welcome 2 the BTS of influencing ✨
Los Angeles
 justinescr@kensingtongrey.co</t>
  </si>
  <si>
    <t>Travel • Fashion • Lifestyle •
IG: iilu</t>
  </si>
  <si>
    <t>Insta &amp; Twitter @maryelee24_
A Philly girl in this crazy world</t>
  </si>
  <si>
    <t>4 the girls♡
lifestyle creator
: nayahjcontact@gmail.com
fits/links in LTK ↓ ↓</t>
  </si>
  <si>
    <t>Fashions &amp; Funnies
shop @Rich Etiquette 
biz: connect@frankiebleau.com</t>
  </si>
  <si>
    <t>alice@acp-management.com
IG: madison_humphrey
SC: madisonhumphre</t>
  </si>
  <si>
    <t>My Vanity's Pov
 chelsea@idolsandicons.co
IG: @chesleeaa
https://linktr.ee/chesleeaa</t>
  </si>
  <si>
    <t>Seed Talk: A Sports technology Podcast
www.sportstechatlanta.com</t>
  </si>
  <si>
    <t>Click: Just save you a million</t>
  </si>
  <si>
    <t>Fitness| Beauty | lifestyle 
promo@ralphinakilby.com
@DFYNE ATHLETE DC:THICK</t>
  </si>
  <si>
    <t>level up with me 
26
second acc @jade amber 
jadeamber@dulcedo.com</t>
  </si>
  <si>
    <t>: sandy.king@theviralistgroup.com
 born &amp; raised 
nyc</t>
  </si>
  <si>
    <t>:katisha0121@gmail.com</t>
  </si>
  <si>
    <t>✨
beauty • lifestyle • vlogs
 - thelashhotline@icloud.com</t>
  </si>
  <si>
    <t>TeamSydneyThomas@CAA.com</t>
  </si>
  <si>
    <t>life of lily
outfit details⬇️⬇️
https://linktr.ee/lily.tolentino</t>
  </si>
  <si>
    <t>Lifestyle | Wellness | Beauty
epanico00@gmail.com
x</t>
  </si>
  <si>
    <t>Js sharing my life :) 
OC/LA
IG lenakadry
: Alkadrylena111@gmail.com</t>
  </si>
  <si>
    <t>: @luisapioubr
My IG Is better</t>
  </si>
  <si>
    <t>beauty+business+data
lily@barefaced.media
listen to the barefaced podcast</t>
  </si>
  <si>
    <t>WELCOME SEXY!!
catching flights and telling stories 
josieewingmedia@gmail.com</t>
  </si>
  <si>
    <t>for the girlies and mamas
seattle wa
✉️asiaboonex@gmail.com | collabs x ugc</t>
  </si>
  <si>
    <t>INSTA: sundaykalogeras
SNAPCHAT: Kalogerassunday
Kalogeras@night.co</t>
  </si>
  <si>
    <t>Espresso martini connoisseur
shits &amp; giggles</t>
  </si>
  <si>
    <t>brand inquiries  callahanxrahm@gmail.com
amazon links ↓</t>
  </si>
  <si>
    <t>Follow me and Add me on Instagram we going global Sneakystepperclothing_</t>
  </si>
  <si>
    <t>Ask me for my ️</t>
  </si>
  <si>
    <t>18
@LOCINWMARCY 
: kashxdoutdes@gmail.com</t>
  </si>
  <si>
    <t>kimjlewin@po.agency</t>
  </si>
  <si>
    <t>PARIS - MIAMI
frivoletaa@gmail.com</t>
  </si>
  <si>
    <t>Ig: dejjanicolee
dejjanicolee@yahoo.com
@777wr.ld</t>
  </si>
  <si>
    <t>You Got This
Lifestyle | Health &amp; Wellness 
links and more ↓</t>
  </si>
  <si>
    <t>Love u the most
piperrockelle</t>
  </si>
  <si>
    <t>Креатор @femenique.brand 
Подпишись, тут каждый день новые обзоры с бельем ✨</t>
  </si>
  <si>
    <t>outfits | hairstyles | life ✨ 
 toni@theangelsmgmt.com</t>
  </si>
  <si>
    <t>Make-up | Fashion | Skincare 
| francesca@alletragenmasken.de</t>
  </si>
  <si>
    <t>midsize fashion &amp; more
2025 bride 
: riley.collabs1@gmail.com</t>
  </si>
  <si>
    <t>my angels 
info@theangelsmgmt.com ✨☁️</t>
  </si>
  <si>
    <t>All Products in Tikershop.com
Black prices for November!!@
+ 5OFF</t>
  </si>
  <si>
    <t>just a bunch of cute fits 
ldn
 leah@thetalentnet.com.au</t>
  </si>
  <si>
    <t>Community Building
Fitness, Beauty, Events- London 
 contact@hobmanagement.com</t>
  </si>
  <si>
    <t>Insta: @juanita.ma
 MTL IT GIRL
Shop my 'It Girl' Essentials  ↓</t>
  </si>
  <si>
    <t>Guam &amp; San Diego
bellamqr.connect@gmail.com</t>
  </si>
  <si>
    <t>nyc 
beauty + curls 
: monicaxmarra@gmail.com</t>
  </si>
  <si>
    <t>my not so private, private story
mia@connectmgt.com</t>
  </si>
  <si>
    <t>aaliyah@migosmedia.com</t>
  </si>
  <si>
    <t>Savings &amp; Deals
Discounts, Coupons, Promo Codes #️⃣
 Click Link Below</t>
  </si>
  <si>
    <t>26 || LA 
900k? 
Business Inquires: Daylancollaborations@gmail.com</t>
  </si>
  <si>
    <t>24
in my bridal era
erin.keegan789@gmail.com</t>
  </si>
  <si>
    <t>Christy &amp; Carly
Insta : @theconnelltwin
Founders @bytct @BYTCT INDONESIA</t>
  </si>
  <si>
    <t>Makeup Artist | Wife | Pug Mom | Masshole
Founder @pointofview</t>
  </si>
  <si>
    <t>18
vlogging you rn
abigail.creator@gmail.com</t>
  </si>
  <si>
    <t>Ivy Angst
Umiami
ivyangstbiz@gmail.com</t>
  </si>
  <si>
    <t>wilhelmina models
business inquiries: hausofsos@icloud.com
instagram: cocosamone</t>
  </si>
  <si>
    <t>♡ 24 ♡
aleynaerzu123@gmail.com
insta: @aleynaariana</t>
  </si>
  <si>
    <t>eliza@cadence-talent.com 
she/her
british</t>
  </si>
  <si>
    <t>New York ❤️‍
low maintenance //   
melanie@beachwavesandbalayage.com</t>
  </si>
  <si>
    <t>inquiries: jacobjamessbiz@gmail.com 
jacob@rqmedia.co
777
Follow me Insta and Yt</t>
  </si>
  <si>
    <t>outfit inspo | beauty | wellness | travel
dubai | miami 
Info@khkiddo.com</t>
  </si>
  <si>
    <t>MN | 23
Persian 
Insta: Layla09rose</t>
  </si>
  <si>
    <t>nina@makersavenue.nl</t>
  </si>
  <si>
    <t>I do it for the Girls collabwithlucille@gmail.com</t>
  </si>
  <si>
    <t>beauty and brainzz
infoluciasanchez7@gmail.com</t>
  </si>
  <si>
    <t>beauty fashion fitness
❦ dominicana
nicki@socialcasaco.com</t>
  </si>
  <si>
    <t>your "glow up" bff 
 dayswithkai@gmail.com 
toronto
let's be friends ⬇️</t>
  </si>
  <si>
    <t>Fashion + lifestyle
 reembasma1018@gmail.com</t>
  </si>
  <si>
    <t>euer coffee &amp; cocktail girl
IG: @liv.yah (555k+)
AMAZON STOREFRONT ⬇️</t>
  </si>
  <si>
    <t>Cocktails &amp; Beauty
 booking@julialaurina.de
️ amazon storefront</t>
  </si>
  <si>
    <t>UK
Depop: Ashleychilli
Just a girl posting her fits</t>
  </si>
  <si>
    <t>making life a little extra
lifestyle + hauls ✨
 courtneyannsankey@gmail.com</t>
  </si>
  <si>
    <t>NYC
 - miamany@friendsinreality.com
Ig: mimsmany</t>
  </si>
  <si>
    <t>IG &amp; YT: @taylortiminskas 
taylor@outreachtalentgroup.com</t>
  </si>
  <si>
    <t>Gott och blandat‍♀️</t>
  </si>
  <si>
    <t>QLD, Australia
Plus size model. Content Creator
Instagram: @shaeswasbrookmurray</t>
  </si>
  <si>
    <t>Detroit ❤️
Makeup IG: Jaylamartistry
Shopgirlswrld.co</t>
  </si>
  <si>
    <t>ALL s ⬇️</t>
  </si>
  <si>
    <t>ig: juliamielnicka_
 mielnickajulia@gmail.com
fashion and daily content</t>
  </si>
  <si>
    <t>Clothing Brand
"The future is now"</t>
  </si>
  <si>
    <t>SAHM of 4  ESTHETICIAN  ANTISOCIAL  SHOPPING ADDICT ️ LOUISIANA</t>
  </si>
  <si>
    <t>Daygo
Stanford ‘20 
WNBA
: thorton@excelsm.com
IG: @dijonai</t>
  </si>
  <si>
    <t>‍
IG: AyrenCastelan</t>
  </si>
  <si>
    <t>gothic barista that goofs around too much
lG: heartstamp101</t>
  </si>
  <si>
    <t>18
collab: faustacm3@gmail.com</t>
  </si>
  <si>
    <t>: ᴍᴇʟᴀɴɪɢʜᴛᴛ
: ᴍᴇʟᴀɴɪɢɴᴛ
: ᴍʙʏᴍᴇʟᴀɴɪɢʜᴛᴛ</t>
  </si>
  <si>
    <t>fits and bits
 chana_kesselaar@hotmail.com</t>
  </si>
  <si>
    <t>Ig: aroomikimkr
X:aroomikim</t>
  </si>
  <si>
    <t>Food Stylist @TODAY Show
acrosskrissystable@gmail.com
IG: @acrosskrissystable</t>
  </si>
  <si>
    <t>JÁ SEGUE PARA +DICAS DE COMO PAGAR BARATO  NAS COMPRINHAS</t>
  </si>
  <si>
    <t>Uk
Lifestyle &amp; girlie things✨
Georgiaregler@yahoo.com</t>
  </si>
  <si>
    <t>do it all with love 
 kriselamae721@gmail.com</t>
  </si>
  <si>
    <t>Health‍♀️ | Food | Lifestyle | TikTok Shop Affiliate️</t>
  </si>
  <si>
    <t>L.A 
Fashion+Beauty+Lifestyle
Mariasofficial.co@gmail.com</t>
  </si>
  <si>
    <t>Ig :@220nordygal
 kaithomacollabs@gmail.com
Skims boyshort</t>
  </si>
  <si>
    <t>✨Welcome to the beautiful things in life✨
Tag your #breuningermoments</t>
  </si>
  <si>
    <t>home of the tommycrats
 x is better: tommycrat
insta: tommycrat</t>
  </si>
  <si>
    <t>alt gym girl 
IG: @leahlcedeno
tiktok@leahcedeno.com
links 2 my stuff</t>
  </si>
  <si>
    <t>i used to be an editor ‍♀️
19</t>
  </si>
  <si>
    <t>just romanticizing life &lt;3
estate sales | thrift hauls | everything</t>
  </si>
  <si>
    <t>✨</t>
  </si>
  <si>
    <t>‍♀️☕️
is it large bust approved?
: allthingswithaud@gmail.com</t>
  </si>
  <si>
    <t>ꜰᴀꜱʜɪᴏɴ♡ᴍᴀᴋᴇᴜᴘ♡ᴛʀᴀᴠᴇʟ♡ᴍᴏᴅᴇʟ
ꜱꜰ✧ʟᴀ
ᴀꜱʜʟᴇʏɪᴛᴀʟʙᴏᴛᴛ@ɢᴍᴀɪʟ.ᴄᴏᴍ
ᴄᴇʀᴛɪꜰɪᴇᴅ ɪɴꜰʟᴜᴇɴᴄᴇʀ</t>
  </si>
  <si>
    <t>24 | az 
☕️☁️
✉️chasieslife@gmail.com</t>
  </si>
  <si>
    <t>Fashion ✨ Lifestyle | Vienna 
 UGC &amp; Collabs 
 leditionmaria@gmail.com</t>
  </si>
  <si>
    <t>Princess Diaries ᥫ᭡.  
Lifestyle - MIAMI - Fashion 
: The.Rickaya@gmail.com</t>
  </si>
  <si>
    <t>♰
big deal to the unemployed
sadie@moxymgt.com</t>
  </si>
  <si>
    <t>Instagram katy3ey
katy@migosmedia.com for collabs</t>
  </si>
  <si>
    <t>Just another sad boy
Dm for credit</t>
  </si>
  <si>
    <t>secret spam account</t>
  </si>
  <si>
    <t>not impersonating 
FANPAGE</t>
  </si>
  <si>
    <t>✞</t>
  </si>
  <si>
    <t>FAN ACCOUNT for the Kardashians</t>
  </si>
  <si>
    <t>fashion &amp; lifestyle creator  
IG: malaika.ray</t>
  </si>
  <si>
    <t>Welcome to itskyajeub backup! We love y’all!!</t>
  </si>
  <si>
    <t>PA | 20
✉️ggmachinga@gmail.com</t>
  </si>
  <si>
    <t>chiaramaggio18@gmail.com</t>
  </si>
  <si>
    <t>INSTA: Loelle.Kemery</t>
  </si>
  <si>
    <t>2010 | ✝️
mainly football edits
#miasanmia❤️</t>
  </si>
  <si>
    <t>22.
Nola/Atl</t>
  </si>
  <si>
    <t>World’s Best Skimboards</t>
  </si>
  <si>
    <t>nicole.herrera@thedigitalbrandarchitects.com
LA</t>
  </si>
  <si>
    <t>MI | FL 
fitness | lifestyle | fashion 
arianavitalepr@gmail.com
↓LINKS + AMAZON</t>
  </si>
  <si>
    <t>IG: balanced_brittany ✨
Lea@shinetalentgroup.com</t>
  </si>
  <si>
    <t>mom life + hair tutorials 
 katymcbridevlogs@gmail.com</t>
  </si>
  <si>
    <t>nyc 
outfits and good living
tanyabelllapr@gmail.com</t>
  </si>
  <si>
    <t>az state 
‍♂️✨‍♀️
ramwilsonn@icloud.com</t>
  </si>
  <si>
    <t>INSTAGRAM  summerchristieee
 summerchristie9@gmail.com</t>
  </si>
  <si>
    <t>daily favs
wellness lifestyle, fashion, beauty 
collaborate@briannafornes.com</t>
  </si>
  <si>
    <t>@therealdba
simranahadparvez@gmail.com</t>
  </si>
  <si>
    <t>nj
jennabachrach8@gmail.com</t>
  </si>
  <si>
    <t>i don't gatekeep 
beauty &amp; wavy hair 
nyc
 vmeghanact@gmail.com</t>
  </si>
  <si>
    <t>Making a hobby out of spending way too much money
krissymeridieth3@gmail.com</t>
  </si>
  <si>
    <t>fashion &amp; inspo * ˚ ✦
.ೃ࿐</t>
  </si>
  <si>
    <t>C❤️</t>
  </si>
  <si>
    <t>styling all 5 of my @SKIMS bodysuits!  #fyp #skims #skimspartner</t>
  </si>
  <si>
    <t>@SKIMS =saving fashion week #skimspartner</t>
  </si>
  <si>
    <t>You heard it here first Capris are going to be the fall trend and @SKIMS has the perfect ones #skimspartner  #outfit</t>
  </si>
  <si>
    <t>Ok @SKIMS I see you. This set is incredible! 
#SKIMSpartner #skims #ootd, #falloutfits #fitcheck</t>
  </si>
  <si>
    <t>Ladies... the 2-in-1 custom fit bra we NEEDED our entire lives  New @SKIMS Bras drop 4/24 at 9 AM PST #skimspartner #bestbra #bratryon #ad</t>
  </si>
  <si>
    <t>I have literally lived in this set - it’s too soft x @SKIMS , #SKIMSpartner, #skims, #skimsboyshort, #pjset shop my link - https://link.skims.com/gg9tm6ri</t>
  </si>
  <si>
    <t>Love how easy and comfy this face shaper is and my jawline has never been so snatched! shoutout to the @SKIMS face shaper for performing magic 
 #skimspartner</t>
  </si>
  <si>
    <t>comfiest in my skims @SKIMS #skimspartner #loungewear #set #fy #fashiontiktok</t>
  </si>
  <si>
    <t>The after result of this push up bra is insane! This is the new ultimate super push up bra from @skims  #skimspartner #pushupbra #tryon #skimsreview</t>
  </si>
  <si>
    <t>Hit the JACKPOT w/ this set for back to school outfit finds!  @SKIMS #skims #skimspartner #skimsset #backtoschool #ootd  #classoutfit #univeristyofalabama</t>
  </si>
  <si>
    <t>Back to school with @SKIMS ✍️ #skimspartner #skims #kd #backtoschool</t>
  </si>
  <si>
    <t>SKIMS matching pj sets are my new obsession So comfy and cute! Link to this set in my bio @SKIMS #skimspartner #skims #skimsboyshort #pjset</t>
  </si>
  <si>
    <t>Ladies, never settle ❤️ #fyp #couples #relationships #couplegoals #skimspartner</t>
  </si>
  <si>
    <t>Wait I’m OBSESSED @SKIMS  ✨✨ #skimspartner </t>
  </si>
  <si>
    <t>Build an outfit with me in my @SKIMS  #skimspartner</t>
  </si>
  <si>
    <t>Winston's face has me SCREAMING  @SKIMS #skimspartner</t>
  </si>
  <si>
    <t>@SKIMS this is crazy #skimspartner</t>
  </si>
  <si>
    <t>@SKIMS  #skimspartner #skimscotton #skims #skimsdupe #fyp</t>
  </si>
  <si>
    <t>Cozy essentials for a campus reset  #skimspartner #skimsbacktoschool #skims #back2school #college @SKIMS</t>
  </si>
  <si>
    <t>The perfect PJ's for summer @SKIMS  #SKIMSpartner, #skims, #skimsboyshort, #pjset AD</t>
  </si>
  <si>
    <t>Come along with us to shoot for The Campus Collection @SKIMS!   #skimspartner</t>
  </si>
  <si>
    <t>Comfy + cute is ALWAYS my formula for outfits on campus and ofc @SKIMS delivered as usual #skimspartner</t>
  </si>
  <si>
    <t>Replying to @SKIMS thank you @SKIMS !!! also posting a more detailed try on so check my page for that  #SKIMSpartner  #SKIMS #tryonhaul #pr</t>
  </si>
  <si>
    <t>red in the summer &gt;&gt; ️❣️ @SKIMS #skimspartner #tryon #casualstyle</t>
  </si>
  <si>
    <t>GRWU for the day! ✨ Matching in our @SKIMS today 
#skimspartner</t>
  </si>
  <si>
    <t>Cheers to answered prayers and manifestations ✨ it only gets better from here!!! #positivemindset #skimspartner #influencertips</t>
  </si>
  <si>
    <t>Having an unhealthy obsession with @SKIMS was not on my bingo card for this year but I’m here for it #skimspartner</t>
  </si>
  <si>
    <t>New go to staple piece @SKIMS #skimspartner</t>
  </si>
  <si>
    <t>Anything @SKIMS  #skimspartner</t>
  </si>
  <si>
    <t>Mukbang? ✊ set from @SKIMS #skimspartner #fyp #food #mukbang</t>
  </si>
  <si>
    <t>The Campus Collection BTS with @skims  #skimspartner</t>
  </si>
  <si>
    <t>skims viral shapewear is 30% off - shop the bi-annual sales sitewide and in stores ️ exclusions apply 
@aimee</t>
  </si>
  <si>
    <t>Excuse my old spray tan on my neck  #ford #bronco #raptor #truck</t>
  </si>
  <si>
    <t>My Girls were serving looks this Memorial Day Weekend! ✨ Check them out in their adorable @SKIMS fits by @Kim Kardashian!  I’m obsessed with how they color-coordinated everything! We NEED this merch @SKIMS These cuties were absolutely glowing in Wildwood!  #SquadGoals #MemorialDay #SKIMS @tiana @za @lleigrwm @ariel #Fyp #foryoupage #FORYOUPAGE #trishthemomof4 #fyp #skims #Kimk #ForYouPage #TAGSKIMS</t>
  </si>
  <si>
    <t>Replying to @SKIMS the audacity he has to fumble a baddie in @SKIMS #skimspartner</t>
  </si>
  <si>
    <t>the skims collection is GROWING this year ✨ @SKIMS #skims #skimshaul #skimspartner #skimstryon</t>
  </si>
  <si>
    <t>Built in bra tops are just better @SKIMS #skimspartner #ad #builtinbra #skims #bratop</t>
  </si>
  <si>
    <t>#skims</t>
  </si>
  <si>
    <t>fall outfit idea #1 featuring my SKIMS fits everybody lace bodysuit ✨ 
#xybca #october #xyzabc #falloutfitinspo #falloutfitideas #falloutfit #fallfashion #skims #skimspartner #skimsromper #cleangirlaesthetic #fashiontips</t>
  </si>
  <si>
    <t>Say yes to the dress? @SKIMS #SKIMSPartner #skimsvalentinesshop #fitseverybody #skims #skimsdress</t>
  </si>
  <si>
    <t>Excited to try on @SKIMS viral bodysuit  I truly like how snatching and smoothing the bodysuit is! #skimspartner #skims #skimsreview  #viralbodysuit #shapewear #bodysuit #tryon #tryonhaul</t>
  </si>
  <si>
    <t>@SKIMS slid in my emails  This is a reminder that no matter what you think of yourself there’s people out there seeing pontential in you!! Keep showing up at your own pace  this makes me So happy and excited #SKIMS #skimspartner #greenscreen #smallcontentcreator #influencerprogram #contentcreator</t>
  </si>
  <si>
    <t>@SKIMS #skimspartner
#SKIMScotton #SKIMS #skimsdupe</t>
  </si>
  <si>
    <t>when the @SKIMS bra is just that good 
#skimspartner #skimsbra #skimshaul #skimstryon #skimsreview</t>
  </si>
  <si>
    <t>And this is only half of it! Posting the rest later  @SKIMS #skims #Nordstrom #skimshaul #skimspartner #OOTD #clothinghaul #retailtherapy</t>
  </si>
  <si>
    <t>@SKIMS before and after of the seamless sculpt bodysuit! if you can't tell... i'm obsessed!!!  
#skimspartner #skimsshapewear #skims #skimsreview #skimsbodysuit #skimstryon #tryon</t>
  </si>
  <si>
    <t>@SKIMS wearing a size small in light heather grey folded pants and shirt the most comfortable and soft set i have ever owned! #SKIMScottoncollection, #bestbasics, #loungeset#capcut</t>
  </si>
  <si>
    <t>New fleece @SKIMS #skimspartner</t>
  </si>
  <si>
    <t>@SKIMS keeping me looking snatched in all my denim fits
#skimsshapewear #skimspartner 
#skims #skim #skimsseamlesssculptbodysuit #seamlesssculpt #snatched #bodysuit #skimsbodysuit</t>
  </si>
  <si>
    <t>ootd wearing only skims  @SKIMS  paired with @UGG® tazz #skims #skimsoutfit #skimsbodysuit #skimssweatpants  #outfitinspo #ootdinspo #casualfashion #cozystyle #uggs #uggseason #autumnoutfits #girly #girlythings #trend #fy #fyp #xybzca #viral</t>
  </si>
  <si>
    <t>@SKIMS Relaxed Tees drops 7/31 at 9 AM PST #skimspartner #capsulewardrobe #besttshirt</t>
  </si>
  <si>
    <t>@SKIMS obsessed #skimspartner #skims #explorepage #fyp #7pariss</t>
  </si>
  <si>
    <t>Nothing beats the quality  #skims #camitop #skimpartner</t>
  </si>
  <si>
    <t>The perfect gift ♥️ @SKIMS 
•
#skimstryonhaul #matchingset #christmasgift #loungeset #skimspartner</t>
  </si>
  <si>
    <t>The best skims inspired boxer set i’ve felt yet!! It’s so soft and not squeezing my thighs  in my LtK! #affordablefashion #skimsinspired #skims #affordable #fashion #outfit #casualstyle #outfitinspo #ootd #sharingiscaring #size6fashion #size6 #neutealstyle #momlife #fyp #foryou #foryoupage #fypage #foruu #foryou #viral #trending #targetstyle #targetfinds #ltk #ltkstyletip</t>
  </si>
  <si>
    <t>@SKIMS the ultimate bra is a NEED for the girlies with small  #skimspartner #ittybittycommitee #fashiontips</t>
  </si>
  <si>
    <t>@SKIMS i love love love this bodysuit in this colour  #skims #skimspartner #fyp</t>
  </si>
  <si>
    <t>@SKIMS you really did your big one here #skimsultimatebra #skimspartner #skimsreview, #pushupbra, #skimsbra, #summershades</t>
  </si>
  <si>
    <t>Self care routine in nothing other than the best @SKIMS  #skimspartner</t>
  </si>
  <si>
    <t>complain with me  #skimspartner</t>
  </si>
  <si>
    <t>Buying books I see other people holding  #skimspartner</t>
  </si>
  <si>
    <t>Catching flights AND feelings for MC 25✈️  So excited to be on day 8 of polish week with @SKIMS #skimspartner  #alphaphi #asualphaphi #asu #asurecruitment</t>
  </si>
  <si>
    <t>UNREALLLL unboxing soon️✨ #skims #skimsinfluencer #skimspartner #skimsinfluencers #dreampartnership</t>
  </si>
  <si>
    <t>I had to have it #skims #fyp</t>
  </si>
  <si>
    <t>Comfy boven alles
#skims #skimsreview #skimshaul #skimspartner #skimshauls #ootd #ootdfashion #ootdhijabstyle #bijenkorf #fittok #fittiktok #rotterdam #amsterdam#curls #criola #caboverdiana #kimkardashian #viral #fyppppppppppppppppppppppp #fy #curlyhair #haul @SKIMS @Kim Kardashian</t>
  </si>
  <si>
    <t>SKIMS try on haul — I remember falling in love with the skims double waistband pants last year and then completely forgot they existed until seeing them yesterday lol I wish they had the black or brown in store for Fall purposes bc my closet is all greyed out 
#girlythings #minivlog #shoppinghaul #shoppingvlog #shopwithme #tryonhaul #Lifestyle #softgirl #selfcare #aesthetic #dayinmylife #haul @SKIMS</t>
  </si>
  <si>
    <t>This was my mom lol #SKIMSpartner #fyp #comedy #mom #momsoftiktok #momtok #povs #skit #couplecomedy #friends #momsbelike #relatable</t>
  </si>
  <si>
    <t>Skims new arrivals 
•COTTON JERSEY T-SHIRT| HALITE xxs
•COTTON RIB T-SHIRT| CURRANT xxs
COTTON RIB SET| CURRANT xxs
@SKIMS #skims #chelseasvanity #skimsnewarrivals #skimstop #skimsset</t>
  </si>
  <si>
    <t>LOVB partnership with Skims and how brands are partnering with womens sports @neve__clark 
#womenssports #skims</t>
  </si>
  <si>
    <t>I got a way to saved 50% off on skims!!!
SKIMS coupon newest !
#skims #skimsbodysuit #skimshaul #coupert #promocodes #couponing</t>
  </si>
  <si>
    <t>Always gonna a #skims @SKIMS girl 
Great quality and material #skim #skins #bawdy #bodyody</t>
  </si>
  <si>
    <t>skims fall haul 
@SKIMS 
all items  in my shopmy 
#skims #skimshaul #fallfashion #falloutfits #pregnancy</t>
  </si>
  <si>
    <t>SKIMSSSSS STAP PLAYIN W ME AND THE REST OF US. that 15% makes a difference  #skims #skimsreview #kimkardashian</t>
  </si>
  <si>
    <t>#skims I didn’t wanna have to do this</t>
  </si>
  <si>
    <t>The dreamiest color for fall @SKIMS Iron
TOP: cotton jersey scoop neck long sleeve 
BOTTOMS: cotton jersey low rise crop pant 
#skims#skimshaul#ootd#skimstryonhaul#girly</t>
  </si>
  <si>
    <t>my @SKIMS must haves ✨
#skims #skimshaul #clothes #shoppinghaul</t>
  </si>
  <si>
    <t>in honor of this song coming out today  both shirts from @SKIMS</t>
  </si>
  <si>
    <t>matching set for a comfy monday⛅️ #ootd #outfit #matchingset #sets #clothes #clothing #fit #outfitideas #style #skims</t>
  </si>
  <si>
    <t>Got my man skims so we can match@Jacolby@SKIMS #skims #skimsmens #matching</t>
  </si>
  <si>
    <t>he’s not ready to see me in this fit omg new @SKIMS Fits Everybody dropping 6.15 at 9AM PT #summerlooks #ootd #grwm </t>
  </si>
  <si>
    <t>Ms Kimberly this color eats downnn @SKIMS  #skims #skimssweatpants #skimssets #skimsoutfit #skimssweatset #skimsdarksepia #brownsweatset #fallset #browngirl</t>
  </si>
  <si>
    <t>@SKIMS coming in clutch with the high quality basics  all will be over on my shopmy  #skimshaul #skims #basics</t>
  </si>
  <si>
    <t>Skims sets going crazy ‍ @Nunewb #fyp #clothingline #sneakystepper #fashion #skim</t>
  </si>
  <si>
    <t>Mini midweek @SKIMS  haul ❤️ the dark sepia is so fire. My fav new color way.  @Justin Seroskie #haul #skims #fyp #foryoupage #couple</t>
  </si>
  <si>
    <t>Replying to @marci  What color suits me best?  #fyp #zyxcba #foryouuuuuuuuuuuuu #skims #skimsreview #skimshaul #contentcreator #skimsblackgirl</t>
  </si>
  <si>
    <t>loving the pajama sets  @SKIMS @Nordstrom #skims #skimshaul #fyp #fashion #microinfluencer</t>
  </si>
  <si>
    <t>Jme sens trop bien dedans @SKIMS</t>
  </si>
  <si>
    <t>tata kimy tu regales  #skims #fakebody #fyp</t>
  </si>
  <si>
    <t>This @SKIMS dress  #fyp</t>
  </si>
  <si>
    <t>i might have a problem ts is not cheap‍↕️</t>
  </si>
  <si>
    <t>арт wb 348242998  @Femenique Brand</t>
  </si>
  <si>
    <t>Just 4 skims girllllsssss #curvyfashion #skimstryon #curvystyle #skims #skimsreview #plussizeedition #plussizefashion #curvytiktok</t>
  </si>
  <si>
    <t>Comfy chill days in the New @SKIMS cotton rib &gt;&gt;&gt;☁️ dropping 9/7 at 9AM PT #ad #loungewear #cleangirlaesthetic #grwm #newskims</t>
  </si>
  <si>
    <t>vertraut mir und bestellt heute noch</t>
  </si>
  <si>
    <t>@SKIMS outdoor ☁️✨ the best onesie ever angels I’m wearing the OUTDOOR MID THIGH ONESIE SMOKE  @theangelsmgmt gifted 
#skims #skimspartner #skimsoutdoor #skimsreview #skimsoutdoorscollection #outfit #outfitideas #grwm #ootd #spring #skimstryon #tryon #fyp</t>
  </si>
  <si>
    <t>50% OFF Today Only!  Get Seamless, Sculpted Confidence with Our Shapewear Bodysuit. #shapewea #bodysuit #fyp #snatched #fashiontiktok #slimming #body  #forwomen #bestbodysuit #skims #skimspartner #tummycontrol</t>
  </si>
  <si>
    <t>finally got my hands on the SKIMS soft lounge dress  obsessed is an understatement 
@SKIMS #skimspartner</t>
  </si>
  <si>
    <t>the most feminine dress @SKIMS I need more colours  #skims #datenight #blackdress</t>
  </si>
  <si>
    <t>Semsless scuplting high wasit leggings from skimss gives you a free booty lift  #skims #skimsreview #skimsdress #skimsleggings #sculptingleggings</t>
  </si>
  <si>
    <t>okay i get the hype now  @SKIMS #skimspartner #skimsshapewear #bodysuit #skims #fallfashion #shapewear #skimsbodysuit</t>
  </si>
  <si>
    <t>@SKIMS obsessed with this t-shirt  #skims #skimshaul #skimstop #fitseverybodyskims #skimsbra</t>
  </si>
  <si>
    <t>@SKIMS Cotton Lace drops 6/13 at 9 AM PST #skimspartner #summerstyle #outfitinspo</t>
  </si>
  <si>
    <t>zara coming through with the skims doops #zara #zarahaul #skims #skimsbodysuit</t>
  </si>
  <si>
    <t>@SKIMS fits everybody bodysuit #skims #skimspartner #skimsfitseverybody</t>
  </si>
  <si>
    <t>Get SKIMS promo codes for your next order through Foxy Coupons and start savings BIG on your next order!
#SKIMS #promocode #discount #fashiondealsforyou #skimshack #skimscouponcode #skimscode #fallfashion #clothesdiscount #trendingfashion #tiktokfinds #2024</t>
  </si>
  <si>
    <t>Wearing @SKIMS 24/7 now  #tellthemtosponsorme #fyp #skims</t>
  </si>
  <si>
    <t>@SKIMS collection.. My favorite brand of all time. Wish this was sponsored #fashiontok #skims #skimsreview #haul</t>
  </si>
  <si>
    <t>Had to do this dance with our fav dress  
#skims #sundress #ootd #foryou #twins #trend #fypシ゚</t>
  </si>
  <si>
    <t>ALL THREE ARE  #skims #clothinghaul #tryonhaul #haul #fashion #kimkardashian</t>
  </si>
  <si>
    <t>#gymtok #gymgirls #gym #dress #skims</t>
  </si>
  <si>
    <t>i'm sick just pack up the whole store, i'll take one of everything.             #fypシ #skims @SKIMS #tryonhaul #foryoupagе #skimstryon</t>
  </si>
  <si>
    <t>fav store  @SKIMS @Kim Kardashian #skims #skimsstore #skimshaul #kimkardashian #kardashians</t>
  </si>
  <si>
    <t>Which one was the best fit?</t>
  </si>
  <si>
    <t>Obsessed with this @SKIMS dress!!! Literally fits perfectly  #skims #kimkardashian #skimsdress #skimsreview #skimstryon #kardashians #ootd #ootn</t>
  </si>
  <si>
    <t>Try on of the skims bodysuit  I’m obsessed!  #skims #skimsbodysuit #viral</t>
  </si>
  <si>
    <t>Green is in !  #ootd #lowrisepants #skimspartner #flaredpants #relatable #manifestation #basicoutfit #basicoutfitideas #workoutfit #outfitinspo #outfitideas #CapCut</t>
  </si>
  <si>
    <t>skims unboxing  
gracias alejandro por tu colaboración y por el top !!! #skims #ubboxing #skimsreview #haul #unboxing #skimsunboxing #clothes #top #skimstop #kimkardashian @SKIMS #fyp #beauty</t>
  </si>
  <si>
    <t>And its tall girl friendly, Im 5’6  #skimsdress #longdress #pumiey</t>
  </si>
  <si>
    <t>since you guys love the skims videos sm here's another one  @SKIMS #fyp #skims #skimspartner</t>
  </si>
  <si>
    <t>girls, the skims ultimate collection push up bra is unreal !! @SKIMS #skimspartner #skimsreview #skims</t>
  </si>
  <si>
    <t>skims vs. amazon pink dress edition  welches kleid sieht besser aus? ⬇️ das amazon dupe findet ihr in meinem amazon highlight abgespeichert  *anzeige
editing credit: @Chriena 
#skims #skimsdupe #skimsdress #amazon #amazonde #amazonfinds #amazonfashion #amazonmusthaves #amazondress #pinkdress #slipdress #dress #fashioninspo #fashioninspiration #outfitinspiration #summerdress #summeroutfit #sommerkleid #sommeroutfit #kleid</t>
  </si>
  <si>
    <t>Obsessed with my hair omgg! Also @SKIMS I need this body suit in all the colours</t>
  </si>
  <si>
    <t>obsessed with the @SKIMS valentines shop ❤️ #skims #skimsreview #skimshaul #skimspartner #skimsinspired #skimsvalentinecollection #valentinesday #cherry #skimscherryblossom #skimsboyfriendcollection #foryoupage #fyp #foryou #foru #forupags #viral #viralsoundtiktok</t>
  </si>
  <si>
    <t>Bringing back the skims dress</t>
  </si>
  <si>
    <t>somehow ripped a hole in my bodysuit  #fyp #skims</t>
  </si>
  <si>
    <t>Black outfits&gt;&gt;&gt;
#fyp #foru #fördig #fördigpage #outfit #louisvuitton #skims #skimsbodysuit #blackoutfit #outfitinspo #kostymbyxor #body</t>
  </si>
  <si>
    <t>#fypシ#skims</t>
  </si>
  <si>
    <t>The perfect black dress does exist @SKIMS #skimspartner #skimsdress #skimsloungedress 
#ootd #grwm #plussize #plussizefashion #curvyfashion #explorepage #fashion #fashionblogger</t>
  </si>
  <si>
    <t>And it’s tall girl friendly  #fyp #skimshaul #skimsvalentinecollection #skimsreview #personalshopper #tryonhaul #tryonwithme #galentinesday #galentineideas #valentinesday</t>
  </si>
  <si>
    <t>in SF!! The AmZ0N hoodie hoodiessss  #girlygirl #babypink #pink #skims #skimstryon #skimscherryblossom #skimshoodie #skimsgirl #skimstryon #oversizedhoodie #hoodies</t>
  </si>
  <si>
    <t>skims try on! love it  @SKIMS #skims #skimspartner #SKIMScotton #SKIMSfitseverybody [pr]</t>
  </si>
  <si>
    <t>Foldover pant : medium 
Long sleeve : XS                                        
#skims</t>
  </si>
  <si>
    <t>Mach es wie Luna und hol dir das Heartbeat Lounge Set
#springbreak #springtok #summertime #heart #skims</t>
  </si>
  <si>
    <t>@SKIMS #skims #outfit #foldoverleggings #capris #trending</t>
  </si>
  <si>
    <t>Skims really got me  I went on for bras… but the kids’ PJs were SO cute &amp; soft I had to add them to my cart ✨ @SKIMS #S#SkimsHaulS#SkimsKidsS#SkimsPJsS#SkimsFindsS#SkimsReviewM#MomLifeT#TikTokMadeMeBuyItM#MatchingPJsM#MomHaulS#SkimsBrasC#ComfyAndCuteSkimsStyle #O#OOTDU#UnboxingC#CozyVibesHaulTok</t>
  </si>
  <si>
    <t>gamedayyy tikkyyy❤️ in my @SKIMS set   
#fyp #wnba #gameday #dijonaicarrington #skims</t>
  </si>
  <si>
    <t>@SKIMS por fin llegó a México 
#skims #skimsreview #skimsdress #skimsbodysuit</t>
  </si>
  <si>
    <t>a few items i got from the skims sale  #skims #skimshaul #pinkaesthetic</t>
  </si>
  <si>
    <t>@Post Malone for SKIMS Mens.</t>
  </si>
  <si>
    <t>Someone tell skims to sponsor me  #iloveskims #fyp @SKIMS</t>
  </si>
  <si>
    <t>It’s giving skims  #walmartpartner #walmartfashion #walmarthaul #skimsdupe #summerclothes #walmartfinds #creatorsearchinsights #fyp</t>
  </si>
  <si>
    <t>im living in skims also how cute is this outfit? my fav @SKIMS   #skims #skimsoutfit #skimssweatpants #cottonjersey #outfitinspo #ootdinspo #casualfashion #cozystyle #uggs #uggseason #itgirl #trend #fy #fyp #viral</t>
  </si>
  <si>
    <t>Me, my coziest @SKIMS set, and fancy ice cream for dinner #skimspartner</t>
  </si>
  <si>
    <t>obsessed with this set from @SKIMS | #skimspartner #skimscotton #skimsset</t>
  </si>
  <si>
    <t>We caught up with @Kim Kardashian at the @SKIMS NYC Flagship event tonight 
Kim has officially brought #Skims to New York! 
#kimkardashian</t>
  </si>
  <si>
    <t>Svarar @Holly x @SKIMS Seamless Sculpt THONG BODYSUIT</t>
  </si>
  <si>
    <t>When the amazon set WINS  SKIMS COTTON JERSEY SET look alike in black! Provided tags since people doubted last time!!  amazon vs SKIMS #skims #skimsreview #skimstryon #skimscottonjersey #skimscottonjerseylongsleeve #cottonjerseycollection #skimscottoncollection #kimsfoldoverpants #skimsonabudget #Skimslounge #skimsgreylongsleeve #blackclothes #blackclothing #brunette</t>
  </si>
  <si>
    <t>Gostou? Comente eu quero
#look #fasshion #bodyskims #kardashians #shein #viral</t>
  </si>
  <si>
    <t>slowly replacing my whole wardrobe w. Skims  #skims</t>
  </si>
  <si>
    <t>This collection is so dreamy @SKIMS @Nordstrom ️ #skims #fyp #fypシ #fypシ゚viral #kimkardashian #skimsdress #skimscollection #fitseverybody #foryou #summer #summertime #fits #fitspo</t>
  </si>
  <si>
    <t>Skims has landed in Stuttgart
@vickynatascha is trying on the latest must-have pieces from @SKIMS at our launch event. Come by and explore the full range. Available at our flagship stores in Munich, Düsseldorf, Stuttgart and also online. 
 #skimspartner #Breuninger #Breuningermoments</t>
  </si>
  <si>
    <t>trying on the @SKIMS valentine’s day collection!! was so excited to see so much pink and i love the heart cutouts  #skimsreview #skimsvalentinecollection #skimstryon</t>
  </si>
  <si>
    <t>skims valentines collection  @SKIMS #skims #skimsvalentinecollection #fyp #explore #OOTD #parati #wlyg #meganfox #viral @WeLoveYourGenes</t>
  </si>
  <si>
    <t>Hi there the perfect shapewear bodysuit in 5 colours
Search: snatch bodysuit 
#bodysuit #body #shapewear #skims #skimsdupe #paddedbodysuit</t>
  </si>
  <si>
    <t>I love harbor blue @SKIMS  #skimstryon #skimsreview #skimshaul #skimsunboxing #skimsset</t>
  </si>
  <si>
    <t>did y’all shop the skims bi-annual sale?!  #skims #skimshaul #cottonribtank #aestheticvideos #haultok #unboxing</t>
  </si>
  <si>
    <t>@ZARA did it again ✨ love this dress , and it sculpts your figure as well  #dresses #zara</t>
  </si>
  <si>
    <t>Casual outfit for the day | @SKIMS foldover loungewear set | Barely Pink . I am obsessed</t>
  </si>
  <si>
    <t>Love a skims dress☺️
#gymtok #gymgirls #gym #fitness #dress #skims</t>
  </si>
  <si>
    <t>#CapCut  wow @SKIMS ate with their changing rooms! #skims</t>
  </si>
  <si>
    <t>What did you do for Valentines Day?  @skillsawww #DailyGyat #Skims #Dress #sexyy #vday #Goodmorning #recoil #sleeperbuild #beautytok</t>
  </si>
  <si>
    <t>IM SHOOK  the viral skims cotton jersey set is on amazon! RUNNNNNNNN  #skims #skimsreview #skimscottonjersey #skimsfoldoverpants #skimsfoldoverpant #skimscottonjerseylongsleeve #skimscottonjerseyreview #skimscottonjerseytshirt #skimsonabudget</t>
  </si>
  <si>
    <t>Making it my personality sorry #skims @Kim Kardashian @SKIMS</t>
  </si>
  <si>
    <t>so unserious  #kimkardashian #skims #kuwtk #fyp #viral @karjenner fanpage ⭐️ IM A FAN @kardashians and jenners @Kardashian &amp; Jenner</t>
  </si>
  <si>
    <t>#skims !!</t>
  </si>
  <si>
    <t>Such a genius collab. Will you be buying the new ski collection from Skims and The North Face? #skims #thenorthface #kardashians #skiing #winterclothes #thekardashians #kimkardashian</t>
  </si>
  <si>
    <t>Better watch myself   #couple #marriage #dress #mom #wife #wifelife #family #reaction #husband #hubby #husbandwife #husbandreacts #hubbywifey #couplestiktok #couplesgoals</t>
  </si>
  <si>
    <t>Skims has my wholeeeee heart. #skimshaul #skimsbandeau #skimsboyshorts #skimscocoa #creatorsearchinsights #sheinhaul #summerootd #loungeoutfits #brownset</t>
  </si>
  <si>
    <t>the perfect dress for fall  @SKIMS #fitseverybody</t>
  </si>
  <si>
    <t>Maxi Dresses 
@SKIMS 
#gym #viral #fyp #fürdich #reel #bbl #viralvideos #gymgirltiktok #fyppp #wentviral #america #germany #work #dfyne #tiktokviral #dresses #progression #skims</t>
  </si>
  <si>
    <t>Bros so glossy in this vid #vsp #foryou #pourtoi #judebellingham #judebellinghamedit #realmadrid #skims #halamadrid #edit</t>
  </si>
  <si>
    <t>gray skims&gt;</t>
  </si>
  <si>
    <t>What a perfect beach for skimming!  ☀️ #dbskimboards #flatlandskimboarding #skimboarding</t>
  </si>
  <si>
    <t>#skims #harbor</t>
  </si>
  <si>
    <t>Yall know i love my skims  #skims #fypシ</t>
  </si>
  <si>
    <t>@SKIMS Body drops 2/13 at 9 AM PST #skimspartner
#bestshapewear</t>
  </si>
  <si>
    <t>@SKIMS does not play around when it comes to these bodysuits, game changer  #skimspartner #skimsshapewear linked in my bio!</t>
  </si>
  <si>
    <t>Kim knows what she’s doing @SKIMS #SKIMSPartner #skimsshapewear #momstyle #fallfashion #falloutfit #momsoftiktok #momtok #momlife #sahm #stayathomemom #skimstryon #shapewearreview #skimsreview #tryon #fyp</t>
  </si>
  <si>
    <t>never not in my @SKIMS ☁️ #skimspartner #sweatset #skimscottonfleece</t>
  </si>
  <si>
    <t>My face says it all… @SKIMS #skimspartner GO GET THIS BRA ASAP ✨</t>
  </si>
  <si>
    <t>@SKIMS this essential styling peice is a MUST-HAVE in your wardrobe! AD #skimspartner #skimsfitseverybody #fallfashion 
secured by @playinfluencermanagement #skims #skimsbodysuit #skimsreview #skimshaul #skimstryon #skimstop #wardrobeessential #longsleevetop #bodysuits #outfitessentials #basicstyle #style #tryonhaul #fashion #foruyou</t>
  </si>
  <si>
    <t>shes an icon @SKIMS 
#SKIMS #SKIMSValentinesShop #SKIMSPartner #skimsdress #valentinesdayoutfit</t>
  </si>
  <si>
    <t>@SKIMS i’m obsesseddd with the cayenne red ♥️♥️
#skimspartner #skims #skimsreview #cottonjersey #skimshaul #skimsbras #skimstryon</t>
  </si>
  <si>
    <t>you’re in for a treat SKIMS #skimspartner</t>
  </si>
  <si>
    <t>the most perfect skims dupe!✨ #skims #winterstaple #plt #flares #comfy #christmas</t>
  </si>
  <si>
    <t>6655488533438398469</t>
  </si>
  <si>
    <t>5322175</t>
  </si>
  <si>
    <t>6731076361681634309</t>
  </si>
  <si>
    <t>6812581980992619525</t>
  </si>
  <si>
    <t>6629103227084308486</t>
  </si>
  <si>
    <t>7137662598266307627</t>
  </si>
  <si>
    <t>6726614045351543814</t>
  </si>
  <si>
    <t>2242480</t>
  </si>
  <si>
    <t>7834415</t>
  </si>
  <si>
    <t>6770411124670170118</t>
  </si>
  <si>
    <t>6892150983443940357</t>
  </si>
  <si>
    <t>6797632356607640582</t>
  </si>
  <si>
    <t>6852363889855759366</t>
  </si>
  <si>
    <t>6744766351041594373</t>
  </si>
  <si>
    <t>84531212433637376</t>
  </si>
  <si>
    <t>6584479030661496837</t>
  </si>
  <si>
    <t>6571870709940174854</t>
  </si>
  <si>
    <t>6796967538025088005</t>
  </si>
  <si>
    <t>6701152096756204550</t>
  </si>
  <si>
    <t>6767198183594148870</t>
  </si>
  <si>
    <t>6807126210209973253</t>
  </si>
  <si>
    <t>5952506</t>
  </si>
  <si>
    <t>28680987</t>
  </si>
  <si>
    <t>7363328959753258030</t>
  </si>
  <si>
    <t>7044214885346493445</t>
  </si>
  <si>
    <t>7037838299399046149</t>
  </si>
  <si>
    <t>6980068558010467333</t>
  </si>
  <si>
    <t>7108402966801925166</t>
  </si>
  <si>
    <t>6707748461980959749</t>
  </si>
  <si>
    <t>6802735946971612165</t>
  </si>
  <si>
    <t>6749619812521280517</t>
  </si>
  <si>
    <t>6921581014662841349</t>
  </si>
  <si>
    <t>8628601</t>
  </si>
  <si>
    <t>6962212964313154566</t>
  </si>
  <si>
    <t>2249904</t>
  </si>
  <si>
    <t>6768494597199954950</t>
  </si>
  <si>
    <t>6735565047822648326</t>
  </si>
  <si>
    <t>6471954</t>
  </si>
  <si>
    <t>6976930415257846789</t>
  </si>
  <si>
    <t>6712878024747385862</t>
  </si>
  <si>
    <t>7123390916534748161</t>
  </si>
  <si>
    <t>7123302282999432238</t>
  </si>
  <si>
    <t>9570827</t>
  </si>
  <si>
    <t>6809446744364450821</t>
  </si>
  <si>
    <t>6806676982455272454</t>
  </si>
  <si>
    <t>6982164322218935297</t>
  </si>
  <si>
    <t>7386205572020716576</t>
  </si>
  <si>
    <t>13885936</t>
  </si>
  <si>
    <t>7017129064360854534</t>
  </si>
  <si>
    <t>6797262772898219013</t>
  </si>
  <si>
    <t>6880667844256203782</t>
  </si>
  <si>
    <t>6855532402766644230</t>
  </si>
  <si>
    <t>6902669107373540358</t>
  </si>
  <si>
    <t>105905320715030528</t>
  </si>
  <si>
    <t>6926210241903674373</t>
  </si>
  <si>
    <t>7282239109191959595</t>
  </si>
  <si>
    <t>7489737043447235606</t>
  </si>
  <si>
    <t>17698532</t>
  </si>
  <si>
    <t>7298920038223709190</t>
  </si>
  <si>
    <t>7467588812974949419</t>
  </si>
  <si>
    <t>6847136744715289605</t>
  </si>
  <si>
    <t>7194944121943917611</t>
  </si>
  <si>
    <t>7369555518677025824</t>
  </si>
  <si>
    <t>6890550513776575494</t>
  </si>
  <si>
    <t>7182039188636320814</t>
  </si>
  <si>
    <t>7147319775047369733</t>
  </si>
  <si>
    <t>6898566674888147974</t>
  </si>
  <si>
    <t>7377419618623472645</t>
  </si>
  <si>
    <t>6795679669208237062</t>
  </si>
  <si>
    <t>6776568103796900870</t>
  </si>
  <si>
    <t>102939870687264768</t>
  </si>
  <si>
    <t>7230898039700145198</t>
  </si>
  <si>
    <t>14099908</t>
  </si>
  <si>
    <t>7509981270226027566</t>
  </si>
  <si>
    <t>7427967917641368609</t>
  </si>
  <si>
    <t>https://www.tiktok.com/@aimeejaihall/video/7472428744699940114</t>
  </si>
  <si>
    <t>https://www.tiktok.com/@nobeefonlychicken/video/7548592439280389390</t>
  </si>
  <si>
    <t>https://www.tiktok.com/@amydiala/video/7545565336075078967</t>
  </si>
  <si>
    <t>https://www.tiktok.com/@leilanigreen/video/7546329311138172191</t>
  </si>
  <si>
    <t>https://www.tiktok.com/@reynabhens/video/7547891163903069453</t>
  </si>
  <si>
    <t>https://www.tiktok.com/@gucciganggabi/video/7545580871810567438</t>
  </si>
  <si>
    <t>https://www.tiktok.com/@lolanellie/video/7546209746164911391</t>
  </si>
  <si>
    <t>https://www.tiktok.com/@paulinareitman/video/7546247328315886862</t>
  </si>
  <si>
    <t>https://www.tiktok.com/@allysabreanne/video/7512167858869243178</t>
  </si>
  <si>
    <t>https://www.tiktok.com/@estellelebourgeois_/video/7537779840582290719</t>
  </si>
  <si>
    <t>https://www.tiktok.com/@avericamille/video/7546281519476690206</t>
  </si>
  <si>
    <t>https://www.tiktok.com/@gill.styleinspo/video/7548870006835023122</t>
  </si>
  <si>
    <t>https://www.tiktok.com/@taylorjoypaul/video/7542263701244562744</t>
  </si>
  <si>
    <t>https://www.tiktok.com/@mananamariee/video/7360723271727238446</t>
  </si>
  <si>
    <t>https://www.tiktok.com/@_erikamayo/video/7538453597621701910</t>
  </si>
  <si>
    <t>https://www.tiktok.com/@jasmine.alishaa/video/7532556621281643781</t>
  </si>
  <si>
    <t>https://www.tiktok.com/@ssamanthacho/video/7538834735657717005</t>
  </si>
  <si>
    <t>https://www.tiktok.com/@avabarnardd/video/7548500992359222559</t>
  </si>
  <si>
    <t>https://www.tiktok.com/@kendallmaynard25/video/7538899743372594462</t>
  </si>
  <si>
    <t>https://www.tiktok.com/@notbrookemonk/video/7537126143284104478</t>
  </si>
  <si>
    <t>https://www.tiktok.com/@alissaandrea/video/7525168683455352078</t>
  </si>
  <si>
    <t>https://www.tiktok.com/@paulinareitman/video/7524445047396355341</t>
  </si>
  <si>
    <t>https://www.tiktok.com/@alayarobbins/video/7535587434080324894</t>
  </si>
  <si>
    <t>https://www.tiktok.com/@usfkappadelta/video/7542666165332577567</t>
  </si>
  <si>
    <t>https://www.tiktok.com/@sunisalee_/video/7402662726901845278</t>
  </si>
  <si>
    <t>https://www.tiktok.com/@jaimecampanella/video/7535825331928845581</t>
  </si>
  <si>
    <t>https://www.tiktok.com/@jeffandsophia/video/7305546888579796266</t>
  </si>
  <si>
    <t>https://www.tiktok.com/@chloevanberkel/video/7535222279324618015</t>
  </si>
  <si>
    <t>https://www.tiktok.com/@sophadophaa/video/7523374360430710034</t>
  </si>
  <si>
    <t>https://www.tiktok.com/@selahmolden/video/7537813393269378334</t>
  </si>
  <si>
    <t>https://www.tiktok.com/@kirby_j/video/7547753991963299086</t>
  </si>
  <si>
    <t>https://www.tiktok.com/@christinakirkman/video/7362272456620592430</t>
  </si>
  <si>
    <t>https://www.tiktok.com/@sydneysilverman_/video/7544083904504827150</t>
  </si>
  <si>
    <t>https://www.tiktok.com/@ken.eurich/video/7471762060267801887</t>
  </si>
  <si>
    <t>https://www.tiktok.com/@de1ksha/video/7490033385713175850</t>
  </si>
  <si>
    <t>https://www.tiktok.com/@_kais.spam_/video/7535542889573600542</t>
  </si>
  <si>
    <t>https://www.tiktok.com/@postmalone/video/7540332595851103502</t>
  </si>
  <si>
    <t>https://www.tiktok.com/@carlinaerikinn/video/7537698736042954016</t>
  </si>
  <si>
    <t>https://www.tiktok.com/@maliyatrevinoo/video/7535136031029366046</t>
  </si>
  <si>
    <t>https://www.tiktok.com/@hannahslope/video/7446507197145697566</t>
  </si>
  <si>
    <t>https://www.tiktok.com/@jillian.bruno/video/7535595559332089119</t>
  </si>
  <si>
    <t>https://www.tiktok.com/@badgaledie/video/7508071380454280470</t>
  </si>
  <si>
    <t>https://www.tiktok.com/@hunterdestin/video/7515499769658117406</t>
  </si>
  <si>
    <t>https://www.tiktok.com/@meemshou/video/7449925527000960286</t>
  </si>
  <si>
    <t>https://www.tiktok.com/@daanawilliamson/video/7444310799734017322</t>
  </si>
  <si>
    <t>https://www.tiktok.com/@charniqg/video/7275734950618467626</t>
  </si>
  <si>
    <t>https://www.tiktok.com/@pamperbutt/video/7492196493768641823</t>
  </si>
  <si>
    <t>https://www.tiktok.com/@kelssopretty/video/7475120375777725742</t>
  </si>
  <si>
    <t>https://www.tiktok.com/@k.ishia/video/7524799211217456414</t>
  </si>
  <si>
    <t>https://www.tiktok.com/@tennesseethresh/video/7330361124044492064</t>
  </si>
  <si>
    <t>https://www.tiktok.com/@ally_wong/video/7546772822677343519</t>
  </si>
  <si>
    <t>https://www.tiktok.com/@chloeaalcindor/video/7535176244069960974</t>
  </si>
  <si>
    <t>https://www.tiktok.com/@jacimariesmith/video/7294057303119056158</t>
  </si>
  <si>
    <t>https://www.tiktok.com/@skims/video/7504429782801763630</t>
  </si>
  <si>
    <t>https://www.tiktok.com/@datingwithcourt/video/7482490830175898911</t>
  </si>
  <si>
    <t>https://www.tiktok.com/@trishthemomof4/video/7510284935438060831</t>
  </si>
  <si>
    <t>https://www.tiktok.com/@babybellz619/video/7203072595527257390</t>
  </si>
  <si>
    <t>https://www.tiktok.com/@meemshou/video/7465429011536071966</t>
  </si>
  <si>
    <t>https://www.tiktok.com/@byfibi/video/7486503114888072470</t>
  </si>
  <si>
    <t>https://www.tiktok.com/@cydsimone/video/7548224255155113229</t>
  </si>
  <si>
    <t>https://www.tiktok.com/@milsyhb/video/7507135816116751638</t>
  </si>
  <si>
    <t>https://www.tiktok.com/@its_leah0912/video/7526647176622083342</t>
  </si>
  <si>
    <t>https://www.tiktok.com/@anjana.dhimann/video/7520414868726500614</t>
  </si>
  <si>
    <t>https://www.tiktok.com/@chelsealstone/video/7285444708225092906</t>
  </si>
  <si>
    <t>https://www.tiktok.com/@ellieevelynsmith/video/7332190377618722080</t>
  </si>
  <si>
    <t>https://www.tiktok.com/@leiannegeangan/video/7410551861377322286</t>
  </si>
  <si>
    <t>https://www.tiktok.com/@jessarakelyan/video/7470265457426124063</t>
  </si>
  <si>
    <t>https://www.tiktok.com/@nohelyjasmine_/video/7379051646510304543</t>
  </si>
  <si>
    <t>https://www.tiktok.com/@stellacrli/video/7429711110883790112</t>
  </si>
  <si>
    <t>https://www.tiktok.com/@j.lty/video/7476102334880222486</t>
  </si>
  <si>
    <t>https://www.tiktok.com/@emmadoslak/video/7428338284981456171</t>
  </si>
  <si>
    <t>https://www.tiktok.com/@kyannamya_/video/7533254265184275726</t>
  </si>
  <si>
    <t>https://www.tiktok.com/@oliviawagnerr/video/7423163283424677162</t>
  </si>
  <si>
    <t>https://www.tiktok.com/@michellesegredo/video/7277997826867514667</t>
  </si>
  <si>
    <t>https://www.tiktok.com/@reinadombrovska555/video/7413468600884890913</t>
  </si>
  <si>
    <t>https://www.tiktok.com/@allanahjoi/video/7415741030676368682</t>
  </si>
  <si>
    <t>https://www.tiktok.com/@maggylove_/video/7464651113464155425</t>
  </si>
  <si>
    <t>https://www.tiktok.com/@mary_truong26/video/7412015481047207214</t>
  </si>
  <si>
    <t>https://www.tiktok.com/@st114k/video/7543979945601666326</t>
  </si>
  <si>
    <t>https://www.tiktok.com/@julesjacobson/video/7397079039481023790</t>
  </si>
  <si>
    <t>https://www.tiktok.com/@7pariss/video/7383774356792429856</t>
  </si>
  <si>
    <t>https://www.tiktok.com/@alicecomerfordd/video/7527763300621241622</t>
  </si>
  <si>
    <t>https://www.tiktok.com/@vee_nailedit/video/7443629192085884191</t>
  </si>
  <si>
    <t>https://www.tiktok.com/@alexlee.zia/video/7527515820843339039</t>
  </si>
  <si>
    <t>https://www.tiktok.com/@galennsek/video/7268331804279622958</t>
  </si>
  <si>
    <t>https://www.tiktok.com/@ondreah.kristof/video/7501794866502880518</t>
  </si>
  <si>
    <t>https://www.tiktok.com/@aimeejaihall/video/7411661845150453010</t>
  </si>
  <si>
    <t>https://www.tiktok.com/@caitlinwiig/video/7524150175351180575</t>
  </si>
  <si>
    <t>https://www.tiktok.com/@abbygoospam/video/7537406102342765854</t>
  </si>
  <si>
    <t>https://www.tiktok.com/@gibby_333/video/7539303299237891358</t>
  </si>
  <si>
    <t>https://www.tiktok.com/@flossybaby/video/7234578775806053674</t>
  </si>
  <si>
    <t>https://www.tiktok.com/@haleypham/video/7351872010340945195</t>
  </si>
  <si>
    <t>https://www.tiktok.com/@asu.alphaphi/video/7538896348003732767</t>
  </si>
  <si>
    <t>https://www.tiktok.com/@eralcci/video/7283620794595331359</t>
  </si>
  <si>
    <t>https://www.tiktok.com/@clairegrossman/video/7267210072080600362</t>
  </si>
  <si>
    <t>https://www.tiktok.com/@e111esuh/video/7481139699222842667</t>
  </si>
  <si>
    <t>https://www.tiktok.com/@michelletok/video/7352975457869909291</t>
  </si>
  <si>
    <t>https://www.tiktok.com/@haircraftbyash/video/7543780396102733070</t>
  </si>
  <si>
    <t>https://www.tiktok.com/@justinescameraroll/video/7292447426986773803</t>
  </si>
  <si>
    <t>https://www.tiktok.com/@lucyiilu/video/7398177454554238240</t>
  </si>
  <si>
    <t>https://www.tiktok.com/@maryelee24/video/7447578546605739295</t>
  </si>
  <si>
    <t>https://www.tiktok.com/@nayahjnae/video/7545569672653982989</t>
  </si>
  <si>
    <t>https://www.tiktok.com/@frankiebleau/video/7445045833231420718</t>
  </si>
  <si>
    <t>https://www.tiktok.com/@madison.humphreyy/video/7239470486734834987</t>
  </si>
  <si>
    <t>https://www.tiktok.com/@chelseasvanity/video/7537810770428529933</t>
  </si>
  <si>
    <t>https://www.tiktok.com/@stemack22/video/7541041831782403383</t>
  </si>
  <si>
    <t>https://www.tiktok.com/@ilis249/video/7287473419351018798</t>
  </si>
  <si>
    <t>https://www.tiktok.com/@lifeewralphy/video/7488000564983385390</t>
  </si>
  <si>
    <t>https://www.tiktok.com/@jade.amberrrrr/video/7548087493619387678</t>
  </si>
  <si>
    <t>https://www.tiktok.com/@sandykingx/video/7526650635886890295</t>
  </si>
  <si>
    <t>https://www.tiktok.com/@_katisha_/video/7511389340317043999</t>
  </si>
  <si>
    <t>https://www.tiktok.com/@user8429134588/video/7548530380052155679</t>
  </si>
  <si>
    <t>https://www.tiktok.com/@giselleerico/video/7546349916583431454</t>
  </si>
  <si>
    <t>https://www.tiktok.com/@shesbeenchill/video/7512915874563509535</t>
  </si>
  <si>
    <t>https://www.tiktok.com/@iamsydneythomas/video/7383118485867597099</t>
  </si>
  <si>
    <t>https://www.tiktok.com/@lilyy_tolentino/video/7358205904640167199</t>
  </si>
  <si>
    <t>https://www.tiktok.com/@ems.panico/video/7296593237047840042</t>
  </si>
  <si>
    <t>https://www.tiktok.com/@lenakadry/video/7500011745298189599</t>
  </si>
  <si>
    <t>https://www.tiktok.com/@luisapiou/video/7243861024749653290</t>
  </si>
  <si>
    <t>https://www.tiktok.com/@barefacedmedia/video/7532818463279172886</t>
  </si>
  <si>
    <t>https://www.tiktok.com/@_kais.spam_/video/7537401148555136286</t>
  </si>
  <si>
    <t>https://www.tiktok.com/@thatgirljosieee/video/7532696954346736901</t>
  </si>
  <si>
    <t>https://www.tiktok.com/@xxasiaboonexx/video/7548193431542140190</t>
  </si>
  <si>
    <t>https://www.tiktok.com/@sundaykalogeras/video/7466540927478140166</t>
  </si>
  <si>
    <t>https://www.tiktok.com/@macwebb22/video/7532322676648561950</t>
  </si>
  <si>
    <t>https://www.tiktok.com/@jasmynthai/video/7457678198105574702</t>
  </si>
  <si>
    <t>https://www.tiktok.com/@callahanrahm/video/7544531218637933838</t>
  </si>
  <si>
    <t>https://www.tiktok.com/@jezlyn.vega/video/7458760536897998123</t>
  </si>
  <si>
    <t>https://www.tiktok.com/@sneakysteppersavage/video/7474056265019313451</t>
  </si>
  <si>
    <t>https://www.tiktok.com/@ariannavinceslao14/video/7425007448320216350</t>
  </si>
  <si>
    <t>https://www.tiktok.com/@malpal25501/video/7548552792751803662</t>
  </si>
  <si>
    <t>https://www.tiktok.com/@kashxdoutdes/video/7519534765049908493</t>
  </si>
  <si>
    <t>https://www.tiktok.com/@kyannamya_/video/7540690509094784269</t>
  </si>
  <si>
    <t>https://www.tiktok.com/@kimlewinn/video/7452843381996326166</t>
  </si>
  <si>
    <t>https://www.tiktok.com/@frivoletaa/video/7549002230511209750</t>
  </si>
  <si>
    <t>https://www.tiktok.com/@dejjanicole/video/7489892478502473006</t>
  </si>
  <si>
    <t>https://www.tiktok.com/@lexielearmann/video/7265058890696494378</t>
  </si>
  <si>
    <t>https://www.tiktok.com/@lovealwayspiper/video/7469939167422827822</t>
  </si>
  <si>
    <t>https://www.tiktok.com/@veronika_femenique/video/7535109157670685959</t>
  </si>
  <si>
    <t>https://www.tiktok.com/@avericamille/video/7282217958787632415</t>
  </si>
  <si>
    <t>https://www.tiktok.com/@oliviacrompton/video/7275372283978353953</t>
  </si>
  <si>
    <t>https://www.tiktok.com/@francesca.wz/video/7442700305457974550</t>
  </si>
  <si>
    <t>https://www.tiktok.com/@rilezzz_/video/7415350168385490207</t>
  </si>
  <si>
    <t>https://www.tiktok.com/@sarahlouisab/video/7354306923577101601</t>
  </si>
  <si>
    <t>https://www.tiktok.com/@tikershopofficial/video/7439595605925678391</t>
  </si>
  <si>
    <t>https://www.tiktok.com/@leahsep/video/7397258415472479506</t>
  </si>
  <si>
    <t>https://www.tiktok.com/@ambsrowan/video/7531675481746312470</t>
  </si>
  <si>
    <t>https://www.tiktok.com/@petitejuan/video/7426422301219949829</t>
  </si>
  <si>
    <t>https://www.tiktok.com/@miikall_/video/7291336186264554785</t>
  </si>
  <si>
    <t>https://www.tiktok.com/@bellamqr/video/7412054896314158367</t>
  </si>
  <si>
    <t>https://www.tiktok.com/@its.kyky0/video/7450548746917514518</t>
  </si>
  <si>
    <t>https://www.tiktok.com/@belikemonica/video/7378947188249906478</t>
  </si>
  <si>
    <t>https://www.tiktok.com/@miakhannn/video/7440407219889245472</t>
  </si>
  <si>
    <t>https://www.tiktok.com/@aaliyahfairbrother/video/7441278740161678625</t>
  </si>
  <si>
    <t>https://www.tiktok.com/@foxycoupons.com/video/7410541638277254442</t>
  </si>
  <si>
    <t>https://www.tiktok.com/@daayylaan/video/7266527970976730411</t>
  </si>
  <si>
    <t>https://www.tiktok.com/@erinkeegannn/video/7548569694626663711</t>
  </si>
  <si>
    <t>https://www.tiktok.com/@theconnelltwinsreal/video/7489723070748347665</t>
  </si>
  <si>
    <t>https://www.tiktok.com/@mikaylanogueira/video/7535238237212757262</t>
  </si>
  <si>
    <t>https://www.tiktok.com/@isabellamuhairez/video/7454333537261587744</t>
  </si>
  <si>
    <t>https://www.tiktok.com/@abbyastin/video/7542909931582786829</t>
  </si>
  <si>
    <t>https://www.tiktok.com/@ivyangst/video/7511494357854260522</t>
  </si>
  <si>
    <t>https://www.tiktok.com/@cocosamone/video/7509163664042298670</t>
  </si>
  <si>
    <t>https://www.tiktok.com/@aleynaariana/video/7547084856941890871</t>
  </si>
  <si>
    <t>https://www.tiktok.com/@elizabrowne/video/7452130061169282336</t>
  </si>
  <si>
    <t>https://www.tiktok.com/@melaniemhasson/video/7543030039655353613</t>
  </si>
  <si>
    <t>https://www.tiktok.com/@thisjacobjamess/video/7524881237375339789</t>
  </si>
  <si>
    <t>https://www.tiktok.com/@khkiddo/video/7525182454114700557</t>
  </si>
  <si>
    <t>https://www.tiktok.com/@layla.whitlock/video/7314816027831831838</t>
  </si>
  <si>
    <t>https://www.tiktok.com/@ninahouston/video/7213397755614547206</t>
  </si>
  <si>
    <t>https://www.tiktok.com/@lucillefletcher/video/7481015960325967126</t>
  </si>
  <si>
    <t>https://www.tiktok.com/@lucia.saanchezz/video/7483997891669789974</t>
  </si>
  <si>
    <t>https://www.tiktok.com/@nickimariex/video/7320344268529356075</t>
  </si>
  <si>
    <t>https://www.tiktok.com/@aimeejaihall/video/7413105861826055431</t>
  </si>
  <si>
    <t>https://www.tiktok.com/@kailawenn/video/7496614604760468791</t>
  </si>
  <si>
    <t>https://www.tiktok.com/@styledbyreem/video/7413158530607320351</t>
  </si>
  <si>
    <t>https://www.tiktok.com/@liv.yah/video/7399019466476096800</t>
  </si>
  <si>
    <t>https://www.tiktok.com/@julia_laurina/video/7463807950700711190</t>
  </si>
  <si>
    <t>https://www.tiktok.com/@ashl3ybnks/video/7531808138073246998</t>
  </si>
  <si>
    <t>https://www.tiktok.com/@courtneyannklang/video/7468073431611854123</t>
  </si>
  <si>
    <t>https://www.tiktok.com/@manymias/video/7361477759899553056</t>
  </si>
  <si>
    <t>https://www.tiktok.com/@taylortiminskas/video/7441370663165758751</t>
  </si>
  <si>
    <t>https://www.tiktok.com/@aimeejaihall/video/7413846321955654919</t>
  </si>
  <si>
    <t>https://www.tiktok.com/@user091823071521/video/7519655108896967967</t>
  </si>
  <si>
    <t>https://www.tiktok.com/@ddanidoo/video/7479872625766845718</t>
  </si>
  <si>
    <t>https://www.tiktok.com/@_katisha_/video/7497358815398989098</t>
  </si>
  <si>
    <t>https://www.tiktok.com/@shaeswasbrookmurray/video/7383092028202093831</t>
  </si>
  <si>
    <t>https://www.tiktok.com/@iamjaylam/video/7466164041724136750</t>
  </si>
  <si>
    <t>https://www.tiktok.com/@snipestwins/video/7335284133561666858</t>
  </si>
  <si>
    <t>https://www.tiktok.com/@usfkappadelta/video/7542864797285584159</t>
  </si>
  <si>
    <t>https://www.tiktok.com/@juliamielnicka_/video/7480466266386353430</t>
  </si>
  <si>
    <t>https://www.tiktok.com/@itsmajajo/video/7517733647529577750</t>
  </si>
  <si>
    <t>https://www.tiktok.com/@allysasway/video/7289143703489252654</t>
  </si>
  <si>
    <t>https://www.tiktok.com/@avenir.clothing8/video/7491780241342483734</t>
  </si>
  <si>
    <t>https://www.tiktok.com/@_kais.spam_/video/7537428415146642719</t>
  </si>
  <si>
    <t>https://www.tiktok.com/@vsteele21/video/7548258772104400158</t>
  </si>
  <si>
    <t>https://www.tiktok.com/@dijonaicarrington/video/7409344815579532587</t>
  </si>
  <si>
    <t>https://www.tiktok.com/@ayrencastelan/video/7548643143080561936</t>
  </si>
  <si>
    <t>https://www.tiktok.com/@hunililyy/video/7284743903217978670</t>
  </si>
  <si>
    <t>https://www.tiktok.com/@fausta.cm/video/7484283412988185878</t>
  </si>
  <si>
    <t>https://www.tiktok.com/@mbymelanightt/video/7494341150539533590</t>
  </si>
  <si>
    <t>https://www.tiktok.com/@chana.kesselaar/video/7463461081252465942</t>
  </si>
  <si>
    <t>https://www.tiktok.com/@skims/video/7540329029522541838</t>
  </si>
  <si>
    <t>https://www.tiktok.com/@daayylaan/video/7264385064442629418</t>
  </si>
  <si>
    <t>https://www.tiktok.com/@jasmineetaay/video/7505224037224877358</t>
  </si>
  <si>
    <t>https://www.tiktok.com/@aroomikim/video/7438424655792278840</t>
  </si>
  <si>
    <t>https://www.tiktok.com/@st114k/video/7544028017660562690</t>
  </si>
  <si>
    <t>https://www.tiktok.com/@acrosskrissystable/video/7543033721759337758</t>
  </si>
  <si>
    <t>https://www.tiktok.com/@chana.kesselaar/video/7457320815416053014</t>
  </si>
  <si>
    <t>https://www.tiktok.com/@complex/video/7447912171540876574</t>
  </si>
  <si>
    <t>https://www.tiktok.com/@artikelnummer_sh/video/7543210011414121750</t>
  </si>
  <si>
    <t>https://www.tiktok.com/@snipestwins/video/7308919087269285162</t>
  </si>
  <si>
    <t>https://www.tiktok.com/@achadinhosnikitaa/video/7309909972882607365</t>
  </si>
  <si>
    <t>https://www.tiktok.com/@gh0bbs/video/7525796504615832854</t>
  </si>
  <si>
    <t>https://www.tiktok.com/@kriselamae/video/7532956116892863775</t>
  </si>
  <si>
    <t>https://www.tiktok.com/@nicolemc67/video/7399660364889181483</t>
  </si>
  <si>
    <t>https://www.tiktok.com/@marias0fficial/video/7283983032233495850</t>
  </si>
  <si>
    <t>https://www.tiktok.com/@220nordygal/video/7524869446993841422</t>
  </si>
  <si>
    <t>https://www.tiktok.com/@breuninger/video/7430135314926013729</t>
  </si>
  <si>
    <t>https://www.tiktok.com/@tommycratic/video/7527285867413605646</t>
  </si>
  <si>
    <t>https://www.tiktok.com/@leahcedeno/video/7463291828192759086</t>
  </si>
  <si>
    <t>https://www.tiktok.com/@suzvn.sgl/video/7465361827271036182</t>
  </si>
  <si>
    <t>https://www.tiktok.com/@khushipatelj/video/7540811196862172447</t>
  </si>
  <si>
    <t>https://www.tiktok.com/@femmefatalefashion.nl/video/7493820876769611030</t>
  </si>
  <si>
    <t>https://www.tiktok.com/@allthingswithaud/video/7520005862023335198</t>
  </si>
  <si>
    <t>https://www.tiktok.com/@ashleytalbottt/video/7517139524019965197</t>
  </si>
  <si>
    <t>https://www.tiktok.com/@chasiemay/video/7241767253966916906</t>
  </si>
  <si>
    <t>https://www.tiktok.com/@maria.in.style/video/7542822882984906006</t>
  </si>
  <si>
    <t>https://www.tiktok.com/@rickaya/video/7517828513475333407</t>
  </si>
  <si>
    <t>https://www.tiktok.com/@sadieemckennaa/video/7341218489136467206</t>
  </si>
  <si>
    <t>https://www.tiktok.com/@isabellamuhairez/video/7475487748971924759</t>
  </si>
  <si>
    <t>https://www.tiktok.com/@katy3ey/video/7528874856771751190</t>
  </si>
  <si>
    <t>https://www.tiktok.com/@tearystoner/video/7339302649545772294</t>
  </si>
  <si>
    <t>https://www.tiktok.com/@snipestwins/video/7303343454619176222</t>
  </si>
  <si>
    <t>https://www.tiktok.com/@snowmoneyyyy/video/7521459138413612343</t>
  </si>
  <si>
    <t>https://www.tiktok.com/@kardashdayss/video/7539568562755603734</t>
  </si>
  <si>
    <t>https://www.tiktok.com/@clodaghclements/video/7508438181855939862</t>
  </si>
  <si>
    <t>https://www.tiktok.com/@kardashfanss/video/7446512374854536479</t>
  </si>
  <si>
    <t>https://www.tiktok.com/@malaika.ray/video/7481314625963691286</t>
  </si>
  <si>
    <t>https://www.tiktok.com/@kyaandmicah/video/7236866325224623406</t>
  </si>
  <si>
    <t>https://www.tiktok.com/@gabymachinga/video/7477690589593603359</t>
  </si>
  <si>
    <t>https://www.tiktok.com/@chiiaraamaa/video/7283762711396207905</t>
  </si>
  <si>
    <t>https://www.tiktok.com/@aimeejaihall/video/7450937521803922696</t>
  </si>
  <si>
    <t>https://www.tiktok.com/@loelle.k/video/7535403889076505878</t>
  </si>
  <si>
    <t>https://www.tiktok.com/@gabsticle/video/7379297127513525509</t>
  </si>
  <si>
    <t>https://www.tiktok.com/@ashantaee__/video/7518919528932265246</t>
  </si>
  <si>
    <t>https://www.tiktok.com/@dbskimboards/video/7270206022227070215</t>
  </si>
  <si>
    <t>https://www.tiktok.com/@jayleceee/video/7525632733763079454</t>
  </si>
  <si>
    <t>https://www.tiktok.com/@alexistylerj/video/7549022105921260831</t>
  </si>
  <si>
    <t>https://www.tiktok.com/@coconutcathy/video/7470254613363576095</t>
  </si>
  <si>
    <t>https://www.tiktok.com/@arianavitale/video/7410808376164240671</t>
  </si>
  <si>
    <t>https://www.tiktok.com/@balanced_brittany/video/7357043397716151594</t>
  </si>
  <si>
    <t>https://www.tiktok.com/@katymcbride_/video/7416465612081204522</t>
  </si>
  <si>
    <t>https://www.tiktok.com/@tanyabellla/video/7327710760577174830</t>
  </si>
  <si>
    <t>https://www.tiktok.com/@ramrandomm/video/7497005765287415086</t>
  </si>
  <si>
    <t>https://www.tiktok.com/@summerchristiee4/video/7436048544173231392</t>
  </si>
  <si>
    <t>https://www.tiktok.com/@briannafornes_/video/7331067911278202158</t>
  </si>
  <si>
    <t>https://www.tiktok.com/@simmykinns/video/7435041200404499755</t>
  </si>
  <si>
    <t>https://www.tiktok.com/@jennabachrach2/video/7517761186742553870</t>
  </si>
  <si>
    <t>https://www.tiktok.com/@vmeghanaaa/video/7435713895299337515</t>
  </si>
  <si>
    <t>https://www.tiktok.com/@krissymeridieth/video/7345118887521897771</t>
  </si>
  <si>
    <t>https://www.tiktok.com/@postmal0ne_/video/7547493332256083231</t>
  </si>
  <si>
    <t>https://www.tiktok.com/@inspowciara/video/7450863099319487777</t>
  </si>
  <si>
    <t>https://www.tiktok.com/@alias_cay/video/7494693409391676694</t>
  </si>
  <si>
    <t>https://www.tiktok.com/@uloveemilyy/video/7528787026628398366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</si>
</sst>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mm:ss"/>
    <numFmt numFmtId="165" formatCode="0.0"/>
    <numFmt numFmtId="166" formatCode="0.0%"/>
  </numFmts>
  <fonts count="6">
    <font>
      <sz val="10"/>
      <color rgb="FF000000"/>
      <name val="Calibri"/>
      <family val="2"/>
      <scheme val="minor"/>
    </font>
    <font>
      <sz val="12"/>
      <color rgb="FF1F2123"/>
      <name val="-apple-system"/>
    </font>
    <font>
      <sz val="12"/>
      <color rgb="FF1F2123"/>
      <name val="Arial"/>
      <family val="2"/>
    </font>
    <font>
      <sz val="12"/>
      <color rgb="FFFFFFFF"/>
      <name val="Calibri"/>
      <family val="2"/>
      <scheme val="minor"/>
    </font>
    <font>
      <b/>
      <sz val="12"/>
      <color rgb="FFFFFFFF"/>
      <name val="Calibri"/>
      <family val="2"/>
      <scheme val="minor"/>
    </font>
    <font>
      <u/>
      <sz val="10"/>
      <color theme="10"/>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EDEEEF"/>
        <bgColor rgb="FFEDEEEF"/>
      </patternFill>
    </fill>
    <fill>
      <patternFill patternType="solid">
        <fgColor rgb="FF000000"/>
        <bgColor rgb="FF000000"/>
      </patternFill>
    </fill>
    <fill>
      <patternFill patternType="solid">
        <fgColor rgb="FF434343"/>
        <bgColor rgb="FF434343"/>
      </patternFill>
    </fill>
  </fills>
  <borders count="2">
    <border>
      <left/>
      <right/>
      <top/>
      <bottom/>
      <diagonal/>
    </border>
    <border>
      <left style="thin">
        <color rgb="FFE4E5E6"/>
      </left>
      <right style="thin">
        <color rgb="FFE4E5E6"/>
      </right>
      <top style="thin">
        <color rgb="FFE4E5E6"/>
      </top>
      <bottom style="thin">
        <color rgb="FFE4E5E6"/>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xf numFmtId="0" fontId="1" fillId="2" borderId="1" xfId="0" applyFont="1" applyFill="1" applyBorder="1"/>
    <xf numFmtId="164" fontId="1" fillId="2" borderId="1" xfId="0" applyNumberFormat="1" applyFont="1" applyFill="1" applyBorder="1"/>
    <xf numFmtId="0" fontId="1" fillId="2" borderId="1" xfId="0" applyFont="1" applyFill="1" applyBorder="1" applyAlignment="1">
      <alignment horizontal="right"/>
    </xf>
    <xf numFmtId="165" fontId="1" fillId="2" borderId="1" xfId="0" applyNumberFormat="1" applyFont="1" applyFill="1" applyBorder="1"/>
    <xf numFmtId="9" fontId="1" fillId="2" borderId="1" xfId="0" applyNumberFormat="1" applyFont="1" applyFill="1" applyBorder="1"/>
    <xf numFmtId="1" fontId="1" fillId="2" borderId="1" xfId="0" applyNumberFormat="1" applyFont="1" applyFill="1" applyBorder="1"/>
    <xf numFmtId="10" fontId="1" fillId="2" borderId="1" xfId="0" applyNumberFormat="1" applyFont="1" applyFill="1" applyBorder="1"/>
    <xf numFmtId="166" fontId="1" fillId="2" borderId="1" xfId="0" applyNumberFormat="1" applyFont="1" applyFill="1" applyBorder="1"/>
    <xf numFmtId="164" fontId="1" fillId="3" borderId="1" xfId="0" applyNumberFormat="1" applyFont="1" applyFill="1" applyBorder="1"/>
    <xf numFmtId="0" fontId="1" fillId="3" borderId="1" xfId="0" applyFont="1" applyFill="1" applyBorder="1"/>
    <xf numFmtId="0" fontId="1" fillId="3" borderId="1" xfId="0" applyFont="1" applyFill="1" applyBorder="1" applyAlignment="1">
      <alignment horizontal="right"/>
    </xf>
    <xf numFmtId="0" fontId="2" fillId="2" borderId="1" xfId="0" applyFont="1" applyFill="1" applyBorder="1"/>
    <xf numFmtId="0" fontId="3" fillId="4" borderId="0" xfId="0" applyFont="1" applyFill="1"/>
    <xf numFmtId="165" fontId="3" fillId="5" borderId="0" xfId="0" applyNumberFormat="1" applyFont="1" applyFill="1"/>
    <xf numFmtId="9" fontId="4" fillId="5" borderId="0" xfId="0" applyNumberFormat="1" applyFont="1" applyFill="1"/>
    <xf numFmtId="1" fontId="3" fillId="5" borderId="0" xfId="0" applyNumberFormat="1" applyFont="1" applyFill="1"/>
    <xf numFmtId="0" fontId="3" fillId="5" borderId="0" xfId="0" applyFont="1" applyFill="1"/>
    <xf numFmtId="166" fontId="3" fillId="5" borderId="0" xfId="0" applyNumberFormat="1" applyFont="1" applyFill="1"/>
    <xf numFmtId="165" fontId="4" fillId="5" borderId="0" xfId="0" applyNumberFormat="1" applyFont="1" applyFill="1"/>
    <xf numFmtId="0" fontId="4" fillId="5" borderId="0" xfId="0" applyFont="1" applyFill="1"/>
    <xf numFmtId="1" fontId="4" fillId="5" borderId="0" xfId="0" applyNumberFormat="1" applyFont="1" applyFill="1"/>
    <xf numFmtId="166" fontId="3" fillId="4" borderId="0" xfId="0" applyNumberFormat="1" applyFont="1" applyFill="1"/>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16-common-sign-sg.tiktokcdn-us.com/tos-alisg-p-0037/okuPZ2ICDQemQziYAwFEUrR1oBf7nTBQE0gDEs~tplv-tiktokx-origin.image?dr=9636&amp;x-expires=1757822400&amp;x-signature=WmpZsCF9OryrTl2vO4G5BvZVtj4%3D&amp;t=4d5b0474&amp;ps=13740610&amp;shp=81f88b70&amp;shcp=43f4a2f9&amp;idc=useas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763F6-2091-7C4B-B7E6-8032A5E4C4A7}">
  <sheetPr>
    <tabColor rgb="FF000000"/>
    <outlinePr summaryBelow="0" summaryRight="0"/>
  </sheetPr>
  <dimension ref="A1:AB267"/>
  <sheetViews>
    <sheetView tabSelected="1" topLeftCell="S1" workbookViewId="0">
      <pane ySplit="2" topLeftCell="A233" activePane="bottomLeft" state="frozen"/>
      <selection pane="bottomLeft" activeCell="AA268" sqref="AA268:AA285"/>
    </sheetView>
  </sheetViews>
  <sheetFormatPr baseColWidth="10" defaultColWidth="14.3984375" defaultRowHeight="15.75" customHeight="1"/>
  <cols>
    <col min="1" max="1" width="7.59765625" customWidth="1"/>
    <col min="4" max="4" width="46.796875" customWidth="1"/>
    <col min="5" max="5" width="84.19921875" customWidth="1"/>
    <col min="6" max="6" width="42.19921875" customWidth="1"/>
    <col min="9" max="9" width="23.3984375" customWidth="1"/>
    <col min="12" max="12" width="17.3984375" customWidth="1"/>
    <col min="16" max="16" width="21.796875" customWidth="1"/>
    <col min="18" max="18" width="25.3984375" customWidth="1"/>
    <col min="19" max="19" width="24.19921875" customWidth="1"/>
    <col min="27" max="27" width="45.796875" customWidth="1"/>
    <col min="28" max="28" width="30" customWidth="1"/>
  </cols>
  <sheetData>
    <row r="1" spans="1:28">
      <c r="A1" s="13"/>
      <c r="B1" s="13"/>
      <c r="C1" s="13"/>
      <c r="D1" s="22"/>
      <c r="E1" s="13"/>
      <c r="F1" s="13"/>
      <c r="G1" s="18"/>
      <c r="H1" s="18"/>
      <c r="I1" s="20"/>
      <c r="J1" s="20" t="s">
        <v>1060</v>
      </c>
      <c r="K1" s="20" t="s">
        <v>1060</v>
      </c>
      <c r="L1" s="21" t="s">
        <v>1059</v>
      </c>
      <c r="M1" s="20" t="s">
        <v>1058</v>
      </c>
      <c r="N1" s="19" t="s">
        <v>1058</v>
      </c>
      <c r="O1" s="14"/>
      <c r="P1" s="13"/>
      <c r="Q1" s="13"/>
      <c r="R1" s="13"/>
      <c r="S1" s="13"/>
      <c r="T1" s="13"/>
      <c r="U1" s="13"/>
      <c r="V1" s="13"/>
      <c r="W1" s="13"/>
      <c r="X1" s="13"/>
      <c r="Y1" s="13"/>
      <c r="Z1" s="13"/>
      <c r="AA1" s="13"/>
      <c r="AB1" s="13"/>
    </row>
    <row r="2" spans="1:28">
      <c r="A2" s="13" t="s">
        <v>1057</v>
      </c>
      <c r="B2" s="13" t="s">
        <v>1056</v>
      </c>
      <c r="C2" s="13" t="s">
        <v>1055</v>
      </c>
      <c r="D2" s="13" t="s">
        <v>1054</v>
      </c>
      <c r="E2" s="13" t="s">
        <v>1053</v>
      </c>
      <c r="F2" s="13" t="s">
        <v>1052</v>
      </c>
      <c r="G2" s="17" t="s">
        <v>1051</v>
      </c>
      <c r="H2" s="17" t="s">
        <v>1050</v>
      </c>
      <c r="I2" s="17" t="s">
        <v>1049</v>
      </c>
      <c r="J2" s="18" t="s">
        <v>1048</v>
      </c>
      <c r="K2" s="17" t="s">
        <v>1047</v>
      </c>
      <c r="L2" s="16" t="s">
        <v>1046</v>
      </c>
      <c r="M2" s="15" t="s">
        <v>1045</v>
      </c>
      <c r="N2" s="14" t="s">
        <v>1044</v>
      </c>
      <c r="O2" s="14" t="s">
        <v>1043</v>
      </c>
      <c r="P2" s="13" t="s">
        <v>1042</v>
      </c>
      <c r="Q2" s="13" t="s">
        <v>1041</v>
      </c>
      <c r="R2" s="13" t="s">
        <v>1040</v>
      </c>
      <c r="S2" s="13" t="s">
        <v>1039</v>
      </c>
      <c r="T2" s="13" t="s">
        <v>1038</v>
      </c>
      <c r="U2" s="13" t="s">
        <v>1037</v>
      </c>
      <c r="V2" s="13" t="s">
        <v>1036</v>
      </c>
      <c r="W2" s="13" t="s">
        <v>1035</v>
      </c>
      <c r="X2" s="13" t="s">
        <v>1034</v>
      </c>
      <c r="Y2" s="13" t="s">
        <v>1033</v>
      </c>
      <c r="Z2" s="13" t="s">
        <v>1032</v>
      </c>
      <c r="AA2" s="13" t="s">
        <v>1031</v>
      </c>
      <c r="AB2" s="13" t="s">
        <v>1030</v>
      </c>
    </row>
    <row r="3" spans="1:28">
      <c r="A3" s="3">
        <v>1</v>
      </c>
      <c r="B3" t="s">
        <v>208</v>
      </c>
      <c r="C3" t="s">
        <v>207</v>
      </c>
      <c r="D3" t="s">
        <v>206</v>
      </c>
      <c r="E3" t="s">
        <v>1531</v>
      </c>
      <c r="F3" t="s">
        <v>1753</v>
      </c>
      <c r="G3" s="12" t="s">
        <v>1029</v>
      </c>
      <c r="H3" s="8" t="str">
        <f t="shared" ref="H3:H66" si="0">IF(Q3&lt;100000,"1.마이크로-10만명 미만","2.메가-10만명 이상")</f>
        <v>2.메가-10만명 이상</v>
      </c>
      <c r="I3" s="8" t="str">
        <f ca="1">IFERROR(__xludf.DUMMYFUNCTION("iferror(REGEXEXTRACT(E3,""[a-zA-Z0-9._%+-]+@[a-zA-Z0-9.-]+\.[a-zA-Z]{2,}""),""2.이메일 없음"")"),"aimee@friendsinreality.com")</f>
        <v>aimee@friendsinreality.com</v>
      </c>
      <c r="J3" s="8">
        <f t="shared" ref="J3:J66" si="1">IFERROR((S3+T3+U3)/V3,"")</f>
        <v>0.1402938596491228</v>
      </c>
      <c r="K3" s="7">
        <f t="shared" ref="K3:K66" si="2">IFERROR(U3/V3,"")</f>
        <v>4.8245614035087722E-4</v>
      </c>
      <c r="L3" s="6">
        <f t="shared" ref="L3:L66" si="3">IFERROR(MIN(Q3/1000*1.5, 150),"")</f>
        <v>150</v>
      </c>
      <c r="M3" s="5">
        <f t="shared" ref="M3:M66" si="4">IFERROR(V3/Q3,"")</f>
        <v>14.25</v>
      </c>
      <c r="N3" s="4">
        <f t="shared" ref="N3:N66" si="5">IFERROR((S3+U3)/Q3,"")</f>
        <v>1.944375</v>
      </c>
      <c r="O3" s="4">
        <f t="shared" ref="O3:O66" si="6">IFERROR(100/(L3+1),"")</f>
        <v>0.66225165562913912</v>
      </c>
      <c r="P3" s="23" t="s">
        <v>1061</v>
      </c>
      <c r="Q3">
        <v>1600000</v>
      </c>
      <c r="R3">
        <v>967</v>
      </c>
      <c r="S3">
        <v>3100000</v>
      </c>
      <c r="T3" s="3">
        <v>87700</v>
      </c>
      <c r="U3" s="3">
        <v>11000</v>
      </c>
      <c r="V3">
        <v>22800000</v>
      </c>
      <c r="W3" s="3">
        <v>10</v>
      </c>
      <c r="X3" s="1" t="s">
        <v>5</v>
      </c>
      <c r="Y3" s="1" t="s">
        <v>1028</v>
      </c>
      <c r="Z3" s="2">
        <v>45706.069444444445</v>
      </c>
      <c r="AA3" t="s">
        <v>2013</v>
      </c>
      <c r="AB3" t="s">
        <v>203</v>
      </c>
    </row>
    <row r="4" spans="1:28">
      <c r="A4" s="3">
        <v>2</v>
      </c>
      <c r="B4" t="s">
        <v>1392</v>
      </c>
      <c r="C4" t="s">
        <v>1458</v>
      </c>
      <c r="D4" t="s">
        <v>1326</v>
      </c>
      <c r="E4" t="s">
        <v>1532</v>
      </c>
      <c r="F4" t="s">
        <v>1754</v>
      </c>
      <c r="G4" s="8"/>
      <c r="H4" s="8" t="str">
        <f>IF(Q4&lt;100000,"1.마이크로-10만명 미만","2.메가-10만명 이상")</f>
        <v>2.메가-10만명 이상</v>
      </c>
      <c r="I4" s="8" t="str">
        <f ca="1">IFERROR(__xludf.DUMMYFUNCTION("iferror(REGEXEXTRACT(E4,""[a-zA-Z0-9._%+-]+@[a-zA-Z0-9.-]+\.[a-zA-Z]{2,}""),""2.이메일 없음"")"),"amydiala@underscoretalent.com")</f>
        <v>amydiala@underscoretalent.com</v>
      </c>
      <c r="J4" s="8">
        <f t="shared" si="1"/>
        <v>8.3285302593659946E-2</v>
      </c>
      <c r="K4" s="7">
        <f t="shared" si="2"/>
        <v>1.7291066282420749E-3</v>
      </c>
      <c r="L4" s="6">
        <f t="shared" si="3"/>
        <v>150</v>
      </c>
      <c r="M4" s="5">
        <f t="shared" si="4"/>
        <v>1.2392857142857143E-3</v>
      </c>
      <c r="N4" s="4">
        <f t="shared" si="5"/>
        <v>1.0178571428571429E-4</v>
      </c>
      <c r="O4" s="4">
        <f t="shared" si="6"/>
        <v>0.66225165562913912</v>
      </c>
      <c r="P4" t="s">
        <v>1062</v>
      </c>
      <c r="Q4">
        <v>2800000</v>
      </c>
      <c r="R4">
        <v>2273</v>
      </c>
      <c r="S4">
        <v>279</v>
      </c>
      <c r="T4" s="3">
        <v>4</v>
      </c>
      <c r="U4" s="3">
        <v>6</v>
      </c>
      <c r="V4">
        <v>3470</v>
      </c>
      <c r="W4" s="3">
        <v>29</v>
      </c>
      <c r="X4" s="1" t="s">
        <v>1023</v>
      </c>
      <c r="Y4" s="1" t="s">
        <v>1022</v>
      </c>
      <c r="Z4" s="2">
        <v>45903.158379629633</v>
      </c>
      <c r="AA4" t="s">
        <v>2014</v>
      </c>
      <c r="AB4" t="s">
        <v>1938</v>
      </c>
    </row>
    <row r="5" spans="1:28">
      <c r="A5" s="3">
        <v>3</v>
      </c>
      <c r="B5" t="s">
        <v>1027</v>
      </c>
      <c r="C5" t="s">
        <v>1026</v>
      </c>
      <c r="D5" t="s">
        <v>1025</v>
      </c>
      <c r="E5" t="s">
        <v>1533</v>
      </c>
      <c r="F5" t="s">
        <v>1024</v>
      </c>
      <c r="G5" s="8"/>
      <c r="H5" s="8" t="str">
        <f t="shared" si="0"/>
        <v>2.메가-10만명 이상</v>
      </c>
      <c r="I5" s="8" t="str">
        <f ca="1">IFERROR(__xludf.DUMMYFUNCTION("iferror(REGEXEXTRACT(E5,""[a-zA-Z0-9._%+-]+@[a-zA-Z0-9.-]+\.[a-zA-Z]{2,}""),""2.이메일 없음"")"),"leilanigreen@portraitmgmt.com")</f>
        <v>leilanigreen@portraitmgmt.com</v>
      </c>
      <c r="J5" s="8">
        <f t="shared" si="1"/>
        <v>5.8880123147969983E-2</v>
      </c>
      <c r="K5" s="7">
        <f t="shared" si="2"/>
        <v>1.3469309216855879E-2</v>
      </c>
      <c r="L5" s="6">
        <f t="shared" si="3"/>
        <v>150</v>
      </c>
      <c r="M5" s="5">
        <f t="shared" si="4"/>
        <v>1.5231535756154747E-2</v>
      </c>
      <c r="N5" s="4">
        <f t="shared" si="5"/>
        <v>8.440797186400938E-4</v>
      </c>
      <c r="O5" s="4">
        <f t="shared" si="6"/>
        <v>0.66225165562913912</v>
      </c>
      <c r="P5" t="s">
        <v>1063</v>
      </c>
      <c r="Q5">
        <v>341200</v>
      </c>
      <c r="R5">
        <v>1356</v>
      </c>
      <c r="S5">
        <v>218</v>
      </c>
      <c r="T5" s="3">
        <v>18</v>
      </c>
      <c r="U5" s="3">
        <v>70</v>
      </c>
      <c r="V5">
        <v>5197</v>
      </c>
      <c r="W5" s="3">
        <v>87</v>
      </c>
      <c r="X5" s="1" t="s">
        <v>5</v>
      </c>
      <c r="Y5" s="1" t="s">
        <v>1017</v>
      </c>
      <c r="Z5" s="2">
        <v>45905.216689814813</v>
      </c>
      <c r="AA5" t="s">
        <v>2015</v>
      </c>
      <c r="AB5" t="s">
        <v>1021</v>
      </c>
    </row>
    <row r="6" spans="1:28">
      <c r="A6" s="3">
        <v>4</v>
      </c>
      <c r="B6" t="s">
        <v>1020</v>
      </c>
      <c r="C6" t="s">
        <v>1017</v>
      </c>
      <c r="D6" t="s">
        <v>1019</v>
      </c>
      <c r="E6" t="s">
        <v>1534</v>
      </c>
      <c r="F6" t="s">
        <v>1018</v>
      </c>
      <c r="G6" s="8"/>
      <c r="H6" s="8" t="str">
        <f t="shared" si="0"/>
        <v>2.메가-10만명 이상</v>
      </c>
      <c r="I6" s="8" t="str">
        <f ca="1">IFERROR(__xludf.DUMMYFUNCTION("iferror(REGEXEXTRACT(E6,""[a-zA-Z0-9._%+-]+@[a-zA-Z0-9.-]+\.[a-zA-Z]{2,}""),""2.이메일 없음"")"),"gabimenardcontact@gmail.com")</f>
        <v>gabimenardcontact@gmail.com</v>
      </c>
      <c r="J6" s="8">
        <f t="shared" si="1"/>
        <v>0.12305986696230599</v>
      </c>
      <c r="K6" s="7">
        <f t="shared" si="2"/>
        <v>2.6607538802660754E-4</v>
      </c>
      <c r="L6" s="6">
        <f t="shared" si="3"/>
        <v>150</v>
      </c>
      <c r="M6" s="5">
        <f t="shared" si="4"/>
        <v>5.1839080459770114E-3</v>
      </c>
      <c r="N6" s="4">
        <f t="shared" si="5"/>
        <v>6.3609195402298852E-4</v>
      </c>
      <c r="O6" s="4">
        <f t="shared" si="6"/>
        <v>0.66225165562913912</v>
      </c>
      <c r="P6" t="s">
        <v>1064</v>
      </c>
      <c r="Q6">
        <v>8700000</v>
      </c>
      <c r="R6">
        <v>5296</v>
      </c>
      <c r="S6">
        <v>5522</v>
      </c>
      <c r="T6" s="3">
        <v>16</v>
      </c>
      <c r="U6" s="3">
        <v>12</v>
      </c>
      <c r="V6">
        <v>45100</v>
      </c>
      <c r="W6" s="3">
        <v>28</v>
      </c>
      <c r="X6" s="1" t="s">
        <v>5</v>
      </c>
      <c r="Y6" s="1" t="s">
        <v>1014</v>
      </c>
      <c r="Z6" s="2">
        <v>45903.200115740743</v>
      </c>
      <c r="AA6" t="s">
        <v>2016</v>
      </c>
      <c r="AB6" t="s">
        <v>1939</v>
      </c>
    </row>
    <row r="7" spans="1:28">
      <c r="A7" s="3">
        <v>5</v>
      </c>
      <c r="B7" t="s">
        <v>1393</v>
      </c>
      <c r="C7" t="s">
        <v>1393</v>
      </c>
      <c r="D7" t="s">
        <v>1327</v>
      </c>
      <c r="E7" t="s">
        <v>1535</v>
      </c>
      <c r="F7" t="s">
        <v>1755</v>
      </c>
      <c r="G7" s="8"/>
      <c r="H7" s="8" t="str">
        <f t="shared" si="0"/>
        <v>1.마이크로-10만명 미만</v>
      </c>
      <c r="I7" s="8" t="str">
        <f ca="1">IFERROR(__xludf.DUMMYFUNCTION("iferror(REGEXEXTRACT(E7,""[a-zA-Z0-9._%+-]+@[a-zA-Z0-9.-]+\.[a-zA-Z]{2,}""),""2.이메일 없음"")"),"paulinareitman@palettemgmt.com")</f>
        <v>paulinareitman@palettemgmt.com</v>
      </c>
      <c r="J7" s="8">
        <f t="shared" si="1"/>
        <v>4.4607843137254903E-2</v>
      </c>
      <c r="K7" s="7">
        <f t="shared" si="2"/>
        <v>5.392156862745098E-3</v>
      </c>
      <c r="L7" s="6">
        <f t="shared" si="3"/>
        <v>40.349999999999994</v>
      </c>
      <c r="M7" s="5">
        <f t="shared" si="4"/>
        <v>7.5836431226765796E-2</v>
      </c>
      <c r="N7" s="4">
        <f t="shared" si="5"/>
        <v>3.3085501858736059E-3</v>
      </c>
      <c r="O7" s="4">
        <f t="shared" si="6"/>
        <v>2.418379685610641</v>
      </c>
      <c r="P7" t="s">
        <v>1065</v>
      </c>
      <c r="Q7">
        <v>26900</v>
      </c>
      <c r="R7">
        <v>1145</v>
      </c>
      <c r="S7">
        <v>78</v>
      </c>
      <c r="T7" s="3">
        <v>2</v>
      </c>
      <c r="U7" s="3">
        <v>11</v>
      </c>
      <c r="V7">
        <v>2040</v>
      </c>
      <c r="W7" s="3">
        <v>60</v>
      </c>
      <c r="X7" s="1" t="s">
        <v>5</v>
      </c>
      <c r="Y7" s="1" t="s">
        <v>963</v>
      </c>
      <c r="Z7" s="2">
        <v>45904.995844907404</v>
      </c>
      <c r="AA7" t="s">
        <v>2017</v>
      </c>
      <c r="AB7" t="s">
        <v>1940</v>
      </c>
    </row>
    <row r="8" spans="1:28">
      <c r="A8" s="3">
        <v>6</v>
      </c>
      <c r="B8" t="s">
        <v>1014</v>
      </c>
      <c r="C8" t="s">
        <v>1014</v>
      </c>
      <c r="D8" t="s">
        <v>1016</v>
      </c>
      <c r="E8" t="s">
        <v>1536</v>
      </c>
      <c r="F8" t="s">
        <v>1015</v>
      </c>
      <c r="G8" s="8"/>
      <c r="H8" s="8" t="str">
        <f t="shared" si="0"/>
        <v>2.메가-10만명 이상</v>
      </c>
      <c r="I8" s="8" t="str">
        <f ca="1">IFERROR(__xludf.DUMMYFUNCTION("iferror(REGEXEXTRACT(E8,""[a-zA-Z0-9._%+-]+@[a-zA-Z0-9.-]+\.[a-zA-Z]{2,}""),""2.이메일 없음"")"),"hello@goodvarietystudio.com")</f>
        <v>hello@goodvarietystudio.com</v>
      </c>
      <c r="J8" s="8">
        <f t="shared" si="1"/>
        <v>0.12319018404907975</v>
      </c>
      <c r="K8" s="7">
        <f t="shared" si="2"/>
        <v>1.8404907975460124E-4</v>
      </c>
      <c r="L8" s="6">
        <f t="shared" si="3"/>
        <v>150</v>
      </c>
      <c r="M8" s="5">
        <f t="shared" si="4"/>
        <v>4.2403746097814776E-2</v>
      </c>
      <c r="N8" s="4">
        <f t="shared" si="5"/>
        <v>5.2159209157127987E-3</v>
      </c>
      <c r="O8" s="4">
        <f t="shared" si="6"/>
        <v>0.66225165562913912</v>
      </c>
      <c r="P8" t="s">
        <v>1066</v>
      </c>
      <c r="Q8">
        <v>384400</v>
      </c>
      <c r="R8">
        <v>1129</v>
      </c>
      <c r="S8">
        <v>2002</v>
      </c>
      <c r="T8" s="3">
        <v>3</v>
      </c>
      <c r="U8" s="3">
        <v>3</v>
      </c>
      <c r="V8">
        <v>16300</v>
      </c>
      <c r="W8" s="3">
        <v>25</v>
      </c>
      <c r="X8" s="1" t="s">
        <v>5</v>
      </c>
      <c r="Y8" s="1" t="s">
        <v>1011</v>
      </c>
      <c r="Z8" s="2">
        <v>45906.143738425926</v>
      </c>
      <c r="AA8" t="s">
        <v>2018</v>
      </c>
      <c r="AB8" t="s">
        <v>1013</v>
      </c>
    </row>
    <row r="9" spans="1:28">
      <c r="A9" s="3">
        <v>7</v>
      </c>
      <c r="B9" t="s">
        <v>659</v>
      </c>
      <c r="C9" t="s">
        <v>656</v>
      </c>
      <c r="D9" t="s">
        <v>658</v>
      </c>
      <c r="E9" t="s">
        <v>1537</v>
      </c>
      <c r="F9" t="s">
        <v>657</v>
      </c>
      <c r="G9" s="8"/>
      <c r="H9" s="8" t="str">
        <f t="shared" si="0"/>
        <v>2.메가-10만명 이상</v>
      </c>
      <c r="I9" s="8" t="str">
        <f ca="1">IFERROR(__xludf.DUMMYFUNCTION("iferror(REGEXEXTRACT(E9,""[a-zA-Z0-9._%+-]+@[a-zA-Z0-9.-]+\.[a-zA-Z]{2,}""),""2.이메일 없음"")"),"teamestelle@hgmedia.us")</f>
        <v>teamestelle@hgmedia.us</v>
      </c>
      <c r="J9" s="8">
        <f t="shared" si="1"/>
        <v>8.398625429553265E-2</v>
      </c>
      <c r="K9" s="7">
        <f t="shared" si="2"/>
        <v>6.8728522336769765E-4</v>
      </c>
      <c r="L9" s="6">
        <f t="shared" si="3"/>
        <v>150</v>
      </c>
      <c r="M9" s="5">
        <f t="shared" si="4"/>
        <v>0.23891625615763548</v>
      </c>
      <c r="N9" s="4">
        <f t="shared" si="5"/>
        <v>1.9794745484400657E-2</v>
      </c>
      <c r="O9" s="4">
        <f t="shared" si="6"/>
        <v>0.66225165562913912</v>
      </c>
      <c r="P9" t="s">
        <v>1067</v>
      </c>
      <c r="Q9">
        <v>121800</v>
      </c>
      <c r="R9">
        <v>1646</v>
      </c>
      <c r="S9">
        <v>2391</v>
      </c>
      <c r="T9" s="3">
        <v>33</v>
      </c>
      <c r="U9" s="3">
        <v>20</v>
      </c>
      <c r="V9">
        <v>29100</v>
      </c>
      <c r="W9" s="3">
        <v>35</v>
      </c>
      <c r="X9" s="1" t="s">
        <v>5</v>
      </c>
      <c r="Y9" s="1" t="s">
        <v>1007</v>
      </c>
      <c r="Z9" s="2">
        <v>45882.177731481483</v>
      </c>
      <c r="AA9" t="s">
        <v>2019</v>
      </c>
      <c r="AB9" t="s">
        <v>655</v>
      </c>
    </row>
    <row r="10" spans="1:28">
      <c r="A10" s="3">
        <v>8</v>
      </c>
      <c r="B10" t="s">
        <v>966</v>
      </c>
      <c r="C10" t="s">
        <v>963</v>
      </c>
      <c r="D10" t="s">
        <v>965</v>
      </c>
      <c r="E10" t="s">
        <v>1538</v>
      </c>
      <c r="F10" t="s">
        <v>1012</v>
      </c>
      <c r="G10" s="8"/>
      <c r="H10" s="8" t="str">
        <f t="shared" si="0"/>
        <v>2.메가-10만명 이상</v>
      </c>
      <c r="I10" s="8" t="str">
        <f ca="1">IFERROR(__xludf.DUMMYFUNCTION("iferror(REGEXEXTRACT(E10,""[a-zA-Z0-9._%+-]+@[a-zA-Z0-9.-]+\.[a-zA-Z]{2,}""),""2.이메일 없음"")"),"kirby@undercurrent.net")</f>
        <v>kirby@undercurrent.net</v>
      </c>
      <c r="J10" s="8">
        <f t="shared" si="1"/>
        <v>4.9685781618224664E-2</v>
      </c>
      <c r="K10" s="7">
        <f t="shared" si="2"/>
        <v>9.4265514532600164E-3</v>
      </c>
      <c r="L10" s="6">
        <f t="shared" si="3"/>
        <v>150</v>
      </c>
      <c r="M10" s="5">
        <f t="shared" si="4"/>
        <v>3.6216216216216214E-2</v>
      </c>
      <c r="N10" s="4">
        <f t="shared" si="5"/>
        <v>1.7425320056899004E-3</v>
      </c>
      <c r="O10" s="4">
        <f t="shared" si="6"/>
        <v>0.66225165562913912</v>
      </c>
      <c r="P10" t="s">
        <v>1068</v>
      </c>
      <c r="Q10">
        <v>140600</v>
      </c>
      <c r="R10">
        <v>977</v>
      </c>
      <c r="S10">
        <v>197</v>
      </c>
      <c r="T10" s="3">
        <v>8</v>
      </c>
      <c r="U10" s="3">
        <v>48</v>
      </c>
      <c r="V10">
        <v>5092</v>
      </c>
      <c r="W10" s="3">
        <v>48</v>
      </c>
      <c r="X10" s="1" t="s">
        <v>5</v>
      </c>
      <c r="Y10" s="1" t="s">
        <v>1003</v>
      </c>
      <c r="Z10" s="2">
        <v>45909.055972222224</v>
      </c>
      <c r="AA10" t="s">
        <v>2020</v>
      </c>
      <c r="AB10" t="s">
        <v>962</v>
      </c>
    </row>
    <row r="11" spans="1:28">
      <c r="A11" s="3">
        <v>9</v>
      </c>
      <c r="B11" t="s">
        <v>1001</v>
      </c>
      <c r="C11" t="s">
        <v>998</v>
      </c>
      <c r="D11" t="s">
        <v>1000</v>
      </c>
      <c r="E11" t="s">
        <v>1539</v>
      </c>
      <c r="F11" t="s">
        <v>999</v>
      </c>
      <c r="G11" s="8"/>
      <c r="H11" s="8" t="str">
        <f t="shared" si="0"/>
        <v>1.마이크로-10만명 미만</v>
      </c>
      <c r="I11" s="8" t="str">
        <f ca="1">IFERROR(__xludf.DUMMYFUNCTION("iferror(REGEXEXTRACT(E11,""[a-zA-Z0-9._%+-]+@[a-zA-Z0-9.-]+\.[a-zA-Z]{2,}""),""2.이메일 없음"")"),"hello@thenudefox.com")</f>
        <v>hello@thenudefox.com</v>
      </c>
      <c r="J11" s="8">
        <f t="shared" si="1"/>
        <v>3.8497170404527353E-2</v>
      </c>
      <c r="K11" s="7">
        <f t="shared" si="2"/>
        <v>3.6051142318172289E-4</v>
      </c>
      <c r="L11" s="6">
        <f t="shared" si="3"/>
        <v>22.049999999999997</v>
      </c>
      <c r="M11" s="5">
        <f t="shared" si="4"/>
        <v>32.455782312925173</v>
      </c>
      <c r="N11" s="4">
        <f t="shared" si="5"/>
        <v>1.0389115646258504</v>
      </c>
      <c r="O11" s="4">
        <f t="shared" si="6"/>
        <v>4.3383947939262475</v>
      </c>
      <c r="P11" t="s">
        <v>1069</v>
      </c>
      <c r="Q11">
        <v>14700</v>
      </c>
      <c r="R11">
        <v>296</v>
      </c>
      <c r="S11">
        <v>15100</v>
      </c>
      <c r="T11" s="3">
        <v>3095</v>
      </c>
      <c r="U11" s="3">
        <v>172</v>
      </c>
      <c r="V11">
        <v>477100</v>
      </c>
      <c r="W11" s="3">
        <v>68</v>
      </c>
      <c r="X11" s="1" t="s">
        <v>5</v>
      </c>
      <c r="Y11" s="1" t="s">
        <v>998</v>
      </c>
      <c r="Z11" s="2">
        <v>45813.15896990741</v>
      </c>
      <c r="AA11" t="s">
        <v>2021</v>
      </c>
      <c r="AB11" t="s">
        <v>997</v>
      </c>
    </row>
    <row r="12" spans="1:28">
      <c r="A12" s="3">
        <v>10</v>
      </c>
      <c r="B12" t="s">
        <v>1010</v>
      </c>
      <c r="C12" t="s">
        <v>1007</v>
      </c>
      <c r="D12" t="s">
        <v>1009</v>
      </c>
      <c r="E12" t="s">
        <v>1540</v>
      </c>
      <c r="F12" t="s">
        <v>1008</v>
      </c>
      <c r="G12" s="8"/>
      <c r="H12" s="8" t="str">
        <f t="shared" si="0"/>
        <v>2.메가-10만명 이상</v>
      </c>
      <c r="I12" s="8" t="str">
        <f ca="1">IFERROR(__xludf.DUMMYFUNCTION("iferror(REGEXEXTRACT(E12,""[a-zA-Z0-9._%+-]+@[a-zA-Z0-9.-]+\.[a-zA-Z]{2,}""),""2.이메일 없음"")"),"brooke@friendsinreality.com")</f>
        <v>brooke@friendsinreality.com</v>
      </c>
      <c r="J12" s="8">
        <f t="shared" si="1"/>
        <v>8.4363636363636363E-2</v>
      </c>
      <c r="K12" s="7">
        <f t="shared" si="2"/>
        <v>1.0863636363636364E-2</v>
      </c>
      <c r="L12" s="6">
        <f t="shared" si="3"/>
        <v>150</v>
      </c>
      <c r="M12" s="5">
        <f t="shared" si="4"/>
        <v>3.8944946008143036E-2</v>
      </c>
      <c r="N12" s="4">
        <f t="shared" si="5"/>
        <v>2.9332625243405912E-3</v>
      </c>
      <c r="O12" s="4">
        <f t="shared" si="6"/>
        <v>0.66225165562913912</v>
      </c>
      <c r="P12" t="s">
        <v>1070</v>
      </c>
      <c r="Q12">
        <v>564900</v>
      </c>
      <c r="R12">
        <v>1999</v>
      </c>
      <c r="S12">
        <v>1418</v>
      </c>
      <c r="T12" s="3">
        <v>199</v>
      </c>
      <c r="U12" s="3">
        <v>239</v>
      </c>
      <c r="V12">
        <v>22000</v>
      </c>
      <c r="W12" s="3">
        <v>11</v>
      </c>
      <c r="X12" s="1" t="s">
        <v>992</v>
      </c>
      <c r="Y12" s="1" t="s">
        <v>991</v>
      </c>
      <c r="Z12" s="2">
        <v>45880.41609953704</v>
      </c>
      <c r="AA12" t="s">
        <v>2022</v>
      </c>
      <c r="AB12" t="s">
        <v>1006</v>
      </c>
    </row>
    <row r="13" spans="1:28">
      <c r="A13" s="3">
        <v>11</v>
      </c>
      <c r="B13" t="s">
        <v>189</v>
      </c>
      <c r="C13" t="s">
        <v>189</v>
      </c>
      <c r="D13" t="s">
        <v>190</v>
      </c>
      <c r="E13" t="s">
        <v>1541</v>
      </c>
      <c r="F13" t="s">
        <v>989</v>
      </c>
      <c r="G13" s="8"/>
      <c r="H13" s="8" t="str">
        <f t="shared" si="0"/>
        <v>2.메가-10만명 이상</v>
      </c>
      <c r="I13" s="8" t="str">
        <f ca="1">IFERROR(__xludf.DUMMYFUNCTION("iferror(REGEXEXTRACT(E13,""[a-zA-Z0-9._%+-]+@[a-zA-Z0-9.-]+\.[a-zA-Z]{2,}""),""2.이메일 없음"")"),"shelby.marra@thedigitalbrandarchitects.com")</f>
        <v>shelby.marra@thedigitalbrandarchitects.com</v>
      </c>
      <c r="J13" s="8">
        <f t="shared" si="1"/>
        <v>0.12318109782452097</v>
      </c>
      <c r="K13" s="7">
        <f t="shared" si="2"/>
        <v>2.8814291888776835E-3</v>
      </c>
      <c r="L13" s="6">
        <f t="shared" si="3"/>
        <v>150</v>
      </c>
      <c r="M13" s="5">
        <f t="shared" si="4"/>
        <v>2.9931004743423889E-2</v>
      </c>
      <c r="N13" s="4">
        <f t="shared" si="5"/>
        <v>3.656748598533851E-3</v>
      </c>
      <c r="O13" s="4">
        <f t="shared" si="6"/>
        <v>0.66225165562913912</v>
      </c>
      <c r="P13" t="s">
        <v>1071</v>
      </c>
      <c r="Q13">
        <v>231900</v>
      </c>
      <c r="R13">
        <v>1153</v>
      </c>
      <c r="S13">
        <v>828</v>
      </c>
      <c r="T13" s="3">
        <v>7</v>
      </c>
      <c r="U13" s="3">
        <v>20</v>
      </c>
      <c r="V13">
        <v>6941</v>
      </c>
      <c r="W13" s="3">
        <v>25</v>
      </c>
      <c r="X13" s="1" t="s">
        <v>988</v>
      </c>
      <c r="Y13" s="1" t="s">
        <v>682</v>
      </c>
      <c r="Z13" s="2">
        <v>45905.087905092594</v>
      </c>
      <c r="AA13" t="s">
        <v>2023</v>
      </c>
      <c r="AB13" t="s">
        <v>188</v>
      </c>
    </row>
    <row r="14" spans="1:28">
      <c r="A14" s="3">
        <v>12</v>
      </c>
      <c r="B14" t="s">
        <v>1394</v>
      </c>
      <c r="C14" t="s">
        <v>1459</v>
      </c>
      <c r="D14" t="s">
        <v>1328</v>
      </c>
      <c r="E14" t="s">
        <v>1542</v>
      </c>
      <c r="F14" t="s">
        <v>1756</v>
      </c>
      <c r="G14" s="8"/>
      <c r="H14" s="8" t="str">
        <f t="shared" si="0"/>
        <v>1.마이크로-10만명 미만</v>
      </c>
      <c r="I14" s="8" t="str">
        <f ca="1">IFERROR(__xludf.DUMMYFUNCTION("iferror(REGEXEXTRACT(E14,""[a-zA-Z0-9._%+-]+@[a-zA-Z0-9.-]+\.[a-zA-Z]{2,}""),""2.이메일 없음"")"),"taylorjoypaul@gmail.com")</f>
        <v>taylorjoypaul@gmail.com</v>
      </c>
      <c r="J14" s="8">
        <f t="shared" si="1"/>
        <v>0.51607142857142863</v>
      </c>
      <c r="K14" s="7">
        <f t="shared" si="2"/>
        <v>6.9642857142857145E-2</v>
      </c>
      <c r="L14" s="6">
        <f t="shared" si="3"/>
        <v>4.6080000000000005</v>
      </c>
      <c r="M14" s="5">
        <f t="shared" si="4"/>
        <v>0.18229166666666666</v>
      </c>
      <c r="N14" s="4">
        <f t="shared" si="5"/>
        <v>2.9947916666666668E-2</v>
      </c>
      <c r="O14" s="4">
        <f t="shared" si="6"/>
        <v>17.831669044222537</v>
      </c>
      <c r="P14" t="s">
        <v>1072</v>
      </c>
      <c r="Q14">
        <v>3072</v>
      </c>
      <c r="R14">
        <v>489</v>
      </c>
      <c r="S14">
        <v>53</v>
      </c>
      <c r="T14" s="3">
        <v>197</v>
      </c>
      <c r="U14" s="3">
        <v>39</v>
      </c>
      <c r="V14">
        <v>560</v>
      </c>
      <c r="W14" s="3">
        <v>10</v>
      </c>
      <c r="X14" s="1" t="s">
        <v>618</v>
      </c>
      <c r="Y14" s="1" t="s">
        <v>617</v>
      </c>
      <c r="Z14" s="2">
        <v>45894.260648148149</v>
      </c>
      <c r="AA14" t="s">
        <v>2024</v>
      </c>
      <c r="AB14" t="s">
        <v>1941</v>
      </c>
    </row>
    <row r="15" spans="1:28">
      <c r="A15" s="3">
        <v>13</v>
      </c>
      <c r="B15" t="s">
        <v>987</v>
      </c>
      <c r="C15" t="s">
        <v>986</v>
      </c>
      <c r="D15" t="s">
        <v>985</v>
      </c>
      <c r="E15" t="s">
        <v>1543</v>
      </c>
      <c r="F15" t="s">
        <v>984</v>
      </c>
      <c r="G15" s="8"/>
      <c r="H15" s="8" t="str">
        <f t="shared" si="0"/>
        <v>2.메가-10만명 이상</v>
      </c>
      <c r="I15" s="8" t="str">
        <f ca="1">IFERROR(__xludf.DUMMYFUNCTION("iferror(REGEXEXTRACT(E15,""[a-zA-Z0-9._%+-]+@[a-zA-Z0-9.-]+\.[a-zA-Z]{2,}""),""2.이메일 없음"")"),"2.이메일 없음")</f>
        <v>2.이메일 없음</v>
      </c>
      <c r="J15" s="8">
        <f t="shared" si="1"/>
        <v>9.6037234042553196E-2</v>
      </c>
      <c r="K15" s="7">
        <f t="shared" si="2"/>
        <v>3.5239361702127658E-3</v>
      </c>
      <c r="L15" s="6">
        <f t="shared" si="3"/>
        <v>150</v>
      </c>
      <c r="M15" s="5">
        <f t="shared" si="4"/>
        <v>1.4378585086042066</v>
      </c>
      <c r="N15" s="4">
        <f t="shared" si="5"/>
        <v>5.4282982791586998E-2</v>
      </c>
      <c r="O15" s="4">
        <f t="shared" si="6"/>
        <v>0.66225165562913912</v>
      </c>
      <c r="P15" t="s">
        <v>1073</v>
      </c>
      <c r="Q15">
        <v>104600</v>
      </c>
      <c r="R15">
        <v>857</v>
      </c>
      <c r="S15">
        <v>5148</v>
      </c>
      <c r="T15" s="3">
        <v>8766</v>
      </c>
      <c r="U15" s="3">
        <v>530</v>
      </c>
      <c r="V15">
        <v>150400</v>
      </c>
      <c r="W15" s="3">
        <v>124</v>
      </c>
      <c r="X15" s="1" t="s">
        <v>5</v>
      </c>
      <c r="Y15" s="1" t="s">
        <v>980</v>
      </c>
      <c r="Z15" s="2">
        <v>45409.220555555556</v>
      </c>
      <c r="AA15" t="s">
        <v>2025</v>
      </c>
      <c r="AB15" t="s">
        <v>983</v>
      </c>
    </row>
    <row r="16" spans="1:28">
      <c r="A16" s="3">
        <v>14</v>
      </c>
      <c r="B16" t="s">
        <v>757</v>
      </c>
      <c r="C16" t="s">
        <v>757</v>
      </c>
      <c r="D16" t="s">
        <v>758</v>
      </c>
      <c r="E16" t="s">
        <v>1544</v>
      </c>
      <c r="F16" t="s">
        <v>1757</v>
      </c>
      <c r="G16" s="8"/>
      <c r="H16" s="8" t="str">
        <f t="shared" si="0"/>
        <v>2.메가-10만명 이상</v>
      </c>
      <c r="I16" s="8" t="str">
        <f ca="1">IFERROR(__xludf.DUMMYFUNCTION("iferror(REGEXEXTRACT(E16,""[a-zA-Z0-9._%+-]+@[a-zA-Z0-9.-]+\.[a-zA-Z]{2,}""),""2.이메일 없음"")"),"2.이메일 없음")</f>
        <v>2.이메일 없음</v>
      </c>
      <c r="J16" s="8">
        <f t="shared" si="1"/>
        <v>3.9029632455805673E-2</v>
      </c>
      <c r="K16" s="7">
        <f t="shared" si="2"/>
        <v>2.6707363601678748E-5</v>
      </c>
      <c r="L16" s="6">
        <f t="shared" si="3"/>
        <v>150</v>
      </c>
      <c r="M16" s="5">
        <f t="shared" si="4"/>
        <v>1.308537194208687</v>
      </c>
      <c r="N16" s="4">
        <f t="shared" si="5"/>
        <v>5.0792145115659847E-2</v>
      </c>
      <c r="O16" s="4">
        <f t="shared" si="6"/>
        <v>0.66225165562913912</v>
      </c>
      <c r="P16" t="s">
        <v>1074</v>
      </c>
      <c r="Q16">
        <v>600900</v>
      </c>
      <c r="R16">
        <v>2239</v>
      </c>
      <c r="S16">
        <v>30500</v>
      </c>
      <c r="T16" s="3">
        <v>168</v>
      </c>
      <c r="U16" s="3">
        <v>21</v>
      </c>
      <c r="V16">
        <v>786300</v>
      </c>
      <c r="W16" s="3">
        <v>5</v>
      </c>
      <c r="X16" s="1" t="s">
        <v>5</v>
      </c>
      <c r="Y16" s="1" t="s">
        <v>973</v>
      </c>
      <c r="Z16" s="2">
        <v>45885.020381944443</v>
      </c>
      <c r="AA16" t="s">
        <v>2026</v>
      </c>
      <c r="AB16" t="s">
        <v>756</v>
      </c>
    </row>
    <row r="17" spans="1:28">
      <c r="A17" s="3">
        <v>15</v>
      </c>
      <c r="B17" t="s">
        <v>971</v>
      </c>
      <c r="C17" t="s">
        <v>970</v>
      </c>
      <c r="D17" t="s">
        <v>969</v>
      </c>
      <c r="E17" t="s">
        <v>1545</v>
      </c>
      <c r="F17" t="s">
        <v>1758</v>
      </c>
      <c r="G17" s="8"/>
      <c r="H17" s="8" t="str">
        <f t="shared" si="0"/>
        <v>1.마이크로-10만명 미만</v>
      </c>
      <c r="I17" s="8" t="str">
        <f ca="1">IFERROR(__xludf.DUMMYFUNCTION("iferror(REGEXEXTRACT(E17,""[a-zA-Z0-9._%+-]+@[a-zA-Z0-9.-]+\.[a-zA-Z]{2,}""),""2.이메일 없음"")"),"kaitlynedejer@yahoo.com")</f>
        <v>kaitlynedejer@yahoo.com</v>
      </c>
      <c r="J17" s="8">
        <f t="shared" si="1"/>
        <v>3.9720982142857145E-2</v>
      </c>
      <c r="K17" s="7">
        <f t="shared" si="2"/>
        <v>1.0044642857142857E-4</v>
      </c>
      <c r="L17" s="6">
        <f t="shared" si="3"/>
        <v>69.599999999999994</v>
      </c>
      <c r="M17" s="5">
        <f t="shared" si="4"/>
        <v>1.9310344827586208</v>
      </c>
      <c r="N17" s="4">
        <f t="shared" si="5"/>
        <v>7.6659482758620695E-2</v>
      </c>
      <c r="O17" s="4">
        <f t="shared" si="6"/>
        <v>1.41643059490085</v>
      </c>
      <c r="P17" t="s">
        <v>1075</v>
      </c>
      <c r="Q17">
        <v>46400</v>
      </c>
      <c r="R17">
        <v>520</v>
      </c>
      <c r="S17">
        <v>3548</v>
      </c>
      <c r="T17" s="3">
        <v>2</v>
      </c>
      <c r="U17" s="3">
        <v>9</v>
      </c>
      <c r="V17">
        <v>89600</v>
      </c>
      <c r="W17" s="3">
        <v>12</v>
      </c>
      <c r="X17" s="1" t="s">
        <v>618</v>
      </c>
      <c r="Y17" s="1" t="s">
        <v>617</v>
      </c>
      <c r="Z17" s="2">
        <v>45905.1877662037</v>
      </c>
      <c r="AA17" t="s">
        <v>2027</v>
      </c>
      <c r="AB17" t="s">
        <v>967</v>
      </c>
    </row>
    <row r="18" spans="1:28">
      <c r="A18" s="3">
        <v>16</v>
      </c>
      <c r="B18" t="s">
        <v>961</v>
      </c>
      <c r="C18" t="s">
        <v>1460</v>
      </c>
      <c r="D18" t="s">
        <v>960</v>
      </c>
      <c r="E18" t="s">
        <v>1546</v>
      </c>
      <c r="F18" t="s">
        <v>1759</v>
      </c>
      <c r="G18" s="8"/>
      <c r="H18" s="8" t="str">
        <f t="shared" si="0"/>
        <v>2.메가-10만명 이상</v>
      </c>
      <c r="I18" s="8" t="str">
        <f ca="1">IFERROR(__xludf.DUMMYFUNCTION("iferror(REGEXEXTRACT(E18,""[a-zA-Z0-9._%+-]+@[a-zA-Z0-9.-]+\.[a-zA-Z]{2,}""),""2.이메일 없음"")"),"erikarachelmayo24@gmail.com")</f>
        <v>erikarachelmayo24@gmail.com</v>
      </c>
      <c r="J18" s="8">
        <f t="shared" si="1"/>
        <v>5.74075E-2</v>
      </c>
      <c r="K18" s="7">
        <f t="shared" si="2"/>
        <v>2.8333333333333332E-5</v>
      </c>
      <c r="L18" s="6">
        <f t="shared" si="3"/>
        <v>150</v>
      </c>
      <c r="M18" s="5">
        <f t="shared" si="4"/>
        <v>3.7735849056603774</v>
      </c>
      <c r="N18" s="4">
        <f t="shared" si="5"/>
        <v>0.21614465408805031</v>
      </c>
      <c r="O18" s="4">
        <f t="shared" si="6"/>
        <v>0.66225165562913912</v>
      </c>
      <c r="P18" t="s">
        <v>1076</v>
      </c>
      <c r="Q18">
        <v>318000</v>
      </c>
      <c r="R18">
        <v>1622</v>
      </c>
      <c r="S18">
        <v>68700</v>
      </c>
      <c r="T18" s="3">
        <v>155</v>
      </c>
      <c r="U18" s="3">
        <v>34</v>
      </c>
      <c r="V18">
        <v>1200000</v>
      </c>
      <c r="W18" s="3">
        <v>12</v>
      </c>
      <c r="X18" s="1" t="s">
        <v>5</v>
      </c>
      <c r="Y18" s="1" t="s">
        <v>968</v>
      </c>
      <c r="Z18" s="2">
        <v>45883.993136574078</v>
      </c>
      <c r="AA18" t="s">
        <v>2028</v>
      </c>
      <c r="AB18" t="s">
        <v>958</v>
      </c>
    </row>
    <row r="19" spans="1:28">
      <c r="A19" s="3">
        <v>17</v>
      </c>
      <c r="B19" t="s">
        <v>978</v>
      </c>
      <c r="C19" t="s">
        <v>977</v>
      </c>
      <c r="D19" t="s">
        <v>976</v>
      </c>
      <c r="E19" t="s">
        <v>975</v>
      </c>
      <c r="F19" t="s">
        <v>974</v>
      </c>
      <c r="G19" s="8"/>
      <c r="H19" s="8" t="str">
        <f t="shared" si="0"/>
        <v>1.마이크로-10만명 미만</v>
      </c>
      <c r="I19" s="8" t="str">
        <f ca="1">IFERROR(__xludf.DUMMYFUNCTION("iferror(REGEXEXTRACT(E19,""[a-zA-Z0-9._%+-]+@[a-zA-Z0-9.-]+\.[a-zA-Z]{2,}""),""2.이메일 없음"")"),"alissaandrea.n@gmail.com")</f>
        <v>alissaandrea.n@gmail.com</v>
      </c>
      <c r="J19" s="8">
        <f t="shared" si="1"/>
        <v>8.1565074135090607E-2</v>
      </c>
      <c r="K19" s="7">
        <f t="shared" si="2"/>
        <v>1.4662273476112027E-3</v>
      </c>
      <c r="L19" s="6">
        <f t="shared" si="3"/>
        <v>2.2305000000000001</v>
      </c>
      <c r="M19" s="5">
        <f t="shared" si="4"/>
        <v>40.820443846671147</v>
      </c>
      <c r="N19" s="4">
        <f t="shared" si="5"/>
        <v>2.452589105581708</v>
      </c>
      <c r="O19" s="4">
        <f t="shared" si="6"/>
        <v>30.954960532425321</v>
      </c>
      <c r="P19" t="s">
        <v>1077</v>
      </c>
      <c r="Q19">
        <v>1487</v>
      </c>
      <c r="R19">
        <v>697</v>
      </c>
      <c r="S19">
        <v>3558</v>
      </c>
      <c r="T19" s="3">
        <v>1304</v>
      </c>
      <c r="U19" s="3">
        <v>89</v>
      </c>
      <c r="V19">
        <v>60700</v>
      </c>
      <c r="W19" s="3">
        <v>88</v>
      </c>
      <c r="X19" s="1" t="s">
        <v>5</v>
      </c>
      <c r="Y19" s="1" t="s">
        <v>695</v>
      </c>
      <c r="Z19" s="2">
        <v>45848.193240740744</v>
      </c>
      <c r="AA19" t="s">
        <v>2029</v>
      </c>
      <c r="AB19" t="s">
        <v>972</v>
      </c>
    </row>
    <row r="20" spans="1:28">
      <c r="A20" s="3">
        <v>18</v>
      </c>
      <c r="B20" t="s">
        <v>1395</v>
      </c>
      <c r="C20" t="s">
        <v>1461</v>
      </c>
      <c r="D20" t="s">
        <v>1329</v>
      </c>
      <c r="E20" t="s">
        <v>1547</v>
      </c>
      <c r="F20" t="s">
        <v>1760</v>
      </c>
      <c r="G20" s="8"/>
      <c r="H20" s="8" t="str">
        <f t="shared" si="0"/>
        <v>1.마이크로-10만명 미만</v>
      </c>
      <c r="I20" s="8" t="str">
        <f ca="1">IFERROR(__xludf.DUMMYFUNCTION("iferror(REGEXEXTRACT(E20,""[a-zA-Z0-9._%+-]+@[a-zA-Z0-9.-]+\.[a-zA-Z]{2,}""),""2.이메일 없음"")"),"paulinareitman@palettemgmt.com")</f>
        <v>paulinareitman@palettemgmt.com</v>
      </c>
      <c r="J20" s="8">
        <f t="shared" si="1"/>
        <v>0.2850701402805611</v>
      </c>
      <c r="K20" s="7">
        <f t="shared" si="2"/>
        <v>2.8557114228456915E-2</v>
      </c>
      <c r="L20" s="6">
        <f t="shared" si="3"/>
        <v>31.799999999999997</v>
      </c>
      <c r="M20" s="5">
        <f t="shared" si="4"/>
        <v>9.4150943396226414E-2</v>
      </c>
      <c r="N20" s="4">
        <f t="shared" si="5"/>
        <v>7.2641509433962262E-3</v>
      </c>
      <c r="O20" s="4">
        <f t="shared" si="6"/>
        <v>3.0487804878048781</v>
      </c>
      <c r="P20" t="s">
        <v>1078</v>
      </c>
      <c r="Q20">
        <v>21200</v>
      </c>
      <c r="R20">
        <v>1279</v>
      </c>
      <c r="S20">
        <v>97</v>
      </c>
      <c r="T20" s="3">
        <v>415</v>
      </c>
      <c r="U20" s="3">
        <v>57</v>
      </c>
      <c r="V20">
        <v>1996</v>
      </c>
      <c r="W20" s="3">
        <v>66</v>
      </c>
      <c r="X20" s="1" t="s">
        <v>5</v>
      </c>
      <c r="Y20" s="1" t="s">
        <v>963</v>
      </c>
      <c r="Z20" s="2">
        <v>45846.243368055555</v>
      </c>
      <c r="AA20" t="s">
        <v>2030</v>
      </c>
      <c r="AB20" t="s">
        <v>1942</v>
      </c>
    </row>
    <row r="21" spans="1:28">
      <c r="A21" s="3">
        <v>19</v>
      </c>
      <c r="B21" t="s">
        <v>950</v>
      </c>
      <c r="C21" t="s">
        <v>947</v>
      </c>
      <c r="D21" t="s">
        <v>949</v>
      </c>
      <c r="E21" t="s">
        <v>1548</v>
      </c>
      <c r="F21" t="s">
        <v>948</v>
      </c>
      <c r="G21" s="8"/>
      <c r="H21" s="8" t="str">
        <f t="shared" si="0"/>
        <v>2.메가-10만명 이상</v>
      </c>
      <c r="I21" s="8" t="str">
        <f ca="1">IFERROR(__xludf.DUMMYFUNCTION("iferror(REGEXEXTRACT(E21,""[a-zA-Z0-9._%+-]+@[a-zA-Z0-9.-]+\.[a-zA-Z]{2,}""),""2.이메일 없음"")"),"manana@lulucreativemedia.com")</f>
        <v>manana@lulucreativemedia.com</v>
      </c>
      <c r="J21" s="8">
        <f t="shared" si="1"/>
        <v>0.13581463414634146</v>
      </c>
      <c r="K21" s="7">
        <f t="shared" si="2"/>
        <v>1.4536585365853658E-3</v>
      </c>
      <c r="L21" s="6">
        <f t="shared" si="3"/>
        <v>150</v>
      </c>
      <c r="M21" s="5">
        <f t="shared" si="4"/>
        <v>4.4565217391304347E-2</v>
      </c>
      <c r="N21" s="4">
        <f t="shared" si="5"/>
        <v>4.5865217391304345E-3</v>
      </c>
      <c r="O21" s="4">
        <f t="shared" si="6"/>
        <v>0.66225165562913912</v>
      </c>
      <c r="P21" t="s">
        <v>1079</v>
      </c>
      <c r="Q21">
        <v>2300000</v>
      </c>
      <c r="R21">
        <v>1388</v>
      </c>
      <c r="S21">
        <v>10400</v>
      </c>
      <c r="T21" s="3">
        <v>3372</v>
      </c>
      <c r="U21" s="3">
        <v>149</v>
      </c>
      <c r="V21">
        <v>102500</v>
      </c>
      <c r="W21" s="3">
        <v>90</v>
      </c>
      <c r="X21" s="1" t="s">
        <v>5</v>
      </c>
      <c r="Y21" s="1" t="s">
        <v>757</v>
      </c>
      <c r="Z21" s="2">
        <v>45405.045937499999</v>
      </c>
      <c r="AA21" t="s">
        <v>2031</v>
      </c>
      <c r="AB21" t="s">
        <v>946</v>
      </c>
    </row>
    <row r="22" spans="1:28">
      <c r="A22" s="3">
        <v>20</v>
      </c>
      <c r="B22" t="s">
        <v>996</v>
      </c>
      <c r="C22" t="s">
        <v>995</v>
      </c>
      <c r="D22" t="s">
        <v>994</v>
      </c>
      <c r="E22" t="s">
        <v>1549</v>
      </c>
      <c r="F22" t="s">
        <v>993</v>
      </c>
      <c r="G22" s="8"/>
      <c r="H22" s="8" t="str">
        <f t="shared" si="0"/>
        <v>2.메가-10만명 이상</v>
      </c>
      <c r="I22" s="8" t="str">
        <f ca="1">IFERROR(__xludf.DUMMYFUNCTION("iferror(REGEXEXTRACT(E22,""[a-zA-Z0-9._%+-]+@[a-zA-Z0-9.-]+\.[a-zA-Z]{2,}""),""2.이메일 없음"")"),"jasmine@idolsandicons.co")</f>
        <v>jasmine@idolsandicons.co</v>
      </c>
      <c r="J22" s="8">
        <f t="shared" si="1"/>
        <v>5.7283663993246095E-2</v>
      </c>
      <c r="K22" s="7">
        <f t="shared" si="2"/>
        <v>1.048965808357957E-3</v>
      </c>
      <c r="L22" s="6">
        <f t="shared" si="3"/>
        <v>150</v>
      </c>
      <c r="M22" s="5">
        <f t="shared" si="4"/>
        <v>3.9815126050420167E-2</v>
      </c>
      <c r="N22" s="4">
        <f t="shared" si="5"/>
        <v>2.134201680672269E-3</v>
      </c>
      <c r="O22" s="4">
        <f t="shared" si="6"/>
        <v>0.66225165562913912</v>
      </c>
      <c r="P22" t="s">
        <v>1080</v>
      </c>
      <c r="Q22">
        <v>11900000</v>
      </c>
      <c r="R22">
        <v>6468</v>
      </c>
      <c r="S22">
        <v>24900</v>
      </c>
      <c r="T22" s="3">
        <v>1744</v>
      </c>
      <c r="U22" s="3">
        <v>497</v>
      </c>
      <c r="V22">
        <v>473800</v>
      </c>
      <c r="W22" s="3">
        <v>42</v>
      </c>
      <c r="X22" s="1" t="s">
        <v>5</v>
      </c>
      <c r="Y22" s="1" t="s">
        <v>959</v>
      </c>
      <c r="Z22" s="2">
        <v>45868.101990740739</v>
      </c>
      <c r="AA22" t="s">
        <v>2032</v>
      </c>
      <c r="AB22" t="s">
        <v>990</v>
      </c>
    </row>
    <row r="23" spans="1:28">
      <c r="A23" s="3">
        <v>21</v>
      </c>
      <c r="B23" t="s">
        <v>697</v>
      </c>
      <c r="C23" t="s">
        <v>695</v>
      </c>
      <c r="D23" t="s">
        <v>696</v>
      </c>
      <c r="E23" t="s">
        <v>1550</v>
      </c>
      <c r="F23" t="s">
        <v>1761</v>
      </c>
      <c r="G23" s="8"/>
      <c r="H23" s="8" t="str">
        <f t="shared" si="0"/>
        <v>1.마이크로-10만명 미만</v>
      </c>
      <c r="I23" s="8" t="str">
        <f ca="1">IFERROR(__xludf.DUMMYFUNCTION("iferror(REGEXEXTRACT(E23,""[a-zA-Z0-9._%+-]+@[a-zA-Z0-9.-]+\.[a-zA-Z]{2,}""),""2.이메일 없음"")"),"carlina.erikin@hotmail.com")</f>
        <v>carlina.erikin@hotmail.com</v>
      </c>
      <c r="J23" s="8">
        <f t="shared" si="1"/>
        <v>4.0960620525059666E-2</v>
      </c>
      <c r="K23" s="7">
        <f t="shared" si="2"/>
        <v>5.5688146380270487E-5</v>
      </c>
      <c r="L23" s="6">
        <f t="shared" si="3"/>
        <v>6.2835000000000001</v>
      </c>
      <c r="M23" s="5">
        <f t="shared" si="4"/>
        <v>120.02864645500119</v>
      </c>
      <c r="N23" s="4">
        <f t="shared" si="5"/>
        <v>4.9004535688708524</v>
      </c>
      <c r="O23" s="4">
        <f t="shared" si="6"/>
        <v>13.729662936774902</v>
      </c>
      <c r="P23" t="s">
        <v>1081</v>
      </c>
      <c r="Q23">
        <v>4189</v>
      </c>
      <c r="R23">
        <v>199</v>
      </c>
      <c r="S23">
        <v>20500</v>
      </c>
      <c r="T23" s="3">
        <v>67</v>
      </c>
      <c r="U23" s="3">
        <v>28</v>
      </c>
      <c r="V23">
        <v>502800</v>
      </c>
      <c r="W23" s="3">
        <v>25</v>
      </c>
      <c r="X23" s="1" t="s">
        <v>957</v>
      </c>
      <c r="Y23" s="1" t="s">
        <v>956</v>
      </c>
      <c r="Z23" s="2">
        <v>45881.959166666667</v>
      </c>
      <c r="AA23" t="s">
        <v>2033</v>
      </c>
      <c r="AB23" t="s">
        <v>694</v>
      </c>
    </row>
    <row r="24" spans="1:28">
      <c r="A24" s="3">
        <v>22</v>
      </c>
      <c r="B24" t="s">
        <v>966</v>
      </c>
      <c r="C24" t="s">
        <v>963</v>
      </c>
      <c r="D24" t="s">
        <v>965</v>
      </c>
      <c r="E24" t="s">
        <v>1538</v>
      </c>
      <c r="F24" t="s">
        <v>964</v>
      </c>
      <c r="G24" s="8"/>
      <c r="H24" s="8" t="str">
        <f t="shared" si="0"/>
        <v>2.메가-10만명 이상</v>
      </c>
      <c r="I24" s="8" t="str">
        <f ca="1">IFERROR(__xludf.DUMMYFUNCTION("iferror(REGEXEXTRACT(E24,""[a-zA-Z0-9._%+-]+@[a-zA-Z0-9.-]+\.[a-zA-Z]{2,}""),""2.이메일 없음"")"),"selah@clementinegroup.co")</f>
        <v>selah@clementinegroup.co</v>
      </c>
      <c r="J24" s="8">
        <f t="shared" si="1"/>
        <v>5.2779740871613662E-2</v>
      </c>
      <c r="K24" s="7">
        <f t="shared" si="2"/>
        <v>4.3580683156654886E-4</v>
      </c>
      <c r="L24" s="6">
        <f t="shared" si="3"/>
        <v>150</v>
      </c>
      <c r="M24" s="5">
        <f t="shared" si="4"/>
        <v>0.60384068278805125</v>
      </c>
      <c r="N24" s="4">
        <f t="shared" si="5"/>
        <v>3.1536273115220483E-2</v>
      </c>
      <c r="O24" s="4">
        <f t="shared" si="6"/>
        <v>0.66225165562913912</v>
      </c>
      <c r="P24" t="s">
        <v>1082</v>
      </c>
      <c r="Q24">
        <v>140600</v>
      </c>
      <c r="R24">
        <v>977</v>
      </c>
      <c r="S24">
        <v>4397</v>
      </c>
      <c r="T24" s="3">
        <v>47</v>
      </c>
      <c r="U24" s="3">
        <v>37</v>
      </c>
      <c r="V24">
        <v>84900</v>
      </c>
      <c r="W24" s="3">
        <v>57</v>
      </c>
      <c r="X24" s="1" t="s">
        <v>5</v>
      </c>
      <c r="Y24" s="1" t="s">
        <v>952</v>
      </c>
      <c r="Z24" s="2">
        <v>45882.26798611111</v>
      </c>
      <c r="AA24" t="s">
        <v>2034</v>
      </c>
      <c r="AB24" t="s">
        <v>962</v>
      </c>
    </row>
    <row r="25" spans="1:28">
      <c r="A25" s="3">
        <v>23</v>
      </c>
      <c r="B25" t="s">
        <v>937</v>
      </c>
      <c r="C25" t="s">
        <v>935</v>
      </c>
      <c r="D25" t="s">
        <v>936</v>
      </c>
      <c r="E25" t="s">
        <v>1551</v>
      </c>
      <c r="F25" t="s">
        <v>1762</v>
      </c>
      <c r="G25" s="8"/>
      <c r="H25" s="8" t="str">
        <f t="shared" si="0"/>
        <v>2.메가-10만명 이상</v>
      </c>
      <c r="I25" s="8" t="str">
        <f ca="1">IFERROR(__xludf.DUMMYFUNCTION("iferror(REGEXEXTRACT(E25,""[a-zA-Z0-9._%+-]+@[a-zA-Z0-9.-]+\.[a-zA-Z]{2,}""),""2.이메일 없음"")"),"kendall@insightmedia.com")</f>
        <v>kendall@insightmedia.com</v>
      </c>
      <c r="J25" s="8">
        <f t="shared" si="1"/>
        <v>2.3833902161547214E-2</v>
      </c>
      <c r="K25" s="7">
        <f t="shared" si="2"/>
        <v>4.0955631399317407E-4</v>
      </c>
      <c r="L25" s="6">
        <f t="shared" si="3"/>
        <v>150</v>
      </c>
      <c r="M25" s="5">
        <f t="shared" si="4"/>
        <v>0.82924528301886791</v>
      </c>
      <c r="N25" s="4">
        <f t="shared" si="5"/>
        <v>1.960377358490566E-2</v>
      </c>
      <c r="O25" s="4">
        <f t="shared" si="6"/>
        <v>0.66225165562913912</v>
      </c>
      <c r="P25" t="s">
        <v>1083</v>
      </c>
      <c r="Q25">
        <v>106000</v>
      </c>
      <c r="R25">
        <v>751</v>
      </c>
      <c r="S25">
        <v>2042</v>
      </c>
      <c r="T25" s="3">
        <v>17</v>
      </c>
      <c r="U25" s="3">
        <v>36</v>
      </c>
      <c r="V25">
        <v>87900</v>
      </c>
      <c r="W25" s="3">
        <v>46</v>
      </c>
      <c r="X25" s="1" t="s">
        <v>5</v>
      </c>
      <c r="Y25" s="1" t="s">
        <v>947</v>
      </c>
      <c r="Z25" s="2">
        <v>45885.195625</v>
      </c>
      <c r="AA25" t="s">
        <v>2035</v>
      </c>
      <c r="AB25" t="s">
        <v>934</v>
      </c>
    </row>
    <row r="26" spans="1:28">
      <c r="A26" s="3">
        <v>24</v>
      </c>
      <c r="B26" t="s">
        <v>119</v>
      </c>
      <c r="C26" t="s">
        <v>118</v>
      </c>
      <c r="D26" t="s">
        <v>117</v>
      </c>
      <c r="E26" t="s">
        <v>1552</v>
      </c>
      <c r="F26" t="s">
        <v>1763</v>
      </c>
      <c r="G26" s="8"/>
      <c r="H26" s="8" t="str">
        <f t="shared" si="0"/>
        <v>1.마이크로-10만명 미만</v>
      </c>
      <c r="I26" s="8" t="str">
        <f ca="1">IFERROR(__xludf.DUMMYFUNCTION("iferror(REGEXEXTRACT(E26,""[a-zA-Z0-9._%+-]+@[a-zA-Z0-9.-]+\.[a-zA-Z]{2,}""),""2.이메일 없음"")"),"leah09122007@gmail.com")</f>
        <v>leah09122007@gmail.com</v>
      </c>
      <c r="J26" s="8">
        <f t="shared" si="1"/>
        <v>9.0834914611005693E-2</v>
      </c>
      <c r="K26" s="7">
        <f t="shared" si="2"/>
        <v>3.6053130929791273E-4</v>
      </c>
      <c r="L26" s="6">
        <f t="shared" si="3"/>
        <v>4.2885</v>
      </c>
      <c r="M26" s="5">
        <f t="shared" si="4"/>
        <v>18.433018537950332</v>
      </c>
      <c r="N26" s="4">
        <f t="shared" si="5"/>
        <v>1.6554739419377404</v>
      </c>
      <c r="O26" s="4">
        <f t="shared" si="6"/>
        <v>18.908953389429897</v>
      </c>
      <c r="P26" t="s">
        <v>1084</v>
      </c>
      <c r="Q26">
        <v>2859</v>
      </c>
      <c r="R26">
        <v>112</v>
      </c>
      <c r="S26">
        <v>4714</v>
      </c>
      <c r="T26" s="3">
        <v>54</v>
      </c>
      <c r="U26" s="3">
        <v>19</v>
      </c>
      <c r="V26">
        <v>52700</v>
      </c>
      <c r="W26" s="3">
        <v>15</v>
      </c>
      <c r="X26" s="1" t="s">
        <v>109</v>
      </c>
      <c r="Y26" s="1" t="s">
        <v>941</v>
      </c>
      <c r="Z26" s="2">
        <v>45852.17765046296</v>
      </c>
      <c r="AA26" t="s">
        <v>2036</v>
      </c>
      <c r="AB26" t="s">
        <v>114</v>
      </c>
    </row>
    <row r="27" spans="1:28">
      <c r="A27" s="3">
        <v>25</v>
      </c>
      <c r="B27" t="s">
        <v>853</v>
      </c>
      <c r="C27" t="s">
        <v>852</v>
      </c>
      <c r="D27" t="s">
        <v>851</v>
      </c>
      <c r="E27" t="s">
        <v>1553</v>
      </c>
      <c r="F27" t="s">
        <v>850</v>
      </c>
      <c r="G27" s="8"/>
      <c r="H27" s="8" t="str">
        <f t="shared" si="0"/>
        <v>2.메가-10만명 이상</v>
      </c>
      <c r="I27" s="8" t="str">
        <f ca="1">IFERROR(__xludf.DUMMYFUNCTION("iferror(REGEXEXTRACT(E27,""[a-zA-Z0-9._%+-]+@[a-zA-Z0-9.-]+\.[a-zA-Z]{2,}""),""2.이메일 없음"")"),"2.이메일 없음")</f>
        <v>2.이메일 없음</v>
      </c>
      <c r="J27" s="8">
        <f t="shared" si="1"/>
        <v>7.41289393939394E-2</v>
      </c>
      <c r="K27" s="7">
        <f t="shared" si="2"/>
        <v>1.4696969696969697E-5</v>
      </c>
      <c r="L27" s="6">
        <f t="shared" si="3"/>
        <v>150</v>
      </c>
      <c r="M27" s="5">
        <f t="shared" si="4"/>
        <v>1.7837837837837838</v>
      </c>
      <c r="N27" s="4">
        <f t="shared" si="5"/>
        <v>0.13213432432432431</v>
      </c>
      <c r="O27" s="4">
        <f t="shared" si="6"/>
        <v>0.66225165562913912</v>
      </c>
      <c r="P27" t="s">
        <v>1085</v>
      </c>
      <c r="Q27">
        <v>3700000</v>
      </c>
      <c r="R27">
        <v>237</v>
      </c>
      <c r="S27">
        <v>488800</v>
      </c>
      <c r="T27" s="3">
        <v>354</v>
      </c>
      <c r="U27" s="3">
        <v>97</v>
      </c>
      <c r="V27">
        <v>6600000</v>
      </c>
      <c r="W27" s="3">
        <v>14</v>
      </c>
      <c r="X27" s="1" t="s">
        <v>939</v>
      </c>
      <c r="Y27" s="1" t="s">
        <v>938</v>
      </c>
      <c r="Z27" s="2">
        <v>45895.345300925925</v>
      </c>
      <c r="AA27" t="s">
        <v>2037</v>
      </c>
      <c r="AB27" t="s">
        <v>849</v>
      </c>
    </row>
    <row r="28" spans="1:28">
      <c r="A28" s="3">
        <v>26</v>
      </c>
      <c r="B28" t="s">
        <v>928</v>
      </c>
      <c r="C28" t="s">
        <v>927</v>
      </c>
      <c r="D28" t="s">
        <v>926</v>
      </c>
      <c r="E28" t="s">
        <v>1554</v>
      </c>
      <c r="F28" t="s">
        <v>1764</v>
      </c>
      <c r="G28" s="8"/>
      <c r="H28" s="8" t="str">
        <f t="shared" si="0"/>
        <v>2.메가-10만명 이상</v>
      </c>
      <c r="I28" s="8" t="str">
        <f ca="1">IFERROR(__xludf.DUMMYFUNCTION("iferror(REGEXEXTRACT(E28,""[a-zA-Z0-9._%+-]+@[a-zA-Z0-9.-]+\.[a-zA-Z]{2,}""),""2.이메일 없음"")"),"alaya@zink-talent.com")</f>
        <v>alaya@zink-talent.com</v>
      </c>
      <c r="J28" s="8">
        <f t="shared" si="1"/>
        <v>4.1632653061224489E-2</v>
      </c>
      <c r="K28" s="7">
        <f t="shared" si="2"/>
        <v>1.2755102040816326E-3</v>
      </c>
      <c r="L28" s="6">
        <f t="shared" si="3"/>
        <v>150</v>
      </c>
      <c r="M28" s="5">
        <f t="shared" si="4"/>
        <v>0.16401673640167364</v>
      </c>
      <c r="N28" s="4">
        <f t="shared" si="5"/>
        <v>5.8410041841004184E-3</v>
      </c>
      <c r="O28" s="4">
        <f t="shared" si="6"/>
        <v>0.66225165562913912</v>
      </c>
      <c r="P28" t="s">
        <v>1086</v>
      </c>
      <c r="Q28">
        <v>119500</v>
      </c>
      <c r="R28">
        <v>1131</v>
      </c>
      <c r="S28">
        <v>673</v>
      </c>
      <c r="T28" s="3">
        <v>118</v>
      </c>
      <c r="U28" s="3">
        <v>25</v>
      </c>
      <c r="V28">
        <v>19600</v>
      </c>
      <c r="W28" s="3">
        <v>40</v>
      </c>
      <c r="X28" s="1" t="s">
        <v>5</v>
      </c>
      <c r="Y28" s="1" t="s">
        <v>935</v>
      </c>
      <c r="Z28" s="2">
        <v>45876.269467592596</v>
      </c>
      <c r="AA28" t="s">
        <v>2038</v>
      </c>
      <c r="AB28" t="s">
        <v>923</v>
      </c>
    </row>
    <row r="29" spans="1:28">
      <c r="A29" s="3">
        <v>27</v>
      </c>
      <c r="B29" t="s">
        <v>1396</v>
      </c>
      <c r="C29" t="s">
        <v>1462</v>
      </c>
      <c r="D29" t="s">
        <v>1330</v>
      </c>
      <c r="E29" t="s">
        <v>1555</v>
      </c>
      <c r="F29" t="s">
        <v>1765</v>
      </c>
      <c r="G29" s="8"/>
      <c r="H29" s="8" t="str">
        <f t="shared" si="0"/>
        <v>2.메가-10만명 이상</v>
      </c>
      <c r="I29" s="8" t="str">
        <f ca="1">IFERROR(__xludf.DUMMYFUNCTION("iferror(REGEXEXTRACT(E29,""[a-zA-Z0-9._%+-]+@[a-zA-Z0-9.-]+\.[a-zA-Z]{2,}""),""2.이메일 없음"")"),"anjana.dhiman@dulcedo.com")</f>
        <v>anjana.dhiman@dulcedo.com</v>
      </c>
      <c r="J29" s="8">
        <f t="shared" si="1"/>
        <v>9.8740229049263772E-2</v>
      </c>
      <c r="K29" s="7">
        <f t="shared" si="2"/>
        <v>1.8178512997636793E-5</v>
      </c>
      <c r="L29" s="6">
        <f t="shared" si="3"/>
        <v>150</v>
      </c>
      <c r="M29" s="5">
        <f t="shared" si="4"/>
        <v>0.25004545454545457</v>
      </c>
      <c r="N29" s="4">
        <f t="shared" si="5"/>
        <v>2.4686363636363635E-2</v>
      </c>
      <c r="O29" s="4">
        <f t="shared" si="6"/>
        <v>0.66225165562913912</v>
      </c>
      <c r="P29" t="s">
        <v>1087</v>
      </c>
      <c r="Q29">
        <v>2200000</v>
      </c>
      <c r="R29">
        <v>665</v>
      </c>
      <c r="S29">
        <v>54300</v>
      </c>
      <c r="T29" s="3">
        <v>7</v>
      </c>
      <c r="U29" s="3">
        <v>10</v>
      </c>
      <c r="V29">
        <v>550100</v>
      </c>
      <c r="W29" s="3">
        <v>93</v>
      </c>
      <c r="X29" s="1" t="s">
        <v>5</v>
      </c>
      <c r="Y29" s="1" t="s">
        <v>930</v>
      </c>
      <c r="Z29" s="2">
        <v>45835.382407407407</v>
      </c>
      <c r="AA29" t="s">
        <v>2039</v>
      </c>
      <c r="AB29" t="s">
        <v>1943</v>
      </c>
    </row>
    <row r="30" spans="1:28">
      <c r="A30" s="3">
        <v>28</v>
      </c>
      <c r="B30" t="s">
        <v>922</v>
      </c>
      <c r="C30" t="s">
        <v>919</v>
      </c>
      <c r="D30" t="s">
        <v>921</v>
      </c>
      <c r="E30" t="s">
        <v>1556</v>
      </c>
      <c r="F30" t="s">
        <v>920</v>
      </c>
      <c r="G30" s="8"/>
      <c r="H30" s="8" t="str">
        <f t="shared" si="0"/>
        <v>2.메가-10만명 이상</v>
      </c>
      <c r="I30" s="8" t="str">
        <f ca="1">IFERROR(__xludf.DUMMYFUNCTION("iferror(REGEXEXTRACT(E30,""[a-zA-Z0-9._%+-]+@[a-zA-Z0-9.-]+\.[a-zA-Z]{2,}""),""2.이메일 없음"")"),"jaimecampanellaa@gmail.com")</f>
        <v>jaimecampanellaa@gmail.com</v>
      </c>
      <c r="J30" s="8">
        <f t="shared" si="1"/>
        <v>2.9256198347107437E-2</v>
      </c>
      <c r="K30" s="7">
        <f t="shared" si="2"/>
        <v>1.2396694214876034E-3</v>
      </c>
      <c r="L30" s="6">
        <f t="shared" si="3"/>
        <v>150</v>
      </c>
      <c r="M30" s="5">
        <f t="shared" si="4"/>
        <v>9.3364197530864196E-2</v>
      </c>
      <c r="N30" s="4">
        <f t="shared" si="5"/>
        <v>2.4537037037037036E-3</v>
      </c>
      <c r="O30" s="4">
        <f t="shared" si="6"/>
        <v>0.66225165562913912</v>
      </c>
      <c r="P30" t="s">
        <v>1088</v>
      </c>
      <c r="Q30">
        <v>129600</v>
      </c>
      <c r="R30">
        <v>1661</v>
      </c>
      <c r="S30">
        <v>303</v>
      </c>
      <c r="T30" s="3">
        <v>36</v>
      </c>
      <c r="U30" s="3">
        <v>15</v>
      </c>
      <c r="V30">
        <v>12100</v>
      </c>
      <c r="W30" s="3">
        <v>43</v>
      </c>
      <c r="X30" s="1" t="s">
        <v>925</v>
      </c>
      <c r="Y30" s="1" t="s">
        <v>924</v>
      </c>
      <c r="Z30" s="2">
        <v>45876.910624999997</v>
      </c>
      <c r="AA30" t="s">
        <v>2040</v>
      </c>
      <c r="AB30" t="s">
        <v>918</v>
      </c>
    </row>
    <row r="31" spans="1:28">
      <c r="A31" s="3">
        <v>29</v>
      </c>
      <c r="B31" t="s">
        <v>795</v>
      </c>
      <c r="C31" t="s">
        <v>793</v>
      </c>
      <c r="D31" t="s">
        <v>794</v>
      </c>
      <c r="E31" t="s">
        <v>1557</v>
      </c>
      <c r="F31" t="s">
        <v>1766</v>
      </c>
      <c r="G31" s="8"/>
      <c r="H31" s="8" t="str">
        <f t="shared" si="0"/>
        <v>2.메가-10만명 이상</v>
      </c>
      <c r="I31" s="8" t="str">
        <f ca="1">IFERROR(__xludf.DUMMYFUNCTION("iferror(REGEXEXTRACT(E31,""[a-zA-Z0-9._%+-]+@[a-zA-Z0-9.-]+\.[a-zA-Z]{2,}""),""2.이메일 없음"")"),"chloe@fromatoztalent.com")</f>
        <v>chloe@fromatoztalent.com</v>
      </c>
      <c r="J31" s="8">
        <f t="shared" si="1"/>
        <v>5.984141791044776E-2</v>
      </c>
      <c r="K31" s="7">
        <f t="shared" si="2"/>
        <v>3.3582089552238804E-4</v>
      </c>
      <c r="L31" s="6">
        <f t="shared" si="3"/>
        <v>150</v>
      </c>
      <c r="M31" s="5">
        <f t="shared" si="4"/>
        <v>7.6571428571428568E-2</v>
      </c>
      <c r="N31" s="4">
        <f t="shared" si="5"/>
        <v>4.5692857142857141E-3</v>
      </c>
      <c r="O31" s="4">
        <f t="shared" si="6"/>
        <v>0.66225165562913912</v>
      </c>
      <c r="P31" t="s">
        <v>1089</v>
      </c>
      <c r="Q31">
        <v>1400000</v>
      </c>
      <c r="R31">
        <v>5080</v>
      </c>
      <c r="S31">
        <v>6361</v>
      </c>
      <c r="T31" s="3">
        <v>18</v>
      </c>
      <c r="U31" s="3">
        <v>36</v>
      </c>
      <c r="V31">
        <v>107200</v>
      </c>
      <c r="W31" s="3">
        <v>44</v>
      </c>
      <c r="X31" s="1" t="s">
        <v>5</v>
      </c>
      <c r="Y31" s="1" t="s">
        <v>919</v>
      </c>
      <c r="Z31" s="2">
        <v>45875.285590277781</v>
      </c>
      <c r="AA31" t="s">
        <v>2041</v>
      </c>
      <c r="AB31" t="s">
        <v>792</v>
      </c>
    </row>
    <row r="32" spans="1:28">
      <c r="A32" s="3">
        <v>30</v>
      </c>
      <c r="B32" t="s">
        <v>955</v>
      </c>
      <c r="C32" t="s">
        <v>952</v>
      </c>
      <c r="D32" t="s">
        <v>954</v>
      </c>
      <c r="E32" t="s">
        <v>1558</v>
      </c>
      <c r="F32" t="s">
        <v>953</v>
      </c>
      <c r="G32" s="8"/>
      <c r="H32" s="8" t="str">
        <f t="shared" si="0"/>
        <v>2.메가-10만명 이상</v>
      </c>
      <c r="I32" s="8" t="str">
        <f ca="1">IFERROR(__xludf.DUMMYFUNCTION("iferror(REGEXEXTRACT(E32,""[a-zA-Z0-9._%+-]+@[a-zA-Z0-9.-]+\.[a-zA-Z]{2,}""),""2.이메일 없음"")"),"hannahfslope@gmail.com")</f>
        <v>hannahfslope@gmail.com</v>
      </c>
      <c r="J32" s="8">
        <f t="shared" si="1"/>
        <v>0.18186842105263157</v>
      </c>
      <c r="K32" s="7">
        <f t="shared" si="2"/>
        <v>2.9561403508771931E-3</v>
      </c>
      <c r="L32" s="6">
        <f t="shared" si="3"/>
        <v>150</v>
      </c>
      <c r="M32" s="5">
        <f t="shared" si="4"/>
        <v>8.1428571428571433E-2</v>
      </c>
      <c r="N32" s="4">
        <f t="shared" si="5"/>
        <v>1.4669285714285715E-2</v>
      </c>
      <c r="O32" s="4">
        <f t="shared" si="6"/>
        <v>0.66225165562913912</v>
      </c>
      <c r="P32" t="s">
        <v>1090</v>
      </c>
      <c r="Q32">
        <v>1400000</v>
      </c>
      <c r="R32">
        <v>1313</v>
      </c>
      <c r="S32">
        <v>20200</v>
      </c>
      <c r="T32" s="3">
        <v>196</v>
      </c>
      <c r="U32" s="3">
        <v>337</v>
      </c>
      <c r="V32">
        <v>114000</v>
      </c>
      <c r="W32" s="3">
        <v>5</v>
      </c>
      <c r="X32" s="1" t="s">
        <v>5</v>
      </c>
      <c r="Y32" s="1" t="s">
        <v>494</v>
      </c>
      <c r="Z32" s="2">
        <v>45636.216238425928</v>
      </c>
      <c r="AA32" t="s">
        <v>2042</v>
      </c>
      <c r="AB32" t="s">
        <v>951</v>
      </c>
    </row>
    <row r="33" spans="1:28">
      <c r="A33" s="3">
        <v>31</v>
      </c>
      <c r="B33" t="s">
        <v>1005</v>
      </c>
      <c r="C33" t="s">
        <v>1003</v>
      </c>
      <c r="D33" t="s">
        <v>1004</v>
      </c>
      <c r="E33" t="s">
        <v>1559</v>
      </c>
      <c r="F33" t="s">
        <v>1767</v>
      </c>
      <c r="G33" s="8"/>
      <c r="H33" s="8" t="str">
        <f t="shared" si="0"/>
        <v>2.메가-10만명 이상</v>
      </c>
      <c r="I33" s="8" t="str">
        <f ca="1">IFERROR(__xludf.DUMMYFUNCTION("iferror(REGEXEXTRACT(E33,""[a-zA-Z0-9._%+-]+@[a-zA-Z0-9.-]+\.[a-zA-Z]{2,}""),""2.이메일 없음"")"),"nicole.herrera@thedigitalbrandarchitects.com")</f>
        <v>nicole.herrera@thedigitalbrandarchitects.com</v>
      </c>
      <c r="J33" s="8">
        <f t="shared" si="1"/>
        <v>0.47140221402214022</v>
      </c>
      <c r="K33" s="7">
        <f t="shared" si="2"/>
        <v>5.8794587945879455E-3</v>
      </c>
      <c r="L33" s="6">
        <f t="shared" si="3"/>
        <v>150</v>
      </c>
      <c r="M33" s="5">
        <f t="shared" si="4"/>
        <v>2.2583333333333334E-2</v>
      </c>
      <c r="N33" s="4">
        <f t="shared" si="5"/>
        <v>2.4236111111111112E-3</v>
      </c>
      <c r="O33" s="4">
        <f t="shared" si="6"/>
        <v>0.66225165562913912</v>
      </c>
      <c r="P33" t="s">
        <v>1091</v>
      </c>
      <c r="Q33">
        <v>3600000</v>
      </c>
      <c r="R33">
        <v>1917</v>
      </c>
      <c r="S33">
        <v>8247</v>
      </c>
      <c r="T33" s="3">
        <v>29600</v>
      </c>
      <c r="U33" s="3">
        <v>478</v>
      </c>
      <c r="V33">
        <v>81300</v>
      </c>
      <c r="W33" s="3">
        <v>28</v>
      </c>
      <c r="X33" s="1" t="s">
        <v>5</v>
      </c>
      <c r="Y33" s="1" t="s">
        <v>910</v>
      </c>
      <c r="Z33" s="2">
        <v>45700.211192129631</v>
      </c>
      <c r="AA33" t="s">
        <v>2043</v>
      </c>
      <c r="AB33" t="s">
        <v>1002</v>
      </c>
    </row>
    <row r="34" spans="1:28">
      <c r="A34" s="3">
        <v>32</v>
      </c>
      <c r="B34" t="s">
        <v>982</v>
      </c>
      <c r="C34" t="s">
        <v>980</v>
      </c>
      <c r="D34" t="s">
        <v>981</v>
      </c>
      <c r="E34" t="s">
        <v>1560</v>
      </c>
      <c r="F34" t="s">
        <v>1768</v>
      </c>
      <c r="G34" s="8"/>
      <c r="H34" s="8" t="str">
        <f t="shared" si="0"/>
        <v>2.메가-10만명 이상</v>
      </c>
      <c r="I34" s="8" t="str">
        <f ca="1">IFERROR(__xludf.DUMMYFUNCTION("iferror(REGEXEXTRACT(E34,""[a-zA-Z0-9._%+-]+@[a-zA-Z0-9.-]+\.[a-zA-Z]{2,}""),""2.이메일 없음"")"),"katymcbridevlogs@gmail.com")</f>
        <v>katymcbridevlogs@gmail.com</v>
      </c>
      <c r="J34" s="8">
        <f t="shared" si="1"/>
        <v>0.2066405</v>
      </c>
      <c r="K34" s="7">
        <f t="shared" si="2"/>
        <v>9.9500000000000006E-5</v>
      </c>
      <c r="L34" s="6">
        <f t="shared" si="3"/>
        <v>150</v>
      </c>
      <c r="M34" s="5">
        <f t="shared" si="4"/>
        <v>0.86956521739130432</v>
      </c>
      <c r="N34" s="4">
        <f t="shared" si="5"/>
        <v>0.17908652173913042</v>
      </c>
      <c r="O34" s="4">
        <f t="shared" si="6"/>
        <v>0.66225165562913912</v>
      </c>
      <c r="P34" t="s">
        <v>1092</v>
      </c>
      <c r="Q34">
        <v>2300000</v>
      </c>
      <c r="R34">
        <v>3447</v>
      </c>
      <c r="S34">
        <v>411700</v>
      </c>
      <c r="T34" s="3">
        <v>1382</v>
      </c>
      <c r="U34" s="3">
        <v>199</v>
      </c>
      <c r="V34">
        <v>2000000</v>
      </c>
      <c r="W34" s="3">
        <v>28</v>
      </c>
      <c r="X34" s="1" t="s">
        <v>5</v>
      </c>
      <c r="Y34" s="1" t="s">
        <v>907</v>
      </c>
      <c r="Z34" s="2">
        <v>45555.260034722225</v>
      </c>
      <c r="AA34" t="s">
        <v>2044</v>
      </c>
      <c r="AB34" t="s">
        <v>979</v>
      </c>
    </row>
    <row r="35" spans="1:28">
      <c r="A35" s="3">
        <v>33</v>
      </c>
      <c r="B35" t="s">
        <v>826</v>
      </c>
      <c r="C35" t="s">
        <v>825</v>
      </c>
      <c r="D35" t="s">
        <v>824</v>
      </c>
      <c r="E35" t="s">
        <v>1561</v>
      </c>
      <c r="F35" t="s">
        <v>823</v>
      </c>
      <c r="G35" s="8"/>
      <c r="H35" s="8" t="str">
        <f t="shared" si="0"/>
        <v>1.마이크로-10만명 미만</v>
      </c>
      <c r="I35" s="8" t="str">
        <f ca="1">IFERROR(__xludf.DUMMYFUNCTION("iferror(REGEXEXTRACT(E35,""[a-zA-Z0-9._%+-]+@[a-zA-Z0-9.-]+\.[a-zA-Z]{2,}""),""2.이메일 없음"")"),"arianavitalepr@gmail.com")</f>
        <v>arianavitalepr@gmail.com</v>
      </c>
      <c r="J35" s="8">
        <f t="shared" si="1"/>
        <v>4.6635182998819365E-2</v>
      </c>
      <c r="K35" s="7">
        <f t="shared" si="2"/>
        <v>4.4864226682408501E-3</v>
      </c>
      <c r="L35" s="6">
        <f t="shared" si="3"/>
        <v>141.75</v>
      </c>
      <c r="M35" s="5">
        <f t="shared" si="4"/>
        <v>8.9629629629629629E-2</v>
      </c>
      <c r="N35" s="4">
        <f t="shared" si="5"/>
        <v>2.1481481481481482E-3</v>
      </c>
      <c r="O35" s="4">
        <f t="shared" si="6"/>
        <v>0.70052539404553416</v>
      </c>
      <c r="P35" t="s">
        <v>1093</v>
      </c>
      <c r="Q35">
        <v>94500</v>
      </c>
      <c r="R35">
        <v>1653</v>
      </c>
      <c r="S35">
        <v>165</v>
      </c>
      <c r="T35" s="3">
        <v>192</v>
      </c>
      <c r="U35" s="3">
        <v>38</v>
      </c>
      <c r="V35">
        <v>8470</v>
      </c>
      <c r="W35" s="3">
        <v>44</v>
      </c>
      <c r="X35" s="1" t="s">
        <v>5</v>
      </c>
      <c r="Y35" s="1" t="s">
        <v>903</v>
      </c>
      <c r="Z35" s="2">
        <v>45540.014976851853</v>
      </c>
      <c r="AA35" t="s">
        <v>2045</v>
      </c>
      <c r="AB35" t="s">
        <v>820</v>
      </c>
    </row>
    <row r="36" spans="1:28">
      <c r="A36" s="3">
        <v>34</v>
      </c>
      <c r="B36" t="s">
        <v>1397</v>
      </c>
      <c r="C36" t="s">
        <v>1463</v>
      </c>
      <c r="D36" t="s">
        <v>1331</v>
      </c>
      <c r="E36" t="s">
        <v>1562</v>
      </c>
      <c r="F36" t="s">
        <v>1769</v>
      </c>
      <c r="G36" s="8"/>
      <c r="H36" s="8" t="str">
        <f t="shared" si="0"/>
        <v>2.메가-10만명 이상</v>
      </c>
      <c r="I36" s="8" t="str">
        <f ca="1">IFERROR(__xludf.DUMMYFUNCTION("iferror(REGEXEXTRACT(E36,""[a-zA-Z0-9._%+-]+@[a-zA-Z0-9.-]+\.[a-zA-Z]{2,}""),""2.이메일 없음"")"),"Lea@shinetalentgroup.com")</f>
        <v>Lea@shinetalentgroup.com</v>
      </c>
      <c r="J36" s="8">
        <f t="shared" si="1"/>
        <v>6.979571428571428E-2</v>
      </c>
      <c r="K36" s="7">
        <f t="shared" si="2"/>
        <v>3.3333333333333335E-5</v>
      </c>
      <c r="L36" s="6">
        <f t="shared" si="3"/>
        <v>150</v>
      </c>
      <c r="M36" s="5">
        <f t="shared" si="4"/>
        <v>1.2352941176470589</v>
      </c>
      <c r="N36" s="4">
        <f t="shared" si="5"/>
        <v>8.6099999999999996E-2</v>
      </c>
      <c r="O36" s="4">
        <f t="shared" si="6"/>
        <v>0.66225165562913912</v>
      </c>
      <c r="P36" t="s">
        <v>1094</v>
      </c>
      <c r="Q36">
        <v>1700000</v>
      </c>
      <c r="R36">
        <v>5438</v>
      </c>
      <c r="S36">
        <v>146300</v>
      </c>
      <c r="T36" s="3">
        <v>201</v>
      </c>
      <c r="U36" s="3">
        <v>70</v>
      </c>
      <c r="V36">
        <v>2100000</v>
      </c>
      <c r="W36" s="3">
        <v>88</v>
      </c>
      <c r="X36" s="1" t="s">
        <v>5</v>
      </c>
      <c r="Y36" s="1" t="s">
        <v>898</v>
      </c>
      <c r="Z36" s="2">
        <v>45395.129305555558</v>
      </c>
      <c r="AA36" t="s">
        <v>2046</v>
      </c>
      <c r="AB36" t="s">
        <v>1944</v>
      </c>
    </row>
    <row r="37" spans="1:28">
      <c r="A37" s="3">
        <v>35</v>
      </c>
      <c r="B37" t="s">
        <v>784</v>
      </c>
      <c r="C37" t="s">
        <v>783</v>
      </c>
      <c r="D37" t="s">
        <v>782</v>
      </c>
      <c r="E37" t="s">
        <v>1563</v>
      </c>
      <c r="F37" t="s">
        <v>1770</v>
      </c>
      <c r="G37" s="8"/>
      <c r="H37" s="8" t="str">
        <f t="shared" si="0"/>
        <v>1.마이크로-10만명 미만</v>
      </c>
      <c r="I37" s="8" t="str">
        <f ca="1">IFERROR(__xludf.DUMMYFUNCTION("iferror(REGEXEXTRACT(E37,""[a-zA-Z0-9._%+-]+@[a-zA-Z0-9.-]+\.[a-zA-Z]{2,}""),""2.이메일 없음"")"),"keira@theangelsmgmt.com")</f>
        <v>keira@theangelsmgmt.com</v>
      </c>
      <c r="J37" s="8">
        <f t="shared" si="1"/>
        <v>9.8336964415395786E-2</v>
      </c>
      <c r="K37" s="7">
        <f t="shared" si="2"/>
        <v>1.8155410312273057E-4</v>
      </c>
      <c r="L37" s="6">
        <f t="shared" si="3"/>
        <v>53.849999999999994</v>
      </c>
      <c r="M37" s="5">
        <f t="shared" si="4"/>
        <v>3.8356545961002784</v>
      </c>
      <c r="N37" s="4">
        <f t="shared" si="5"/>
        <v>0.37674094707520889</v>
      </c>
      <c r="O37" s="4">
        <f t="shared" si="6"/>
        <v>1.823154056517776</v>
      </c>
      <c r="P37" t="s">
        <v>1095</v>
      </c>
      <c r="Q37">
        <v>35900</v>
      </c>
      <c r="R37">
        <v>155</v>
      </c>
      <c r="S37">
        <v>13500</v>
      </c>
      <c r="T37" s="3">
        <v>16</v>
      </c>
      <c r="U37" s="3">
        <v>25</v>
      </c>
      <c r="V37">
        <v>137700</v>
      </c>
      <c r="W37" s="3">
        <v>22</v>
      </c>
      <c r="X37" s="1" t="s">
        <v>5</v>
      </c>
      <c r="Y37" s="1" t="s">
        <v>894</v>
      </c>
      <c r="Z37" s="2">
        <v>45743.997037037036</v>
      </c>
      <c r="AA37" t="s">
        <v>2047</v>
      </c>
      <c r="AB37" t="s">
        <v>781</v>
      </c>
    </row>
    <row r="38" spans="1:28">
      <c r="A38" s="3">
        <v>36</v>
      </c>
      <c r="B38" t="s">
        <v>432</v>
      </c>
      <c r="C38" t="s">
        <v>429</v>
      </c>
      <c r="D38" t="s">
        <v>431</v>
      </c>
      <c r="E38" t="s">
        <v>1564</v>
      </c>
      <c r="F38" t="s">
        <v>1771</v>
      </c>
      <c r="G38" s="8"/>
      <c r="H38" s="8" t="str">
        <f t="shared" si="0"/>
        <v>2.메가-10만명 이상</v>
      </c>
      <c r="I38" s="8" t="str">
        <f ca="1">IFERROR(__xludf.DUMMYFUNCTION("iferror(REGEXEXTRACT(E38,""[a-zA-Z0-9._%+-]+@[a-zA-Z0-9.-]+\.[a-zA-Z]{2,}""),""2.이메일 없음"")"),"tanyabelllapr@gmail.com")</f>
        <v>tanyabelllapr@gmail.com</v>
      </c>
      <c r="J38" s="8">
        <f t="shared" si="1"/>
        <v>7.5311111111111106E-2</v>
      </c>
      <c r="K38" s="7">
        <f t="shared" si="2"/>
        <v>8.8888888888888893E-4</v>
      </c>
      <c r="L38" s="6">
        <f t="shared" si="3"/>
        <v>150</v>
      </c>
      <c r="M38" s="5">
        <f t="shared" si="4"/>
        <v>0.30570652173913043</v>
      </c>
      <c r="N38" s="4">
        <f t="shared" si="5"/>
        <v>2.1834239130434783E-2</v>
      </c>
      <c r="O38" s="4">
        <f t="shared" si="6"/>
        <v>0.66225165562913912</v>
      </c>
      <c r="P38" t="s">
        <v>1096</v>
      </c>
      <c r="Q38">
        <v>147200</v>
      </c>
      <c r="R38">
        <v>2652</v>
      </c>
      <c r="S38">
        <v>3174</v>
      </c>
      <c r="T38" s="3">
        <v>175</v>
      </c>
      <c r="U38" s="3">
        <v>40</v>
      </c>
      <c r="V38">
        <v>45000</v>
      </c>
      <c r="W38" s="3">
        <v>33</v>
      </c>
      <c r="X38" s="1" t="s">
        <v>5</v>
      </c>
      <c r="Y38" s="1" t="s">
        <v>890</v>
      </c>
      <c r="Z38" s="2">
        <v>45316.083680555559</v>
      </c>
      <c r="AA38" t="s">
        <v>2048</v>
      </c>
      <c r="AB38" t="s">
        <v>428</v>
      </c>
    </row>
    <row r="39" spans="1:28">
      <c r="A39" s="3">
        <v>37</v>
      </c>
      <c r="B39" t="s">
        <v>779</v>
      </c>
      <c r="C39" t="s">
        <v>775</v>
      </c>
      <c r="D39" t="s">
        <v>778</v>
      </c>
      <c r="E39" t="s">
        <v>777</v>
      </c>
      <c r="F39" t="s">
        <v>776</v>
      </c>
      <c r="G39" s="8"/>
      <c r="H39" s="8" t="str">
        <f t="shared" si="0"/>
        <v>2.메가-10만명 이상</v>
      </c>
      <c r="I39" s="8" t="str">
        <f ca="1">IFERROR(__xludf.DUMMYFUNCTION("iferror(REGEXEXTRACT(E39,""[a-zA-Z0-9._%+-]+@[a-zA-Z0-9.-]+\.[a-zA-Z]{2,}""),""2.이메일 없음"")"),"neahimanicollab@outlook.com")</f>
        <v>neahimanicollab@outlook.com</v>
      </c>
      <c r="J39" s="8">
        <f t="shared" si="1"/>
        <v>8.9569444444444438E-2</v>
      </c>
      <c r="K39" s="7">
        <f t="shared" si="2"/>
        <v>4.4444444444444441E-6</v>
      </c>
      <c r="L39" s="6">
        <f t="shared" si="3"/>
        <v>150</v>
      </c>
      <c r="M39" s="5">
        <f t="shared" si="4"/>
        <v>0.10227272727272728</v>
      </c>
      <c r="N39" s="4">
        <f t="shared" si="5"/>
        <v>9.1595454545454549E-3</v>
      </c>
      <c r="O39" s="4">
        <f t="shared" si="6"/>
        <v>0.66225165562913912</v>
      </c>
      <c r="P39" t="s">
        <v>1097</v>
      </c>
      <c r="Q39">
        <v>17600000</v>
      </c>
      <c r="R39">
        <v>343</v>
      </c>
      <c r="S39">
        <v>161200</v>
      </c>
      <c r="T39" s="3">
        <v>17</v>
      </c>
      <c r="U39" s="3">
        <v>8</v>
      </c>
      <c r="V39">
        <v>1800000</v>
      </c>
      <c r="W39" s="3">
        <v>15</v>
      </c>
      <c r="X39" s="1" t="s">
        <v>888</v>
      </c>
      <c r="Y39" s="1" t="s">
        <v>887</v>
      </c>
      <c r="Z39" s="2">
        <v>45407.206620370373</v>
      </c>
      <c r="AA39" t="s">
        <v>2049</v>
      </c>
      <c r="AB39" t="s">
        <v>774</v>
      </c>
    </row>
    <row r="40" spans="1:28">
      <c r="A40" s="3">
        <v>38</v>
      </c>
      <c r="B40" t="s">
        <v>688</v>
      </c>
      <c r="C40" t="s">
        <v>687</v>
      </c>
      <c r="D40" t="s">
        <v>686</v>
      </c>
      <c r="E40" t="s">
        <v>1565</v>
      </c>
      <c r="F40" t="s">
        <v>1772</v>
      </c>
      <c r="G40" s="8"/>
      <c r="H40" s="8" t="str">
        <f t="shared" si="0"/>
        <v>1.마이크로-10만명 미만</v>
      </c>
      <c r="I40" s="8" t="str">
        <f ca="1">IFERROR(__xludf.DUMMYFUNCTION("iferror(REGEXEXTRACT(E40,""[a-zA-Z0-9._%+-]+@[a-zA-Z0-9.-]+\.[a-zA-Z]{2,}""),""2.이메일 없음"")"),"summerchristie9@gmail.com")</f>
        <v>summerchristie9@gmail.com</v>
      </c>
      <c r="J40" s="8">
        <f t="shared" si="1"/>
        <v>5.053719008264463E-2</v>
      </c>
      <c r="K40" s="7">
        <f t="shared" si="2"/>
        <v>6.6115702479338848E-4</v>
      </c>
      <c r="L40" s="6">
        <f t="shared" si="3"/>
        <v>127.19999999999999</v>
      </c>
      <c r="M40" s="5">
        <f t="shared" si="4"/>
        <v>0.28537735849056606</v>
      </c>
      <c r="N40" s="4">
        <f t="shared" si="5"/>
        <v>1.3702830188679245E-2</v>
      </c>
      <c r="O40" s="4">
        <f t="shared" si="6"/>
        <v>0.78003120124805003</v>
      </c>
      <c r="P40" t="s">
        <v>1098</v>
      </c>
      <c r="Q40">
        <v>84800</v>
      </c>
      <c r="R40">
        <v>682</v>
      </c>
      <c r="S40">
        <v>1146</v>
      </c>
      <c r="T40" s="3">
        <v>61</v>
      </c>
      <c r="U40" s="3">
        <v>16</v>
      </c>
      <c r="V40">
        <v>24200</v>
      </c>
      <c r="W40" s="3">
        <v>38</v>
      </c>
      <c r="X40" s="1" t="s">
        <v>5</v>
      </c>
      <c r="Y40" s="1" t="s">
        <v>884</v>
      </c>
      <c r="Z40" s="2">
        <v>45608.032164351855</v>
      </c>
      <c r="AA40" t="s">
        <v>2050</v>
      </c>
      <c r="AB40" t="s">
        <v>1945</v>
      </c>
    </row>
    <row r="41" spans="1:28">
      <c r="A41" s="3">
        <v>39</v>
      </c>
      <c r="B41" t="s">
        <v>791</v>
      </c>
      <c r="C41" t="s">
        <v>789</v>
      </c>
      <c r="D41" t="s">
        <v>790</v>
      </c>
      <c r="E41" t="s">
        <v>1566</v>
      </c>
      <c r="F41" t="s">
        <v>1773</v>
      </c>
      <c r="G41" s="8"/>
      <c r="H41" s="8" t="str">
        <f t="shared" si="0"/>
        <v>1.마이크로-10만명 미만</v>
      </c>
      <c r="I41" s="8" t="str">
        <f ca="1">IFERROR(__xludf.DUMMYFUNCTION("iferror(REGEXEXTRACT(E41,""[a-zA-Z0-9._%+-]+@[a-zA-Z0-9.-]+\.[a-zA-Z]{2,}""),""2.이메일 없음"")"),"vmeghanact@gmail.com")</f>
        <v>vmeghanact@gmail.com</v>
      </c>
      <c r="J41" s="8">
        <f t="shared" si="1"/>
        <v>8.7909292035398226E-2</v>
      </c>
      <c r="K41" s="7">
        <f t="shared" si="2"/>
        <v>8.2964601769911503E-5</v>
      </c>
      <c r="L41" s="6">
        <f t="shared" si="3"/>
        <v>123.14999999999999</v>
      </c>
      <c r="M41" s="5">
        <f t="shared" si="4"/>
        <v>2.2021924482338613</v>
      </c>
      <c r="N41" s="4">
        <f t="shared" si="5"/>
        <v>0.19019488428745432</v>
      </c>
      <c r="O41" s="4">
        <f t="shared" si="6"/>
        <v>0.80547724526782127</v>
      </c>
      <c r="P41" t="s">
        <v>1099</v>
      </c>
      <c r="Q41">
        <v>82100</v>
      </c>
      <c r="R41">
        <v>410</v>
      </c>
      <c r="S41">
        <v>15600</v>
      </c>
      <c r="T41" s="3">
        <v>279</v>
      </c>
      <c r="U41" s="3">
        <v>15</v>
      </c>
      <c r="V41">
        <v>180800</v>
      </c>
      <c r="W41" s="3">
        <v>17</v>
      </c>
      <c r="X41" s="1" t="s">
        <v>5</v>
      </c>
      <c r="Y41" s="1" t="s">
        <v>879</v>
      </c>
      <c r="Z41" s="2">
        <v>45607.130289351851</v>
      </c>
      <c r="AA41" t="s">
        <v>2051</v>
      </c>
      <c r="AB41" t="s">
        <v>788</v>
      </c>
    </row>
    <row r="42" spans="1:28">
      <c r="A42" s="3">
        <v>40</v>
      </c>
      <c r="B42" t="s">
        <v>917</v>
      </c>
      <c r="C42" t="s">
        <v>916</v>
      </c>
      <c r="D42" t="s">
        <v>915</v>
      </c>
      <c r="E42" t="s">
        <v>1567</v>
      </c>
      <c r="F42" t="s">
        <v>914</v>
      </c>
      <c r="G42" s="8"/>
      <c r="H42" s="8" t="str">
        <f t="shared" si="0"/>
        <v>1.마이크로-10만명 미만</v>
      </c>
      <c r="I42" s="8" t="str">
        <f ca="1">IFERROR(__xludf.DUMMYFUNCTION("iferror(REGEXEXTRACT(E42,""[a-zA-Z0-9._%+-]+@[a-zA-Z0-9.-]+\.[a-zA-Z]{2,}""),""2.이메일 없음"")"),"emmadoslak@gmail.com")</f>
        <v>emmadoslak@gmail.com</v>
      </c>
      <c r="J42" s="8">
        <f t="shared" si="1"/>
        <v>5.9751176866173504E-2</v>
      </c>
      <c r="K42" s="7">
        <f t="shared" si="2"/>
        <v>1.4122394082044385E-4</v>
      </c>
      <c r="L42" s="6">
        <f t="shared" si="3"/>
        <v>5.5739999999999998</v>
      </c>
      <c r="M42" s="5">
        <f t="shared" si="4"/>
        <v>40.016146393972015</v>
      </c>
      <c r="N42" s="4">
        <f t="shared" si="5"/>
        <v>2.3737890204520991</v>
      </c>
      <c r="O42" s="4">
        <f t="shared" si="6"/>
        <v>15.211439002129602</v>
      </c>
      <c r="P42" t="s">
        <v>1100</v>
      </c>
      <c r="Q42">
        <v>3716</v>
      </c>
      <c r="R42">
        <v>323</v>
      </c>
      <c r="S42">
        <v>8800</v>
      </c>
      <c r="T42" s="3">
        <v>64</v>
      </c>
      <c r="U42" s="3">
        <v>21</v>
      </c>
      <c r="V42">
        <v>148700</v>
      </c>
      <c r="W42" s="3">
        <v>11</v>
      </c>
      <c r="X42" s="1" t="s">
        <v>874</v>
      </c>
      <c r="Y42" s="1" t="s">
        <v>67</v>
      </c>
      <c r="Z42" s="2">
        <v>45587.254502314812</v>
      </c>
      <c r="AA42" t="s">
        <v>2052</v>
      </c>
      <c r="AB42" t="s">
        <v>913</v>
      </c>
    </row>
    <row r="43" spans="1:28">
      <c r="A43" s="3">
        <v>41</v>
      </c>
      <c r="B43" t="s">
        <v>787</v>
      </c>
      <c r="C43" t="s">
        <v>785</v>
      </c>
      <c r="D43" t="s">
        <v>786</v>
      </c>
      <c r="E43" t="s">
        <v>1568</v>
      </c>
      <c r="F43" t="s">
        <v>1774</v>
      </c>
      <c r="G43" s="8"/>
      <c r="H43" s="8" t="str">
        <f t="shared" si="0"/>
        <v>1.마이크로-10만명 미만</v>
      </c>
      <c r="I43" s="8" t="str">
        <f ca="1">IFERROR(__xludf.DUMMYFUNCTION("iferror(REGEXEXTRACT(E43,""[a-zA-Z0-9._%+-]+@[a-zA-Z0-9.-]+\.[a-zA-Z]{2,}""),""2.이메일 없음"")"),"alyssahoward@shinetalentgroup.com")</f>
        <v>alyssahoward@shinetalentgroup.com</v>
      </c>
      <c r="J43" s="8">
        <f t="shared" si="1"/>
        <v>7.9354838709677425E-2</v>
      </c>
      <c r="K43" s="7">
        <f t="shared" si="2"/>
        <v>2.1505376344086021E-3</v>
      </c>
      <c r="L43" s="6">
        <f t="shared" si="3"/>
        <v>60.599999999999994</v>
      </c>
      <c r="M43" s="5">
        <f t="shared" si="4"/>
        <v>0.1150990099009901</v>
      </c>
      <c r="N43" s="4">
        <f t="shared" si="5"/>
        <v>8.6633663366336641E-3</v>
      </c>
      <c r="O43" s="4">
        <f t="shared" si="6"/>
        <v>1.6233766233766236</v>
      </c>
      <c r="P43" t="s">
        <v>1101</v>
      </c>
      <c r="Q43">
        <v>40400</v>
      </c>
      <c r="R43">
        <v>633</v>
      </c>
      <c r="S43">
        <v>340</v>
      </c>
      <c r="T43" s="3">
        <v>19</v>
      </c>
      <c r="U43" s="3">
        <v>10</v>
      </c>
      <c r="V43">
        <v>4650</v>
      </c>
      <c r="W43" s="3">
        <v>30</v>
      </c>
      <c r="X43" s="1" t="s">
        <v>5</v>
      </c>
      <c r="Y43" s="1" t="s">
        <v>872</v>
      </c>
      <c r="Z43" s="2">
        <v>45826.436932870369</v>
      </c>
      <c r="AA43" t="s">
        <v>2053</v>
      </c>
      <c r="AB43" t="s">
        <v>1946</v>
      </c>
    </row>
    <row r="44" spans="1:28">
      <c r="A44" s="3">
        <v>42</v>
      </c>
      <c r="B44" t="s">
        <v>769</v>
      </c>
      <c r="C44" t="s">
        <v>768</v>
      </c>
      <c r="D44" t="s">
        <v>767</v>
      </c>
      <c r="E44" t="s">
        <v>1569</v>
      </c>
      <c r="F44" t="s">
        <v>1775</v>
      </c>
      <c r="G44" s="8"/>
      <c r="H44" s="8" t="str">
        <f t="shared" si="0"/>
        <v>1.마이크로-10만명 미만</v>
      </c>
      <c r="I44" s="8" t="str">
        <f ca="1">IFERROR(__xludf.DUMMYFUNCTION("iferror(REGEXEXTRACT(E44,""[a-zA-Z0-9._%+-]+@[a-zA-Z0-9.-]+\.[a-zA-Z]{2,}""),""2.이메일 없음"")"),"emilymetaxas.collabs@gmail.com")</f>
        <v>emilymetaxas.collabs@gmail.com</v>
      </c>
      <c r="J44" s="8">
        <f t="shared" si="1"/>
        <v>0.11840087623220154</v>
      </c>
      <c r="K44" s="7">
        <f t="shared" si="2"/>
        <v>9.8576122672508221E-4</v>
      </c>
      <c r="L44" s="6">
        <f t="shared" si="3"/>
        <v>67.800000000000011</v>
      </c>
      <c r="M44" s="5">
        <f t="shared" si="4"/>
        <v>0.20199115044247787</v>
      </c>
      <c r="N44" s="4">
        <f t="shared" si="5"/>
        <v>2.3274336283185839E-2</v>
      </c>
      <c r="O44" s="4">
        <f t="shared" si="6"/>
        <v>1.453488372093023</v>
      </c>
      <c r="P44" t="s">
        <v>1102</v>
      </c>
      <c r="Q44">
        <v>45200</v>
      </c>
      <c r="R44">
        <v>856</v>
      </c>
      <c r="S44">
        <v>1043</v>
      </c>
      <c r="T44" s="3">
        <v>29</v>
      </c>
      <c r="U44" s="3">
        <v>9</v>
      </c>
      <c r="V44">
        <v>9130</v>
      </c>
      <c r="W44" s="3">
        <v>23</v>
      </c>
      <c r="X44" s="1" t="s">
        <v>5</v>
      </c>
      <c r="Y44" s="1" t="s">
        <v>871</v>
      </c>
      <c r="Z44" s="2">
        <v>45539.16946759259</v>
      </c>
      <c r="AA44" t="s">
        <v>2054</v>
      </c>
      <c r="AB44" t="s">
        <v>764</v>
      </c>
    </row>
    <row r="45" spans="1:28">
      <c r="A45" s="3">
        <v>43</v>
      </c>
      <c r="B45" t="s">
        <v>1398</v>
      </c>
      <c r="C45" t="s">
        <v>1464</v>
      </c>
      <c r="D45" t="s">
        <v>1332</v>
      </c>
      <c r="E45" t="s">
        <v>1570</v>
      </c>
      <c r="F45" t="s">
        <v>1776</v>
      </c>
      <c r="G45" s="8"/>
      <c r="H45" s="8" t="str">
        <f t="shared" si="0"/>
        <v>2.메가-10만명 이상</v>
      </c>
      <c r="I45" s="8" t="str">
        <f ca="1">IFERROR(__xludf.DUMMYFUNCTION("iferror(REGEXEXTRACT(E45,""[a-zA-Z0-9._%+-]+@[a-zA-Z0-9.-]+\.[a-zA-Z]{2,}""),""2.이메일 없음"")"),"curliecrys@gmail.com")</f>
        <v>curliecrys@gmail.com</v>
      </c>
      <c r="J45" s="8">
        <f t="shared" si="1"/>
        <v>3.6956521739130437E-2</v>
      </c>
      <c r="K45" s="7">
        <f t="shared" si="2"/>
        <v>6.1739130434782605E-3</v>
      </c>
      <c r="L45" s="6">
        <f t="shared" si="3"/>
        <v>150</v>
      </c>
      <c r="M45" s="5">
        <f t="shared" si="4"/>
        <v>5.6097560975609757E-2</v>
      </c>
      <c r="N45" s="4">
        <f t="shared" si="5"/>
        <v>1.1804878048780488E-3</v>
      </c>
      <c r="O45" s="4">
        <f t="shared" si="6"/>
        <v>0.66225165562913912</v>
      </c>
      <c r="P45" t="s">
        <v>1103</v>
      </c>
      <c r="Q45">
        <v>205000</v>
      </c>
      <c r="R45">
        <v>1695</v>
      </c>
      <c r="S45">
        <v>171</v>
      </c>
      <c r="T45" s="3">
        <v>183</v>
      </c>
      <c r="U45" s="3">
        <v>71</v>
      </c>
      <c r="V45">
        <v>11500</v>
      </c>
      <c r="W45" s="3">
        <v>33</v>
      </c>
      <c r="X45" s="1" t="s">
        <v>5</v>
      </c>
      <c r="Y45" s="1" t="s">
        <v>870</v>
      </c>
      <c r="Z45" s="2">
        <v>45232.206712962965</v>
      </c>
      <c r="AA45" t="s">
        <v>2055</v>
      </c>
      <c r="AB45" t="s">
        <v>1947</v>
      </c>
    </row>
    <row r="46" spans="1:28">
      <c r="A46" s="3">
        <v>44</v>
      </c>
      <c r="B46" t="s">
        <v>755</v>
      </c>
      <c r="C46" t="s">
        <v>751</v>
      </c>
      <c r="D46" t="s">
        <v>754</v>
      </c>
      <c r="E46" t="s">
        <v>753</v>
      </c>
      <c r="F46" t="s">
        <v>752</v>
      </c>
      <c r="G46" s="8"/>
      <c r="H46" s="8" t="str">
        <f t="shared" si="0"/>
        <v>2.메가-10만명 이상</v>
      </c>
      <c r="I46" s="8" t="str">
        <f ca="1">IFERROR(__xludf.DUMMYFUNCTION("iferror(REGEXEXTRACT(E46,""[a-zA-Z0-9._%+-]+@[a-zA-Z0-9.-]+\.[a-zA-Z]{2,}""),""2.이메일 없음"")"),"chelseastone222@gmail.com")</f>
        <v>chelseastone222@gmail.com</v>
      </c>
      <c r="J46" s="8">
        <f t="shared" si="1"/>
        <v>7.8143809331448197E-2</v>
      </c>
      <c r="K46" s="7">
        <f t="shared" si="2"/>
        <v>1.211876388608362E-4</v>
      </c>
      <c r="L46" s="6">
        <f t="shared" si="3"/>
        <v>150</v>
      </c>
      <c r="M46" s="5">
        <f t="shared" si="4"/>
        <v>1.5309214594928882</v>
      </c>
      <c r="N46" s="4">
        <f t="shared" si="5"/>
        <v>0.11861471861471862</v>
      </c>
      <c r="O46" s="4">
        <f t="shared" si="6"/>
        <v>0.66225165562913912</v>
      </c>
      <c r="P46" t="s">
        <v>1104</v>
      </c>
      <c r="Q46">
        <v>323400</v>
      </c>
      <c r="R46">
        <v>703</v>
      </c>
      <c r="S46">
        <v>38300</v>
      </c>
      <c r="T46" s="3">
        <v>329</v>
      </c>
      <c r="U46" s="3">
        <v>60</v>
      </c>
      <c r="V46">
        <v>495100</v>
      </c>
      <c r="W46" s="3">
        <v>11</v>
      </c>
      <c r="X46" s="1" t="s">
        <v>866</v>
      </c>
      <c r="Y46" s="1" t="s">
        <v>865</v>
      </c>
      <c r="Z46" s="2">
        <v>45202.185185185182</v>
      </c>
      <c r="AA46" t="s">
        <v>2056</v>
      </c>
      <c r="AB46" t="s">
        <v>750</v>
      </c>
    </row>
    <row r="47" spans="1:28">
      <c r="A47" s="3">
        <v>45</v>
      </c>
      <c r="B47" t="s">
        <v>763</v>
      </c>
      <c r="C47" t="s">
        <v>761</v>
      </c>
      <c r="D47" t="s">
        <v>762</v>
      </c>
      <c r="E47" t="s">
        <v>1571</v>
      </c>
      <c r="F47" t="s">
        <v>1777</v>
      </c>
      <c r="G47" s="8"/>
      <c r="H47" s="8" t="str">
        <f t="shared" si="0"/>
        <v>2.메가-10만명 이상</v>
      </c>
      <c r="I47" s="8" t="str">
        <f ca="1">IFERROR(__xludf.DUMMYFUNCTION("iferror(REGEXEXTRACT(E47,""[a-zA-Z0-9._%+-]+@[a-zA-Z0-9.-]+\.[a-zA-Z]{2,}""),""2.이메일 없음"")"),"2.이메일 없음")</f>
        <v>2.이메일 없음</v>
      </c>
      <c r="J47" s="8">
        <f t="shared" si="1"/>
        <v>0.21917833333333334</v>
      </c>
      <c r="K47" s="7">
        <f t="shared" si="2"/>
        <v>2.7777777777777779E-6</v>
      </c>
      <c r="L47" s="6">
        <f t="shared" si="3"/>
        <v>150</v>
      </c>
      <c r="M47" s="5">
        <f t="shared" si="4"/>
        <v>0.78260869565217395</v>
      </c>
      <c r="N47" s="4">
        <f t="shared" si="5"/>
        <v>0.17152391304347825</v>
      </c>
      <c r="O47" s="4">
        <f t="shared" si="6"/>
        <v>0.66225165562913912</v>
      </c>
      <c r="P47" t="s">
        <v>1105</v>
      </c>
      <c r="Q47">
        <v>2300000</v>
      </c>
      <c r="R47">
        <v>1372</v>
      </c>
      <c r="S47">
        <v>394500</v>
      </c>
      <c r="T47" s="3">
        <v>16</v>
      </c>
      <c r="U47" s="3">
        <v>5</v>
      </c>
      <c r="V47">
        <v>1800000</v>
      </c>
      <c r="W47" s="3">
        <v>36</v>
      </c>
      <c r="X47" s="1" t="s">
        <v>5</v>
      </c>
      <c r="Y47" s="1" t="s">
        <v>863</v>
      </c>
      <c r="Z47" s="2">
        <v>45349.892002314817</v>
      </c>
      <c r="AA47" t="s">
        <v>2057</v>
      </c>
      <c r="AB47" t="s">
        <v>760</v>
      </c>
    </row>
    <row r="48" spans="1:28">
      <c r="A48" s="3">
        <v>46</v>
      </c>
      <c r="B48" t="s">
        <v>773</v>
      </c>
      <c r="C48" t="s">
        <v>1465</v>
      </c>
      <c r="D48" t="s">
        <v>772</v>
      </c>
      <c r="E48" t="s">
        <v>1572</v>
      </c>
      <c r="F48" t="s">
        <v>1778</v>
      </c>
      <c r="G48" s="8"/>
      <c r="H48" s="8" t="str">
        <f t="shared" si="0"/>
        <v>1.마이크로-10만명 미만</v>
      </c>
      <c r="I48" s="8" t="str">
        <f ca="1">IFERROR(__xludf.DUMMYFUNCTION("iferror(REGEXEXTRACT(E48,""[a-zA-Z0-9._%+-]+@[a-zA-Z0-9.-]+\.[a-zA-Z]{2,}""),""2.이메일 없음"")"),"krissymeridieth3@gmail.com")</f>
        <v>krissymeridieth3@gmail.com</v>
      </c>
      <c r="J48" s="8">
        <f t="shared" si="1"/>
        <v>1.8313953488372094E-2</v>
      </c>
      <c r="K48" s="7">
        <f t="shared" si="2"/>
        <v>1.4534883720930232E-3</v>
      </c>
      <c r="L48" s="6">
        <f t="shared" si="3"/>
        <v>78.449999999999989</v>
      </c>
      <c r="M48" s="5">
        <f t="shared" si="4"/>
        <v>0.32887189292543023</v>
      </c>
      <c r="N48" s="4">
        <f t="shared" si="5"/>
        <v>5.2007648183556403E-3</v>
      </c>
      <c r="O48" s="4">
        <f t="shared" si="6"/>
        <v>1.2586532410320959</v>
      </c>
      <c r="P48" t="s">
        <v>1106</v>
      </c>
      <c r="Q48">
        <v>52300</v>
      </c>
      <c r="R48">
        <v>1107</v>
      </c>
      <c r="S48">
        <v>247</v>
      </c>
      <c r="T48" s="3">
        <v>43</v>
      </c>
      <c r="U48" s="3">
        <v>25</v>
      </c>
      <c r="V48">
        <v>17200</v>
      </c>
      <c r="W48" s="3">
        <v>32</v>
      </c>
      <c r="X48" s="1" t="s">
        <v>5</v>
      </c>
      <c r="Y48" s="1" t="s">
        <v>859</v>
      </c>
      <c r="Z48" s="2">
        <v>45362.995428240742</v>
      </c>
      <c r="AA48" t="s">
        <v>2058</v>
      </c>
      <c r="AB48" t="s">
        <v>770</v>
      </c>
    </row>
    <row r="49" spans="1:28">
      <c r="A49" s="3">
        <v>47</v>
      </c>
      <c r="B49" t="s">
        <v>1399</v>
      </c>
      <c r="C49" t="s">
        <v>1466</v>
      </c>
      <c r="D49" t="s">
        <v>1333</v>
      </c>
      <c r="E49" t="s">
        <v>1573</v>
      </c>
      <c r="F49" t="s">
        <v>1779</v>
      </c>
      <c r="G49" s="8"/>
      <c r="H49" s="8" t="str">
        <f t="shared" si="0"/>
        <v>1.마이크로-10만명 미만</v>
      </c>
      <c r="I49" s="8" t="str">
        <f ca="1">IFERROR(__xludf.DUMMYFUNCTION("iferror(REGEXEXTRACT(E49,""[a-zA-Z0-9._%+-]+@[a-zA-Z0-9.-]+\.[a-zA-Z]{2,}""),""2.이메일 없음"")"),"leiannemarig@gmail.com")</f>
        <v>leiannemarig@gmail.com</v>
      </c>
      <c r="J49" s="8">
        <f t="shared" si="1"/>
        <v>8.1093750000000006E-2</v>
      </c>
      <c r="K49" s="7">
        <f t="shared" si="2"/>
        <v>2.6171875000000002E-3</v>
      </c>
      <c r="L49" s="6">
        <f t="shared" si="3"/>
        <v>54.150000000000006</v>
      </c>
      <c r="M49" s="5">
        <f t="shared" si="4"/>
        <v>0.70914127423822715</v>
      </c>
      <c r="N49" s="4">
        <f t="shared" si="5"/>
        <v>4.806094182825485E-2</v>
      </c>
      <c r="O49" s="4">
        <f t="shared" si="6"/>
        <v>1.8132366273798728</v>
      </c>
      <c r="P49" t="s">
        <v>1107</v>
      </c>
      <c r="Q49">
        <v>36100</v>
      </c>
      <c r="R49">
        <v>785</v>
      </c>
      <c r="S49">
        <v>1668</v>
      </c>
      <c r="T49" s="3">
        <v>341</v>
      </c>
      <c r="U49" s="3">
        <v>67</v>
      </c>
      <c r="V49">
        <v>25600</v>
      </c>
      <c r="W49" s="3">
        <v>45</v>
      </c>
      <c r="X49" s="1" t="s">
        <v>94</v>
      </c>
      <c r="Y49" s="1" t="s">
        <v>93</v>
      </c>
      <c r="Z49" s="2">
        <v>45539.323657407411</v>
      </c>
      <c r="AA49" t="s">
        <v>2059</v>
      </c>
      <c r="AB49" t="s">
        <v>1948</v>
      </c>
    </row>
    <row r="50" spans="1:28">
      <c r="A50" s="3">
        <v>48</v>
      </c>
      <c r="B50" t="s">
        <v>747</v>
      </c>
      <c r="C50" t="s">
        <v>747</v>
      </c>
      <c r="D50" t="s">
        <v>746</v>
      </c>
      <c r="E50" t="s">
        <v>1574</v>
      </c>
      <c r="F50" t="s">
        <v>745</v>
      </c>
      <c r="G50" s="8"/>
      <c r="H50" s="8" t="str">
        <f t="shared" si="0"/>
        <v>2.메가-10만명 이상</v>
      </c>
      <c r="I50" s="8" t="str">
        <f ca="1">IFERROR(__xludf.DUMMYFUNCTION("iferror(REGEXEXTRACT(E50,""[a-zA-Z0-9._%+-]+@[a-zA-Z0-9.-]+\.[a-zA-Z]{2,}""),""2.이메일 없음"")"),"2.이메일 없음")</f>
        <v>2.이메일 없음</v>
      </c>
      <c r="J50" s="8">
        <f t="shared" si="1"/>
        <v>0.20654911838790932</v>
      </c>
      <c r="K50" s="7">
        <f t="shared" si="2"/>
        <v>7.0528967254408059E-3</v>
      </c>
      <c r="L50" s="6">
        <f t="shared" si="3"/>
        <v>150</v>
      </c>
      <c r="M50" s="5">
        <f t="shared" si="4"/>
        <v>0.26060128659577264</v>
      </c>
      <c r="N50" s="4">
        <f t="shared" si="5"/>
        <v>3.6628593934619931E-2</v>
      </c>
      <c r="O50" s="4">
        <f t="shared" si="6"/>
        <v>0.66225165562913912</v>
      </c>
      <c r="P50" t="s">
        <v>1108</v>
      </c>
      <c r="Q50">
        <v>761700</v>
      </c>
      <c r="R50">
        <v>1063</v>
      </c>
      <c r="S50">
        <v>26500</v>
      </c>
      <c r="T50" s="3">
        <v>13100</v>
      </c>
      <c r="U50" s="3">
        <v>1400</v>
      </c>
      <c r="V50">
        <v>198500</v>
      </c>
      <c r="W50" s="3">
        <v>6</v>
      </c>
      <c r="X50" s="1" t="s">
        <v>596</v>
      </c>
      <c r="Y50" s="1" t="s">
        <v>595</v>
      </c>
      <c r="Z50" s="2">
        <v>45518.064120370371</v>
      </c>
      <c r="AA50" t="s">
        <v>2060</v>
      </c>
      <c r="AB50" t="s">
        <v>744</v>
      </c>
    </row>
    <row r="51" spans="1:28">
      <c r="A51" s="3">
        <v>49</v>
      </c>
      <c r="B51" t="s">
        <v>1400</v>
      </c>
      <c r="C51" t="s">
        <v>1467</v>
      </c>
      <c r="D51" t="s">
        <v>1334</v>
      </c>
      <c r="E51" t="s">
        <v>1575</v>
      </c>
      <c r="F51" t="s">
        <v>1780</v>
      </c>
      <c r="G51" s="8"/>
      <c r="H51" s="8" t="str">
        <f t="shared" si="0"/>
        <v>1.마이크로-10만명 미만</v>
      </c>
      <c r="I51" s="8" t="str">
        <f ca="1">IFERROR(__xludf.DUMMYFUNCTION("iferror(REGEXEXTRACT(E51,""[a-zA-Z0-9._%+-]+@[a-zA-Z0-9.-]+\.[a-zA-Z]{2,}""),""2.이메일 없음"")"),"Hijessarakelyan@gmail.com")</f>
        <v>Hijessarakelyan@gmail.com</v>
      </c>
      <c r="J51" s="8">
        <f t="shared" si="1"/>
        <v>9.1992619926199268E-2</v>
      </c>
      <c r="K51" s="7">
        <f t="shared" si="2"/>
        <v>3.6531365313653137E-3</v>
      </c>
      <c r="L51" s="6">
        <f t="shared" si="3"/>
        <v>137.25</v>
      </c>
      <c r="M51" s="5">
        <f t="shared" si="4"/>
        <v>0.29617486338797816</v>
      </c>
      <c r="N51" s="4">
        <f t="shared" si="5"/>
        <v>1.4557377049180328E-2</v>
      </c>
      <c r="O51" s="4">
        <f t="shared" si="6"/>
        <v>0.72332730560578662</v>
      </c>
      <c r="P51" t="s">
        <v>1109</v>
      </c>
      <c r="Q51">
        <v>91500</v>
      </c>
      <c r="R51">
        <v>334</v>
      </c>
      <c r="S51">
        <v>1233</v>
      </c>
      <c r="T51" s="3">
        <v>1161</v>
      </c>
      <c r="U51" s="3">
        <v>99</v>
      </c>
      <c r="V51">
        <v>27100</v>
      </c>
      <c r="W51" s="3">
        <v>25</v>
      </c>
      <c r="X51" s="1" t="s">
        <v>5</v>
      </c>
      <c r="Y51" s="1" t="s">
        <v>846</v>
      </c>
      <c r="Z51" s="2">
        <v>45700.240428240744</v>
      </c>
      <c r="AA51" t="s">
        <v>2061</v>
      </c>
      <c r="AB51" t="s">
        <v>1949</v>
      </c>
    </row>
    <row r="52" spans="1:28">
      <c r="A52" s="3">
        <v>50</v>
      </c>
      <c r="B52" t="s">
        <v>541</v>
      </c>
      <c r="C52" t="s">
        <v>541</v>
      </c>
      <c r="D52" t="s">
        <v>543</v>
      </c>
      <c r="E52" t="s">
        <v>542</v>
      </c>
      <c r="F52" t="s">
        <v>1781</v>
      </c>
      <c r="G52" s="8"/>
      <c r="H52" s="8" t="str">
        <f t="shared" si="0"/>
        <v>2.메가-10만명 이상</v>
      </c>
      <c r="I52" s="8" t="str">
        <f ca="1">IFERROR(__xludf.DUMMYFUNCTION("iferror(REGEXEXTRACT(E52,""[a-zA-Z0-9._%+-]+@[a-zA-Z0-9.-]+\.[a-zA-Z]{2,}""),""2.이메일 없음"")"),"2.이메일 없음")</f>
        <v>2.이메일 없음</v>
      </c>
      <c r="J52" s="8">
        <f t="shared" si="1"/>
        <v>8.4650000000000003E-2</v>
      </c>
      <c r="K52" s="7">
        <f t="shared" si="2"/>
        <v>1.7499999999999998E-5</v>
      </c>
      <c r="L52" s="6">
        <f t="shared" si="3"/>
        <v>150</v>
      </c>
      <c r="M52" s="5">
        <f t="shared" si="4"/>
        <v>1.0666666666666667</v>
      </c>
      <c r="N52" s="4">
        <f t="shared" si="5"/>
        <v>9.0151999999999996E-2</v>
      </c>
      <c r="O52" s="4">
        <f t="shared" si="6"/>
        <v>0.66225165562913912</v>
      </c>
      <c r="P52" t="s">
        <v>1110</v>
      </c>
      <c r="Q52">
        <v>1500000</v>
      </c>
      <c r="R52">
        <v>1044</v>
      </c>
      <c r="S52">
        <v>135200</v>
      </c>
      <c r="T52" s="3">
        <v>212</v>
      </c>
      <c r="U52" s="3">
        <v>28</v>
      </c>
      <c r="V52">
        <v>1600000</v>
      </c>
      <c r="W52" s="3">
        <v>44</v>
      </c>
      <c r="X52" s="1" t="s">
        <v>5</v>
      </c>
      <c r="Y52" s="1" t="s">
        <v>842</v>
      </c>
      <c r="Z52" s="2">
        <v>45573.308912037035</v>
      </c>
      <c r="AA52" t="s">
        <v>2062</v>
      </c>
      <c r="AB52" t="s">
        <v>540</v>
      </c>
    </row>
    <row r="53" spans="1:28">
      <c r="A53" s="3">
        <v>51</v>
      </c>
      <c r="B53" t="s">
        <v>671</v>
      </c>
      <c r="C53" t="s">
        <v>1468</v>
      </c>
      <c r="D53" t="s">
        <v>670</v>
      </c>
      <c r="E53" t="s">
        <v>1576</v>
      </c>
      <c r="F53" t="s">
        <v>1782</v>
      </c>
      <c r="G53" s="8"/>
      <c r="H53" s="8" t="str">
        <f t="shared" si="0"/>
        <v>2.메가-10만명 이상</v>
      </c>
      <c r="I53" s="8" t="str">
        <f ca="1">IFERROR(__xludf.DUMMYFUNCTION("iferror(REGEXEXTRACT(E53,""[a-zA-Z0-9._%+-]+@[a-zA-Z0-9.-]+\.[a-zA-Z]{2,}""),""2.이메일 없음"")"),"simranahadparvez@gmail.com")</f>
        <v>simranahadparvez@gmail.com</v>
      </c>
      <c r="J53" s="8">
        <f t="shared" si="1"/>
        <v>0.10607782581840643</v>
      </c>
      <c r="K53" s="7">
        <f t="shared" si="2"/>
        <v>1.1117974058060532E-4</v>
      </c>
      <c r="L53" s="6">
        <f t="shared" si="3"/>
        <v>150</v>
      </c>
      <c r="M53" s="5">
        <f t="shared" si="4"/>
        <v>0.28910714285714284</v>
      </c>
      <c r="N53" s="4">
        <f t="shared" si="5"/>
        <v>3.0567857142857143E-2</v>
      </c>
      <c r="O53" s="4">
        <f t="shared" si="6"/>
        <v>0.66225165562913912</v>
      </c>
      <c r="P53" t="s">
        <v>1111</v>
      </c>
      <c r="Q53">
        <v>560000</v>
      </c>
      <c r="R53">
        <v>1481</v>
      </c>
      <c r="S53">
        <v>17100</v>
      </c>
      <c r="T53" s="3">
        <v>56</v>
      </c>
      <c r="U53" s="3">
        <v>18</v>
      </c>
      <c r="V53">
        <v>161900</v>
      </c>
      <c r="W53" s="3">
        <v>15</v>
      </c>
      <c r="X53" s="1" t="s">
        <v>5</v>
      </c>
      <c r="Y53" s="1" t="s">
        <v>837</v>
      </c>
      <c r="Z53" s="2">
        <v>45605.317546296297</v>
      </c>
      <c r="AA53" t="s">
        <v>2063</v>
      </c>
      <c r="AB53" t="s">
        <v>668</v>
      </c>
    </row>
    <row r="54" spans="1:28">
      <c r="A54" s="3">
        <v>52</v>
      </c>
      <c r="B54" t="s">
        <v>685</v>
      </c>
      <c r="C54" t="s">
        <v>685</v>
      </c>
      <c r="D54" t="s">
        <v>684</v>
      </c>
      <c r="E54" t="s">
        <v>1577</v>
      </c>
      <c r="F54" t="s">
        <v>1783</v>
      </c>
      <c r="G54" s="8"/>
      <c r="H54" s="8" t="str">
        <f t="shared" si="0"/>
        <v>1.마이크로-10만명 미만</v>
      </c>
      <c r="I54" s="8" t="str">
        <f ca="1">IFERROR(__xludf.DUMMYFUNCTION("iferror(REGEXEXTRACT(E54,""[a-zA-Z0-9._%+-]+@[a-zA-Z0-9.-]+\.[a-zA-Z]{2,}""),""2.이메일 없음"")"),"anna2332@outlook.de")</f>
        <v>anna2332@outlook.de</v>
      </c>
      <c r="J54" s="8">
        <f t="shared" si="1"/>
        <v>7.0462537192318098E-2</v>
      </c>
      <c r="K54" s="7">
        <f t="shared" si="2"/>
        <v>4.598322964565864E-3</v>
      </c>
      <c r="L54" s="6">
        <f t="shared" si="3"/>
        <v>16.799999999999997</v>
      </c>
      <c r="M54" s="5">
        <f t="shared" si="4"/>
        <v>0.66017857142857139</v>
      </c>
      <c r="N54" s="4">
        <f t="shared" si="5"/>
        <v>4.3928571428571428E-2</v>
      </c>
      <c r="O54" s="4">
        <f t="shared" si="6"/>
        <v>5.6179775280898889</v>
      </c>
      <c r="P54" t="s">
        <v>1112</v>
      </c>
      <c r="Q54">
        <v>11200</v>
      </c>
      <c r="R54">
        <v>200</v>
      </c>
      <c r="S54">
        <v>458</v>
      </c>
      <c r="T54" s="3">
        <v>29</v>
      </c>
      <c r="U54" s="3">
        <v>34</v>
      </c>
      <c r="V54">
        <v>7394</v>
      </c>
      <c r="W54" s="3">
        <v>16</v>
      </c>
      <c r="X54" s="1" t="s">
        <v>833</v>
      </c>
      <c r="Y54" s="1" t="s">
        <v>832</v>
      </c>
      <c r="Z54" s="2">
        <v>45898.88554398148</v>
      </c>
      <c r="AA54" t="s">
        <v>2064</v>
      </c>
      <c r="AB54" t="s">
        <v>681</v>
      </c>
    </row>
    <row r="55" spans="1:28">
      <c r="A55" s="3">
        <v>53</v>
      </c>
      <c r="B55" t="s">
        <v>743</v>
      </c>
      <c r="C55" t="s">
        <v>743</v>
      </c>
      <c r="D55" t="s">
        <v>742</v>
      </c>
      <c r="E55" t="s">
        <v>741</v>
      </c>
      <c r="F55" t="s">
        <v>740</v>
      </c>
      <c r="G55" s="8"/>
      <c r="H55" s="8" t="str">
        <f t="shared" si="0"/>
        <v>2.메가-10만명 이상</v>
      </c>
      <c r="I55" s="8" t="str">
        <f ca="1">IFERROR(__xludf.DUMMYFUNCTION("iferror(REGEXEXTRACT(E55,""[a-zA-Z0-9._%+-]+@[a-zA-Z0-9.-]+\.[a-zA-Z]{2,}""),""2.이메일 없음"")"),"collaborate@briannafornes.com")</f>
        <v>collaborate@briannafornes.com</v>
      </c>
      <c r="J55" s="8">
        <f t="shared" si="1"/>
        <v>9.4139700959607234E-2</v>
      </c>
      <c r="K55" s="7">
        <f t="shared" si="2"/>
        <v>2.5663914304842669E-4</v>
      </c>
      <c r="L55" s="6">
        <f t="shared" si="3"/>
        <v>150</v>
      </c>
      <c r="M55" s="5">
        <f t="shared" si="4"/>
        <v>0.50297452014816479</v>
      </c>
      <c r="N55" s="4">
        <f t="shared" si="5"/>
        <v>4.6823436973846673E-2</v>
      </c>
      <c r="O55" s="4">
        <f t="shared" si="6"/>
        <v>0.66225165562913912</v>
      </c>
      <c r="P55" t="s">
        <v>1113</v>
      </c>
      <c r="Q55">
        <v>890900</v>
      </c>
      <c r="R55">
        <v>2985</v>
      </c>
      <c r="S55">
        <v>41600</v>
      </c>
      <c r="T55" s="3">
        <v>469</v>
      </c>
      <c r="U55" s="3">
        <v>115</v>
      </c>
      <c r="V55">
        <v>448100</v>
      </c>
      <c r="W55" s="3">
        <v>32</v>
      </c>
      <c r="X55" s="1" t="s">
        <v>5</v>
      </c>
      <c r="Y55" s="1" t="s">
        <v>828</v>
      </c>
      <c r="Z55" s="2">
        <v>45325.130833333336</v>
      </c>
      <c r="AA55" t="s">
        <v>2065</v>
      </c>
      <c r="AB55" t="s">
        <v>739</v>
      </c>
    </row>
    <row r="56" spans="1:28">
      <c r="A56" s="3">
        <v>54</v>
      </c>
      <c r="B56" t="s">
        <v>65</v>
      </c>
      <c r="C56" t="s">
        <v>62</v>
      </c>
      <c r="D56" t="s">
        <v>64</v>
      </c>
      <c r="E56" t="s">
        <v>63</v>
      </c>
      <c r="F56" t="s">
        <v>1784</v>
      </c>
      <c r="G56" s="8"/>
      <c r="H56" s="8" t="str">
        <f t="shared" si="0"/>
        <v>2.메가-10만명 이상</v>
      </c>
      <c r="I56" s="8" t="str">
        <f ca="1">IFERROR(__xludf.DUMMYFUNCTION("iferror(REGEXEXTRACT(E56,""[a-zA-Z0-9._%+-]+@[a-zA-Z0-9.-]+\.[a-zA-Z]{2,}""),""2.이메일 없음"")"),"sydney@sydneyteam.com")</f>
        <v>sydney@sydneyteam.com</v>
      </c>
      <c r="J56" s="8">
        <f t="shared" si="1"/>
        <v>7.9587500000000005E-2</v>
      </c>
      <c r="K56" s="7">
        <f t="shared" si="2"/>
        <v>2.7777777777777779E-6</v>
      </c>
      <c r="L56" s="6">
        <f t="shared" si="3"/>
        <v>150</v>
      </c>
      <c r="M56" s="5">
        <f t="shared" si="4"/>
        <v>2.4</v>
      </c>
      <c r="N56" s="4">
        <f t="shared" si="5"/>
        <v>0.19100666666666666</v>
      </c>
      <c r="O56" s="4">
        <f t="shared" si="6"/>
        <v>0.66225165562913912</v>
      </c>
      <c r="P56" t="s">
        <v>1114</v>
      </c>
      <c r="Q56">
        <v>1500000</v>
      </c>
      <c r="R56">
        <v>2265</v>
      </c>
      <c r="S56">
        <v>286500</v>
      </c>
      <c r="T56" s="3">
        <v>5</v>
      </c>
      <c r="U56" s="3">
        <v>10</v>
      </c>
      <c r="V56">
        <v>3600000</v>
      </c>
      <c r="W56" s="3">
        <v>15</v>
      </c>
      <c r="X56" s="1" t="s">
        <v>822</v>
      </c>
      <c r="Y56" s="1" t="s">
        <v>821</v>
      </c>
      <c r="Z56" s="2">
        <v>45899.165775462963</v>
      </c>
      <c r="AA56" t="s">
        <v>2066</v>
      </c>
      <c r="AB56" t="s">
        <v>61</v>
      </c>
    </row>
    <row r="57" spans="1:28">
      <c r="A57" s="3">
        <v>55</v>
      </c>
      <c r="B57" t="s">
        <v>680</v>
      </c>
      <c r="C57" t="s">
        <v>678</v>
      </c>
      <c r="D57" t="s">
        <v>679</v>
      </c>
      <c r="E57" t="s">
        <v>1578</v>
      </c>
      <c r="F57" t="s">
        <v>1785</v>
      </c>
      <c r="G57" s="8"/>
      <c r="H57" s="8" t="str">
        <f t="shared" si="0"/>
        <v>1.마이크로-10만명 미만</v>
      </c>
      <c r="I57" s="8" t="str">
        <f ca="1">IFERROR(__xludf.DUMMYFUNCTION("iferror(REGEXEXTRACT(E57,""[a-zA-Z0-9._%+-]+@[a-zA-Z0-9.-]+\.[a-zA-Z]{2,}""),""2.이메일 없음"")"),"raye.oji@gmail.com")</f>
        <v>raye.oji@gmail.com</v>
      </c>
      <c r="J57" s="8">
        <f t="shared" si="1"/>
        <v>1.142104569998683E-2</v>
      </c>
      <c r="K57" s="7">
        <f t="shared" si="2"/>
        <v>3.5559067562228371E-5</v>
      </c>
      <c r="L57" s="6">
        <f t="shared" si="3"/>
        <v>79.349999999999994</v>
      </c>
      <c r="M57" s="5">
        <f t="shared" si="4"/>
        <v>14.353497164461247</v>
      </c>
      <c r="N57" s="4">
        <f t="shared" si="5"/>
        <v>0.16351606805293006</v>
      </c>
      <c r="O57" s="4">
        <f t="shared" si="6"/>
        <v>1.2445550715619167</v>
      </c>
      <c r="P57" t="s">
        <v>1115</v>
      </c>
      <c r="Q57">
        <v>52900</v>
      </c>
      <c r="R57">
        <v>83</v>
      </c>
      <c r="S57">
        <v>8623</v>
      </c>
      <c r="T57" s="3">
        <v>22</v>
      </c>
      <c r="U57" s="3">
        <v>27</v>
      </c>
      <c r="V57">
        <v>759300</v>
      </c>
      <c r="W57" s="3">
        <v>54</v>
      </c>
      <c r="X57" s="1" t="s">
        <v>5</v>
      </c>
      <c r="Y57" s="1" t="s">
        <v>819</v>
      </c>
      <c r="Z57" s="2">
        <v>45763.229178240741</v>
      </c>
      <c r="AA57" t="s">
        <v>2067</v>
      </c>
      <c r="AB57" t="s">
        <v>677</v>
      </c>
    </row>
    <row r="58" spans="1:28">
      <c r="A58" s="3">
        <v>56</v>
      </c>
      <c r="B58" t="s">
        <v>1401</v>
      </c>
      <c r="C58" t="s">
        <v>1469</v>
      </c>
      <c r="D58" t="s">
        <v>1335</v>
      </c>
      <c r="E58" t="s">
        <v>1579</v>
      </c>
      <c r="F58" t="s">
        <v>1786</v>
      </c>
      <c r="G58" s="8"/>
      <c r="H58" s="8" t="str">
        <f t="shared" si="0"/>
        <v>1.마이크로-10만명 미만</v>
      </c>
      <c r="I58" s="8" t="str">
        <f ca="1">IFERROR(__xludf.DUMMYFUNCTION("iferror(REGEXEXTRACT(E58,""[a-zA-Z0-9._%+-]+@[a-zA-Z0-9.-]+\.[a-zA-Z]{2,}""),""2.이메일 없음"")"),"corrostellabsn@gmail.com")</f>
        <v>corrostellabsn@gmail.com</v>
      </c>
      <c r="J58" s="8">
        <f t="shared" si="1"/>
        <v>0.12095904722106143</v>
      </c>
      <c r="K58" s="7">
        <f t="shared" si="2"/>
        <v>2.2147931466778102E-4</v>
      </c>
      <c r="L58" s="6">
        <f t="shared" si="3"/>
        <v>117.89999999999999</v>
      </c>
      <c r="M58" s="5">
        <f t="shared" si="4"/>
        <v>6.0890585241730282</v>
      </c>
      <c r="N58" s="4">
        <f t="shared" si="5"/>
        <v>0.73035623409669215</v>
      </c>
      <c r="O58" s="4">
        <f t="shared" si="6"/>
        <v>0.84104289318755265</v>
      </c>
      <c r="P58" t="s">
        <v>1116</v>
      </c>
      <c r="Q58">
        <v>78600</v>
      </c>
      <c r="R58">
        <v>577</v>
      </c>
      <c r="S58">
        <v>57300</v>
      </c>
      <c r="T58" s="3">
        <v>485</v>
      </c>
      <c r="U58" s="3">
        <v>106</v>
      </c>
      <c r="V58">
        <v>478600</v>
      </c>
      <c r="W58" s="3">
        <v>13</v>
      </c>
      <c r="X58" s="1" t="s">
        <v>814</v>
      </c>
      <c r="Y58" s="1" t="s">
        <v>813</v>
      </c>
      <c r="Z58" s="2">
        <v>45590.954074074078</v>
      </c>
      <c r="AA58" t="s">
        <v>2068</v>
      </c>
      <c r="AB58" t="s">
        <v>1950</v>
      </c>
    </row>
    <row r="59" spans="1:28">
      <c r="A59" s="3">
        <v>57</v>
      </c>
      <c r="B59" t="s">
        <v>676</v>
      </c>
      <c r="C59" t="s">
        <v>1470</v>
      </c>
      <c r="D59" t="s">
        <v>675</v>
      </c>
      <c r="E59" t="s">
        <v>1580</v>
      </c>
      <c r="F59" t="s">
        <v>674</v>
      </c>
      <c r="G59" s="8"/>
      <c r="H59" s="8" t="str">
        <f t="shared" si="0"/>
        <v>1.마이크로-10만명 미만</v>
      </c>
      <c r="I59" s="8" t="str">
        <f ca="1">IFERROR(__xludf.DUMMYFUNCTION("iferror(REGEXEXTRACT(E59,""[a-zA-Z0-9._%+-]+@[a-zA-Z0-9.-]+\.[a-zA-Z]{2,}""),""2.이메일 없음"")"),"ramwilsonn@icloud.com")</f>
        <v>ramwilsonn@icloud.com</v>
      </c>
      <c r="J59" s="8">
        <f t="shared" si="1"/>
        <v>0.11397235294117647</v>
      </c>
      <c r="K59" s="7">
        <f t="shared" si="2"/>
        <v>2.3529411764705884E-5</v>
      </c>
      <c r="L59" s="6">
        <f t="shared" si="3"/>
        <v>9.4785000000000004</v>
      </c>
      <c r="M59" s="5">
        <f t="shared" si="4"/>
        <v>269.02990979585377</v>
      </c>
      <c r="N59" s="4">
        <f t="shared" si="5"/>
        <v>30.596613388194335</v>
      </c>
      <c r="O59" s="4">
        <f t="shared" si="6"/>
        <v>9.5433506704203843</v>
      </c>
      <c r="P59" t="s">
        <v>1117</v>
      </c>
      <c r="Q59">
        <v>6319</v>
      </c>
      <c r="R59">
        <v>208</v>
      </c>
      <c r="S59">
        <v>193300</v>
      </c>
      <c r="T59" s="3">
        <v>413</v>
      </c>
      <c r="U59" s="3">
        <v>40</v>
      </c>
      <c r="V59">
        <v>1700000</v>
      </c>
      <c r="W59" s="3">
        <v>127</v>
      </c>
      <c r="X59" s="1" t="s">
        <v>5</v>
      </c>
      <c r="Y59" s="1" t="s">
        <v>809</v>
      </c>
      <c r="Z59" s="2">
        <v>45772.29965277778</v>
      </c>
      <c r="AA59" t="s">
        <v>2069</v>
      </c>
      <c r="AB59" t="s">
        <v>672</v>
      </c>
    </row>
    <row r="60" spans="1:28">
      <c r="A60" s="3">
        <v>58</v>
      </c>
      <c r="B60" t="s">
        <v>755</v>
      </c>
      <c r="C60" t="s">
        <v>751</v>
      </c>
      <c r="D60" t="s">
        <v>754</v>
      </c>
      <c r="E60" t="s">
        <v>753</v>
      </c>
      <c r="F60" t="s">
        <v>1787</v>
      </c>
      <c r="G60" s="8"/>
      <c r="H60" s="8" t="str">
        <f t="shared" si="0"/>
        <v>2.메가-10만명 이상</v>
      </c>
      <c r="I60" s="8" t="str">
        <f ca="1">IFERROR(__xludf.DUMMYFUNCTION("iferror(REGEXEXTRACT(E60,""[a-zA-Z0-9._%+-]+@[a-zA-Z0-9.-]+\.[a-zA-Z]{2,}""),""2.이메일 없음"")"),"Tiffluence@gmail.com")</f>
        <v>Tiffluence@gmail.com</v>
      </c>
      <c r="J60" s="8">
        <f t="shared" si="1"/>
        <v>3.2376811594202901E-2</v>
      </c>
      <c r="K60" s="7">
        <f t="shared" si="2"/>
        <v>2.8985507246376811E-4</v>
      </c>
      <c r="L60" s="6">
        <f t="shared" si="3"/>
        <v>150</v>
      </c>
      <c r="M60" s="5">
        <f t="shared" si="4"/>
        <v>0.10667903525046382</v>
      </c>
      <c r="N60" s="4">
        <f t="shared" si="5"/>
        <v>3.4446505875077305E-3</v>
      </c>
      <c r="O60" s="4">
        <f t="shared" si="6"/>
        <v>0.66225165562913912</v>
      </c>
      <c r="P60" t="s">
        <v>1118</v>
      </c>
      <c r="Q60">
        <v>323400</v>
      </c>
      <c r="R60">
        <v>703</v>
      </c>
      <c r="S60">
        <v>1104</v>
      </c>
      <c r="T60" s="3">
        <v>3</v>
      </c>
      <c r="U60" s="3">
        <v>10</v>
      </c>
      <c r="V60">
        <v>34500</v>
      </c>
      <c r="W60" s="3">
        <v>109</v>
      </c>
      <c r="X60" s="1" t="s">
        <v>807</v>
      </c>
      <c r="Y60" s="1" t="s">
        <v>806</v>
      </c>
      <c r="Z60" s="2">
        <v>45323.923206018517</v>
      </c>
      <c r="AA60" t="s">
        <v>2070</v>
      </c>
      <c r="AB60" t="s">
        <v>750</v>
      </c>
    </row>
    <row r="61" spans="1:28">
      <c r="A61" s="3">
        <v>59</v>
      </c>
      <c r="B61" t="s">
        <v>896</v>
      </c>
      <c r="C61" t="s">
        <v>1471</v>
      </c>
      <c r="D61" t="s">
        <v>895</v>
      </c>
      <c r="E61" t="s">
        <v>1581</v>
      </c>
      <c r="F61" t="s">
        <v>1788</v>
      </c>
      <c r="G61" s="8"/>
      <c r="H61" s="8" t="str">
        <f t="shared" si="0"/>
        <v>1.마이크로-10만명 미만</v>
      </c>
      <c r="I61" s="8" t="str">
        <f ca="1">IFERROR(__xludf.DUMMYFUNCTION("iferror(REGEXEXTRACT(E61,""[a-zA-Z0-9._%+-]+@[a-zA-Z0-9.-]+\.[a-zA-Z]{2,}""),""2.이메일 없음"")"),"jennabachrach8@gmail.com")</f>
        <v>jennabachrach8@gmail.com</v>
      </c>
      <c r="J61" s="8">
        <f t="shared" si="1"/>
        <v>1.7551020408163264E-2</v>
      </c>
      <c r="K61" s="7">
        <f t="shared" si="2"/>
        <v>2.0408163265306123E-4</v>
      </c>
      <c r="L61" s="6">
        <f t="shared" si="3"/>
        <v>20.399999999999999</v>
      </c>
      <c r="M61" s="5">
        <f t="shared" si="4"/>
        <v>2.5220588235294117</v>
      </c>
      <c r="N61" s="4">
        <f t="shared" si="5"/>
        <v>4.3749999999999997E-2</v>
      </c>
      <c r="O61" s="4">
        <f t="shared" si="6"/>
        <v>4.6728971962616823</v>
      </c>
      <c r="P61" t="s">
        <v>1119</v>
      </c>
      <c r="Q61">
        <v>13600</v>
      </c>
      <c r="R61">
        <v>454</v>
      </c>
      <c r="S61">
        <v>588</v>
      </c>
      <c r="T61" s="3">
        <v>7</v>
      </c>
      <c r="U61" s="3">
        <v>7</v>
      </c>
      <c r="V61">
        <v>34300</v>
      </c>
      <c r="W61" s="3">
        <v>25</v>
      </c>
      <c r="X61" s="1" t="s">
        <v>802</v>
      </c>
      <c r="Y61" s="1" t="s">
        <v>801</v>
      </c>
      <c r="Z61" s="2">
        <v>45828.231574074074</v>
      </c>
      <c r="AA61" t="s">
        <v>2071</v>
      </c>
      <c r="AB61" t="s">
        <v>893</v>
      </c>
    </row>
    <row r="62" spans="1:28">
      <c r="A62" s="3">
        <v>60</v>
      </c>
      <c r="B62" t="s">
        <v>1402</v>
      </c>
      <c r="C62" t="s">
        <v>1402</v>
      </c>
      <c r="D62" t="s">
        <v>1336</v>
      </c>
      <c r="E62" t="s">
        <v>1582</v>
      </c>
      <c r="F62" t="s">
        <v>1789</v>
      </c>
      <c r="G62" s="8"/>
      <c r="H62" s="8" t="str">
        <f t="shared" si="0"/>
        <v>2.메가-10만명 이상</v>
      </c>
      <c r="I62" s="8" t="str">
        <f ca="1">IFERROR(__xludf.DUMMYFUNCTION("iferror(REGEXEXTRACT(E62,""[a-zA-Z0-9._%+-]+@[a-zA-Z0-9.-]+\.[a-zA-Z]{2,}""),""2.이메일 없음"")"),"sozimazoeee@gmail.com")</f>
        <v>sozimazoeee@gmail.com</v>
      </c>
      <c r="J62" s="8">
        <f t="shared" si="1"/>
        <v>7.4193548387096769E-2</v>
      </c>
      <c r="K62" s="7">
        <f t="shared" si="2"/>
        <v>4.3010752688172043E-3</v>
      </c>
      <c r="L62" s="6">
        <f t="shared" si="3"/>
        <v>150</v>
      </c>
      <c r="M62" s="5">
        <f t="shared" si="4"/>
        <v>6.4404432132963985E-3</v>
      </c>
      <c r="N62" s="4">
        <f t="shared" si="5"/>
        <v>4.5706371191135735E-4</v>
      </c>
      <c r="O62" s="4">
        <f t="shared" si="6"/>
        <v>0.66225165562913912</v>
      </c>
      <c r="P62" t="s">
        <v>1120</v>
      </c>
      <c r="Q62">
        <v>144400</v>
      </c>
      <c r="R62">
        <v>997</v>
      </c>
      <c r="S62">
        <v>62</v>
      </c>
      <c r="T62" s="3">
        <v>3</v>
      </c>
      <c r="U62" s="3">
        <v>4</v>
      </c>
      <c r="V62">
        <v>930</v>
      </c>
      <c r="W62" s="3">
        <v>14</v>
      </c>
      <c r="X62" s="1" t="s">
        <v>799</v>
      </c>
      <c r="Y62" s="1" t="s">
        <v>798</v>
      </c>
      <c r="Z62" s="2">
        <v>45910.144317129627</v>
      </c>
      <c r="AA62" t="s">
        <v>2072</v>
      </c>
      <c r="AB62" t="s">
        <v>1951</v>
      </c>
    </row>
    <row r="63" spans="1:28">
      <c r="A63" s="3">
        <v>61</v>
      </c>
      <c r="B63" t="s">
        <v>1403</v>
      </c>
      <c r="C63" t="s">
        <v>1472</v>
      </c>
      <c r="D63" t="s">
        <v>1337</v>
      </c>
      <c r="E63" t="s">
        <v>1583</v>
      </c>
      <c r="F63" t="s">
        <v>1790</v>
      </c>
      <c r="G63" s="8"/>
      <c r="H63" s="8" t="str">
        <f t="shared" si="0"/>
        <v>1.마이크로-10만명 미만</v>
      </c>
      <c r="I63" s="8" t="str">
        <f ca="1">IFERROR(__xludf.DUMMYFUNCTION("iferror(REGEXEXTRACT(E63,""[a-zA-Z0-9._%+-]+@[a-zA-Z0-9.-]+\.[a-zA-Z]{2,}""),""2.이메일 없음"")"),"leilajones0106@gmail.com")</f>
        <v>leilajones0106@gmail.com</v>
      </c>
      <c r="J63" s="8">
        <f t="shared" si="1"/>
        <v>4.6516393442622948E-2</v>
      </c>
      <c r="K63" s="7">
        <f t="shared" si="2"/>
        <v>2.377049180327869E-3</v>
      </c>
      <c r="L63" s="6">
        <f t="shared" si="3"/>
        <v>30.299999999999997</v>
      </c>
      <c r="M63" s="5">
        <f t="shared" si="4"/>
        <v>1.2079207920792079</v>
      </c>
      <c r="N63" s="4">
        <f t="shared" si="5"/>
        <v>4.6435643564356435E-2</v>
      </c>
      <c r="O63" s="4">
        <f t="shared" si="6"/>
        <v>3.1948881789137382</v>
      </c>
      <c r="P63" t="s">
        <v>1121</v>
      </c>
      <c r="Q63">
        <v>20200</v>
      </c>
      <c r="R63">
        <v>140</v>
      </c>
      <c r="S63">
        <v>880</v>
      </c>
      <c r="T63" s="3">
        <v>197</v>
      </c>
      <c r="U63" s="3">
        <v>58</v>
      </c>
      <c r="V63">
        <v>24400</v>
      </c>
      <c r="W63" s="3">
        <v>24</v>
      </c>
      <c r="X63" s="1" t="s">
        <v>797</v>
      </c>
      <c r="Y63" s="1" t="s">
        <v>796</v>
      </c>
      <c r="Z63" s="2">
        <v>45491.214247685188</v>
      </c>
      <c r="AA63" t="s">
        <v>2073</v>
      </c>
      <c r="AB63" t="s">
        <v>1952</v>
      </c>
    </row>
    <row r="64" spans="1:28">
      <c r="A64" s="3">
        <v>62</v>
      </c>
      <c r="B64" t="s">
        <v>945</v>
      </c>
      <c r="C64" t="s">
        <v>944</v>
      </c>
      <c r="D64" t="s">
        <v>943</v>
      </c>
      <c r="E64" t="s">
        <v>1584</v>
      </c>
      <c r="F64" t="s">
        <v>942</v>
      </c>
      <c r="G64" s="8"/>
      <c r="H64" s="8" t="str">
        <f t="shared" si="0"/>
        <v>2.메가-10만명 이상</v>
      </c>
      <c r="I64" s="8" t="str">
        <f ca="1">IFERROR(__xludf.DUMMYFUNCTION("iferror(REGEXEXTRACT(E64,""[a-zA-Z0-9._%+-]+@[a-zA-Z0-9.-]+\.[a-zA-Z]{2,}""),""2.이메일 없음"")"),"management@sophadopha.com")</f>
        <v>management@sophadopha.com</v>
      </c>
      <c r="J64" s="8">
        <f t="shared" si="1"/>
        <v>7.4380664652567971E-2</v>
      </c>
      <c r="K64" s="7">
        <f t="shared" si="2"/>
        <v>9.6676737160120846E-4</v>
      </c>
      <c r="L64" s="6">
        <f t="shared" si="3"/>
        <v>150</v>
      </c>
      <c r="M64" s="5">
        <f t="shared" si="4"/>
        <v>0.22686771761480465</v>
      </c>
      <c r="N64" s="4">
        <f t="shared" si="5"/>
        <v>1.6271418779986294E-2</v>
      </c>
      <c r="O64" s="4">
        <f t="shared" si="6"/>
        <v>0.66225165562913912</v>
      </c>
      <c r="P64" t="s">
        <v>1122</v>
      </c>
      <c r="Q64">
        <v>145900</v>
      </c>
      <c r="R64">
        <v>742</v>
      </c>
      <c r="S64">
        <v>2342</v>
      </c>
      <c r="T64" s="3">
        <v>88</v>
      </c>
      <c r="U64" s="3">
        <v>32</v>
      </c>
      <c r="V64">
        <v>33100</v>
      </c>
      <c r="W64" s="3">
        <v>51</v>
      </c>
      <c r="X64" s="1" t="s">
        <v>5</v>
      </c>
      <c r="Y64" s="1" t="s">
        <v>793</v>
      </c>
      <c r="Z64" s="2">
        <v>45843.357743055552</v>
      </c>
      <c r="AA64" t="s">
        <v>2074</v>
      </c>
      <c r="AB64" t="s">
        <v>940</v>
      </c>
    </row>
    <row r="65" spans="1:28">
      <c r="A65" s="3">
        <v>63</v>
      </c>
      <c r="B65" t="s">
        <v>933</v>
      </c>
      <c r="C65" t="s">
        <v>930</v>
      </c>
      <c r="D65" t="s">
        <v>932</v>
      </c>
      <c r="E65" t="s">
        <v>1585</v>
      </c>
      <c r="F65" t="s">
        <v>931</v>
      </c>
      <c r="G65" s="8"/>
      <c r="H65" s="8" t="str">
        <f t="shared" si="0"/>
        <v>2.메가-10만명 이상</v>
      </c>
      <c r="I65" s="8" t="str">
        <f ca="1">IFERROR(__xludf.DUMMYFUNCTION("iferror(REGEXEXTRACT(E65,""[a-zA-Z0-9._%+-]+@[a-zA-Z0-9.-]+\.[a-zA-Z]{2,}""),""2.이메일 없음"")"),"noa.skikne@thedigitalbrandarchitects.com")</f>
        <v>noa.skikne@thedigitalbrandarchitects.com</v>
      </c>
      <c r="J65" s="8">
        <f t="shared" si="1"/>
        <v>4.5885416666666665E-2</v>
      </c>
      <c r="K65" s="7">
        <f t="shared" si="2"/>
        <v>7.0312500000000002E-3</v>
      </c>
      <c r="L65" s="6">
        <f t="shared" si="3"/>
        <v>150</v>
      </c>
      <c r="M65" s="5">
        <f t="shared" si="4"/>
        <v>7.4447460255913145E-2</v>
      </c>
      <c r="N65" s="4">
        <f t="shared" si="5"/>
        <v>2.3342380767739433E-3</v>
      </c>
      <c r="O65" s="4">
        <f t="shared" si="6"/>
        <v>0.66225165562913912</v>
      </c>
      <c r="P65" t="s">
        <v>1123</v>
      </c>
      <c r="Q65">
        <v>257900</v>
      </c>
      <c r="R65">
        <v>1247</v>
      </c>
      <c r="S65">
        <v>467</v>
      </c>
      <c r="T65" s="3">
        <v>279</v>
      </c>
      <c r="U65" s="3">
        <v>135</v>
      </c>
      <c r="V65">
        <v>19200</v>
      </c>
      <c r="W65" s="3">
        <v>63</v>
      </c>
      <c r="X65" s="1" t="s">
        <v>5</v>
      </c>
      <c r="Y65" s="1" t="s">
        <v>789</v>
      </c>
      <c r="Z65" s="2">
        <v>45875.053159722222</v>
      </c>
      <c r="AA65" t="s">
        <v>2075</v>
      </c>
      <c r="AB65" t="s">
        <v>929</v>
      </c>
    </row>
    <row r="66" spans="1:28">
      <c r="A66" s="3">
        <v>64</v>
      </c>
      <c r="B66" t="s">
        <v>869</v>
      </c>
      <c r="C66" t="s">
        <v>868</v>
      </c>
      <c r="D66" t="s">
        <v>867</v>
      </c>
      <c r="E66" t="s">
        <v>1586</v>
      </c>
      <c r="F66" t="s">
        <v>1791</v>
      </c>
      <c r="G66" s="8"/>
      <c r="H66" s="8" t="str">
        <f t="shared" si="0"/>
        <v>1.마이크로-10만명 미만</v>
      </c>
      <c r="I66" s="8" t="str">
        <f ca="1">IFERROR(__xludf.DUMMYFUNCTION("iferror(REGEXEXTRACT(E66,""[a-zA-Z0-9._%+-]+@[a-zA-Z0-9.-]+\.[a-zA-Z]{2,}""),""2.이메일 없음"")"),"jillian@thekairgroup.com")</f>
        <v>jillian@thekairgroup.com</v>
      </c>
      <c r="J66" s="8">
        <f t="shared" si="1"/>
        <v>7.344888219040442E-3</v>
      </c>
      <c r="K66" s="7">
        <f t="shared" si="2"/>
        <v>3.3911077618688774E-5</v>
      </c>
      <c r="L66" s="6">
        <f t="shared" si="3"/>
        <v>13.29</v>
      </c>
      <c r="M66" s="5">
        <f t="shared" si="4"/>
        <v>89.864559819413088</v>
      </c>
      <c r="N66" s="4">
        <f t="shared" si="5"/>
        <v>0.65914221218961622</v>
      </c>
      <c r="O66" s="4">
        <f t="shared" si="6"/>
        <v>6.9979006298110571</v>
      </c>
      <c r="P66" t="s">
        <v>1124</v>
      </c>
      <c r="Q66">
        <v>8860</v>
      </c>
      <c r="R66">
        <v>615</v>
      </c>
      <c r="S66">
        <v>5813</v>
      </c>
      <c r="T66" s="3">
        <v>8</v>
      </c>
      <c r="U66" s="3">
        <v>27</v>
      </c>
      <c r="V66">
        <v>796200</v>
      </c>
      <c r="W66" s="3">
        <v>36</v>
      </c>
      <c r="X66" s="1" t="s">
        <v>5</v>
      </c>
      <c r="Y66" s="1" t="s">
        <v>785</v>
      </c>
      <c r="Z66" s="2">
        <v>45876.291388888887</v>
      </c>
      <c r="AA66" t="s">
        <v>2076</v>
      </c>
      <c r="AB66" t="s">
        <v>864</v>
      </c>
    </row>
    <row r="67" spans="1:28">
      <c r="A67" s="3">
        <v>65</v>
      </c>
      <c r="B67" t="s">
        <v>1404</v>
      </c>
      <c r="C67" t="s">
        <v>1473</v>
      </c>
      <c r="D67" t="s">
        <v>1338</v>
      </c>
      <c r="E67" t="s">
        <v>1587</v>
      </c>
      <c r="F67" t="s">
        <v>1792</v>
      </c>
      <c r="G67" s="8"/>
      <c r="H67" s="8" t="str">
        <f t="shared" ref="H67:H130" si="7">IF(Q67&lt;100000,"1.마이크로-10만명 미만","2.메가-10만명 이상")</f>
        <v>1.마이크로-10만명 미만</v>
      </c>
      <c r="I67" s="8" t="str">
        <f ca="1">IFERROR(__xludf.DUMMYFUNCTION("iferror(REGEXEXTRACT(E67,""[a-zA-Z0-9._%+-]+@[a-zA-Z0-9.-]+\.[a-zA-Z]{2,}""),""2.이메일 없음"")"),"deiksha.inquiries@gmail.com")</f>
        <v>deiksha.inquiries@gmail.com</v>
      </c>
      <c r="J67" s="8">
        <f t="shared" ref="J67:J130" si="8">IFERROR((S67+T67+U67)/V67,"")</f>
        <v>4.677754677754678E-2</v>
      </c>
      <c r="K67" s="7">
        <f t="shared" ref="K67:K130" si="9">IFERROR(U67/V67,"")</f>
        <v>4.7401247401247402E-3</v>
      </c>
      <c r="L67" s="6">
        <f t="shared" ref="L67:L130" si="10">IFERROR(MIN(Q67/1000*1.5, 150),"")</f>
        <v>105.60000000000001</v>
      </c>
      <c r="M67" s="5">
        <f t="shared" ref="M67:M130" si="11">IFERROR(V67/Q67,"")</f>
        <v>0.68323863636363635</v>
      </c>
      <c r="N67" s="4">
        <f t="shared" ref="N67:N130" si="12">IFERROR((S67+U67)/Q67,"")</f>
        <v>2.0355113636363636E-2</v>
      </c>
      <c r="O67" s="4">
        <f t="shared" ref="O67:O130" si="13">IFERROR(100/(L67+1),"")</f>
        <v>0.9380863039399624</v>
      </c>
      <c r="P67" t="s">
        <v>1125</v>
      </c>
      <c r="Q67">
        <v>70400</v>
      </c>
      <c r="R67">
        <v>683</v>
      </c>
      <c r="S67">
        <v>1205</v>
      </c>
      <c r="T67" s="3">
        <v>817</v>
      </c>
      <c r="U67" s="3">
        <v>228</v>
      </c>
      <c r="V67">
        <v>48100</v>
      </c>
      <c r="W67" s="3">
        <v>5</v>
      </c>
      <c r="X67" s="1" t="s">
        <v>719</v>
      </c>
      <c r="Y67" s="1" t="s">
        <v>62</v>
      </c>
      <c r="Z67" s="2">
        <v>45753.510717592595</v>
      </c>
      <c r="AA67" t="s">
        <v>2077</v>
      </c>
      <c r="AB67" t="s">
        <v>1953</v>
      </c>
    </row>
    <row r="68" spans="1:28">
      <c r="A68" s="3">
        <v>66</v>
      </c>
      <c r="B68" t="s">
        <v>857</v>
      </c>
      <c r="C68" t="s">
        <v>856</v>
      </c>
      <c r="D68" t="s">
        <v>855</v>
      </c>
      <c r="E68" t="s">
        <v>1588</v>
      </c>
      <c r="F68" t="s">
        <v>1793</v>
      </c>
      <c r="G68" s="8"/>
      <c r="H68" s="8" t="str">
        <f t="shared" si="7"/>
        <v>1.마이크로-10만명 미만</v>
      </c>
      <c r="I68" s="8" t="str">
        <f ca="1">IFERROR(__xludf.DUMMYFUNCTION("iferror(REGEXEXTRACT(E68,""[a-zA-Z0-9._%+-]+@[a-zA-Z0-9.-]+\.[a-zA-Z]{2,}""),""2.이메일 없음"")"),"kristinaquintana@underscoretalent.com")</f>
        <v>kristinaquintana@underscoretalent.com</v>
      </c>
      <c r="J68" s="8">
        <f t="shared" si="8"/>
        <v>1.3571848657126054E-2</v>
      </c>
      <c r="K68" s="7">
        <f t="shared" si="9"/>
        <v>1.1370319545187218E-4</v>
      </c>
      <c r="L68" s="6">
        <f t="shared" si="10"/>
        <v>29.849999999999998</v>
      </c>
      <c r="M68" s="5">
        <f t="shared" si="11"/>
        <v>25.633165829145728</v>
      </c>
      <c r="N68" s="4">
        <f t="shared" si="12"/>
        <v>0.34135678391959801</v>
      </c>
      <c r="O68" s="4">
        <f t="shared" si="13"/>
        <v>3.2414910858995141</v>
      </c>
      <c r="P68" t="s">
        <v>1126</v>
      </c>
      <c r="Q68">
        <v>19900</v>
      </c>
      <c r="R68">
        <v>110</v>
      </c>
      <c r="S68">
        <v>6735</v>
      </c>
      <c r="T68" s="3">
        <v>130</v>
      </c>
      <c r="U68" s="3">
        <v>58</v>
      </c>
      <c r="V68">
        <v>510100</v>
      </c>
      <c r="W68" s="3">
        <v>41</v>
      </c>
      <c r="X68" s="1" t="s">
        <v>5</v>
      </c>
      <c r="Y68" s="1" t="s">
        <v>780</v>
      </c>
      <c r="Z68" s="2">
        <v>45492.049768518518</v>
      </c>
      <c r="AA68" t="s">
        <v>2078</v>
      </c>
      <c r="AB68" t="s">
        <v>854</v>
      </c>
    </row>
    <row r="69" spans="1:28">
      <c r="A69" s="3">
        <v>67</v>
      </c>
      <c r="B69" t="s">
        <v>846</v>
      </c>
      <c r="C69" t="s">
        <v>846</v>
      </c>
      <c r="D69" t="s">
        <v>848</v>
      </c>
      <c r="E69" t="s">
        <v>1589</v>
      </c>
      <c r="F69" t="s">
        <v>847</v>
      </c>
      <c r="G69" s="8"/>
      <c r="H69" s="8" t="str">
        <f t="shared" si="7"/>
        <v>1.마이크로-10만명 미만</v>
      </c>
      <c r="I69" s="8" t="str">
        <f ca="1">IFERROR(__xludf.DUMMYFUNCTION("iferror(REGEXEXTRACT(E69,""[a-zA-Z0-9._%+-]+@[a-zA-Z0-9.-]+\.[a-zA-Z]{2,}""),""2.이메일 없음"")"),"2.이메일 없음")</f>
        <v>2.이메일 없음</v>
      </c>
      <c r="J69" s="8">
        <f t="shared" si="8"/>
        <v>4.1797451374916167E-2</v>
      </c>
      <c r="K69" s="7">
        <f t="shared" si="9"/>
        <v>5.2448021462105972E-3</v>
      </c>
      <c r="L69" s="6">
        <f t="shared" si="10"/>
        <v>57</v>
      </c>
      <c r="M69" s="5">
        <f t="shared" si="11"/>
        <v>11.771052631578947</v>
      </c>
      <c r="N69" s="4">
        <f t="shared" si="12"/>
        <v>0.23673684210526316</v>
      </c>
      <c r="O69" s="4">
        <f t="shared" si="13"/>
        <v>1.7241379310344827</v>
      </c>
      <c r="P69" t="s">
        <v>1127</v>
      </c>
      <c r="Q69">
        <v>38000</v>
      </c>
      <c r="R69">
        <v>1546</v>
      </c>
      <c r="S69">
        <v>6650</v>
      </c>
      <c r="T69" s="3">
        <v>9700</v>
      </c>
      <c r="U69" s="3">
        <v>2346</v>
      </c>
      <c r="V69">
        <v>447300</v>
      </c>
      <c r="W69" s="3">
        <v>9</v>
      </c>
      <c r="X69" s="1" t="s">
        <v>5</v>
      </c>
      <c r="Y69" s="1" t="s">
        <v>775</v>
      </c>
      <c r="Z69" s="2">
        <v>45889.05678240741</v>
      </c>
      <c r="AA69" t="s">
        <v>2079</v>
      </c>
      <c r="AB69" t="s">
        <v>845</v>
      </c>
    </row>
    <row r="70" spans="1:28">
      <c r="A70" s="3">
        <v>68</v>
      </c>
      <c r="B70" t="s">
        <v>638</v>
      </c>
      <c r="C70" t="s">
        <v>1474</v>
      </c>
      <c r="D70" t="s">
        <v>637</v>
      </c>
      <c r="E70" t="s">
        <v>1590</v>
      </c>
      <c r="F70" t="s">
        <v>1794</v>
      </c>
      <c r="G70" s="8"/>
      <c r="H70" s="8" t="str">
        <f t="shared" si="7"/>
        <v>1.마이크로-10만명 미만</v>
      </c>
      <c r="I70" s="8" t="str">
        <f ca="1">IFERROR(__xludf.DUMMYFUNCTION("iferror(REGEXEXTRACT(E70,""[a-zA-Z0-9._%+-]+@[a-zA-Z0-9.-]+\.[a-zA-Z]{2,}""),""2.이메일 없음"")"),"kaigibsonxx@gmail.com")</f>
        <v>kaigibsonxx@gmail.com</v>
      </c>
      <c r="J70" s="8">
        <f t="shared" si="8"/>
        <v>2.8677685950413222E-2</v>
      </c>
      <c r="K70" s="7">
        <f t="shared" si="9"/>
        <v>9.9173553719008266E-4</v>
      </c>
      <c r="L70" s="6">
        <f t="shared" si="10"/>
        <v>9.5220000000000002</v>
      </c>
      <c r="M70" s="5">
        <f t="shared" si="11"/>
        <v>3.8122243226212982</v>
      </c>
      <c r="N70" s="4">
        <f t="shared" si="12"/>
        <v>0.10302457466918714</v>
      </c>
      <c r="O70" s="4">
        <f t="shared" si="13"/>
        <v>9.5038965976050171</v>
      </c>
      <c r="P70" t="s">
        <v>1128</v>
      </c>
      <c r="Q70">
        <v>6348</v>
      </c>
      <c r="R70">
        <v>72</v>
      </c>
      <c r="S70">
        <v>630</v>
      </c>
      <c r="T70" s="3">
        <v>40</v>
      </c>
      <c r="U70" s="3">
        <v>24</v>
      </c>
      <c r="V70">
        <v>24200</v>
      </c>
      <c r="W70" s="3">
        <v>28</v>
      </c>
      <c r="X70" s="1" t="s">
        <v>5</v>
      </c>
      <c r="Y70" s="1" t="s">
        <v>429</v>
      </c>
      <c r="Z70" s="2">
        <v>45876.149421296293</v>
      </c>
      <c r="AA70" t="s">
        <v>2080</v>
      </c>
      <c r="AB70" t="s">
        <v>635</v>
      </c>
    </row>
    <row r="71" spans="1:28">
      <c r="A71" s="3">
        <v>69</v>
      </c>
      <c r="B71" t="s">
        <v>818</v>
      </c>
      <c r="C71" t="s">
        <v>817</v>
      </c>
      <c r="D71" t="s">
        <v>816</v>
      </c>
      <c r="E71" t="s">
        <v>1591</v>
      </c>
      <c r="F71" t="s">
        <v>815</v>
      </c>
      <c r="G71" s="8"/>
      <c r="H71" s="8" t="str">
        <f t="shared" si="7"/>
        <v>1.마이크로-10만명 미만</v>
      </c>
      <c r="I71" s="8" t="str">
        <f ca="1">IFERROR(__xludf.DUMMYFUNCTION("iferror(REGEXEXTRACT(E71,""[a-zA-Z0-9._%+-]+@[a-zA-Z0-9.-]+\.[a-zA-Z]{2,}""),""2.이메일 없음"")"),"info@charniqg.com")</f>
        <v>info@charniqg.com</v>
      </c>
      <c r="J71" s="8">
        <f t="shared" si="8"/>
        <v>7.0714285714285716E-2</v>
      </c>
      <c r="K71" s="7">
        <f t="shared" si="9"/>
        <v>1.621384750219106E-4</v>
      </c>
      <c r="L71" s="6">
        <f t="shared" si="10"/>
        <v>62.400000000000006</v>
      </c>
      <c r="M71" s="5">
        <f t="shared" si="11"/>
        <v>5.4855769230769234</v>
      </c>
      <c r="N71" s="4">
        <f t="shared" si="12"/>
        <v>0.38790865384615386</v>
      </c>
      <c r="O71" s="4">
        <f t="shared" si="13"/>
        <v>1.5772870662460567</v>
      </c>
      <c r="P71" t="s">
        <v>1129</v>
      </c>
      <c r="Q71">
        <v>41600</v>
      </c>
      <c r="R71">
        <v>154</v>
      </c>
      <c r="S71">
        <v>16100</v>
      </c>
      <c r="T71" s="3">
        <v>0</v>
      </c>
      <c r="U71" s="3">
        <v>37</v>
      </c>
      <c r="V71">
        <v>228200</v>
      </c>
      <c r="W71" s="3">
        <v>23</v>
      </c>
      <c r="X71" s="1" t="s">
        <v>5</v>
      </c>
      <c r="Y71" s="1" t="s">
        <v>771</v>
      </c>
      <c r="Z71" s="2">
        <v>45176.019236111111</v>
      </c>
      <c r="AA71" t="s">
        <v>2081</v>
      </c>
      <c r="AB71" t="s">
        <v>812</v>
      </c>
    </row>
    <row r="72" spans="1:28">
      <c r="A72" s="3">
        <v>70</v>
      </c>
      <c r="B72" t="s">
        <v>722</v>
      </c>
      <c r="C72" t="s">
        <v>721</v>
      </c>
      <c r="D72" t="s">
        <v>720</v>
      </c>
      <c r="E72" t="s">
        <v>1592</v>
      </c>
      <c r="F72" t="s">
        <v>1795</v>
      </c>
      <c r="G72" s="8"/>
      <c r="H72" s="8" t="str">
        <f t="shared" si="7"/>
        <v>1.마이크로-10만명 미만</v>
      </c>
      <c r="I72" s="8" t="str">
        <f ca="1">IFERROR(__xludf.DUMMYFUNCTION("iferror(REGEXEXTRACT(E72,""[a-zA-Z0-9._%+-]+@[a-zA-Z0-9.-]+\.[a-zA-Z]{2,}""),""2.이메일 없음"")"),"kamie@jabberhaus.com")</f>
        <v>kamie@jabberhaus.com</v>
      </c>
      <c r="J72" s="8">
        <f t="shared" si="8"/>
        <v>7.2242152466367712E-2</v>
      </c>
      <c r="K72" s="7">
        <f t="shared" si="9"/>
        <v>4.4843049327354261E-4</v>
      </c>
      <c r="L72" s="6">
        <f t="shared" si="10"/>
        <v>90.449999999999989</v>
      </c>
      <c r="M72" s="5">
        <f t="shared" si="11"/>
        <v>0.73963515754560527</v>
      </c>
      <c r="N72" s="4">
        <f t="shared" si="12"/>
        <v>5.3349917081260363E-2</v>
      </c>
      <c r="O72" s="4">
        <f t="shared" si="13"/>
        <v>1.0934937124111537</v>
      </c>
      <c r="P72" t="s">
        <v>1130</v>
      </c>
      <c r="Q72">
        <v>60300</v>
      </c>
      <c r="R72">
        <v>225</v>
      </c>
      <c r="S72">
        <v>3197</v>
      </c>
      <c r="T72" s="3">
        <v>5</v>
      </c>
      <c r="U72" s="3">
        <v>20</v>
      </c>
      <c r="V72">
        <v>44600</v>
      </c>
      <c r="W72" s="3">
        <v>68</v>
      </c>
      <c r="X72" s="1" t="s">
        <v>766</v>
      </c>
      <c r="Y72" s="1" t="s">
        <v>765</v>
      </c>
      <c r="Z72" s="2">
        <v>45802.119155092594</v>
      </c>
      <c r="AA72" t="s">
        <v>2082</v>
      </c>
      <c r="AB72" t="s">
        <v>718</v>
      </c>
    </row>
    <row r="73" spans="1:28">
      <c r="A73" s="3">
        <v>71</v>
      </c>
      <c r="B73" t="s">
        <v>877</v>
      </c>
      <c r="C73" t="s">
        <v>876</v>
      </c>
      <c r="D73" t="s">
        <v>875</v>
      </c>
      <c r="E73" t="s">
        <v>1593</v>
      </c>
      <c r="F73" t="s">
        <v>1796</v>
      </c>
      <c r="G73" s="8"/>
      <c r="H73" s="8" t="str">
        <f t="shared" si="7"/>
        <v>1.마이크로-10만명 미만</v>
      </c>
      <c r="I73" s="8" t="str">
        <f ca="1">IFERROR(__xludf.DUMMYFUNCTION("iferror(REGEXEXTRACT(E73,""[a-zA-Z0-9._%+-]+@[a-zA-Z0-9.-]+\.[a-zA-Z]{2,}""),""2.이메일 없음"")"),"kayla.whiteh@thedigitalbrandarchitects.com")</f>
        <v>kayla.whiteh@thedigitalbrandarchitects.com</v>
      </c>
      <c r="J73" s="8">
        <f t="shared" si="8"/>
        <v>3.0036429872495447E-2</v>
      </c>
      <c r="K73" s="7">
        <f t="shared" si="9"/>
        <v>4.4444444444444444E-3</v>
      </c>
      <c r="L73" s="6">
        <f t="shared" si="10"/>
        <v>26.400000000000002</v>
      </c>
      <c r="M73" s="5">
        <f t="shared" si="11"/>
        <v>12.477272727272727</v>
      </c>
      <c r="N73" s="4">
        <f t="shared" si="12"/>
        <v>0.14204545454545456</v>
      </c>
      <c r="O73" s="4">
        <f t="shared" si="13"/>
        <v>3.6496350364963499</v>
      </c>
      <c r="P73" t="s">
        <v>1131</v>
      </c>
      <c r="Q73">
        <v>17600</v>
      </c>
      <c r="R73">
        <v>807</v>
      </c>
      <c r="S73">
        <v>1524</v>
      </c>
      <c r="T73" s="3">
        <v>4096</v>
      </c>
      <c r="U73" s="3">
        <v>976</v>
      </c>
      <c r="V73">
        <v>219600</v>
      </c>
      <c r="W73" s="3">
        <v>96</v>
      </c>
      <c r="X73" s="1" t="s">
        <v>5</v>
      </c>
      <c r="Y73" s="1" t="s">
        <v>761</v>
      </c>
      <c r="Z73" s="2">
        <v>45630.297222222223</v>
      </c>
      <c r="AA73" t="s">
        <v>2083</v>
      </c>
      <c r="AB73" t="s">
        <v>873</v>
      </c>
    </row>
    <row r="74" spans="1:28">
      <c r="A74" s="3">
        <v>72</v>
      </c>
      <c r="B74" t="s">
        <v>341</v>
      </c>
      <c r="C74" t="s">
        <v>340</v>
      </c>
      <c r="D74" t="s">
        <v>339</v>
      </c>
      <c r="E74" t="s">
        <v>1594</v>
      </c>
      <c r="F74" t="s">
        <v>1797</v>
      </c>
      <c r="G74" s="8"/>
      <c r="H74" s="8" t="str">
        <f t="shared" si="7"/>
        <v>1.마이크로-10만명 미만</v>
      </c>
      <c r="I74" s="8" t="str">
        <f ca="1">IFERROR(__xludf.DUMMYFUNCTION("iferror(REGEXEXTRACT(E74,""[a-zA-Z0-9._%+-]+@[a-zA-Z0-9.-]+\.[a-zA-Z]{2,}""),""2.이메일 없음"")"),"itsjadasasha@gmail.com")</f>
        <v>itsjadasasha@gmail.com</v>
      </c>
      <c r="J74" s="8">
        <f t="shared" si="8"/>
        <v>0.11058098591549295</v>
      </c>
      <c r="K74" s="7">
        <f t="shared" si="9"/>
        <v>5.4577464788732393E-4</v>
      </c>
      <c r="L74" s="6">
        <f t="shared" si="10"/>
        <v>1.0485</v>
      </c>
      <c r="M74" s="5">
        <f t="shared" si="11"/>
        <v>81.25894134477825</v>
      </c>
      <c r="N74" s="4">
        <f t="shared" si="12"/>
        <v>8.9170243204577968</v>
      </c>
      <c r="O74" s="4">
        <f t="shared" si="13"/>
        <v>48.816206980717602</v>
      </c>
      <c r="P74" t="s">
        <v>1132</v>
      </c>
      <c r="Q74">
        <v>699</v>
      </c>
      <c r="R74">
        <v>121</v>
      </c>
      <c r="S74">
        <v>6202</v>
      </c>
      <c r="T74" s="3">
        <v>48</v>
      </c>
      <c r="U74" s="3">
        <v>31</v>
      </c>
      <c r="V74">
        <v>56800</v>
      </c>
      <c r="W74" s="3">
        <v>25</v>
      </c>
      <c r="X74" s="1" t="s">
        <v>5</v>
      </c>
      <c r="Y74" s="1" t="s">
        <v>759</v>
      </c>
      <c r="Z74" s="2">
        <v>45700.248229166667</v>
      </c>
      <c r="AA74" t="s">
        <v>2084</v>
      </c>
      <c r="AB74" t="s">
        <v>336</v>
      </c>
    </row>
    <row r="75" spans="1:28">
      <c r="A75" s="3">
        <v>73</v>
      </c>
      <c r="B75" t="s">
        <v>844</v>
      </c>
      <c r="C75" t="s">
        <v>842</v>
      </c>
      <c r="D75" t="s">
        <v>843</v>
      </c>
      <c r="E75" t="s">
        <v>1595</v>
      </c>
      <c r="F75" t="s">
        <v>1798</v>
      </c>
      <c r="G75" s="8"/>
      <c r="H75" s="8" t="str">
        <f t="shared" si="7"/>
        <v>1.마이크로-10만명 미만</v>
      </c>
      <c r="I75" s="8" t="str">
        <f ca="1">IFERROR(__xludf.DUMMYFUNCTION("iferror(REGEXEXTRACT(E75,""[a-zA-Z0-9._%+-]+@[a-zA-Z0-9.-]+\.[a-zA-Z]{2,}""),""2.이메일 없음"")"),"manana@lulucreativemedia.com")</f>
        <v>manana@lulucreativemedia.com</v>
      </c>
      <c r="J75" s="8">
        <f t="shared" si="8"/>
        <v>7.5501583949313623E-3</v>
      </c>
      <c r="K75" s="7">
        <f t="shared" si="9"/>
        <v>2.3231256599788808E-4</v>
      </c>
      <c r="L75" s="6">
        <f t="shared" si="10"/>
        <v>21.15</v>
      </c>
      <c r="M75" s="5">
        <f t="shared" si="11"/>
        <v>6.7163120567375882</v>
      </c>
      <c r="N75" s="4">
        <f t="shared" si="12"/>
        <v>4.1560283687943261E-2</v>
      </c>
      <c r="O75" s="4">
        <f t="shared" si="13"/>
        <v>4.5146726862302486</v>
      </c>
      <c r="P75" t="s">
        <v>1133</v>
      </c>
      <c r="Q75">
        <v>14100</v>
      </c>
      <c r="R75">
        <v>1557</v>
      </c>
      <c r="S75">
        <v>564</v>
      </c>
      <c r="T75" s="3">
        <v>129</v>
      </c>
      <c r="U75" s="3">
        <v>22</v>
      </c>
      <c r="V75">
        <v>94700</v>
      </c>
      <c r="W75" s="3">
        <v>26</v>
      </c>
      <c r="X75" s="1" t="s">
        <v>5</v>
      </c>
      <c r="Y75" s="1" t="s">
        <v>757</v>
      </c>
      <c r="Z75" s="2">
        <v>45646.412534722222</v>
      </c>
      <c r="AA75" t="s">
        <v>2085</v>
      </c>
      <c r="AB75" t="s">
        <v>841</v>
      </c>
    </row>
    <row r="76" spans="1:28">
      <c r="A76" s="3">
        <v>74</v>
      </c>
      <c r="B76" t="s">
        <v>732</v>
      </c>
      <c r="C76" t="s">
        <v>732</v>
      </c>
      <c r="D76" t="s">
        <v>733</v>
      </c>
      <c r="E76" t="s">
        <v>1596</v>
      </c>
      <c r="F76" t="s">
        <v>1799</v>
      </c>
      <c r="G76" s="8"/>
      <c r="H76" s="8" t="str">
        <f t="shared" si="7"/>
        <v>1.마이크로-10만명 미만</v>
      </c>
      <c r="I76" s="8" t="str">
        <f ca="1">IFERROR(__xludf.DUMMYFUNCTION("iferror(REGEXEXTRACT(E76,""[a-zA-Z0-9._%+-]+@[a-zA-Z0-9.-]+\.[a-zA-Z]{2,}""),""2.이메일 없음"")"),"kaigibsonxx@gmail.com")</f>
        <v>kaigibsonxx@gmail.com</v>
      </c>
      <c r="J76" s="8">
        <f t="shared" si="8"/>
        <v>1.07825E-2</v>
      </c>
      <c r="K76" s="7">
        <f t="shared" si="9"/>
        <v>1.5625E-5</v>
      </c>
      <c r="L76" s="6">
        <f t="shared" si="10"/>
        <v>83.4</v>
      </c>
      <c r="M76" s="5">
        <f t="shared" si="11"/>
        <v>28.776978417266186</v>
      </c>
      <c r="N76" s="4">
        <f t="shared" si="12"/>
        <v>0.30980215827338131</v>
      </c>
      <c r="O76" s="4">
        <f t="shared" si="13"/>
        <v>1.1848341232227488</v>
      </c>
      <c r="P76" t="s">
        <v>1134</v>
      </c>
      <c r="Q76">
        <v>55600</v>
      </c>
      <c r="R76">
        <v>592</v>
      </c>
      <c r="S76">
        <v>17200</v>
      </c>
      <c r="T76" s="3">
        <v>27</v>
      </c>
      <c r="U76" s="3">
        <v>25</v>
      </c>
      <c r="V76">
        <v>1600000</v>
      </c>
      <c r="W76" s="3">
        <v>96</v>
      </c>
      <c r="X76" s="1" t="s">
        <v>5</v>
      </c>
      <c r="Y76" s="1" t="s">
        <v>429</v>
      </c>
      <c r="Z76" s="2">
        <v>45869.956122685187</v>
      </c>
      <c r="AA76" t="s">
        <v>2086</v>
      </c>
      <c r="AB76" t="s">
        <v>731</v>
      </c>
    </row>
    <row r="77" spans="1:28">
      <c r="A77" s="3">
        <v>75</v>
      </c>
      <c r="B77" t="s">
        <v>726</v>
      </c>
      <c r="C77" t="s">
        <v>1475</v>
      </c>
      <c r="D77" t="s">
        <v>725</v>
      </c>
      <c r="E77" t="s">
        <v>1597</v>
      </c>
      <c r="F77" t="s">
        <v>724</v>
      </c>
      <c r="G77" s="8"/>
      <c r="H77" s="8" t="str">
        <f t="shared" si="7"/>
        <v>1.마이크로-10만명 미만</v>
      </c>
      <c r="I77" s="8" t="str">
        <f ca="1">IFERROR(__xludf.DUMMYFUNCTION("iferror(REGEXEXTRACT(E77,""[a-zA-Z0-9._%+-]+@[a-zA-Z0-9.-]+\.[a-zA-Z]{2,}""),""2.이메일 없음"")"),"2.이메일 없음")</f>
        <v>2.이메일 없음</v>
      </c>
      <c r="J77" s="8">
        <f t="shared" si="8"/>
        <v>1.721024258760108E-2</v>
      </c>
      <c r="K77" s="7">
        <f t="shared" si="9"/>
        <v>1.4690026954177898E-3</v>
      </c>
      <c r="L77" s="6">
        <f t="shared" si="10"/>
        <v>10.334999999999999</v>
      </c>
      <c r="M77" s="5">
        <f t="shared" si="11"/>
        <v>10.76923076923077</v>
      </c>
      <c r="N77" s="4">
        <f t="shared" si="12"/>
        <v>6.6618287373004348E-2</v>
      </c>
      <c r="O77" s="4">
        <f t="shared" si="13"/>
        <v>8.8222320247022505</v>
      </c>
      <c r="P77" t="s">
        <v>1135</v>
      </c>
      <c r="Q77">
        <v>6890</v>
      </c>
      <c r="R77">
        <v>1267</v>
      </c>
      <c r="S77">
        <v>350</v>
      </c>
      <c r="T77" s="3">
        <v>818</v>
      </c>
      <c r="U77" s="3">
        <v>109</v>
      </c>
      <c r="V77">
        <v>74200</v>
      </c>
      <c r="W77" s="3">
        <v>58</v>
      </c>
      <c r="X77" s="1" t="s">
        <v>5</v>
      </c>
      <c r="Y77" s="1" t="s">
        <v>751</v>
      </c>
      <c r="Z77" s="2">
        <v>45645.427881944444</v>
      </c>
      <c r="AA77" t="s">
        <v>2087</v>
      </c>
      <c r="AB77" t="s">
        <v>723</v>
      </c>
    </row>
    <row r="78" spans="1:28">
      <c r="A78" s="3">
        <v>76</v>
      </c>
      <c r="B78" t="s">
        <v>375</v>
      </c>
      <c r="C78" t="s">
        <v>373</v>
      </c>
      <c r="D78" t="s">
        <v>374</v>
      </c>
      <c r="E78" t="s">
        <v>1598</v>
      </c>
      <c r="F78" t="s">
        <v>1800</v>
      </c>
      <c r="G78" s="8"/>
      <c r="H78" s="8" t="str">
        <f t="shared" si="7"/>
        <v>1.마이크로-10만명 미만</v>
      </c>
      <c r="I78" s="8" t="str">
        <f ca="1">IFERROR(__xludf.DUMMYFUNCTION("iferror(REGEXEXTRACT(E78,""[a-zA-Z0-9._%+-]+@[a-zA-Z0-9.-]+\.[a-zA-Z]{2,}""),""2.이메일 없음"")"),"samira@portraitmgmt.com")</f>
        <v>samira@portraitmgmt.com</v>
      </c>
      <c r="J78" s="8">
        <f t="shared" si="8"/>
        <v>7.5409836065573776E-2</v>
      </c>
      <c r="K78" s="7">
        <f t="shared" si="9"/>
        <v>7.0257611241217799E-3</v>
      </c>
      <c r="L78" s="6">
        <f t="shared" si="10"/>
        <v>19.950000000000003</v>
      </c>
      <c r="M78" s="5">
        <f t="shared" si="11"/>
        <v>0.16052631578947368</v>
      </c>
      <c r="N78" s="4">
        <f t="shared" si="12"/>
        <v>6.7669172932330827E-3</v>
      </c>
      <c r="O78" s="4">
        <f t="shared" si="13"/>
        <v>4.7732696897374698</v>
      </c>
      <c r="P78" t="s">
        <v>1136</v>
      </c>
      <c r="Q78">
        <v>13300</v>
      </c>
      <c r="R78">
        <v>1839</v>
      </c>
      <c r="S78">
        <v>75</v>
      </c>
      <c r="T78" s="3">
        <v>71</v>
      </c>
      <c r="U78" s="3">
        <v>15</v>
      </c>
      <c r="V78">
        <v>2135</v>
      </c>
      <c r="W78" s="3">
        <v>19</v>
      </c>
      <c r="X78" s="1" t="s">
        <v>749</v>
      </c>
      <c r="Y78" s="1" t="s">
        <v>748</v>
      </c>
      <c r="Z78" s="2">
        <v>45777.08697916667</v>
      </c>
      <c r="AA78" t="s">
        <v>2088</v>
      </c>
      <c r="AB78" t="s">
        <v>372</v>
      </c>
    </row>
    <row r="79" spans="1:28">
      <c r="A79" s="3">
        <v>77</v>
      </c>
      <c r="B79" t="s">
        <v>710</v>
      </c>
      <c r="C79" t="s">
        <v>1476</v>
      </c>
      <c r="D79" t="s">
        <v>709</v>
      </c>
      <c r="E79" t="s">
        <v>1599</v>
      </c>
      <c r="F79" t="s">
        <v>708</v>
      </c>
      <c r="G79" s="8"/>
      <c r="H79" s="8" t="str">
        <f t="shared" si="7"/>
        <v>1.마이크로-10만명 미만</v>
      </c>
      <c r="I79" s="8" t="str">
        <f ca="1">IFERROR(__xludf.DUMMYFUNCTION("iferror(REGEXEXTRACT(E79,""[a-zA-Z0-9._%+-]+@[a-zA-Z0-9.-]+\.[a-zA-Z]{2,}""),""2.이메일 없음"")"),"kelsei@digitalstreamers.com")</f>
        <v>kelsei@digitalstreamers.com</v>
      </c>
      <c r="J79" s="8">
        <f t="shared" si="8"/>
        <v>4.0114285714285713E-2</v>
      </c>
      <c r="K79" s="7">
        <f t="shared" si="9"/>
        <v>9.6571428571428572E-3</v>
      </c>
      <c r="L79" s="6">
        <f t="shared" si="10"/>
        <v>26.849999999999998</v>
      </c>
      <c r="M79" s="5">
        <f t="shared" si="11"/>
        <v>0.97765363128491622</v>
      </c>
      <c r="N79" s="4">
        <f t="shared" si="12"/>
        <v>3.1675977653631282E-2</v>
      </c>
      <c r="O79" s="4">
        <f t="shared" si="13"/>
        <v>3.5906642728904852</v>
      </c>
      <c r="P79" t="s">
        <v>1137</v>
      </c>
      <c r="Q79">
        <v>17900</v>
      </c>
      <c r="R79">
        <v>486</v>
      </c>
      <c r="S79">
        <v>398</v>
      </c>
      <c r="T79" s="3">
        <v>135</v>
      </c>
      <c r="U79" s="3">
        <v>169</v>
      </c>
      <c r="V79">
        <v>17500</v>
      </c>
      <c r="W79" s="3">
        <v>5</v>
      </c>
      <c r="X79" s="1" t="s">
        <v>719</v>
      </c>
      <c r="Y79" s="1" t="s">
        <v>62</v>
      </c>
      <c r="Z79" s="2">
        <v>45713.323159722226</v>
      </c>
      <c r="AA79" t="s">
        <v>2089</v>
      </c>
      <c r="AB79" t="s">
        <v>705</v>
      </c>
    </row>
    <row r="80" spans="1:28">
      <c r="A80" s="3">
        <v>78</v>
      </c>
      <c r="B80" t="s">
        <v>383</v>
      </c>
      <c r="C80" t="s">
        <v>381</v>
      </c>
      <c r="D80" t="s">
        <v>382</v>
      </c>
      <c r="E80" t="s">
        <v>1600</v>
      </c>
      <c r="F80" t="s">
        <v>1801</v>
      </c>
      <c r="G80" s="8"/>
      <c r="H80" s="8" t="str">
        <f t="shared" si="7"/>
        <v>1.마이크로-10만명 미만</v>
      </c>
      <c r="I80" s="8" t="str">
        <f ca="1">IFERROR(__xludf.DUMMYFUNCTION("iferror(REGEXEXTRACT(E80,""[a-zA-Z0-9._%+-]+@[a-zA-Z0-9.-]+\.[a-zA-Z]{2,}""),""2.이메일 없음"")"),"SmithJaciMarieGroup@caa.com")</f>
        <v>SmithJaciMarieGroup@caa.com</v>
      </c>
      <c r="J80" s="8">
        <f t="shared" si="8"/>
        <v>1.9273504273504275E-2</v>
      </c>
      <c r="K80" s="7">
        <f t="shared" si="9"/>
        <v>5.5555555555555558E-3</v>
      </c>
      <c r="L80" s="6">
        <f t="shared" si="10"/>
        <v>55.800000000000004</v>
      </c>
      <c r="M80" s="5">
        <f t="shared" si="11"/>
        <v>1.2580645161290323</v>
      </c>
      <c r="N80" s="4">
        <f t="shared" si="12"/>
        <v>1.6639784946236559E-2</v>
      </c>
      <c r="O80" s="4">
        <f t="shared" si="13"/>
        <v>1.76056338028169</v>
      </c>
      <c r="P80" t="s">
        <v>1138</v>
      </c>
      <c r="Q80">
        <v>37200</v>
      </c>
      <c r="R80">
        <v>92</v>
      </c>
      <c r="S80">
        <v>359</v>
      </c>
      <c r="T80" s="3">
        <v>283</v>
      </c>
      <c r="U80" s="3">
        <v>260</v>
      </c>
      <c r="V80">
        <v>46800</v>
      </c>
      <c r="W80" s="3">
        <v>29</v>
      </c>
      <c r="X80" s="1" t="s">
        <v>5</v>
      </c>
      <c r="Y80" s="1" t="s">
        <v>62</v>
      </c>
      <c r="Z80" s="2">
        <v>45225.394282407404</v>
      </c>
      <c r="AA80" t="s">
        <v>2090</v>
      </c>
      <c r="AB80" t="s">
        <v>380</v>
      </c>
    </row>
    <row r="81" spans="1:28">
      <c r="A81" s="3">
        <v>79</v>
      </c>
      <c r="B81" t="s">
        <v>835</v>
      </c>
      <c r="C81" t="s">
        <v>1477</v>
      </c>
      <c r="D81" t="s">
        <v>834</v>
      </c>
      <c r="E81" t="s">
        <v>1601</v>
      </c>
      <c r="F81" t="s">
        <v>1802</v>
      </c>
      <c r="G81" s="8"/>
      <c r="H81" s="8" t="str">
        <f t="shared" si="7"/>
        <v>2.메가-10만명 이상</v>
      </c>
      <c r="I81" s="8" t="str">
        <f ca="1">IFERROR(__xludf.DUMMYFUNCTION("iferror(REGEXEXTRACT(E81,""[a-zA-Z0-9._%+-]+@[a-zA-Z0-9.-]+\.[a-zA-Z]{2,}""),""2.이메일 없음"")"),"2.이메일 없음")</f>
        <v>2.이메일 없음</v>
      </c>
      <c r="J81" s="8">
        <f t="shared" si="8"/>
        <v>0.13411764705882354</v>
      </c>
      <c r="K81" s="7">
        <f t="shared" si="9"/>
        <v>3.6764705882352941E-4</v>
      </c>
      <c r="L81" s="6">
        <f t="shared" si="10"/>
        <v>150</v>
      </c>
      <c r="M81" s="5">
        <f t="shared" si="11"/>
        <v>8.3743842364532015E-2</v>
      </c>
      <c r="N81" s="4">
        <f t="shared" si="12"/>
        <v>1.08128078817734E-2</v>
      </c>
      <c r="O81" s="4">
        <f t="shared" si="13"/>
        <v>0.66225165562913912</v>
      </c>
      <c r="P81" t="s">
        <v>1139</v>
      </c>
      <c r="Q81">
        <v>162400</v>
      </c>
      <c r="R81">
        <v>331</v>
      </c>
      <c r="S81">
        <v>1751</v>
      </c>
      <c r="T81" s="3">
        <v>68</v>
      </c>
      <c r="U81" s="3">
        <v>5</v>
      </c>
      <c r="V81">
        <v>13600</v>
      </c>
      <c r="W81" s="3">
        <v>29</v>
      </c>
      <c r="X81" s="1" t="s">
        <v>736</v>
      </c>
      <c r="Y81" s="1" t="s">
        <v>735</v>
      </c>
      <c r="Z81" s="2">
        <v>45617.590821759259</v>
      </c>
      <c r="AA81" t="s">
        <v>2091</v>
      </c>
      <c r="AB81" t="s">
        <v>831</v>
      </c>
    </row>
    <row r="82" spans="1:28">
      <c r="A82" s="3">
        <v>80</v>
      </c>
      <c r="B82" t="s">
        <v>1405</v>
      </c>
      <c r="C82" t="s">
        <v>1478</v>
      </c>
      <c r="D82" t="s">
        <v>1339</v>
      </c>
      <c r="E82" t="s">
        <v>1602</v>
      </c>
      <c r="F82" t="s">
        <v>1803</v>
      </c>
      <c r="G82" s="8"/>
      <c r="H82" s="8" t="str">
        <f t="shared" si="7"/>
        <v>2.메가-10만명 이상</v>
      </c>
      <c r="I82" s="8" t="str">
        <f ca="1">IFERROR(__xludf.DUMMYFUNCTION("iferror(REGEXEXTRACT(E82,""[a-zA-Z0-9._%+-]+@[a-zA-Z0-9.-]+\.[a-zA-Z]{2,}""),""2.이메일 없음"")"),"Partnership.michellesegredo@outlook.com")</f>
        <v>Partnership.michellesegredo@outlook.com</v>
      </c>
      <c r="J82" s="8">
        <f t="shared" si="8"/>
        <v>0.18021428571428572</v>
      </c>
      <c r="K82" s="7">
        <f t="shared" si="9"/>
        <v>8.7142857142857143E-3</v>
      </c>
      <c r="L82" s="6">
        <f t="shared" si="10"/>
        <v>150</v>
      </c>
      <c r="M82" s="5">
        <f t="shared" si="11"/>
        <v>9.6418732782369149E-2</v>
      </c>
      <c r="N82" s="4">
        <f t="shared" si="12"/>
        <v>1.618457300275482E-3</v>
      </c>
      <c r="O82" s="4">
        <f t="shared" si="13"/>
        <v>0.66225165562913912</v>
      </c>
      <c r="P82" t="s">
        <v>1140</v>
      </c>
      <c r="Q82">
        <v>145200</v>
      </c>
      <c r="R82">
        <v>2910</v>
      </c>
      <c r="S82">
        <v>113</v>
      </c>
      <c r="T82" s="3">
        <v>2288</v>
      </c>
      <c r="U82" s="3">
        <v>122</v>
      </c>
      <c r="V82">
        <v>14000</v>
      </c>
      <c r="W82" s="3">
        <v>27</v>
      </c>
      <c r="X82" s="1" t="s">
        <v>5</v>
      </c>
      <c r="Y82" s="1" t="s">
        <v>732</v>
      </c>
      <c r="Z82" s="2">
        <v>45182.117280092592</v>
      </c>
      <c r="AA82" t="s">
        <v>2092</v>
      </c>
      <c r="AB82" t="s">
        <v>1954</v>
      </c>
    </row>
    <row r="83" spans="1:28">
      <c r="A83" s="3">
        <v>81</v>
      </c>
      <c r="B83" t="s">
        <v>1406</v>
      </c>
      <c r="C83" t="s">
        <v>1479</v>
      </c>
      <c r="D83" t="s">
        <v>1340</v>
      </c>
      <c r="E83" t="s">
        <v>1603</v>
      </c>
      <c r="F83" t="s">
        <v>1804</v>
      </c>
      <c r="G83" s="8"/>
      <c r="H83" s="8" t="str">
        <f t="shared" si="7"/>
        <v>1.마이크로-10만명 미만</v>
      </c>
      <c r="I83" s="8" t="str">
        <f ca="1">IFERROR(__xludf.DUMMYFUNCTION("iferror(REGEXEXTRACT(E83,""[a-zA-Z0-9._%+-]+@[a-zA-Z0-9.-]+\.[a-zA-Z]{2,}""),""2.이메일 없음"")"),"2.이메일 없음")</f>
        <v>2.이메일 없음</v>
      </c>
      <c r="J83" s="8">
        <f t="shared" si="8"/>
        <v>1.2148148148148148E-2</v>
      </c>
      <c r="K83" s="7">
        <f t="shared" si="9"/>
        <v>1.2592592592592592E-3</v>
      </c>
      <c r="L83" s="6">
        <f t="shared" si="10"/>
        <v>66.300000000000011</v>
      </c>
      <c r="M83" s="5">
        <f t="shared" si="11"/>
        <v>0.30542986425339369</v>
      </c>
      <c r="N83" s="4">
        <f t="shared" si="12"/>
        <v>3.4841628959276019E-3</v>
      </c>
      <c r="O83" s="4">
        <f t="shared" si="13"/>
        <v>1.4858841010401187</v>
      </c>
      <c r="P83" t="s">
        <v>1141</v>
      </c>
      <c r="Q83">
        <v>44200</v>
      </c>
      <c r="R83">
        <v>233</v>
      </c>
      <c r="S83">
        <v>137</v>
      </c>
      <c r="T83" s="3">
        <v>10</v>
      </c>
      <c r="U83" s="3">
        <v>17</v>
      </c>
      <c r="V83">
        <v>13500</v>
      </c>
      <c r="W83" s="3">
        <v>10</v>
      </c>
      <c r="X83" s="1" t="s">
        <v>728</v>
      </c>
      <c r="Y83" s="1" t="s">
        <v>727</v>
      </c>
      <c r="Z83" s="2">
        <v>45197.269953703704</v>
      </c>
      <c r="AA83" t="s">
        <v>2093</v>
      </c>
      <c r="AB83" t="s">
        <v>1955</v>
      </c>
    </row>
    <row r="84" spans="1:28">
      <c r="A84" s="3">
        <v>82</v>
      </c>
      <c r="B84" t="s">
        <v>693</v>
      </c>
      <c r="C84" t="s">
        <v>692</v>
      </c>
      <c r="D84" t="s">
        <v>691</v>
      </c>
      <c r="E84" t="s">
        <v>1604</v>
      </c>
      <c r="F84" t="s">
        <v>1805</v>
      </c>
      <c r="G84" s="8"/>
      <c r="H84" s="8" t="str">
        <f t="shared" si="7"/>
        <v>1.마이크로-10만명 미만</v>
      </c>
      <c r="I84" s="8" t="str">
        <f ca="1">IFERROR(__xludf.DUMMYFUNCTION("iferror(REGEXEXTRACT(E84,""[a-zA-Z0-9._%+-]+@[a-zA-Z0-9.-]+\.[a-zA-Z]{2,}""),""2.이메일 없음"")"),"reinadombrovska@gmail.com")</f>
        <v>reinadombrovska@gmail.com</v>
      </c>
      <c r="J84" s="8">
        <f t="shared" si="8"/>
        <v>8.9521452145214522E-2</v>
      </c>
      <c r="K84" s="7">
        <f t="shared" si="9"/>
        <v>1.4851485148514851E-2</v>
      </c>
      <c r="L84" s="6">
        <f t="shared" si="10"/>
        <v>29.700000000000003</v>
      </c>
      <c r="M84" s="5">
        <f t="shared" si="11"/>
        <v>0.12242424242424242</v>
      </c>
      <c r="N84" s="4">
        <f t="shared" si="12"/>
        <v>4.0404040404040404E-3</v>
      </c>
      <c r="O84" s="4">
        <f t="shared" si="13"/>
        <v>3.2573289902280127</v>
      </c>
      <c r="P84" t="s">
        <v>1142</v>
      </c>
      <c r="Q84">
        <v>19800</v>
      </c>
      <c r="R84">
        <v>260</v>
      </c>
      <c r="S84">
        <v>44</v>
      </c>
      <c r="T84" s="3">
        <v>137</v>
      </c>
      <c r="U84" s="3">
        <v>36</v>
      </c>
      <c r="V84">
        <v>2424</v>
      </c>
      <c r="W84" s="3">
        <v>15</v>
      </c>
      <c r="X84" s="1" t="s">
        <v>624</v>
      </c>
      <c r="Y84" s="1" t="s">
        <v>623</v>
      </c>
      <c r="Z84" s="2">
        <v>45547.184282407405</v>
      </c>
      <c r="AA84" t="s">
        <v>2094</v>
      </c>
      <c r="AB84" t="s">
        <v>689</v>
      </c>
    </row>
    <row r="85" spans="1:28">
      <c r="A85" s="3">
        <v>83</v>
      </c>
      <c r="B85" t="s">
        <v>717</v>
      </c>
      <c r="C85" t="s">
        <v>715</v>
      </c>
      <c r="D85" t="s">
        <v>716</v>
      </c>
      <c r="E85" t="s">
        <v>1605</v>
      </c>
      <c r="F85" t="s">
        <v>1806</v>
      </c>
      <c r="G85" s="8"/>
      <c r="H85" s="8" t="str">
        <f t="shared" si="7"/>
        <v>2.메가-10만명 이상</v>
      </c>
      <c r="I85" s="8" t="str">
        <f ca="1">IFERROR(__xludf.DUMMYFUNCTION("iferror(REGEXEXTRACT(E85,""[a-zA-Z0-9._%+-]+@[a-zA-Z0-9.-]+\.[a-zA-Z]{2,}""),""2.이메일 없음"")"),"jasminelaity1@outlook.com")</f>
        <v>jasminelaity1@outlook.com</v>
      </c>
      <c r="J85" s="8">
        <f t="shared" si="8"/>
        <v>2.2515592515592514E-2</v>
      </c>
      <c r="K85" s="7">
        <f t="shared" si="9"/>
        <v>4.1580041580041582E-4</v>
      </c>
      <c r="L85" s="6">
        <f t="shared" si="10"/>
        <v>150</v>
      </c>
      <c r="M85" s="5">
        <f t="shared" si="11"/>
        <v>0.12467599792638673</v>
      </c>
      <c r="N85" s="4">
        <f t="shared" si="12"/>
        <v>2.6101607050285124E-3</v>
      </c>
      <c r="O85" s="4">
        <f t="shared" si="13"/>
        <v>0.66225165562913912</v>
      </c>
      <c r="P85" t="s">
        <v>1143</v>
      </c>
      <c r="Q85">
        <v>385800</v>
      </c>
      <c r="R85">
        <v>737</v>
      </c>
      <c r="S85">
        <v>987</v>
      </c>
      <c r="T85" s="3">
        <v>76</v>
      </c>
      <c r="U85" s="3">
        <v>20</v>
      </c>
      <c r="V85">
        <v>48100</v>
      </c>
      <c r="W85" s="3">
        <v>5</v>
      </c>
      <c r="X85" s="1" t="s">
        <v>719</v>
      </c>
      <c r="Y85" s="1" t="s">
        <v>62</v>
      </c>
      <c r="Z85" s="2">
        <v>45715.9690162037</v>
      </c>
      <c r="AA85" t="s">
        <v>2095</v>
      </c>
      <c r="AB85" t="s">
        <v>714</v>
      </c>
    </row>
    <row r="86" spans="1:28">
      <c r="A86" s="3">
        <v>84</v>
      </c>
      <c r="B86" t="s">
        <v>582</v>
      </c>
      <c r="C86" t="s">
        <v>582</v>
      </c>
      <c r="D86" t="s">
        <v>584</v>
      </c>
      <c r="E86" t="s">
        <v>1606</v>
      </c>
      <c r="F86" t="s">
        <v>583</v>
      </c>
      <c r="G86" s="8"/>
      <c r="H86" s="8" t="str">
        <f t="shared" si="7"/>
        <v>1.마이크로-10만명 미만</v>
      </c>
      <c r="I86" s="8" t="str">
        <f ca="1">IFERROR(__xludf.DUMMYFUNCTION("iferror(REGEXEXTRACT(E86,""[a-zA-Z0-9._%+-]+@[a-zA-Z0-9.-]+\.[a-zA-Z]{2,}""),""2.이메일 없음"")"),"sadie@moxymgt.com")</f>
        <v>sadie@moxymgt.com</v>
      </c>
      <c r="J86" s="8">
        <f t="shared" si="8"/>
        <v>0.16464912280701754</v>
      </c>
      <c r="K86" s="7">
        <f t="shared" si="9"/>
        <v>1.3245614035087718E-2</v>
      </c>
      <c r="L86" s="6">
        <f t="shared" si="10"/>
        <v>24.900000000000002</v>
      </c>
      <c r="M86" s="5">
        <f t="shared" si="11"/>
        <v>0.68674698795180722</v>
      </c>
      <c r="N86" s="4">
        <f t="shared" si="12"/>
        <v>2.2228915662650603E-2</v>
      </c>
      <c r="O86" s="4">
        <f t="shared" si="13"/>
        <v>3.8610038610038608</v>
      </c>
      <c r="P86" t="s">
        <v>1144</v>
      </c>
      <c r="Q86">
        <v>16600</v>
      </c>
      <c r="R86">
        <v>848</v>
      </c>
      <c r="S86">
        <v>218</v>
      </c>
      <c r="T86" s="3">
        <v>1508</v>
      </c>
      <c r="U86" s="3">
        <v>151</v>
      </c>
      <c r="V86">
        <v>11400</v>
      </c>
      <c r="W86" s="3">
        <v>33</v>
      </c>
      <c r="X86" s="1" t="s">
        <v>5</v>
      </c>
      <c r="Y86" s="1" t="s">
        <v>23</v>
      </c>
      <c r="Z86" s="2">
        <v>45452.225057870368</v>
      </c>
      <c r="AA86" t="s">
        <v>2096</v>
      </c>
      <c r="AB86" t="s">
        <v>581</v>
      </c>
    </row>
    <row r="87" spans="1:28">
      <c r="A87" s="3">
        <v>85</v>
      </c>
      <c r="B87" t="s">
        <v>634</v>
      </c>
      <c r="C87" t="s">
        <v>633</v>
      </c>
      <c r="D87" t="s">
        <v>632</v>
      </c>
      <c r="E87" t="s">
        <v>1607</v>
      </c>
      <c r="F87" t="s">
        <v>1807</v>
      </c>
      <c r="G87" s="8"/>
      <c r="H87" s="8" t="str">
        <f t="shared" si="7"/>
        <v>1.마이크로-10만명 미만</v>
      </c>
      <c r="I87" s="8" t="str">
        <f ca="1">IFERROR(__xludf.DUMMYFUNCTION("iferror(REGEXEXTRACT(E87,""[a-zA-Z0-9._%+-]+@[a-zA-Z0-9.-]+\.[a-zA-Z]{2,}""),""2.이메일 없음"")"),"Vee_nailedit@hotmail.com")</f>
        <v>Vee_nailedit@hotmail.com</v>
      </c>
      <c r="J87" s="8">
        <f t="shared" si="8"/>
        <v>4.7914735866543094E-3</v>
      </c>
      <c r="K87" s="7">
        <f t="shared" si="9"/>
        <v>1.2048192771084337E-4</v>
      </c>
      <c r="L87" s="6">
        <f t="shared" si="10"/>
        <v>76.050000000000011</v>
      </c>
      <c r="M87" s="5">
        <f t="shared" si="11"/>
        <v>2.1282051282051282</v>
      </c>
      <c r="N87" s="4">
        <f t="shared" si="12"/>
        <v>9.3096646942800784E-3</v>
      </c>
      <c r="O87" s="4">
        <f t="shared" si="13"/>
        <v>1.2978585334198571</v>
      </c>
      <c r="P87" t="s">
        <v>1145</v>
      </c>
      <c r="Q87">
        <v>50700</v>
      </c>
      <c r="R87">
        <v>1549</v>
      </c>
      <c r="S87">
        <v>459</v>
      </c>
      <c r="T87" s="3">
        <v>45</v>
      </c>
      <c r="U87" s="3">
        <v>13</v>
      </c>
      <c r="V87">
        <v>107900</v>
      </c>
      <c r="W87" s="3">
        <v>21</v>
      </c>
      <c r="X87" s="1" t="s">
        <v>5</v>
      </c>
      <c r="Y87" s="1" t="s">
        <v>715</v>
      </c>
      <c r="Z87" s="2">
        <v>45628.460532407407</v>
      </c>
      <c r="AA87" t="s">
        <v>2097</v>
      </c>
      <c r="AB87" t="s">
        <v>630</v>
      </c>
    </row>
    <row r="88" spans="1:28">
      <c r="A88" s="3">
        <v>86</v>
      </c>
      <c r="B88" t="s">
        <v>1407</v>
      </c>
      <c r="C88" t="s">
        <v>1480</v>
      </c>
      <c r="D88" t="s">
        <v>1341</v>
      </c>
      <c r="E88" t="s">
        <v>1608</v>
      </c>
      <c r="F88" t="s">
        <v>1808</v>
      </c>
      <c r="G88" s="8"/>
      <c r="H88" s="8" t="str">
        <f t="shared" si="7"/>
        <v>1.마이크로-10만명 미만</v>
      </c>
      <c r="I88" s="8" t="str">
        <f ca="1">IFERROR(__xludf.DUMMYFUNCTION("iferror(REGEXEXTRACT(E88,""[a-zA-Z0-9._%+-]+@[a-zA-Z0-9.-]+\.[a-zA-Z]{2,}""),""2.이메일 없음"")"),"2.이메일 없음")</f>
        <v>2.이메일 없음</v>
      </c>
      <c r="J88" s="8">
        <f t="shared" si="8"/>
        <v>1.9401114206128132E-2</v>
      </c>
      <c r="K88" s="7">
        <f t="shared" si="9"/>
        <v>6.6852367688022285E-5</v>
      </c>
      <c r="L88" s="6">
        <f t="shared" si="10"/>
        <v>145.05000000000001</v>
      </c>
      <c r="M88" s="5">
        <f t="shared" si="11"/>
        <v>3.7125129265770425</v>
      </c>
      <c r="N88" s="4">
        <f t="shared" si="12"/>
        <v>6.6142709410548089E-2</v>
      </c>
      <c r="O88" s="4">
        <f t="shared" si="13"/>
        <v>0.68469702156795609</v>
      </c>
      <c r="P88" t="s">
        <v>1146</v>
      </c>
      <c r="Q88">
        <v>96700</v>
      </c>
      <c r="R88">
        <v>1066</v>
      </c>
      <c r="S88">
        <v>6372</v>
      </c>
      <c r="T88" s="3">
        <v>569</v>
      </c>
      <c r="U88" s="3">
        <v>24</v>
      </c>
      <c r="V88">
        <v>359000</v>
      </c>
      <c r="W88" s="3">
        <v>12</v>
      </c>
      <c r="X88" s="1" t="s">
        <v>713</v>
      </c>
      <c r="Y88" s="1" t="s">
        <v>712</v>
      </c>
      <c r="Z88" s="2">
        <v>45869.982094907406</v>
      </c>
      <c r="AA88" t="s">
        <v>2098</v>
      </c>
      <c r="AB88" t="s">
        <v>1956</v>
      </c>
    </row>
    <row r="89" spans="1:28">
      <c r="A89" s="3">
        <v>87</v>
      </c>
      <c r="B89" t="s">
        <v>208</v>
      </c>
      <c r="C89" t="s">
        <v>207</v>
      </c>
      <c r="D89" t="s">
        <v>206</v>
      </c>
      <c r="E89" t="s">
        <v>1531</v>
      </c>
      <c r="F89" t="s">
        <v>1809</v>
      </c>
      <c r="G89" s="8"/>
      <c r="H89" s="8" t="str">
        <f t="shared" si="7"/>
        <v>2.메가-10만명 이상</v>
      </c>
      <c r="I89" s="8" t="str">
        <f ca="1">IFERROR(__xludf.DUMMYFUNCTION("iferror(REGEXEXTRACT(E89,""[a-zA-Z0-9._%+-]+@[a-zA-Z0-9.-]+\.[a-zA-Z]{2,}""),""2.이메일 없음"")"),"bri.defrancesco@gmail.com")</f>
        <v>bri.defrancesco@gmail.com</v>
      </c>
      <c r="J89" s="8">
        <f t="shared" si="8"/>
        <v>0.11316700564971752</v>
      </c>
      <c r="K89" s="7">
        <f t="shared" si="9"/>
        <v>8.7570621468926559E-6</v>
      </c>
      <c r="L89" s="6">
        <f t="shared" si="10"/>
        <v>150</v>
      </c>
      <c r="M89" s="5">
        <f t="shared" si="11"/>
        <v>11.0625</v>
      </c>
      <c r="N89" s="4">
        <f t="shared" si="12"/>
        <v>1.2500968750000001</v>
      </c>
      <c r="O89" s="4">
        <f t="shared" si="13"/>
        <v>0.66225165562913912</v>
      </c>
      <c r="P89" t="s">
        <v>1147</v>
      </c>
      <c r="Q89">
        <v>1600000</v>
      </c>
      <c r="R89">
        <v>967</v>
      </c>
      <c r="S89">
        <v>2000000</v>
      </c>
      <c r="T89" s="3">
        <v>2901</v>
      </c>
      <c r="U89" s="3">
        <v>155</v>
      </c>
      <c r="V89">
        <v>17700000</v>
      </c>
      <c r="W89" s="3">
        <v>18</v>
      </c>
      <c r="X89" s="1" t="s">
        <v>5</v>
      </c>
      <c r="Y89" s="1" t="s">
        <v>711</v>
      </c>
      <c r="Z89" s="2">
        <v>45582.080555555556</v>
      </c>
      <c r="AA89" t="s">
        <v>2099</v>
      </c>
      <c r="AB89" t="s">
        <v>203</v>
      </c>
    </row>
    <row r="90" spans="1:28">
      <c r="A90" s="3">
        <v>88</v>
      </c>
      <c r="B90" t="s">
        <v>1408</v>
      </c>
      <c r="C90" t="s">
        <v>1481</v>
      </c>
      <c r="D90" t="s">
        <v>1342</v>
      </c>
      <c r="E90" t="s">
        <v>1609</v>
      </c>
      <c r="F90" t="s">
        <v>1810</v>
      </c>
      <c r="G90" s="8"/>
      <c r="H90" s="8" t="str">
        <f t="shared" si="7"/>
        <v>1.마이크로-10만명 미만</v>
      </c>
      <c r="I90" s="8" t="str">
        <f ca="1">IFERROR(__xludf.DUMMYFUNCTION("iferror(REGEXEXTRACT(E90,""[a-zA-Z0-9._%+-]+@[a-zA-Z0-9.-]+\.[a-zA-Z]{2,}""),""2.이메일 없음"")"),"hey.maggylove@gmail.com")</f>
        <v>hey.maggylove@gmail.com</v>
      </c>
      <c r="J90" s="8">
        <f t="shared" si="8"/>
        <v>5.2422802850356297E-2</v>
      </c>
      <c r="K90" s="7">
        <f t="shared" si="9"/>
        <v>5.2256532066508315E-4</v>
      </c>
      <c r="L90" s="6">
        <f t="shared" si="10"/>
        <v>83.699999999999989</v>
      </c>
      <c r="M90" s="5">
        <f t="shared" si="11"/>
        <v>1.5089605734767024</v>
      </c>
      <c r="N90" s="4">
        <f t="shared" si="12"/>
        <v>7.8512544802867387E-2</v>
      </c>
      <c r="O90" s="4">
        <f t="shared" si="13"/>
        <v>1.1806375442739081</v>
      </c>
      <c r="P90" t="s">
        <v>1148</v>
      </c>
      <c r="Q90">
        <v>55800</v>
      </c>
      <c r="R90">
        <v>1386</v>
      </c>
      <c r="S90">
        <v>4337</v>
      </c>
      <c r="T90" s="3">
        <v>33</v>
      </c>
      <c r="U90" s="3">
        <v>44</v>
      </c>
      <c r="V90">
        <v>84200</v>
      </c>
      <c r="W90" s="3">
        <v>27</v>
      </c>
      <c r="X90" s="1" t="s">
        <v>707</v>
      </c>
      <c r="Y90" s="1" t="s">
        <v>706</v>
      </c>
      <c r="Z90" s="2">
        <v>45685.110613425924</v>
      </c>
      <c r="AA90" t="s">
        <v>2100</v>
      </c>
      <c r="AB90" t="s">
        <v>1957</v>
      </c>
    </row>
    <row r="91" spans="1:28">
      <c r="A91" s="3">
        <v>89</v>
      </c>
      <c r="B91" t="s">
        <v>578</v>
      </c>
      <c r="C91" t="s">
        <v>578</v>
      </c>
      <c r="D91" t="s">
        <v>580</v>
      </c>
      <c r="E91" t="s">
        <v>1610</v>
      </c>
      <c r="F91" t="s">
        <v>579</v>
      </c>
      <c r="G91" s="8"/>
      <c r="H91" s="8" t="str">
        <f t="shared" si="7"/>
        <v>1.마이크로-10만명 미만</v>
      </c>
      <c r="I91" s="8" t="str">
        <f ca="1">IFERROR(__xludf.DUMMYFUNCTION("iferror(REGEXEXTRACT(E91,""[a-zA-Z0-9._%+-]+@[a-zA-Z0-9.-]+\.[a-zA-Z]{2,}""),""2.이메일 없음"")"),"monika@impulsomedia.ca")</f>
        <v>monika@impulsomedia.ca</v>
      </c>
      <c r="J91" s="8">
        <f t="shared" si="8"/>
        <v>0.39634356674715421</v>
      </c>
      <c r="K91" s="7">
        <f t="shared" si="9"/>
        <v>1.6902380131079683E-2</v>
      </c>
      <c r="L91" s="6">
        <f t="shared" si="10"/>
        <v>9.6449999999999996</v>
      </c>
      <c r="M91" s="5">
        <f t="shared" si="11"/>
        <v>0.45085536547433902</v>
      </c>
      <c r="N91" s="4">
        <f t="shared" si="12"/>
        <v>2.6283048211508554E-2</v>
      </c>
      <c r="O91" s="4">
        <f t="shared" si="13"/>
        <v>9.3940817285110381</v>
      </c>
      <c r="P91" t="s">
        <v>1149</v>
      </c>
      <c r="Q91">
        <v>6430</v>
      </c>
      <c r="R91">
        <v>824</v>
      </c>
      <c r="S91">
        <v>120</v>
      </c>
      <c r="T91" s="3">
        <v>980</v>
      </c>
      <c r="U91" s="3">
        <v>49</v>
      </c>
      <c r="V91">
        <v>2899</v>
      </c>
      <c r="W91" s="3">
        <v>43</v>
      </c>
      <c r="X91" s="1" t="s">
        <v>704</v>
      </c>
      <c r="Y91" s="1" t="s">
        <v>355</v>
      </c>
      <c r="Z91" s="2">
        <v>45777.120162037034</v>
      </c>
      <c r="AA91" t="s">
        <v>2101</v>
      </c>
      <c r="AB91" t="s">
        <v>577</v>
      </c>
    </row>
    <row r="92" spans="1:28">
      <c r="A92" s="3">
        <v>90</v>
      </c>
      <c r="B92" t="s">
        <v>627</v>
      </c>
      <c r="C92" t="s">
        <v>626</v>
      </c>
      <c r="D92" t="s">
        <v>625</v>
      </c>
      <c r="E92" t="s">
        <v>1611</v>
      </c>
      <c r="F92" t="s">
        <v>1811</v>
      </c>
      <c r="G92" s="8"/>
      <c r="H92" s="8" t="str">
        <f t="shared" si="7"/>
        <v>1.마이크로-10만명 미만</v>
      </c>
      <c r="I92" s="8" t="str">
        <f ca="1">IFERROR(__xludf.DUMMYFUNCTION("iferror(REGEXEXTRACT(E92,""[a-zA-Z0-9._%+-]+@[a-zA-Z0-9.-]+\.[a-zA-Z]{2,}""),""2.이메일 없음"")"),"aaliyah@migosmedia.com")</f>
        <v>aaliyah@migosmedia.com</v>
      </c>
      <c r="J92" s="8">
        <f t="shared" si="8"/>
        <v>3.8064516129032257E-2</v>
      </c>
      <c r="K92" s="7">
        <f t="shared" si="9"/>
        <v>1.8433179723502304E-4</v>
      </c>
      <c r="L92" s="6">
        <f t="shared" si="10"/>
        <v>62.699999999999996</v>
      </c>
      <c r="M92" s="5">
        <f t="shared" si="11"/>
        <v>0.51913875598086123</v>
      </c>
      <c r="N92" s="4">
        <f t="shared" si="12"/>
        <v>1.9665071770334927E-2</v>
      </c>
      <c r="O92" s="4">
        <f t="shared" si="13"/>
        <v>1.5698587127158556</v>
      </c>
      <c r="P92" t="s">
        <v>1150</v>
      </c>
      <c r="Q92">
        <v>41800</v>
      </c>
      <c r="R92">
        <v>204</v>
      </c>
      <c r="S92">
        <v>818</v>
      </c>
      <c r="T92" s="3">
        <v>4</v>
      </c>
      <c r="U92" s="3">
        <v>4</v>
      </c>
      <c r="V92">
        <v>21700</v>
      </c>
      <c r="W92" s="3">
        <v>32</v>
      </c>
      <c r="X92" s="1" t="s">
        <v>700</v>
      </c>
      <c r="Y92" s="1" t="s">
        <v>699</v>
      </c>
      <c r="Z92" s="2">
        <v>45622.126469907409</v>
      </c>
      <c r="AA92" t="s">
        <v>2102</v>
      </c>
      <c r="AB92" t="s">
        <v>622</v>
      </c>
    </row>
    <row r="93" spans="1:28">
      <c r="A93" s="3">
        <v>91</v>
      </c>
      <c r="B93" t="s">
        <v>1409</v>
      </c>
      <c r="C93" t="s">
        <v>1409</v>
      </c>
      <c r="D93" t="s">
        <v>1343</v>
      </c>
      <c r="E93" t="s">
        <v>1612</v>
      </c>
      <c r="F93" t="s">
        <v>1812</v>
      </c>
      <c r="G93" s="8"/>
      <c r="H93" s="8" t="str">
        <f t="shared" si="7"/>
        <v>2.메가-10만명 이상</v>
      </c>
      <c r="I93" s="8" t="str">
        <f ca="1">IFERROR(__xludf.DUMMYFUNCTION("iferror(REGEXEXTRACT(E93,""[a-zA-Z0-9._%+-]+@[a-zA-Z0-9.-]+\.[a-zA-Z]{2,}""),""2.이메일 없음"")"),"alissaandrea.n@gmail.com")</f>
        <v>alissaandrea.n@gmail.com</v>
      </c>
      <c r="J93" s="8">
        <f t="shared" si="8"/>
        <v>0.20116130246565028</v>
      </c>
      <c r="K93" s="7">
        <f t="shared" si="9"/>
        <v>3.7078863165819687E-4</v>
      </c>
      <c r="L93" s="6">
        <f t="shared" si="10"/>
        <v>150</v>
      </c>
      <c r="M93" s="5">
        <f t="shared" si="11"/>
        <v>0.11806666666666667</v>
      </c>
      <c r="N93" s="4">
        <f t="shared" si="12"/>
        <v>2.2888222222222223E-2</v>
      </c>
      <c r="O93" s="4">
        <f t="shared" si="13"/>
        <v>0.66225165562913912</v>
      </c>
      <c r="P93" t="s">
        <v>1151</v>
      </c>
      <c r="Q93">
        <v>4500000</v>
      </c>
      <c r="R93">
        <v>820</v>
      </c>
      <c r="S93">
        <v>102800</v>
      </c>
      <c r="T93" s="3">
        <v>3880</v>
      </c>
      <c r="U93" s="3">
        <v>197</v>
      </c>
      <c r="V93">
        <v>531300</v>
      </c>
      <c r="W93" s="3">
        <v>76</v>
      </c>
      <c r="X93" s="1" t="s">
        <v>5</v>
      </c>
      <c r="Y93" s="1" t="s">
        <v>695</v>
      </c>
      <c r="Z93" s="2">
        <v>45832.411909722221</v>
      </c>
      <c r="AA93" t="s">
        <v>2103</v>
      </c>
      <c r="AB93" t="s">
        <v>1958</v>
      </c>
    </row>
    <row r="94" spans="1:28">
      <c r="A94" s="3">
        <v>92</v>
      </c>
      <c r="B94" t="s">
        <v>649</v>
      </c>
      <c r="C94" t="s">
        <v>647</v>
      </c>
      <c r="D94" t="s">
        <v>648</v>
      </c>
      <c r="E94" t="s">
        <v>1613</v>
      </c>
      <c r="F94" t="s">
        <v>1813</v>
      </c>
      <c r="G94" s="8"/>
      <c r="H94" s="8" t="str">
        <f t="shared" si="7"/>
        <v>2.메가-10만명 이상</v>
      </c>
      <c r="I94" s="8" t="str">
        <f ca="1">IFERROR(__xludf.DUMMYFUNCTION("iferror(REGEXEXTRACT(E94,""[a-zA-Z0-9._%+-]+@[a-zA-Z0-9.-]+\.[a-zA-Z]{2,}""),""2.이메일 없음"")"),"alicecmusic@outlook.com")</f>
        <v>alicecmusic@outlook.com</v>
      </c>
      <c r="J94" s="8">
        <f t="shared" si="8"/>
        <v>0.11289631578947368</v>
      </c>
      <c r="K94" s="7">
        <f t="shared" si="9"/>
        <v>1.5789473684210526E-6</v>
      </c>
      <c r="L94" s="6">
        <f t="shared" si="10"/>
        <v>150</v>
      </c>
      <c r="M94" s="5">
        <f t="shared" si="11"/>
        <v>0.79166666666666663</v>
      </c>
      <c r="N94" s="4">
        <f t="shared" si="12"/>
        <v>8.9376250000000004E-2</v>
      </c>
      <c r="O94" s="4">
        <f t="shared" si="13"/>
        <v>0.66225165562913912</v>
      </c>
      <c r="P94" t="s">
        <v>1152</v>
      </c>
      <c r="Q94">
        <v>2400000</v>
      </c>
      <c r="R94">
        <v>161</v>
      </c>
      <c r="S94">
        <v>214500</v>
      </c>
      <c r="T94" s="3">
        <v>0</v>
      </c>
      <c r="U94" s="3">
        <v>3</v>
      </c>
      <c r="V94">
        <v>1900000</v>
      </c>
      <c r="W94" s="3">
        <v>9</v>
      </c>
      <c r="X94" s="1" t="s">
        <v>5</v>
      </c>
      <c r="Y94" s="1" t="s">
        <v>690</v>
      </c>
      <c r="Z94" s="2">
        <v>45855.184930555559</v>
      </c>
      <c r="AA94" t="s">
        <v>2104</v>
      </c>
      <c r="AB94" t="s">
        <v>1959</v>
      </c>
    </row>
    <row r="95" spans="1:28">
      <c r="A95" s="3">
        <v>93</v>
      </c>
      <c r="B95" t="s">
        <v>645</v>
      </c>
      <c r="C95" t="s">
        <v>644</v>
      </c>
      <c r="D95" t="s">
        <v>643</v>
      </c>
      <c r="E95" t="s">
        <v>1614</v>
      </c>
      <c r="F95" t="s">
        <v>1814</v>
      </c>
      <c r="G95" s="8"/>
      <c r="H95" s="8" t="str">
        <f t="shared" si="7"/>
        <v>1.마이크로-10만명 미만</v>
      </c>
      <c r="I95" s="8" t="str">
        <f ca="1">IFERROR(__xludf.DUMMYFUNCTION("iferror(REGEXEXTRACT(E95,""[a-zA-Z0-9._%+-]+@[a-zA-Z0-9.-]+\.[a-zA-Z]{2,}""),""2.이메일 없음"")"),"carlina.erikin@hotmail.com")</f>
        <v>carlina.erikin@hotmail.com</v>
      </c>
      <c r="J95" s="8">
        <f t="shared" si="8"/>
        <v>2.8417939871858058E-2</v>
      </c>
      <c r="K95" s="7">
        <f t="shared" si="9"/>
        <v>2.5628388368654511E-4</v>
      </c>
      <c r="L95" s="6">
        <f t="shared" si="10"/>
        <v>123.14999999999999</v>
      </c>
      <c r="M95" s="5">
        <f t="shared" si="11"/>
        <v>2.4713763702801463</v>
      </c>
      <c r="N95" s="4">
        <f t="shared" si="12"/>
        <v>6.621193666260658E-2</v>
      </c>
      <c r="O95" s="4">
        <f t="shared" si="13"/>
        <v>0.80547724526782127</v>
      </c>
      <c r="P95" t="s">
        <v>1153</v>
      </c>
      <c r="Q95">
        <v>82100</v>
      </c>
      <c r="R95">
        <v>211</v>
      </c>
      <c r="S95">
        <v>5384</v>
      </c>
      <c r="T95" s="3">
        <v>330</v>
      </c>
      <c r="U95" s="3">
        <v>52</v>
      </c>
      <c r="V95">
        <v>202900</v>
      </c>
      <c r="W95" s="3">
        <v>10</v>
      </c>
      <c r="X95" s="1" t="s">
        <v>274</v>
      </c>
      <c r="Y95" s="1" t="s">
        <v>273</v>
      </c>
      <c r="Z95" s="2">
        <v>45854.780902777777</v>
      </c>
      <c r="AA95" t="s">
        <v>2105</v>
      </c>
      <c r="AB95" t="s">
        <v>641</v>
      </c>
    </row>
    <row r="96" spans="1:28">
      <c r="A96" s="3">
        <v>94</v>
      </c>
      <c r="B96" t="s">
        <v>730</v>
      </c>
      <c r="C96" t="s">
        <v>730</v>
      </c>
      <c r="D96" t="s">
        <v>729</v>
      </c>
      <c r="E96" t="s">
        <v>1615</v>
      </c>
      <c r="F96" t="s">
        <v>1815</v>
      </c>
      <c r="G96" s="8"/>
      <c r="H96" s="8" t="str">
        <f t="shared" si="7"/>
        <v>1.마이크로-10만명 미만</v>
      </c>
      <c r="I96" s="8" t="str">
        <f ca="1">IFERROR(__xludf.DUMMYFUNCTION("iferror(REGEXEXTRACT(E96,""[a-zA-Z0-9._%+-]+@[a-zA-Z0-9.-]+\.[a-zA-Z]{2,}""),""2.이메일 없음"")"),"chlo3alcindor@gmail.com")</f>
        <v>chlo3alcindor@gmail.com</v>
      </c>
      <c r="J96" s="8">
        <f t="shared" si="8"/>
        <v>2.3088803088803088E-2</v>
      </c>
      <c r="K96" s="7">
        <f t="shared" si="9"/>
        <v>9.0733590733590736E-4</v>
      </c>
      <c r="L96" s="6">
        <f t="shared" si="10"/>
        <v>67.199999999999989</v>
      </c>
      <c r="M96" s="5">
        <f t="shared" si="11"/>
        <v>1.15625</v>
      </c>
      <c r="N96" s="4">
        <f t="shared" si="12"/>
        <v>2.6562499999999999E-2</v>
      </c>
      <c r="O96" s="4">
        <f t="shared" si="13"/>
        <v>1.4662756598240472</v>
      </c>
      <c r="P96" t="s">
        <v>1154</v>
      </c>
      <c r="Q96">
        <v>44800</v>
      </c>
      <c r="R96">
        <v>2675</v>
      </c>
      <c r="S96">
        <v>1143</v>
      </c>
      <c r="T96" s="3">
        <v>6</v>
      </c>
      <c r="U96" s="3">
        <v>47</v>
      </c>
      <c r="V96">
        <v>51800</v>
      </c>
      <c r="W96" s="3">
        <v>65</v>
      </c>
      <c r="X96" s="1" t="s">
        <v>683</v>
      </c>
      <c r="Y96" s="1" t="s">
        <v>682</v>
      </c>
      <c r="Z96" s="2">
        <v>45875.161747685182</v>
      </c>
      <c r="AA96" t="s">
        <v>2106</v>
      </c>
      <c r="AB96" t="s">
        <v>1960</v>
      </c>
    </row>
    <row r="97" spans="1:28">
      <c r="A97" s="3">
        <v>95</v>
      </c>
      <c r="B97" t="s">
        <v>520</v>
      </c>
      <c r="C97" t="s">
        <v>519</v>
      </c>
      <c r="D97" t="s">
        <v>518</v>
      </c>
      <c r="E97" t="s">
        <v>1616</v>
      </c>
      <c r="F97" t="s">
        <v>517</v>
      </c>
      <c r="G97" s="8"/>
      <c r="H97" s="8" t="str">
        <f t="shared" si="7"/>
        <v>1.마이크로-10만명 미만</v>
      </c>
      <c r="I97" s="8" t="str">
        <f ca="1">IFERROR(__xludf.DUMMYFUNCTION("iferror(REGEXEXTRACT(E97,""[a-zA-Z0-9._%+-]+@[a-zA-Z0-9.-]+\.[a-zA-Z]{2,}""),""2.이메일 없음"")"),"2.이메일 없음")</f>
        <v>2.이메일 없음</v>
      </c>
      <c r="J97" s="8">
        <f t="shared" si="8"/>
        <v>1.4915238095238096E-2</v>
      </c>
      <c r="K97" s="7">
        <f t="shared" si="9"/>
        <v>9.5238095238095235E-7</v>
      </c>
      <c r="L97" s="6">
        <f t="shared" si="10"/>
        <v>65.849999999999994</v>
      </c>
      <c r="M97" s="5">
        <f t="shared" si="11"/>
        <v>95.671981776765378</v>
      </c>
      <c r="N97" s="4">
        <f t="shared" si="12"/>
        <v>1.4260592255125284</v>
      </c>
      <c r="O97" s="4">
        <f t="shared" si="13"/>
        <v>1.4958863126402395</v>
      </c>
      <c r="P97" t="s">
        <v>1155</v>
      </c>
      <c r="Q97">
        <v>43900</v>
      </c>
      <c r="R97">
        <v>73</v>
      </c>
      <c r="S97">
        <v>62600</v>
      </c>
      <c r="T97" s="3">
        <v>40</v>
      </c>
      <c r="U97" s="3">
        <v>4</v>
      </c>
      <c r="V97">
        <v>4200000</v>
      </c>
      <c r="W97" s="3">
        <v>12</v>
      </c>
      <c r="X97" s="1" t="s">
        <v>618</v>
      </c>
      <c r="Y97" s="1" t="s">
        <v>617</v>
      </c>
      <c r="Z97" s="2">
        <v>45370.104745370372</v>
      </c>
      <c r="AA97" t="s">
        <v>2107</v>
      </c>
      <c r="AB97" t="s">
        <v>514</v>
      </c>
    </row>
    <row r="98" spans="1:28">
      <c r="A98" s="3">
        <v>96</v>
      </c>
      <c r="B98" t="s">
        <v>667</v>
      </c>
      <c r="C98" t="s">
        <v>666</v>
      </c>
      <c r="D98" t="s">
        <v>665</v>
      </c>
      <c r="E98" t="s">
        <v>1617</v>
      </c>
      <c r="F98" t="s">
        <v>664</v>
      </c>
      <c r="G98" s="8"/>
      <c r="H98" s="8" t="str">
        <f t="shared" si="7"/>
        <v>2.메가-10만명 이상</v>
      </c>
      <c r="I98" s="8" t="str">
        <f ca="1">IFERROR(__xludf.DUMMYFUNCTION("iferror(REGEXEXTRACT(E98,""[a-zA-Z0-9._%+-]+@[a-zA-Z0-9.-]+\.[a-zA-Z]{2,}""),""2.이메일 없음"")"),"2.이메일 없음")</f>
        <v>2.이메일 없음</v>
      </c>
      <c r="J98" s="8">
        <f t="shared" si="8"/>
        <v>7.1407534246575338E-2</v>
      </c>
      <c r="K98" s="7">
        <f t="shared" si="9"/>
        <v>9.3835616438356167E-4</v>
      </c>
      <c r="L98" s="6">
        <f t="shared" si="10"/>
        <v>150</v>
      </c>
      <c r="M98" s="5">
        <f t="shared" si="11"/>
        <v>1.2372881355932204</v>
      </c>
      <c r="N98" s="4">
        <f t="shared" si="12"/>
        <v>4.0470338983050851E-2</v>
      </c>
      <c r="O98" s="4">
        <f t="shared" si="13"/>
        <v>0.66225165562913912</v>
      </c>
      <c r="P98" t="s">
        <v>1156</v>
      </c>
      <c r="Q98">
        <v>236000</v>
      </c>
      <c r="R98">
        <v>861</v>
      </c>
      <c r="S98">
        <v>9277</v>
      </c>
      <c r="T98" s="3">
        <v>11300</v>
      </c>
      <c r="U98" s="3">
        <v>274</v>
      </c>
      <c r="V98">
        <v>292000</v>
      </c>
      <c r="W98" s="3">
        <v>6</v>
      </c>
      <c r="X98" s="1" t="s">
        <v>274</v>
      </c>
      <c r="Y98" s="1" t="s">
        <v>273</v>
      </c>
      <c r="Z98" s="2">
        <v>45792.305937500001</v>
      </c>
      <c r="AA98" t="s">
        <v>2108</v>
      </c>
      <c r="AB98" t="s">
        <v>662</v>
      </c>
    </row>
    <row r="99" spans="1:28">
      <c r="A99" s="3">
        <v>97</v>
      </c>
      <c r="B99" t="s">
        <v>525</v>
      </c>
      <c r="C99" t="s">
        <v>522</v>
      </c>
      <c r="D99" t="s">
        <v>524</v>
      </c>
      <c r="E99" t="s">
        <v>1618</v>
      </c>
      <c r="F99" t="s">
        <v>523</v>
      </c>
      <c r="G99" s="8"/>
      <c r="H99" s="8" t="str">
        <f t="shared" si="7"/>
        <v>1.마이크로-10만명 미만</v>
      </c>
      <c r="I99" s="8" t="str">
        <f ca="1">IFERROR(__xludf.DUMMYFUNCTION("iferror(REGEXEXTRACT(E99,""[a-zA-Z0-9._%+-]+@[a-zA-Z0-9.-]+\.[a-zA-Z]{2,}""),""2.이메일 없음"")"),"2.이메일 없음")</f>
        <v>2.이메일 없음</v>
      </c>
      <c r="J99" s="8">
        <f t="shared" si="8"/>
        <v>6.9164500000000004E-2</v>
      </c>
      <c r="K99" s="7">
        <f t="shared" si="9"/>
        <v>2.8299999999999999E-4</v>
      </c>
      <c r="L99" s="6">
        <f t="shared" si="10"/>
        <v>146.55000000000001</v>
      </c>
      <c r="M99" s="5">
        <f t="shared" si="11"/>
        <v>20.470829068577277</v>
      </c>
      <c r="N99" s="4">
        <f t="shared" si="12"/>
        <v>1.4039508700102354</v>
      </c>
      <c r="O99" s="4">
        <f t="shared" si="13"/>
        <v>0.67773636055574371</v>
      </c>
      <c r="P99" t="s">
        <v>1157</v>
      </c>
      <c r="Q99">
        <v>97700</v>
      </c>
      <c r="R99">
        <v>1084</v>
      </c>
      <c r="S99">
        <v>136600</v>
      </c>
      <c r="T99" s="3">
        <v>1163</v>
      </c>
      <c r="U99" s="3">
        <v>566</v>
      </c>
      <c r="V99">
        <v>2000000</v>
      </c>
      <c r="W99" s="3">
        <v>31</v>
      </c>
      <c r="X99" s="1" t="s">
        <v>5</v>
      </c>
      <c r="Y99" s="1" t="s">
        <v>678</v>
      </c>
      <c r="Z99" s="2">
        <v>45733.184988425928</v>
      </c>
      <c r="AA99" t="s">
        <v>2109</v>
      </c>
      <c r="AB99" t="s">
        <v>521</v>
      </c>
    </row>
    <row r="100" spans="1:28">
      <c r="A100" s="3">
        <v>98</v>
      </c>
      <c r="B100" t="s">
        <v>1410</v>
      </c>
      <c r="C100" t="s">
        <v>1460</v>
      </c>
      <c r="D100" t="s">
        <v>1344</v>
      </c>
      <c r="E100" t="s">
        <v>1619</v>
      </c>
      <c r="F100" t="s">
        <v>1816</v>
      </c>
      <c r="G100" s="8"/>
      <c r="H100" s="8" t="str">
        <f t="shared" si="7"/>
        <v>1.마이크로-10만명 미만</v>
      </c>
      <c r="I100" s="8" t="str">
        <f ca="1">IFERROR(__xludf.DUMMYFUNCTION("iferror(REGEXEXTRACT(E100,""[a-zA-Z0-9._%+-]+@[a-zA-Z0-9.-]+\.[a-zA-Z]{2,}""),""2.이메일 없음"")"),"bellaella619@gmail.com")</f>
        <v>bellaella619@gmail.com</v>
      </c>
      <c r="J100" s="8">
        <f t="shared" si="8"/>
        <v>3.8970747562296859</v>
      </c>
      <c r="K100" s="7">
        <f t="shared" si="9"/>
        <v>0.45395449620801731</v>
      </c>
      <c r="L100" s="6">
        <f t="shared" si="10"/>
        <v>1.1385000000000001</v>
      </c>
      <c r="M100" s="5">
        <f t="shared" si="11"/>
        <v>1.2160737812911726</v>
      </c>
      <c r="N100" s="4">
        <f t="shared" si="12"/>
        <v>0.66403162055335974</v>
      </c>
      <c r="O100" s="4">
        <f t="shared" si="13"/>
        <v>46.761748889408466</v>
      </c>
      <c r="P100" t="s">
        <v>1158</v>
      </c>
      <c r="Q100">
        <v>759</v>
      </c>
      <c r="R100">
        <v>246</v>
      </c>
      <c r="S100">
        <v>85</v>
      </c>
      <c r="T100" s="3">
        <v>3093</v>
      </c>
      <c r="U100" s="3">
        <v>419</v>
      </c>
      <c r="V100">
        <v>923</v>
      </c>
      <c r="W100" s="3">
        <v>157</v>
      </c>
      <c r="X100" s="1" t="s">
        <v>5</v>
      </c>
      <c r="Y100" s="1" t="s">
        <v>673</v>
      </c>
      <c r="Z100" s="2">
        <v>44980.208761574075</v>
      </c>
      <c r="AA100" t="s">
        <v>2110</v>
      </c>
      <c r="AB100" t="s">
        <v>1961</v>
      </c>
    </row>
    <row r="101" spans="1:28">
      <c r="A101" s="3">
        <v>99</v>
      </c>
      <c r="B101" t="s">
        <v>513</v>
      </c>
      <c r="C101" t="s">
        <v>1482</v>
      </c>
      <c r="D101" t="s">
        <v>512</v>
      </c>
      <c r="E101" t="s">
        <v>1620</v>
      </c>
      <c r="F101" t="s">
        <v>511</v>
      </c>
      <c r="G101" s="8"/>
      <c r="H101" s="8" t="str">
        <f t="shared" si="7"/>
        <v>2.메가-10만명 이상</v>
      </c>
      <c r="I101" s="8" t="str">
        <f ca="1">IFERROR(__xludf.DUMMYFUNCTION("iferror(REGEXEXTRACT(E101,""[a-zA-Z0-9._%+-]+@[a-zA-Z0-9.-]+\.[a-zA-Z]{2,}""),""2.이메일 없음"")"),"allisonwong333@gmail.com")</f>
        <v>allisonwong333@gmail.com</v>
      </c>
      <c r="J101" s="8">
        <f t="shared" si="8"/>
        <v>9.781088082901554E-2</v>
      </c>
      <c r="K101" s="7">
        <f t="shared" si="9"/>
        <v>8.9378238341968909E-4</v>
      </c>
      <c r="L101" s="6">
        <f t="shared" si="10"/>
        <v>150</v>
      </c>
      <c r="M101" s="5">
        <f t="shared" si="11"/>
        <v>0.26187245590230662</v>
      </c>
      <c r="N101" s="4">
        <f t="shared" si="12"/>
        <v>2.4803256445047491E-2</v>
      </c>
      <c r="O101" s="4">
        <f t="shared" si="13"/>
        <v>0.66225165562913912</v>
      </c>
      <c r="P101" t="s">
        <v>1159</v>
      </c>
      <c r="Q101">
        <v>294800</v>
      </c>
      <c r="R101">
        <v>663</v>
      </c>
      <c r="S101">
        <v>7243</v>
      </c>
      <c r="T101" s="3">
        <v>239</v>
      </c>
      <c r="U101" s="3">
        <v>69</v>
      </c>
      <c r="V101">
        <v>77200</v>
      </c>
      <c r="W101" s="3">
        <v>64</v>
      </c>
      <c r="X101" s="1" t="s">
        <v>5</v>
      </c>
      <c r="Y101" s="1" t="s">
        <v>669</v>
      </c>
      <c r="Z101" s="2">
        <v>45906.411944444444</v>
      </c>
      <c r="AA101" t="s">
        <v>2111</v>
      </c>
      <c r="AB101" t="s">
        <v>509</v>
      </c>
    </row>
    <row r="102" spans="1:28">
      <c r="A102" s="3">
        <v>100</v>
      </c>
      <c r="B102" t="s">
        <v>1411</v>
      </c>
      <c r="C102" t="s">
        <v>1483</v>
      </c>
      <c r="D102" t="s">
        <v>1345</v>
      </c>
      <c r="E102" t="s">
        <v>1621</v>
      </c>
      <c r="F102" t="s">
        <v>1817</v>
      </c>
      <c r="G102" s="8"/>
      <c r="H102" s="8" t="str">
        <f t="shared" si="7"/>
        <v>1.마이크로-10만명 미만</v>
      </c>
      <c r="I102" s="8" t="str">
        <f ca="1">IFERROR(__xludf.DUMMYFUNCTION("iferror(REGEXEXTRACT(E102,""[a-zA-Z0-9._%+-]+@[a-zA-Z0-9.-]+\.[a-zA-Z]{2,}""),""2.이메일 없음"")"),"elliesuh@mar-agency.co")</f>
        <v>elliesuh@mar-agency.co</v>
      </c>
      <c r="J102" s="8">
        <f t="shared" si="8"/>
        <v>0.10076838638858397</v>
      </c>
      <c r="K102" s="7">
        <f t="shared" si="9"/>
        <v>8.8913282107574102E-3</v>
      </c>
      <c r="L102" s="6">
        <f t="shared" si="10"/>
        <v>17.549999999999997</v>
      </c>
      <c r="M102" s="5">
        <f t="shared" si="11"/>
        <v>0.77863247863247864</v>
      </c>
      <c r="N102" s="4">
        <f t="shared" si="12"/>
        <v>6.1111111111111109E-2</v>
      </c>
      <c r="O102" s="4">
        <f t="shared" si="13"/>
        <v>5.3908355795148255</v>
      </c>
      <c r="P102" t="s">
        <v>1160</v>
      </c>
      <c r="Q102">
        <v>11700</v>
      </c>
      <c r="R102">
        <v>56</v>
      </c>
      <c r="S102">
        <v>634</v>
      </c>
      <c r="T102" s="3">
        <v>203</v>
      </c>
      <c r="U102" s="3">
        <v>81</v>
      </c>
      <c r="V102">
        <v>9110</v>
      </c>
      <c r="W102" s="3">
        <v>9</v>
      </c>
      <c r="X102" s="1" t="s">
        <v>5</v>
      </c>
      <c r="Y102" s="1" t="s">
        <v>663</v>
      </c>
      <c r="Z102" s="2">
        <v>45729.544039351851</v>
      </c>
      <c r="AA102" t="s">
        <v>2112</v>
      </c>
      <c r="AB102" t="s">
        <v>1962</v>
      </c>
    </row>
    <row r="103" spans="1:28">
      <c r="A103" s="3">
        <v>101</v>
      </c>
      <c r="B103" t="s">
        <v>502</v>
      </c>
      <c r="C103" t="s">
        <v>501</v>
      </c>
      <c r="D103" t="s">
        <v>500</v>
      </c>
      <c r="E103" t="s">
        <v>1622</v>
      </c>
      <c r="F103" t="s">
        <v>499</v>
      </c>
      <c r="G103" s="8"/>
      <c r="H103" s="8" t="str">
        <f t="shared" si="7"/>
        <v>2.메가-10만명 이상</v>
      </c>
      <c r="I103" s="8" t="str">
        <f ca="1">IFERROR(__xludf.DUMMYFUNCTION("iferror(REGEXEXTRACT(E103,""[a-zA-Z0-9._%+-]+@[a-zA-Z0-9.-]+\.[a-zA-Z]{2,}""),""2.이메일 없음"")"),"megan.homme@teamwass.com")</f>
        <v>megan.homme@teamwass.com</v>
      </c>
      <c r="J103" s="8">
        <f t="shared" si="8"/>
        <v>6.3722584469472432E-2</v>
      </c>
      <c r="K103" s="7">
        <f t="shared" si="9"/>
        <v>1.2329579134558388E-3</v>
      </c>
      <c r="L103" s="6">
        <f t="shared" si="10"/>
        <v>150</v>
      </c>
      <c r="M103" s="5">
        <f t="shared" si="11"/>
        <v>0.1205</v>
      </c>
      <c r="N103" s="4">
        <f t="shared" si="12"/>
        <v>6.3192857142857139E-3</v>
      </c>
      <c r="O103" s="4">
        <f t="shared" si="13"/>
        <v>0.66225165562913912</v>
      </c>
      <c r="P103" t="s">
        <v>1161</v>
      </c>
      <c r="Q103">
        <v>1400000</v>
      </c>
      <c r="R103">
        <v>866</v>
      </c>
      <c r="S103">
        <v>8639</v>
      </c>
      <c r="T103" s="3">
        <v>1903</v>
      </c>
      <c r="U103" s="3">
        <v>208</v>
      </c>
      <c r="V103">
        <v>168700</v>
      </c>
      <c r="W103" s="3">
        <v>20</v>
      </c>
      <c r="X103" s="1" t="s">
        <v>5</v>
      </c>
      <c r="Y103" s="1" t="s">
        <v>661</v>
      </c>
      <c r="Z103" s="2">
        <v>45401.049456018518</v>
      </c>
      <c r="AA103" t="s">
        <v>2113</v>
      </c>
      <c r="AB103" t="s">
        <v>497</v>
      </c>
    </row>
    <row r="104" spans="1:28">
      <c r="A104" s="3">
        <v>102</v>
      </c>
      <c r="B104" t="s">
        <v>1412</v>
      </c>
      <c r="C104" t="s">
        <v>1484</v>
      </c>
      <c r="D104" t="s">
        <v>1346</v>
      </c>
      <c r="E104" t="s">
        <v>1623</v>
      </c>
      <c r="F104" t="s">
        <v>1818</v>
      </c>
      <c r="G104" s="8"/>
      <c r="H104" s="8" t="str">
        <f t="shared" si="7"/>
        <v>1.마이크로-10만명 미만</v>
      </c>
      <c r="I104" s="8" t="str">
        <f ca="1">IFERROR(__xludf.DUMMYFUNCTION("iferror(REGEXEXTRACT(E104,""[a-zA-Z0-9._%+-]+@[a-zA-Z0-9.-]+\.[a-zA-Z]{2,}""),""2.이메일 없음"")"),"2.이메일 없음")</f>
        <v>2.이메일 없음</v>
      </c>
      <c r="J104" s="8">
        <f t="shared" si="8"/>
        <v>0.1888169014084507</v>
      </c>
      <c r="K104" s="7">
        <f t="shared" si="9"/>
        <v>1.6901408450704225E-4</v>
      </c>
      <c r="L104" s="6">
        <f t="shared" si="10"/>
        <v>44.400000000000006</v>
      </c>
      <c r="M104" s="5">
        <f t="shared" si="11"/>
        <v>1.1993243243243243</v>
      </c>
      <c r="N104" s="4">
        <f t="shared" si="12"/>
        <v>0.22638513513513514</v>
      </c>
      <c r="O104" s="4">
        <f t="shared" si="13"/>
        <v>2.2026431718061672</v>
      </c>
      <c r="P104" t="s">
        <v>1162</v>
      </c>
      <c r="Q104">
        <v>29600</v>
      </c>
      <c r="R104">
        <v>516</v>
      </c>
      <c r="S104">
        <v>6695</v>
      </c>
      <c r="T104" s="3">
        <v>2</v>
      </c>
      <c r="U104" s="3">
        <v>6</v>
      </c>
      <c r="V104">
        <v>35500</v>
      </c>
      <c r="W104" s="3">
        <v>16</v>
      </c>
      <c r="X104" s="1" t="s">
        <v>660</v>
      </c>
      <c r="Y104" s="1" t="s">
        <v>623</v>
      </c>
      <c r="Z104" s="2">
        <v>45909.136446759258</v>
      </c>
      <c r="AA104" t="s">
        <v>2114</v>
      </c>
      <c r="AB104" t="s">
        <v>1963</v>
      </c>
    </row>
    <row r="105" spans="1:28">
      <c r="A105" s="3">
        <v>103</v>
      </c>
      <c r="B105" t="s">
        <v>507</v>
      </c>
      <c r="C105" t="s">
        <v>504</v>
      </c>
      <c r="D105" t="s">
        <v>506</v>
      </c>
      <c r="E105" t="s">
        <v>1624</v>
      </c>
      <c r="F105" t="s">
        <v>505</v>
      </c>
      <c r="G105" s="8"/>
      <c r="H105" s="8" t="str">
        <f t="shared" si="7"/>
        <v>2.메가-10만명 이상</v>
      </c>
      <c r="I105" s="8" t="str">
        <f ca="1">IFERROR(__xludf.DUMMYFUNCTION("iferror(REGEXEXTRACT(E105,""[a-zA-Z0-9._%+-]+@[a-zA-Z0-9.-]+\.[a-zA-Z]{2,}""),""2.이메일 없음"")"),"nellie@fromatoztalent.com")</f>
        <v>nellie@fromatoztalent.com</v>
      </c>
      <c r="J105" s="8">
        <f t="shared" si="8"/>
        <v>6.8678815489749426E-2</v>
      </c>
      <c r="K105" s="7">
        <f t="shared" si="9"/>
        <v>7.5170842824601365E-4</v>
      </c>
      <c r="L105" s="6">
        <f t="shared" si="10"/>
        <v>150</v>
      </c>
      <c r="M105" s="5">
        <f t="shared" si="11"/>
        <v>0.15561857497341369</v>
      </c>
      <c r="N105" s="4">
        <f t="shared" si="12"/>
        <v>1.0287132222616093E-2</v>
      </c>
      <c r="O105" s="4">
        <f t="shared" si="13"/>
        <v>0.66225165562913912</v>
      </c>
      <c r="P105" t="s">
        <v>1163</v>
      </c>
      <c r="Q105">
        <v>282100</v>
      </c>
      <c r="R105">
        <v>1671</v>
      </c>
      <c r="S105">
        <v>2869</v>
      </c>
      <c r="T105" s="3">
        <v>113</v>
      </c>
      <c r="U105" s="3">
        <v>33</v>
      </c>
      <c r="V105">
        <v>43900</v>
      </c>
      <c r="W105" s="3">
        <v>15</v>
      </c>
      <c r="X105" s="1" t="s">
        <v>5</v>
      </c>
      <c r="Y105" s="1" t="s">
        <v>656</v>
      </c>
      <c r="Z105" s="2">
        <v>45904.894456018519</v>
      </c>
      <c r="AA105" t="s">
        <v>2115</v>
      </c>
      <c r="AB105" t="s">
        <v>503</v>
      </c>
    </row>
    <row r="106" spans="1:28">
      <c r="A106" s="3">
        <v>104</v>
      </c>
      <c r="B106" t="s">
        <v>1413</v>
      </c>
      <c r="C106" t="s">
        <v>1485</v>
      </c>
      <c r="D106" t="s">
        <v>1347</v>
      </c>
      <c r="E106" t="s">
        <v>1625</v>
      </c>
      <c r="F106" t="s">
        <v>1819</v>
      </c>
      <c r="G106" s="8"/>
      <c r="H106" s="8" t="str">
        <f t="shared" si="7"/>
        <v>2.메가-10만명 이상</v>
      </c>
      <c r="I106" s="8" t="str">
        <f ca="1">IFERROR(__xludf.DUMMYFUNCTION("iferror(REGEXEXTRACT(E106,""[a-zA-Z0-9._%+-]+@[a-zA-Z0-9.-]+\.[a-zA-Z]{2,}""),""2.이메일 없음"")"),"katisha0121@gmail.com")</f>
        <v>katisha0121@gmail.com</v>
      </c>
      <c r="J106" s="8">
        <f t="shared" si="8"/>
        <v>9.7351184210526312E-2</v>
      </c>
      <c r="K106" s="7">
        <f t="shared" si="9"/>
        <v>2.1973684210526314E-5</v>
      </c>
      <c r="L106" s="6">
        <f t="shared" si="10"/>
        <v>150</v>
      </c>
      <c r="M106" s="5">
        <f t="shared" si="11"/>
        <v>1.8536585365853659</v>
      </c>
      <c r="N106" s="4">
        <f t="shared" si="12"/>
        <v>0.18016268292682927</v>
      </c>
      <c r="O106" s="4">
        <f t="shared" si="13"/>
        <v>0.66225165562913912</v>
      </c>
      <c r="P106" t="s">
        <v>1164</v>
      </c>
      <c r="Q106">
        <v>4100000</v>
      </c>
      <c r="R106">
        <v>1796</v>
      </c>
      <c r="S106">
        <v>738500</v>
      </c>
      <c r="T106" s="3">
        <v>1202</v>
      </c>
      <c r="U106" s="3">
        <v>167</v>
      </c>
      <c r="V106">
        <v>7600000</v>
      </c>
      <c r="W106" s="3">
        <v>5</v>
      </c>
      <c r="X106" s="1" t="s">
        <v>5</v>
      </c>
      <c r="Y106" s="1" t="s">
        <v>651</v>
      </c>
      <c r="Z106" s="2">
        <v>45811.060694444444</v>
      </c>
      <c r="AA106" t="s">
        <v>2116</v>
      </c>
      <c r="AB106" t="s">
        <v>1964</v>
      </c>
    </row>
    <row r="107" spans="1:28">
      <c r="A107" s="3">
        <v>105</v>
      </c>
      <c r="B107" t="s">
        <v>491</v>
      </c>
      <c r="C107" t="s">
        <v>1486</v>
      </c>
      <c r="D107" t="s">
        <v>490</v>
      </c>
      <c r="E107" t="s">
        <v>1626</v>
      </c>
      <c r="F107" t="s">
        <v>1820</v>
      </c>
      <c r="G107" s="8"/>
      <c r="H107" s="8" t="str">
        <f t="shared" si="7"/>
        <v>2.메가-10만명 이상</v>
      </c>
      <c r="I107" s="8" t="str">
        <f ca="1">IFERROR(__xludf.DUMMYFUNCTION("iferror(REGEXEXTRACT(E107,""[a-zA-Z0-9._%+-]+@[a-zA-Z0-9.-]+\.[a-zA-Z]{2,}""),""2.이메일 없음"")"),"2.이메일 없음")</f>
        <v>2.이메일 없음</v>
      </c>
      <c r="J107" s="8">
        <f t="shared" si="8"/>
        <v>6.9036585365853664E-2</v>
      </c>
      <c r="K107" s="7">
        <f t="shared" si="9"/>
        <v>3.5731707317073172E-3</v>
      </c>
      <c r="L107" s="6">
        <f t="shared" si="10"/>
        <v>150</v>
      </c>
      <c r="M107" s="5">
        <f t="shared" si="11"/>
        <v>0.15833172427109479</v>
      </c>
      <c r="N107" s="4">
        <f t="shared" si="12"/>
        <v>9.8841475188260284E-3</v>
      </c>
      <c r="O107" s="4">
        <f t="shared" si="13"/>
        <v>0.66225165562913912</v>
      </c>
      <c r="P107" t="s">
        <v>1165</v>
      </c>
      <c r="Q107">
        <v>517900</v>
      </c>
      <c r="R107">
        <v>313</v>
      </c>
      <c r="S107">
        <v>4826</v>
      </c>
      <c r="T107" s="3">
        <v>542</v>
      </c>
      <c r="U107" s="3">
        <v>293</v>
      </c>
      <c r="V107">
        <v>82000</v>
      </c>
      <c r="W107" s="3">
        <v>34</v>
      </c>
      <c r="X107" s="1" t="s">
        <v>5</v>
      </c>
      <c r="Y107" s="1" t="s">
        <v>647</v>
      </c>
      <c r="Z107" s="2">
        <v>45381.193472222221</v>
      </c>
      <c r="AA107" t="s">
        <v>2117</v>
      </c>
      <c r="AB107" t="s">
        <v>488</v>
      </c>
    </row>
    <row r="108" spans="1:28">
      <c r="A108" s="3">
        <v>106</v>
      </c>
      <c r="B108" t="s">
        <v>1414</v>
      </c>
      <c r="C108" t="s">
        <v>1487</v>
      </c>
      <c r="D108" t="s">
        <v>1348</v>
      </c>
      <c r="E108" t="s">
        <v>1627</v>
      </c>
      <c r="F108" t="s">
        <v>1821</v>
      </c>
      <c r="G108" s="8"/>
      <c r="H108" s="8" t="str">
        <f t="shared" si="7"/>
        <v>1.마이크로-10만명 미만</v>
      </c>
      <c r="I108" s="8" t="str">
        <f ca="1">IFERROR(__xludf.DUMMYFUNCTION("iferror(REGEXEXTRACT(E108,""[a-zA-Z0-9._%+-]+@[a-zA-Z0-9.-]+\.[a-zA-Z]{2,}""),""2.이메일 없음"")"),"2.이메일 없음")</f>
        <v>2.이메일 없음</v>
      </c>
      <c r="J108" s="8">
        <f t="shared" si="8"/>
        <v>0.24210526315789474</v>
      </c>
      <c r="K108" s="7">
        <f t="shared" si="9"/>
        <v>7.8947368421052627E-2</v>
      </c>
      <c r="L108" s="6">
        <f t="shared" si="10"/>
        <v>3.8460000000000001</v>
      </c>
      <c r="M108" s="5">
        <f t="shared" si="11"/>
        <v>7.4102964118564749E-2</v>
      </c>
      <c r="N108" s="4">
        <f t="shared" si="12"/>
        <v>6.2402496099843996E-3</v>
      </c>
      <c r="O108" s="4">
        <f t="shared" si="13"/>
        <v>20.635575732562938</v>
      </c>
      <c r="P108" t="s">
        <v>1166</v>
      </c>
      <c r="Q108">
        <v>2564</v>
      </c>
      <c r="R108">
        <v>686</v>
      </c>
      <c r="S108">
        <v>1</v>
      </c>
      <c r="T108" s="3">
        <v>30</v>
      </c>
      <c r="U108" s="3">
        <v>15</v>
      </c>
      <c r="V108">
        <v>190</v>
      </c>
      <c r="W108" s="3">
        <v>62</v>
      </c>
      <c r="X108" s="1" t="s">
        <v>5</v>
      </c>
      <c r="Y108" s="1" t="s">
        <v>646</v>
      </c>
      <c r="Z108" s="2">
        <v>45864.253692129627</v>
      </c>
      <c r="AA108" t="s">
        <v>2118</v>
      </c>
      <c r="AB108" t="s">
        <v>1965</v>
      </c>
    </row>
    <row r="109" spans="1:28">
      <c r="A109" s="3">
        <v>107</v>
      </c>
      <c r="B109" t="s">
        <v>460</v>
      </c>
      <c r="C109" t="s">
        <v>459</v>
      </c>
      <c r="D109" t="s">
        <v>458</v>
      </c>
      <c r="E109" t="s">
        <v>1628</v>
      </c>
      <c r="F109" t="s">
        <v>1822</v>
      </c>
      <c r="G109" s="8"/>
      <c r="H109" s="8" t="str">
        <f t="shared" si="7"/>
        <v>1.마이크로-10만명 미만</v>
      </c>
      <c r="I109" s="8" t="str">
        <f ca="1">IFERROR(__xludf.DUMMYFUNCTION("iferror(REGEXEXTRACT(E109,""[a-zA-Z0-9._%+-]+@[a-zA-Z0-9.-]+\.[a-zA-Z]{2,}""),""2.이메일 없음"")"),"2.이메일 없음")</f>
        <v>2.이메일 없음</v>
      </c>
      <c r="J109" s="8">
        <f t="shared" si="8"/>
        <v>4.5006016847172082E-3</v>
      </c>
      <c r="K109" s="7">
        <f t="shared" si="9"/>
        <v>1.1371841155234656E-3</v>
      </c>
      <c r="L109" s="6">
        <f t="shared" si="10"/>
        <v>2.4000000000000004</v>
      </c>
      <c r="M109" s="5">
        <f t="shared" si="11"/>
        <v>103.875</v>
      </c>
      <c r="N109" s="4">
        <f t="shared" si="12"/>
        <v>0.26187500000000002</v>
      </c>
      <c r="O109" s="4">
        <f t="shared" si="13"/>
        <v>29.411764705882351</v>
      </c>
      <c r="P109" t="s">
        <v>1167</v>
      </c>
      <c r="Q109">
        <v>1600</v>
      </c>
      <c r="R109">
        <v>248</v>
      </c>
      <c r="S109">
        <v>230</v>
      </c>
      <c r="T109" s="3">
        <v>329</v>
      </c>
      <c r="U109" s="3">
        <v>189</v>
      </c>
      <c r="V109">
        <v>166200</v>
      </c>
      <c r="W109" s="3">
        <v>14</v>
      </c>
      <c r="X109" s="1" t="s">
        <v>5</v>
      </c>
      <c r="Y109" s="1" t="s">
        <v>642</v>
      </c>
      <c r="Z109" s="2">
        <v>45885.186423611114</v>
      </c>
      <c r="AA109" t="s">
        <v>2119</v>
      </c>
      <c r="AB109" t="s">
        <v>455</v>
      </c>
    </row>
    <row r="110" spans="1:28">
      <c r="A110" s="3">
        <v>108</v>
      </c>
      <c r="B110" t="s">
        <v>474</v>
      </c>
      <c r="C110" t="s">
        <v>473</v>
      </c>
      <c r="D110" t="s">
        <v>472</v>
      </c>
      <c r="E110" t="s">
        <v>1629</v>
      </c>
      <c r="F110" t="s">
        <v>1823</v>
      </c>
      <c r="G110" s="8"/>
      <c r="H110" s="8" t="str">
        <f t="shared" si="7"/>
        <v>1.마이크로-10만명 미만</v>
      </c>
      <c r="I110" s="8" t="str">
        <f ca="1">IFERROR(__xludf.DUMMYFUNCTION("iferror(REGEXEXTRACT(E110,""[a-zA-Z0-9._%+-]+@[a-zA-Z0-9.-]+\.[a-zA-Z]{2,}""),""2.이메일 없음"")"),"katecobyrne@gmail.com")</f>
        <v>katecobyrne@gmail.com</v>
      </c>
      <c r="J110" s="8">
        <f t="shared" si="8"/>
        <v>5.9266666666666669E-2</v>
      </c>
      <c r="K110" s="7">
        <f t="shared" si="9"/>
        <v>1.2666666666666666E-3</v>
      </c>
      <c r="L110" s="6">
        <f t="shared" si="10"/>
        <v>132.44999999999999</v>
      </c>
      <c r="M110" s="5">
        <f t="shared" si="11"/>
        <v>0.16987542468856173</v>
      </c>
      <c r="N110" s="4">
        <f t="shared" si="12"/>
        <v>8.8221970554926386E-3</v>
      </c>
      <c r="O110" s="4">
        <f t="shared" si="13"/>
        <v>0.74934432371674786</v>
      </c>
      <c r="P110" t="s">
        <v>1168</v>
      </c>
      <c r="Q110">
        <v>88300</v>
      </c>
      <c r="R110">
        <v>661</v>
      </c>
      <c r="S110">
        <v>760</v>
      </c>
      <c r="T110" s="3">
        <v>110</v>
      </c>
      <c r="U110" s="3">
        <v>19</v>
      </c>
      <c r="V110">
        <v>15000</v>
      </c>
      <c r="W110" s="3">
        <v>9</v>
      </c>
      <c r="X110" s="1" t="s">
        <v>640</v>
      </c>
      <c r="Y110" s="1" t="s">
        <v>639</v>
      </c>
      <c r="Z110" s="2">
        <v>45819.109097222223</v>
      </c>
      <c r="AA110" t="s">
        <v>2120</v>
      </c>
      <c r="AB110" t="s">
        <v>469</v>
      </c>
    </row>
    <row r="111" spans="1:28">
      <c r="A111" s="3">
        <v>109</v>
      </c>
      <c r="B111" t="s">
        <v>1415</v>
      </c>
      <c r="C111" t="s">
        <v>1488</v>
      </c>
      <c r="D111" t="s">
        <v>1349</v>
      </c>
      <c r="E111" t="s">
        <v>1630</v>
      </c>
      <c r="F111" t="s">
        <v>1824</v>
      </c>
      <c r="G111" s="8"/>
      <c r="H111" s="8" t="str">
        <f t="shared" si="7"/>
        <v>2.메가-10만명 이상</v>
      </c>
      <c r="I111" s="8" t="str">
        <f ca="1">IFERROR(__xludf.DUMMYFUNCTION("iferror(REGEXEXTRACT(E111,""[a-zA-Z0-9._%+-]+@[a-zA-Z0-9.-]+\.[a-zA-Z]{2,}""),""2.이메일 없음"")"),"Nohelyjolvera@gmail.com")</f>
        <v>Nohelyjolvera@gmail.com</v>
      </c>
      <c r="J111" s="8">
        <f t="shared" si="8"/>
        <v>0.15506871907641562</v>
      </c>
      <c r="K111" s="7">
        <f t="shared" si="9"/>
        <v>5.3326003298515663E-4</v>
      </c>
      <c r="L111" s="6">
        <f t="shared" si="10"/>
        <v>150</v>
      </c>
      <c r="M111" s="5">
        <f t="shared" si="11"/>
        <v>6.9961538461538464E-2</v>
      </c>
      <c r="N111" s="4">
        <f t="shared" si="12"/>
        <v>1.0845E-2</v>
      </c>
      <c r="O111" s="4">
        <f t="shared" si="13"/>
        <v>0.66225165562913912</v>
      </c>
      <c r="P111" t="s">
        <v>1169</v>
      </c>
      <c r="Q111">
        <v>2600000</v>
      </c>
      <c r="R111">
        <v>5373</v>
      </c>
      <c r="S111">
        <v>28100</v>
      </c>
      <c r="T111" s="3">
        <v>10</v>
      </c>
      <c r="U111" s="3">
        <v>97</v>
      </c>
      <c r="V111">
        <v>181900</v>
      </c>
      <c r="W111" s="3">
        <v>9</v>
      </c>
      <c r="X111" s="1" t="s">
        <v>5</v>
      </c>
      <c r="Y111" s="1" t="s">
        <v>636</v>
      </c>
      <c r="Z111" s="2">
        <v>45454.437013888892</v>
      </c>
      <c r="AA111" t="s">
        <v>2121</v>
      </c>
      <c r="AB111" t="s">
        <v>1966</v>
      </c>
    </row>
    <row r="112" spans="1:28">
      <c r="A112" s="3">
        <v>110</v>
      </c>
      <c r="B112" t="s">
        <v>1416</v>
      </c>
      <c r="C112" t="s">
        <v>1416</v>
      </c>
      <c r="D112" t="s">
        <v>1350</v>
      </c>
      <c r="E112" t="s">
        <v>1631</v>
      </c>
      <c r="F112" t="s">
        <v>1825</v>
      </c>
      <c r="G112" s="8"/>
      <c r="H112" s="8" t="str">
        <f t="shared" si="7"/>
        <v>2.메가-10만명 이상</v>
      </c>
      <c r="I112" s="8" t="str">
        <f ca="1">IFERROR(__xludf.DUMMYFUNCTION("iferror(REGEXEXTRACT(E112,""[a-zA-Z0-9._%+-]+@[a-zA-Z0-9.-]+\.[a-zA-Z]{2,}""),""2.이메일 없음"")"),"lkyancey@pearpop.com")</f>
        <v>lkyancey@pearpop.com</v>
      </c>
      <c r="J112" s="8">
        <f t="shared" si="8"/>
        <v>3.6046065259117084E-2</v>
      </c>
      <c r="K112" s="7">
        <f t="shared" si="9"/>
        <v>1.7274472168905949E-4</v>
      </c>
      <c r="L112" s="6">
        <f t="shared" si="10"/>
        <v>150</v>
      </c>
      <c r="M112" s="5">
        <f t="shared" si="11"/>
        <v>0.11284383799003682</v>
      </c>
      <c r="N112" s="4">
        <f t="shared" si="12"/>
        <v>3.9376218323586747E-3</v>
      </c>
      <c r="O112" s="4">
        <f t="shared" si="13"/>
        <v>0.66225165562913912</v>
      </c>
      <c r="P112" t="s">
        <v>1170</v>
      </c>
      <c r="Q112">
        <v>461700</v>
      </c>
      <c r="R112">
        <v>1719</v>
      </c>
      <c r="S112">
        <v>1809</v>
      </c>
      <c r="T112" s="3">
        <v>60</v>
      </c>
      <c r="U112" s="3">
        <v>9</v>
      </c>
      <c r="V112">
        <v>52100</v>
      </c>
      <c r="W112" s="3">
        <v>8</v>
      </c>
      <c r="X112" s="1" t="s">
        <v>631</v>
      </c>
      <c r="Y112" s="1" t="s">
        <v>177</v>
      </c>
      <c r="Z112" s="2">
        <v>45156.06927083333</v>
      </c>
      <c r="AA112" t="s">
        <v>2122</v>
      </c>
      <c r="AB112" t="s">
        <v>1967</v>
      </c>
    </row>
    <row r="113" spans="1:28">
      <c r="A113" s="3">
        <v>111</v>
      </c>
      <c r="B113" t="s">
        <v>654</v>
      </c>
      <c r="C113" t="s">
        <v>1489</v>
      </c>
      <c r="D113" t="s">
        <v>653</v>
      </c>
      <c r="E113" t="s">
        <v>1632</v>
      </c>
      <c r="F113" t="s">
        <v>652</v>
      </c>
      <c r="G113" s="8"/>
      <c r="H113" s="8" t="str">
        <f t="shared" si="7"/>
        <v>1.마이크로-10만명 미만</v>
      </c>
      <c r="I113" s="8" t="str">
        <f ca="1">IFERROR(__xludf.DUMMYFUNCTION("iferror(REGEXEXTRACT(E113,""[a-zA-Z0-9._%+-]+@[a-zA-Z0-9.-]+\.[a-zA-Z]{2,}""),""2.이메일 없음"")"),"aimee@friendsinreality.com")</f>
        <v>aimee@friendsinreality.com</v>
      </c>
      <c r="J113" s="8">
        <f t="shared" si="8"/>
        <v>0.43499220455254134</v>
      </c>
      <c r="K113" s="7">
        <f t="shared" si="9"/>
        <v>1.0608044901777362E-2</v>
      </c>
      <c r="L113" s="6">
        <f t="shared" si="10"/>
        <v>21.6</v>
      </c>
      <c r="M113" s="5">
        <f t="shared" si="11"/>
        <v>22.270833333333332</v>
      </c>
      <c r="N113" s="4">
        <f t="shared" si="12"/>
        <v>3.4306944444444443</v>
      </c>
      <c r="O113" s="4">
        <f t="shared" si="13"/>
        <v>4.4247787610619467</v>
      </c>
      <c r="P113" t="s">
        <v>1171</v>
      </c>
      <c r="Q113">
        <v>14400</v>
      </c>
      <c r="R113">
        <v>49</v>
      </c>
      <c r="S113">
        <v>46000</v>
      </c>
      <c r="T113" s="3">
        <v>90100</v>
      </c>
      <c r="U113" s="3">
        <v>3402</v>
      </c>
      <c r="V113">
        <v>320700</v>
      </c>
      <c r="W113" s="3">
        <v>9</v>
      </c>
      <c r="X113" s="1" t="s">
        <v>629</v>
      </c>
      <c r="Y113" s="1" t="s">
        <v>628</v>
      </c>
      <c r="Z113" s="2">
        <v>45542.315312500003</v>
      </c>
      <c r="AA113" t="s">
        <v>2123</v>
      </c>
      <c r="AB113" t="s">
        <v>650</v>
      </c>
    </row>
    <row r="114" spans="1:28">
      <c r="A114" s="3">
        <v>112</v>
      </c>
      <c r="B114" t="s">
        <v>1417</v>
      </c>
      <c r="C114" t="s">
        <v>1490</v>
      </c>
      <c r="D114" t="s">
        <v>1351</v>
      </c>
      <c r="E114" t="s">
        <v>1460</v>
      </c>
      <c r="F114" t="s">
        <v>1826</v>
      </c>
      <c r="G114" s="8"/>
      <c r="H114" s="8" t="str">
        <f t="shared" si="7"/>
        <v>1.마이크로-10만명 미만</v>
      </c>
      <c r="I114" s="8" t="str">
        <f ca="1">IFERROR(__xludf.DUMMYFUNCTION("iferror(REGEXEXTRACT(E114,""[a-zA-Z0-9._%+-]+@[a-zA-Z0-9.-]+\.[a-zA-Z]{2,}""),""2.이메일 없음"")"),"2.이메일 없음")</f>
        <v>2.이메일 없음</v>
      </c>
      <c r="J114" s="8">
        <f t="shared" si="8"/>
        <v>8.1236559139784947E-2</v>
      </c>
      <c r="K114" s="7">
        <f t="shared" si="9"/>
        <v>2.4193548387096775E-3</v>
      </c>
      <c r="L114" s="6">
        <f t="shared" si="10"/>
        <v>0.20700000000000002</v>
      </c>
      <c r="M114" s="5">
        <f t="shared" si="11"/>
        <v>134.78260869565219</v>
      </c>
      <c r="N114" s="4">
        <f t="shared" si="12"/>
        <v>9.7608695652173907</v>
      </c>
      <c r="O114" s="4">
        <f t="shared" si="13"/>
        <v>82.850041425020706</v>
      </c>
      <c r="P114" t="s">
        <v>1172</v>
      </c>
      <c r="Q114">
        <v>138</v>
      </c>
      <c r="R114">
        <v>5</v>
      </c>
      <c r="S114">
        <v>1302</v>
      </c>
      <c r="T114" s="3">
        <v>164</v>
      </c>
      <c r="U114" s="3">
        <v>45</v>
      </c>
      <c r="V114">
        <v>18600</v>
      </c>
      <c r="W114" s="3">
        <v>16</v>
      </c>
      <c r="X114" s="1" t="s">
        <v>5</v>
      </c>
      <c r="Y114" s="1" t="s">
        <v>62</v>
      </c>
      <c r="Z114" s="2">
        <v>45196.245937500003</v>
      </c>
      <c r="AA114" t="s">
        <v>2124</v>
      </c>
      <c r="AB114" t="s">
        <v>1968</v>
      </c>
    </row>
    <row r="115" spans="1:28">
      <c r="A115" s="3">
        <v>113</v>
      </c>
      <c r="B115" t="s">
        <v>466</v>
      </c>
      <c r="C115" t="s">
        <v>465</v>
      </c>
      <c r="D115" t="s">
        <v>464</v>
      </c>
      <c r="E115" t="s">
        <v>1460</v>
      </c>
      <c r="F115" t="s">
        <v>1827</v>
      </c>
      <c r="G115" s="8"/>
      <c r="H115" s="8" t="str">
        <f t="shared" si="7"/>
        <v>1.마이크로-10만명 미만</v>
      </c>
      <c r="I115" s="8" t="str">
        <f ca="1">IFERROR(__xludf.DUMMYFUNCTION("iferror(REGEXEXTRACT(E115,""[a-zA-Z0-9._%+-]+@[a-zA-Z0-9.-]+\.[a-zA-Z]{2,}""),""2.이메일 없음"")"),"Gabriellakminuto@gmail.com")</f>
        <v>Gabriellakminuto@gmail.com</v>
      </c>
      <c r="J115" s="8">
        <f t="shared" si="8"/>
        <v>9.4248894018080398E-2</v>
      </c>
      <c r="K115" s="7">
        <f t="shared" si="9"/>
        <v>2.3081361800346219E-3</v>
      </c>
      <c r="L115" s="6">
        <f t="shared" si="10"/>
        <v>0.189</v>
      </c>
      <c r="M115" s="5">
        <f t="shared" si="11"/>
        <v>41.261904761904759</v>
      </c>
      <c r="N115" s="4">
        <f t="shared" si="12"/>
        <v>3.7301587301587302</v>
      </c>
      <c r="O115" s="4">
        <f t="shared" si="13"/>
        <v>84.104289318755249</v>
      </c>
      <c r="P115" t="s">
        <v>1173</v>
      </c>
      <c r="Q115">
        <v>126</v>
      </c>
      <c r="R115">
        <v>1</v>
      </c>
      <c r="S115">
        <v>458</v>
      </c>
      <c r="T115" s="3">
        <v>20</v>
      </c>
      <c r="U115" s="3">
        <v>12</v>
      </c>
      <c r="V115">
        <v>5199</v>
      </c>
      <c r="W115" s="3">
        <v>62</v>
      </c>
      <c r="X115" s="1" t="s">
        <v>624</v>
      </c>
      <c r="Y115" s="1" t="s">
        <v>623</v>
      </c>
      <c r="Z115" s="2">
        <v>45886.283078703702</v>
      </c>
      <c r="AA115" t="s">
        <v>2125</v>
      </c>
      <c r="AB115" t="s">
        <v>462</v>
      </c>
    </row>
    <row r="116" spans="1:28">
      <c r="A116" s="3">
        <v>114</v>
      </c>
      <c r="B116" t="s">
        <v>1418</v>
      </c>
      <c r="C116" t="s">
        <v>1491</v>
      </c>
      <c r="D116" t="s">
        <v>1352</v>
      </c>
      <c r="E116" t="s">
        <v>1633</v>
      </c>
      <c r="F116" t="s">
        <v>1828</v>
      </c>
      <c r="G116" s="8"/>
      <c r="H116" s="8" t="str">
        <f t="shared" si="7"/>
        <v>1.마이크로-10만명 미만</v>
      </c>
      <c r="I116" s="8" t="str">
        <f ca="1">IFERROR(__xludf.DUMMYFUNCTION("iferror(REGEXEXTRACT(E116,""[a-zA-Z0-9._%+-]+@[a-zA-Z0-9.-]+\.[a-zA-Z]{2,}""),""2.이메일 없음"")"),"leah@thetalentnet.com.au")</f>
        <v>leah@thetalentnet.com.au</v>
      </c>
      <c r="J116" s="8">
        <f t="shared" si="8"/>
        <v>0.24660892302663834</v>
      </c>
      <c r="K116" s="7">
        <f t="shared" si="9"/>
        <v>6.5370158522634414E-3</v>
      </c>
      <c r="L116" s="6">
        <f t="shared" si="10"/>
        <v>7.1070000000000011</v>
      </c>
      <c r="M116" s="5">
        <f t="shared" si="11"/>
        <v>1.2914731954411145</v>
      </c>
      <c r="N116" s="4">
        <f t="shared" si="12"/>
        <v>8.1891093288307307E-2</v>
      </c>
      <c r="O116" s="4">
        <f t="shared" si="13"/>
        <v>12.335019119279632</v>
      </c>
      <c r="P116" t="s">
        <v>1174</v>
      </c>
      <c r="Q116">
        <v>4738</v>
      </c>
      <c r="R116">
        <v>380</v>
      </c>
      <c r="S116">
        <v>348</v>
      </c>
      <c r="T116" s="3">
        <v>1121</v>
      </c>
      <c r="U116" s="3">
        <v>40</v>
      </c>
      <c r="V116">
        <v>6119</v>
      </c>
      <c r="W116" s="3">
        <v>15</v>
      </c>
      <c r="X116" s="1" t="s">
        <v>618</v>
      </c>
      <c r="Y116" s="1" t="s">
        <v>617</v>
      </c>
      <c r="Z116" s="2">
        <v>45503.500486111108</v>
      </c>
      <c r="AA116" t="s">
        <v>2126</v>
      </c>
      <c r="AB116" t="s">
        <v>1969</v>
      </c>
    </row>
    <row r="117" spans="1:28">
      <c r="A117" s="3">
        <v>115</v>
      </c>
      <c r="B117" t="s">
        <v>482</v>
      </c>
      <c r="C117" t="s">
        <v>481</v>
      </c>
      <c r="D117" t="s">
        <v>480</v>
      </c>
      <c r="E117" t="s">
        <v>1634</v>
      </c>
      <c r="F117" t="s">
        <v>1829</v>
      </c>
      <c r="G117" s="8"/>
      <c r="H117" s="8" t="str">
        <f t="shared" si="7"/>
        <v>2.메가-10만명 이상</v>
      </c>
      <c r="I117" s="8" t="str">
        <f ca="1">IFERROR(__xludf.DUMMYFUNCTION("iferror(REGEXEXTRACT(E117,""[a-zA-Z0-9._%+-]+@[a-zA-Z0-9.-]+\.[a-zA-Z]{2,}""),""2.이메일 없음"")"),"mia@connectmgt.com")</f>
        <v>mia@connectmgt.com</v>
      </c>
      <c r="J117" s="8">
        <f t="shared" si="8"/>
        <v>5.9038780487804879E-2</v>
      </c>
      <c r="K117" s="7">
        <f t="shared" si="9"/>
        <v>8.2926829268292685E-6</v>
      </c>
      <c r="L117" s="6">
        <f t="shared" si="10"/>
        <v>150</v>
      </c>
      <c r="M117" s="5">
        <f t="shared" si="11"/>
        <v>3.7272727272727271</v>
      </c>
      <c r="N117" s="4">
        <f t="shared" si="12"/>
        <v>0.21939454545454545</v>
      </c>
      <c r="O117" s="4">
        <f t="shared" si="13"/>
        <v>0.66225165562913912</v>
      </c>
      <c r="P117" t="s">
        <v>1175</v>
      </c>
      <c r="Q117">
        <v>1100000</v>
      </c>
      <c r="R117">
        <v>924</v>
      </c>
      <c r="S117">
        <v>241300</v>
      </c>
      <c r="T117" s="3">
        <v>725</v>
      </c>
      <c r="U117" s="3">
        <v>34</v>
      </c>
      <c r="V117">
        <v>4100000</v>
      </c>
      <c r="W117" s="3">
        <v>28</v>
      </c>
      <c r="X117" s="1" t="s">
        <v>5</v>
      </c>
      <c r="Y117" s="1" t="s">
        <v>613</v>
      </c>
      <c r="Z117" s="2">
        <v>45619.777997685182</v>
      </c>
      <c r="AA117" t="s">
        <v>2127</v>
      </c>
      <c r="AB117" t="s">
        <v>477</v>
      </c>
    </row>
    <row r="118" spans="1:28">
      <c r="A118" s="3">
        <v>116</v>
      </c>
      <c r="B118" t="s">
        <v>486</v>
      </c>
      <c r="C118" t="s">
        <v>1492</v>
      </c>
      <c r="D118" t="s">
        <v>485</v>
      </c>
      <c r="E118" t="s">
        <v>1635</v>
      </c>
      <c r="F118" t="s">
        <v>1830</v>
      </c>
      <c r="G118" s="8"/>
      <c r="H118" s="8" t="str">
        <f t="shared" si="7"/>
        <v>1.마이크로-10만명 미만</v>
      </c>
      <c r="I118" s="8" t="str">
        <f ca="1">IFERROR(__xludf.DUMMYFUNCTION("iferror(REGEXEXTRACT(E118,""[a-zA-Z0-9._%+-]+@[a-zA-Z0-9.-]+\.[a-zA-Z]{2,}""),""2.이메일 없음"")"),"info@theangelsmgmt.com")</f>
        <v>info@theangelsmgmt.com</v>
      </c>
      <c r="J118" s="8">
        <f t="shared" si="8"/>
        <v>3.1753000000000003E-2</v>
      </c>
      <c r="K118" s="7">
        <f t="shared" si="9"/>
        <v>4.1999999999999998E-5</v>
      </c>
      <c r="L118" s="6">
        <f t="shared" si="10"/>
        <v>36.599999999999994</v>
      </c>
      <c r="M118" s="5">
        <f t="shared" si="11"/>
        <v>40.983606557377051</v>
      </c>
      <c r="N118" s="4">
        <f t="shared" si="12"/>
        <v>1.3009016393442623</v>
      </c>
      <c r="O118" s="4">
        <f t="shared" si="13"/>
        <v>2.6595744680851068</v>
      </c>
      <c r="P118" t="s">
        <v>1176</v>
      </c>
      <c r="Q118">
        <v>24400</v>
      </c>
      <c r="R118">
        <v>190</v>
      </c>
      <c r="S118">
        <v>31700</v>
      </c>
      <c r="T118" s="3">
        <v>11</v>
      </c>
      <c r="U118" s="3">
        <v>42</v>
      </c>
      <c r="V118">
        <v>1000000</v>
      </c>
      <c r="W118" s="3">
        <v>30</v>
      </c>
      <c r="X118" s="1" t="s">
        <v>609</v>
      </c>
      <c r="Y118" s="1" t="s">
        <v>608</v>
      </c>
      <c r="Z118" s="2">
        <v>45387.754976851851</v>
      </c>
      <c r="AA118" t="s">
        <v>2128</v>
      </c>
      <c r="AB118" t="s">
        <v>483</v>
      </c>
    </row>
    <row r="119" spans="1:28">
      <c r="A119" s="3">
        <v>117</v>
      </c>
      <c r="B119" t="s">
        <v>454</v>
      </c>
      <c r="C119" t="s">
        <v>453</v>
      </c>
      <c r="D119" t="s">
        <v>452</v>
      </c>
      <c r="E119" t="s">
        <v>1636</v>
      </c>
      <c r="F119" t="s">
        <v>1831</v>
      </c>
      <c r="G119" s="8"/>
      <c r="H119" s="8" t="str">
        <f t="shared" si="7"/>
        <v>1.마이크로-10만명 미만</v>
      </c>
      <c r="I119" s="8" t="str">
        <f ca="1">IFERROR(__xludf.DUMMYFUNCTION("iferror(REGEXEXTRACT(E119,""[a-zA-Z0-9._%+-]+@[a-zA-Z0-9.-]+\.[a-zA-Z]{2,}""),""2.이메일 없음"")"),"contact@hobmanagement.com")</f>
        <v>contact@hobmanagement.com</v>
      </c>
      <c r="J119" s="8">
        <f t="shared" si="8"/>
        <v>1.7014110150204823E-2</v>
      </c>
      <c r="K119" s="7">
        <f t="shared" si="9"/>
        <v>2.5034137460172962E-5</v>
      </c>
      <c r="L119" s="6">
        <f t="shared" si="10"/>
        <v>9.1530000000000005</v>
      </c>
      <c r="M119" s="5">
        <f t="shared" si="11"/>
        <v>72.009177318911838</v>
      </c>
      <c r="N119" s="4">
        <f t="shared" si="12"/>
        <v>1.2233693870862012</v>
      </c>
      <c r="O119" s="4">
        <f t="shared" si="13"/>
        <v>9.8493056239535104</v>
      </c>
      <c r="P119" t="s">
        <v>1177</v>
      </c>
      <c r="Q119">
        <v>6102</v>
      </c>
      <c r="R119">
        <v>493</v>
      </c>
      <c r="S119">
        <v>7454</v>
      </c>
      <c r="T119" s="3">
        <v>11</v>
      </c>
      <c r="U119" s="3">
        <v>11</v>
      </c>
      <c r="V119">
        <v>439400</v>
      </c>
      <c r="W119" s="3">
        <v>8</v>
      </c>
      <c r="X119" s="1" t="s">
        <v>603</v>
      </c>
      <c r="Y119" s="1" t="s">
        <v>602</v>
      </c>
      <c r="Z119" s="2">
        <v>45865.727523148147</v>
      </c>
      <c r="AA119" t="s">
        <v>2129</v>
      </c>
      <c r="AB119" t="s">
        <v>449</v>
      </c>
    </row>
    <row r="120" spans="1:28">
      <c r="A120" s="3">
        <v>118</v>
      </c>
      <c r="B120" t="s">
        <v>421</v>
      </c>
      <c r="C120" t="s">
        <v>420</v>
      </c>
      <c r="D120" t="s">
        <v>419</v>
      </c>
      <c r="E120" t="s">
        <v>1637</v>
      </c>
      <c r="F120" t="s">
        <v>418</v>
      </c>
      <c r="G120" s="8"/>
      <c r="H120" s="8" t="str">
        <f t="shared" si="7"/>
        <v>2.메가-10만명 이상</v>
      </c>
      <c r="I120" s="8" t="str">
        <f ca="1">IFERROR(__xludf.DUMMYFUNCTION("iferror(REGEXEXTRACT(E120,""[a-zA-Z0-9._%+-]+@[a-zA-Z0-9.-]+\.[a-zA-Z]{2,}""),""2.이메일 없음"")"),"riley.collabs1@gmail.com")</f>
        <v>riley.collabs1@gmail.com</v>
      </c>
      <c r="J120" s="8">
        <f t="shared" si="8"/>
        <v>0.14571175950486295</v>
      </c>
      <c r="K120" s="7">
        <f t="shared" si="9"/>
        <v>2.0209675382089175E-5</v>
      </c>
      <c r="L120" s="6">
        <f t="shared" si="10"/>
        <v>150</v>
      </c>
      <c r="M120" s="5">
        <f t="shared" si="11"/>
        <v>1.6176951369023294</v>
      </c>
      <c r="N120" s="4">
        <f t="shared" si="12"/>
        <v>0.23562729873314261</v>
      </c>
      <c r="O120" s="4">
        <f t="shared" si="13"/>
        <v>0.66225165562913912</v>
      </c>
      <c r="P120" t="s">
        <v>1178</v>
      </c>
      <c r="Q120">
        <v>489400</v>
      </c>
      <c r="R120">
        <v>1307</v>
      </c>
      <c r="S120">
        <v>115300</v>
      </c>
      <c r="T120" s="3">
        <v>44</v>
      </c>
      <c r="U120" s="3">
        <v>16</v>
      </c>
      <c r="V120">
        <v>791700</v>
      </c>
      <c r="W120" s="3">
        <v>10</v>
      </c>
      <c r="X120" s="1" t="s">
        <v>596</v>
      </c>
      <c r="Y120" s="1" t="s">
        <v>595</v>
      </c>
      <c r="Z120" s="2">
        <v>45552.254236111112</v>
      </c>
      <c r="AA120" t="s">
        <v>2130</v>
      </c>
      <c r="AB120" t="s">
        <v>415</v>
      </c>
    </row>
    <row r="121" spans="1:28">
      <c r="A121" s="3">
        <v>119</v>
      </c>
      <c r="B121" t="s">
        <v>448</v>
      </c>
      <c r="C121" t="s">
        <v>446</v>
      </c>
      <c r="D121" t="s">
        <v>447</v>
      </c>
      <c r="E121" t="s">
        <v>1638</v>
      </c>
      <c r="F121" t="s">
        <v>1832</v>
      </c>
      <c r="G121" s="8"/>
      <c r="H121" s="8" t="str">
        <f t="shared" si="7"/>
        <v>2.메가-10만명 이상</v>
      </c>
      <c r="I121" s="8" t="str">
        <f ca="1">IFERROR(__xludf.DUMMYFUNCTION("iferror(REGEXEXTRACT(E121,""[a-zA-Z0-9._%+-]+@[a-zA-Z0-9.-]+\.[a-zA-Z]{2,}""),""2.이메일 없음"")"),"monicaxmarra@gmail.com")</f>
        <v>monicaxmarra@gmail.com</v>
      </c>
      <c r="J121" s="8">
        <f t="shared" si="8"/>
        <v>4.4703344120819846E-2</v>
      </c>
      <c r="K121" s="7">
        <f t="shared" si="9"/>
        <v>9.7087378640776706E-5</v>
      </c>
      <c r="L121" s="6">
        <f t="shared" si="10"/>
        <v>150</v>
      </c>
      <c r="M121" s="5">
        <f t="shared" si="11"/>
        <v>9.2700000000000005E-2</v>
      </c>
      <c r="N121" s="4">
        <f t="shared" si="12"/>
        <v>4.1419999999999998E-3</v>
      </c>
      <c r="O121" s="4">
        <f t="shared" si="13"/>
        <v>0.66225165562913912</v>
      </c>
      <c r="P121" t="s">
        <v>1179</v>
      </c>
      <c r="Q121">
        <v>1000000</v>
      </c>
      <c r="R121">
        <v>1061</v>
      </c>
      <c r="S121">
        <v>4133</v>
      </c>
      <c r="T121" s="3">
        <v>2</v>
      </c>
      <c r="U121" s="3">
        <v>9</v>
      </c>
      <c r="V121">
        <v>92700</v>
      </c>
      <c r="W121" s="3">
        <v>11</v>
      </c>
      <c r="X121" s="1" t="s">
        <v>94</v>
      </c>
      <c r="Y121" s="1" t="s">
        <v>93</v>
      </c>
      <c r="Z121" s="2">
        <v>45454.155439814815</v>
      </c>
      <c r="AA121" t="s">
        <v>2131</v>
      </c>
      <c r="AB121" t="s">
        <v>445</v>
      </c>
    </row>
    <row r="122" spans="1:28">
      <c r="A122" s="3">
        <v>120</v>
      </c>
      <c r="B122" t="s">
        <v>438</v>
      </c>
      <c r="C122" t="s">
        <v>435</v>
      </c>
      <c r="D122" t="s">
        <v>437</v>
      </c>
      <c r="E122" t="s">
        <v>1639</v>
      </c>
      <c r="F122" t="s">
        <v>436</v>
      </c>
      <c r="G122" s="8"/>
      <c r="H122" s="8" t="str">
        <f t="shared" si="7"/>
        <v>1.마이크로-10만명 미만</v>
      </c>
      <c r="I122" s="8" t="str">
        <f ca="1">IFERROR(__xludf.DUMMYFUNCTION("iferror(REGEXEXTRACT(E122,""[a-zA-Z0-9._%+-]+@[a-zA-Z0-9.-]+\.[a-zA-Z]{2,}""),""2.이메일 없음"")"),"2.이메일 없음")</f>
        <v>2.이메일 없음</v>
      </c>
      <c r="J122" s="8">
        <f t="shared" si="8"/>
        <v>0.16960784313725491</v>
      </c>
      <c r="K122" s="7">
        <f t="shared" si="9"/>
        <v>3.0718954248366015E-3</v>
      </c>
      <c r="L122" s="6">
        <f t="shared" si="10"/>
        <v>61.800000000000004</v>
      </c>
      <c r="M122" s="5">
        <f t="shared" si="11"/>
        <v>0.37135922330097088</v>
      </c>
      <c r="N122" s="4">
        <f t="shared" si="12"/>
        <v>5.4635922330097085E-2</v>
      </c>
      <c r="O122" s="4">
        <f t="shared" si="13"/>
        <v>1.592356687898089</v>
      </c>
      <c r="P122" t="s">
        <v>1180</v>
      </c>
      <c r="Q122">
        <v>41200</v>
      </c>
      <c r="R122">
        <v>489</v>
      </c>
      <c r="S122">
        <v>2204</v>
      </c>
      <c r="T122" s="3">
        <v>344</v>
      </c>
      <c r="U122" s="3">
        <v>47</v>
      </c>
      <c r="V122">
        <v>15300</v>
      </c>
      <c r="W122" s="3">
        <v>12</v>
      </c>
      <c r="X122" s="1" t="s">
        <v>587</v>
      </c>
      <c r="Y122" s="1" t="s">
        <v>586</v>
      </c>
      <c r="Z122" s="2">
        <v>45218.061354166668</v>
      </c>
      <c r="AA122" t="s">
        <v>2132</v>
      </c>
      <c r="AB122" t="s">
        <v>434</v>
      </c>
    </row>
    <row r="123" spans="1:28">
      <c r="A123" s="3">
        <v>121</v>
      </c>
      <c r="B123" t="s">
        <v>432</v>
      </c>
      <c r="C123" t="s">
        <v>429</v>
      </c>
      <c r="D123" t="s">
        <v>431</v>
      </c>
      <c r="E123" t="s">
        <v>1564</v>
      </c>
      <c r="F123" t="s">
        <v>430</v>
      </c>
      <c r="G123" s="8"/>
      <c r="H123" s="8" t="str">
        <f t="shared" si="7"/>
        <v>2.메가-10만명 이상</v>
      </c>
      <c r="I123" s="8" t="str">
        <f ca="1">IFERROR(__xludf.DUMMYFUNCTION("iferror(REGEXEXTRACT(E123,""[a-zA-Z0-9._%+-]+@[a-zA-Z0-9.-]+\.[a-zA-Z]{2,}""),""2.이메일 없음"")"),"alexlee.zia@gmail.com")</f>
        <v>alexlee.zia@gmail.com</v>
      </c>
      <c r="J123" s="8">
        <f t="shared" si="8"/>
        <v>0.11481268011527378</v>
      </c>
      <c r="K123" s="7">
        <f t="shared" si="9"/>
        <v>1.4409221902017292E-4</v>
      </c>
      <c r="L123" s="6">
        <f t="shared" si="10"/>
        <v>150</v>
      </c>
      <c r="M123" s="5">
        <f t="shared" si="11"/>
        <v>0.47146739130434784</v>
      </c>
      <c r="N123" s="4">
        <f t="shared" si="12"/>
        <v>5.4096467391304345E-2</v>
      </c>
      <c r="O123" s="4">
        <f t="shared" si="13"/>
        <v>0.66225165562913912</v>
      </c>
      <c r="P123" t="s">
        <v>1181</v>
      </c>
      <c r="Q123">
        <v>147200</v>
      </c>
      <c r="R123">
        <v>2652</v>
      </c>
      <c r="S123">
        <v>7953</v>
      </c>
      <c r="T123" s="3">
        <v>5</v>
      </c>
      <c r="U123" s="3">
        <v>10</v>
      </c>
      <c r="V123">
        <v>69400</v>
      </c>
      <c r="W123" s="3">
        <v>20</v>
      </c>
      <c r="X123" s="1" t="s">
        <v>5</v>
      </c>
      <c r="Y123" s="1" t="s">
        <v>582</v>
      </c>
      <c r="Z123" s="2">
        <v>45854.518090277779</v>
      </c>
      <c r="AA123" t="s">
        <v>2133</v>
      </c>
      <c r="AB123" t="s">
        <v>428</v>
      </c>
    </row>
    <row r="124" spans="1:28">
      <c r="A124" s="3">
        <v>122</v>
      </c>
      <c r="B124" t="s">
        <v>427</v>
      </c>
      <c r="C124" t="s">
        <v>427</v>
      </c>
      <c r="D124" t="s">
        <v>426</v>
      </c>
      <c r="E124" t="s">
        <v>1640</v>
      </c>
      <c r="F124" t="s">
        <v>425</v>
      </c>
      <c r="G124" s="8"/>
      <c r="H124" s="8" t="str">
        <f t="shared" si="7"/>
        <v>1.마이크로-10만명 미만</v>
      </c>
      <c r="I124" s="8" t="str">
        <f ca="1">IFERROR(__xludf.DUMMYFUNCTION("iferror(REGEXEXTRACT(E124,""[a-zA-Z0-9._%+-]+@[a-zA-Z0-9.-]+\.[a-zA-Z]{2,}""),""2.이메일 없음"")"),"abbyguolla@gmail.com")</f>
        <v>abbyguolla@gmail.com</v>
      </c>
      <c r="J124" s="8">
        <f t="shared" si="8"/>
        <v>7.866108786610879E-3</v>
      </c>
      <c r="K124" s="7">
        <f t="shared" si="9"/>
        <v>2.5104602510460253E-4</v>
      </c>
      <c r="L124" s="6">
        <f t="shared" si="10"/>
        <v>30.450000000000003</v>
      </c>
      <c r="M124" s="5">
        <f t="shared" si="11"/>
        <v>1.1773399014778325</v>
      </c>
      <c r="N124" s="4">
        <f t="shared" si="12"/>
        <v>9.2118226600985224E-3</v>
      </c>
      <c r="O124" s="4">
        <f t="shared" si="13"/>
        <v>3.1796502384737675</v>
      </c>
      <c r="P124" t="s">
        <v>1182</v>
      </c>
      <c r="Q124">
        <v>20300</v>
      </c>
      <c r="R124">
        <v>526</v>
      </c>
      <c r="S124">
        <v>181</v>
      </c>
      <c r="T124" s="3">
        <v>1</v>
      </c>
      <c r="U124" s="3">
        <v>6</v>
      </c>
      <c r="V124">
        <v>23900</v>
      </c>
      <c r="W124" s="3">
        <v>30</v>
      </c>
      <c r="X124" s="1" t="s">
        <v>5</v>
      </c>
      <c r="Y124" s="1" t="s">
        <v>578</v>
      </c>
      <c r="Z124" s="2">
        <v>45881.17050925926</v>
      </c>
      <c r="AA124" t="s">
        <v>2134</v>
      </c>
      <c r="AB124" t="s">
        <v>422</v>
      </c>
    </row>
    <row r="125" spans="1:28">
      <c r="A125" s="3">
        <v>123</v>
      </c>
      <c r="B125" t="s">
        <v>442</v>
      </c>
      <c r="C125" t="s">
        <v>442</v>
      </c>
      <c r="D125" t="s">
        <v>441</v>
      </c>
      <c r="E125" t="s">
        <v>1641</v>
      </c>
      <c r="F125" t="s">
        <v>1833</v>
      </c>
      <c r="G125" s="8"/>
      <c r="H125" s="8" t="str">
        <f t="shared" si="7"/>
        <v>1.마이크로-10만명 미만</v>
      </c>
      <c r="I125" s="8" t="str">
        <f ca="1">IFERROR(__xludf.DUMMYFUNCTION("iferror(REGEXEXTRACT(E125,""[a-zA-Z0-9._%+-]+@[a-zA-Z0-9.-]+\.[a-zA-Z]{2,}""),""2.이메일 없음"")"),"2.이메일 없음")</f>
        <v>2.이메일 없음</v>
      </c>
      <c r="J125" s="8">
        <f t="shared" si="8"/>
        <v>0.12602874339761699</v>
      </c>
      <c r="K125" s="7">
        <f t="shared" si="9"/>
        <v>2.2110305859231053E-3</v>
      </c>
      <c r="L125" s="6">
        <f t="shared" si="10"/>
        <v>14.924999999999999</v>
      </c>
      <c r="M125" s="5">
        <f t="shared" si="11"/>
        <v>0.81819095477386938</v>
      </c>
      <c r="N125" s="4">
        <f t="shared" si="12"/>
        <v>9.5678391959798992E-2</v>
      </c>
      <c r="O125" s="4">
        <f t="shared" si="13"/>
        <v>6.2794348508634226</v>
      </c>
      <c r="P125" t="s">
        <v>1183</v>
      </c>
      <c r="Q125">
        <v>9950</v>
      </c>
      <c r="R125">
        <v>183</v>
      </c>
      <c r="S125">
        <v>934</v>
      </c>
      <c r="T125" s="3">
        <v>74</v>
      </c>
      <c r="U125" s="3">
        <v>18</v>
      </c>
      <c r="V125">
        <v>8141</v>
      </c>
      <c r="W125" s="3">
        <v>8</v>
      </c>
      <c r="X125" s="1" t="s">
        <v>574</v>
      </c>
      <c r="Y125" s="1" t="s">
        <v>573</v>
      </c>
      <c r="Z125" s="2">
        <v>45647.107222222221</v>
      </c>
      <c r="AA125" t="s">
        <v>2135</v>
      </c>
      <c r="AB125" t="s">
        <v>439</v>
      </c>
    </row>
    <row r="126" spans="1:28">
      <c r="A126" s="3">
        <v>124</v>
      </c>
      <c r="B126" t="s">
        <v>326</v>
      </c>
      <c r="C126" t="s">
        <v>326</v>
      </c>
      <c r="D126" t="s">
        <v>325</v>
      </c>
      <c r="E126" t="s">
        <v>1642</v>
      </c>
      <c r="F126" t="s">
        <v>324</v>
      </c>
      <c r="G126" s="8"/>
      <c r="H126" s="8" t="str">
        <f t="shared" si="7"/>
        <v>2.메가-10만명 이상</v>
      </c>
      <c r="I126" s="8" t="str">
        <f ca="1">IFERROR(__xludf.DUMMYFUNCTION("iferror(REGEXEXTRACT(E126,""[a-zA-Z0-9._%+-]+@[a-zA-Z0-9.-]+\.[a-zA-Z]{2,}""),""2.이메일 없음"")"),"2.이메일 없음")</f>
        <v>2.이메일 없음</v>
      </c>
      <c r="J126" s="8">
        <f t="shared" si="8"/>
        <v>0.10213542372881355</v>
      </c>
      <c r="K126" s="7">
        <f t="shared" si="9"/>
        <v>5.7101694915254241E-4</v>
      </c>
      <c r="L126" s="6">
        <f t="shared" si="10"/>
        <v>150</v>
      </c>
      <c r="M126" s="5">
        <f t="shared" si="11"/>
        <v>0.4041095890410959</v>
      </c>
      <c r="N126" s="4">
        <f t="shared" si="12"/>
        <v>4.0970479452054794E-2</v>
      </c>
      <c r="O126" s="4">
        <f t="shared" si="13"/>
        <v>0.66225165562913912</v>
      </c>
      <c r="P126" t="s">
        <v>1184</v>
      </c>
      <c r="Q126">
        <v>14600000</v>
      </c>
      <c r="R126">
        <v>783</v>
      </c>
      <c r="S126">
        <v>594800</v>
      </c>
      <c r="T126" s="3">
        <v>4430</v>
      </c>
      <c r="U126" s="3">
        <v>3369</v>
      </c>
      <c r="V126">
        <v>5900000</v>
      </c>
      <c r="W126" s="3">
        <v>12</v>
      </c>
      <c r="X126" s="1" t="s">
        <v>147</v>
      </c>
      <c r="Y126" s="1" t="s">
        <v>146</v>
      </c>
      <c r="Z126" s="2">
        <v>45281.334837962961</v>
      </c>
      <c r="AA126" t="s">
        <v>2136</v>
      </c>
      <c r="AB126" t="s">
        <v>322</v>
      </c>
    </row>
    <row r="127" spans="1:28">
      <c r="A127" s="3">
        <v>125</v>
      </c>
      <c r="B127" t="s">
        <v>414</v>
      </c>
      <c r="C127" t="s">
        <v>413</v>
      </c>
      <c r="D127" t="s">
        <v>412</v>
      </c>
      <c r="E127" t="s">
        <v>1460</v>
      </c>
      <c r="F127" t="s">
        <v>411</v>
      </c>
      <c r="G127" s="8"/>
      <c r="H127" s="8" t="str">
        <f t="shared" si="7"/>
        <v>1.마이크로-10만명 미만</v>
      </c>
      <c r="I127" s="8" t="str">
        <f ca="1">IFERROR(__xludf.DUMMYFUNCTION("iferror(REGEXEXTRACT(E127,""[a-zA-Z0-9._%+-]+@[a-zA-Z0-9.-]+\.[a-zA-Z]{2,}""),""2.이메일 없음"")"),"jessteam@unitedtalent.com")</f>
        <v>jessteam@unitedtalent.com</v>
      </c>
      <c r="J127" s="8">
        <f t="shared" si="8"/>
        <v>0.12431723836574175</v>
      </c>
      <c r="K127" s="7">
        <f t="shared" si="9"/>
        <v>3.8234651518461872E-2</v>
      </c>
      <c r="L127" s="6">
        <f t="shared" si="10"/>
        <v>0.24149999999999999</v>
      </c>
      <c r="M127" s="5">
        <f t="shared" si="11"/>
        <v>28.428571428571427</v>
      </c>
      <c r="N127" s="4">
        <f t="shared" si="12"/>
        <v>2.0745341614906834</v>
      </c>
      <c r="O127" s="4">
        <f t="shared" si="13"/>
        <v>80.547724526782119</v>
      </c>
      <c r="P127" t="s">
        <v>1185</v>
      </c>
      <c r="Q127">
        <v>161</v>
      </c>
      <c r="R127">
        <v>122</v>
      </c>
      <c r="S127">
        <v>159</v>
      </c>
      <c r="T127" s="3">
        <v>235</v>
      </c>
      <c r="U127" s="3">
        <v>175</v>
      </c>
      <c r="V127">
        <v>4577</v>
      </c>
      <c r="W127" s="3">
        <v>103</v>
      </c>
      <c r="X127" s="1" t="s">
        <v>5</v>
      </c>
      <c r="Y127" s="1" t="s">
        <v>567</v>
      </c>
      <c r="Z127" s="2">
        <v>45223.172071759262</v>
      </c>
      <c r="AA127" t="s">
        <v>2137</v>
      </c>
      <c r="AB127" t="s">
        <v>409</v>
      </c>
    </row>
    <row r="128" spans="1:28">
      <c r="A128" s="3">
        <v>126</v>
      </c>
      <c r="B128" t="s">
        <v>1419</v>
      </c>
      <c r="C128" t="s">
        <v>1493</v>
      </c>
      <c r="D128" t="s">
        <v>1353</v>
      </c>
      <c r="E128" t="s">
        <v>1643</v>
      </c>
      <c r="F128" t="s">
        <v>418</v>
      </c>
      <c r="G128" s="8"/>
      <c r="H128" s="8" t="str">
        <f t="shared" si="7"/>
        <v>1.마이크로-10만명 미만</v>
      </c>
      <c r="I128" s="8" t="str">
        <f ca="1">IFERROR(__xludf.DUMMYFUNCTION("iferror(REGEXEXTRACT(E128,""[a-zA-Z0-9._%+-]+@[a-zA-Z0-9.-]+\.[a-zA-Z]{2,}""),""2.이메일 없음"")"),"2.이메일 없음")</f>
        <v>2.이메일 없음</v>
      </c>
      <c r="J128" s="8">
        <f t="shared" si="8"/>
        <v>0.14063686466625841</v>
      </c>
      <c r="K128" s="7">
        <f t="shared" si="9"/>
        <v>4.1028781383955907E-4</v>
      </c>
      <c r="L128" s="6">
        <f t="shared" si="10"/>
        <v>10.4985</v>
      </c>
      <c r="M128" s="5">
        <f t="shared" si="11"/>
        <v>23.331904557793969</v>
      </c>
      <c r="N128" s="4">
        <f t="shared" si="12"/>
        <v>3.2528932704672098</v>
      </c>
      <c r="O128" s="4">
        <f t="shared" si="13"/>
        <v>8.6967865373744395</v>
      </c>
      <c r="P128" t="s">
        <v>1186</v>
      </c>
      <c r="Q128">
        <v>6999</v>
      </c>
      <c r="R128">
        <v>23</v>
      </c>
      <c r="S128">
        <v>22700</v>
      </c>
      <c r="T128" s="3">
        <v>199</v>
      </c>
      <c r="U128" s="3">
        <v>67</v>
      </c>
      <c r="V128">
        <v>163300</v>
      </c>
      <c r="W128" s="3">
        <v>26</v>
      </c>
      <c r="X128" s="1" t="s">
        <v>5</v>
      </c>
      <c r="Y128" s="1" t="s">
        <v>563</v>
      </c>
      <c r="Z128" s="2">
        <v>45582.091377314813</v>
      </c>
      <c r="AA128" t="s">
        <v>2138</v>
      </c>
      <c r="AB128" t="s">
        <v>1970</v>
      </c>
    </row>
    <row r="129" spans="1:28">
      <c r="A129" s="3">
        <v>127</v>
      </c>
      <c r="B129" t="s">
        <v>290</v>
      </c>
      <c r="C129" t="s">
        <v>288</v>
      </c>
      <c r="D129" t="s">
        <v>289</v>
      </c>
      <c r="E129" t="s">
        <v>1644</v>
      </c>
      <c r="F129" t="s">
        <v>1834</v>
      </c>
      <c r="G129" s="8"/>
      <c r="H129" s="8" t="str">
        <f t="shared" si="7"/>
        <v>2.메가-10만명 이상</v>
      </c>
      <c r="I129" s="8" t="str">
        <f ca="1">IFERROR(__xludf.DUMMYFUNCTION("iferror(REGEXEXTRACT(E129,""[a-zA-Z0-9._%+-]+@[a-zA-Z0-9.-]+\.[a-zA-Z]{2,}""),""2.이메일 없음"")"),"infoluciasanchez7@gmail.com")</f>
        <v>infoluciasanchez7@gmail.com</v>
      </c>
      <c r="J129" s="8">
        <f t="shared" si="8"/>
        <v>6.1657458563535911E-2</v>
      </c>
      <c r="K129" s="7">
        <f t="shared" si="9"/>
        <v>1.4364640883977901E-3</v>
      </c>
      <c r="L129" s="6">
        <f t="shared" si="10"/>
        <v>150</v>
      </c>
      <c r="M129" s="5">
        <f t="shared" si="11"/>
        <v>6.6130800146145419E-2</v>
      </c>
      <c r="N129" s="4">
        <f t="shared" si="12"/>
        <v>3.7997807818779686E-3</v>
      </c>
      <c r="O129" s="4">
        <f t="shared" si="13"/>
        <v>0.66225165562913912</v>
      </c>
      <c r="P129" t="s">
        <v>1187</v>
      </c>
      <c r="Q129">
        <v>273700</v>
      </c>
      <c r="R129">
        <v>2009</v>
      </c>
      <c r="S129">
        <v>1014</v>
      </c>
      <c r="T129" s="3">
        <v>76</v>
      </c>
      <c r="U129" s="3">
        <v>26</v>
      </c>
      <c r="V129">
        <v>18100</v>
      </c>
      <c r="W129" s="3">
        <v>23</v>
      </c>
      <c r="X129" s="1" t="s">
        <v>559</v>
      </c>
      <c r="Y129" s="1" t="s">
        <v>558</v>
      </c>
      <c r="Z129" s="2">
        <v>45737.245937500003</v>
      </c>
      <c r="AA129" t="s">
        <v>2139</v>
      </c>
      <c r="AB129" t="s">
        <v>287</v>
      </c>
    </row>
    <row r="130" spans="1:28">
      <c r="A130" s="3">
        <v>128</v>
      </c>
      <c r="B130" t="s">
        <v>321</v>
      </c>
      <c r="C130" t="s">
        <v>320</v>
      </c>
      <c r="D130" t="s">
        <v>319</v>
      </c>
      <c r="E130" t="s">
        <v>318</v>
      </c>
      <c r="F130" t="s">
        <v>317</v>
      </c>
      <c r="G130" s="8"/>
      <c r="H130" s="8" t="str">
        <f t="shared" si="7"/>
        <v>2.메가-10만명 이상</v>
      </c>
      <c r="I130" s="8" t="str">
        <f ca="1">IFERROR(__xludf.DUMMYFUNCTION("iferror(REGEXEXTRACT(E130,""[a-zA-Z0-9._%+-]+@[a-zA-Z0-9.-]+\.[a-zA-Z]{2,}""),""2.이메일 없음"")"),"reembasma1018@gmail.com")</f>
        <v>reembasma1018@gmail.com</v>
      </c>
      <c r="J130" s="8">
        <f t="shared" si="8"/>
        <v>0.1251121076233184</v>
      </c>
      <c r="K130" s="7">
        <f t="shared" si="9"/>
        <v>1.4160962945480293E-5</v>
      </c>
      <c r="L130" s="6">
        <f t="shared" si="10"/>
        <v>150</v>
      </c>
      <c r="M130" s="5">
        <f t="shared" si="11"/>
        <v>1.7479372937293729</v>
      </c>
      <c r="N130" s="4">
        <f t="shared" si="12"/>
        <v>0.21867161716171618</v>
      </c>
      <c r="O130" s="4">
        <f t="shared" si="13"/>
        <v>0.66225165562913912</v>
      </c>
      <c r="P130" t="s">
        <v>1188</v>
      </c>
      <c r="Q130">
        <v>242400</v>
      </c>
      <c r="R130">
        <v>165</v>
      </c>
      <c r="S130">
        <v>53000</v>
      </c>
      <c r="T130" s="3">
        <v>4</v>
      </c>
      <c r="U130" s="3">
        <v>6</v>
      </c>
      <c r="V130">
        <v>423700</v>
      </c>
      <c r="W130" s="3">
        <v>6</v>
      </c>
      <c r="X130" s="1" t="s">
        <v>553</v>
      </c>
      <c r="Y130" s="1" t="s">
        <v>552</v>
      </c>
      <c r="Z130" s="2">
        <v>45546.348217592589</v>
      </c>
      <c r="AA130" t="s">
        <v>2140</v>
      </c>
      <c r="AB130" t="s">
        <v>314</v>
      </c>
    </row>
    <row r="131" spans="1:28">
      <c r="A131" s="3">
        <v>129</v>
      </c>
      <c r="B131" t="s">
        <v>331</v>
      </c>
      <c r="C131" t="s">
        <v>331</v>
      </c>
      <c r="D131" t="s">
        <v>330</v>
      </c>
      <c r="E131" t="s">
        <v>1645</v>
      </c>
      <c r="F131" t="s">
        <v>1835</v>
      </c>
      <c r="G131" s="8"/>
      <c r="H131" s="8" t="str">
        <f t="shared" ref="H131:H194" si="14">IF(Q131&lt;100000,"1.마이크로-10만명 미만","2.메가-10만명 이상")</f>
        <v>1.마이크로-10만명 미만</v>
      </c>
      <c r="I131" s="8" t="str">
        <f ca="1">IFERROR(__xludf.DUMMYFUNCTION("iferror(REGEXEXTRACT(E131,""[a-zA-Z0-9._%+-]+@[a-zA-Z0-9.-]+\.[a-zA-Z]{2,}""),""2.이메일 없음"")"),"devlassiter@yahoo.com")</f>
        <v>devlassiter@yahoo.com</v>
      </c>
      <c r="J131" s="8">
        <f t="shared" ref="J131:J194" si="15">IFERROR((S131+T131+U131)/V131,"")</f>
        <v>2.9860465116279069E-2</v>
      </c>
      <c r="K131" s="7">
        <f t="shared" ref="K131:K194" si="16">IFERROR(U131/V131,"")</f>
        <v>7.9069767441860466E-4</v>
      </c>
      <c r="L131" s="6">
        <f t="shared" ref="L131:L194" si="17">IFERROR(MIN(Q131/1000*1.5, 150),"")</f>
        <v>5.6325000000000003</v>
      </c>
      <c r="M131" s="5">
        <f t="shared" ref="M131:M194" si="18">IFERROR(V131/Q131,"")</f>
        <v>5.7256990679094537</v>
      </c>
      <c r="N131" s="4">
        <f t="shared" ref="N131:N194" si="19">IFERROR((S131+U131)/Q131,"")</f>
        <v>0.17070572569906792</v>
      </c>
      <c r="O131" s="4">
        <f t="shared" ref="O131:O194" si="20">IFERROR(100/(L131+1),"")</f>
        <v>15.077271013946476</v>
      </c>
      <c r="P131" t="s">
        <v>1189</v>
      </c>
      <c r="Q131">
        <v>3755</v>
      </c>
      <c r="R131">
        <v>239</v>
      </c>
      <c r="S131">
        <v>624</v>
      </c>
      <c r="T131" s="3">
        <v>1</v>
      </c>
      <c r="U131" s="3">
        <v>17</v>
      </c>
      <c r="V131">
        <v>21500</v>
      </c>
      <c r="W131" s="3">
        <v>13</v>
      </c>
      <c r="X131" s="1" t="s">
        <v>94</v>
      </c>
      <c r="Y131" s="1" t="s">
        <v>93</v>
      </c>
      <c r="Z131" s="2">
        <v>45503.056597222225</v>
      </c>
      <c r="AA131" t="s">
        <v>2141</v>
      </c>
      <c r="AB131" t="s">
        <v>327</v>
      </c>
    </row>
    <row r="132" spans="1:28">
      <c r="A132" s="3">
        <v>130</v>
      </c>
      <c r="B132" t="s">
        <v>313</v>
      </c>
      <c r="C132" t="s">
        <v>313</v>
      </c>
      <c r="D132" t="s">
        <v>312</v>
      </c>
      <c r="E132" t="s">
        <v>1460</v>
      </c>
      <c r="F132" t="s">
        <v>1460</v>
      </c>
      <c r="G132" s="8"/>
      <c r="H132" s="8" t="str">
        <f t="shared" si="14"/>
        <v>1.마이크로-10만명 미만</v>
      </c>
      <c r="I132" s="8" t="str">
        <f ca="1">IFERROR(__xludf.DUMMYFUNCTION("iferror(REGEXEXTRACT(E132,""[a-zA-Z0-9._%+-]+@[a-zA-Z0-9.-]+\.[a-zA-Z]{2,}""),""2.이메일 없음"")"),"2.이메일 없음")</f>
        <v>2.이메일 없음</v>
      </c>
      <c r="J132" s="8">
        <f t="shared" si="15"/>
        <v>4.8560411311053986E-2</v>
      </c>
      <c r="K132" s="7">
        <f t="shared" si="16"/>
        <v>3.5989717223650384E-4</v>
      </c>
      <c r="L132" s="6">
        <f t="shared" si="17"/>
        <v>0.39900000000000002</v>
      </c>
      <c r="M132" s="5">
        <f t="shared" si="18"/>
        <v>146.24060150375939</v>
      </c>
      <c r="N132" s="4">
        <f t="shared" si="19"/>
        <v>6.9323308270676689</v>
      </c>
      <c r="O132" s="4">
        <f t="shared" si="20"/>
        <v>71.479628305932806</v>
      </c>
      <c r="P132" t="s">
        <v>1190</v>
      </c>
      <c r="Q132">
        <v>266</v>
      </c>
      <c r="R132">
        <v>95</v>
      </c>
      <c r="S132">
        <v>1830</v>
      </c>
      <c r="T132" s="3">
        <v>45</v>
      </c>
      <c r="U132" s="3">
        <v>14</v>
      </c>
      <c r="V132">
        <v>38900</v>
      </c>
      <c r="W132" s="3">
        <v>18</v>
      </c>
      <c r="X132" s="1" t="s">
        <v>5</v>
      </c>
      <c r="Y132" s="1" t="s">
        <v>550</v>
      </c>
      <c r="Z132" s="2">
        <v>45665.197488425925</v>
      </c>
      <c r="AA132" t="s">
        <v>2142</v>
      </c>
      <c r="AB132" t="s">
        <v>310</v>
      </c>
    </row>
    <row r="133" spans="1:28">
      <c r="A133" s="3">
        <v>131</v>
      </c>
      <c r="B133" t="s">
        <v>1420</v>
      </c>
      <c r="C133" t="s">
        <v>1494</v>
      </c>
      <c r="D133" t="s">
        <v>1354</v>
      </c>
      <c r="E133" t="s">
        <v>1646</v>
      </c>
      <c r="F133" t="s">
        <v>1836</v>
      </c>
      <c r="G133" s="8"/>
      <c r="H133" s="8" t="str">
        <f t="shared" si="14"/>
        <v>1.마이크로-10만명 미만</v>
      </c>
      <c r="I133" s="8" t="str">
        <f ca="1">IFERROR(__xludf.DUMMYFUNCTION("iferror(REGEXEXTRACT(E133,""[a-zA-Z0-9._%+-]+@[a-zA-Z0-9.-]+\.[a-zA-Z]{2,}""),""2.이메일 없음"")"),"nicki@socialcasaco.com")</f>
        <v>nicki@socialcasaco.com</v>
      </c>
      <c r="J133" s="8">
        <f t="shared" si="15"/>
        <v>8.6203703703703702</v>
      </c>
      <c r="K133" s="7">
        <f t="shared" si="16"/>
        <v>0.57407407407407407</v>
      </c>
      <c r="L133" s="6">
        <f t="shared" si="17"/>
        <v>0.64949999999999997</v>
      </c>
      <c r="M133" s="5">
        <f t="shared" si="18"/>
        <v>0.24942263279445728</v>
      </c>
      <c r="N133" s="4">
        <f t="shared" si="19"/>
        <v>0.17551963048498845</v>
      </c>
      <c r="O133" s="4">
        <f t="shared" si="20"/>
        <v>60.624431645953322</v>
      </c>
      <c r="P133" t="s">
        <v>1191</v>
      </c>
      <c r="Q133">
        <v>433</v>
      </c>
      <c r="R133">
        <v>92</v>
      </c>
      <c r="S133">
        <v>14</v>
      </c>
      <c r="T133" s="3">
        <v>855</v>
      </c>
      <c r="U133" s="3">
        <v>62</v>
      </c>
      <c r="V133">
        <v>108</v>
      </c>
      <c r="W133" s="3">
        <v>10</v>
      </c>
      <c r="X133" s="1" t="s">
        <v>546</v>
      </c>
      <c r="Y133" s="1" t="s">
        <v>545</v>
      </c>
      <c r="Z133" s="2">
        <v>45296.232604166667</v>
      </c>
      <c r="AA133" t="s">
        <v>2143</v>
      </c>
      <c r="AB133" t="s">
        <v>1971</v>
      </c>
    </row>
    <row r="134" spans="1:28">
      <c r="A134" s="3">
        <v>132</v>
      </c>
      <c r="B134" t="s">
        <v>303</v>
      </c>
      <c r="C134" t="s">
        <v>1495</v>
      </c>
      <c r="D134" t="s">
        <v>302</v>
      </c>
      <c r="E134" t="s">
        <v>1647</v>
      </c>
      <c r="F134" t="s">
        <v>1837</v>
      </c>
      <c r="G134" s="8"/>
      <c r="H134" s="8" t="str">
        <f t="shared" si="14"/>
        <v>1.마이크로-10만명 미만</v>
      </c>
      <c r="I134" s="8" t="str">
        <f ca="1">IFERROR(__xludf.DUMMYFUNCTION("iferror(REGEXEXTRACT(E134,""[a-zA-Z0-9._%+-]+@[a-zA-Z0-9.-]+\.[a-zA-Z]{2,}""),""2.이메일 없음"")"),"Tennessee@hldtalent.com")</f>
        <v>Tennessee@hldtalent.com</v>
      </c>
      <c r="J134" s="8">
        <f t="shared" si="15"/>
        <v>0.10565217391304348</v>
      </c>
      <c r="K134" s="7">
        <f t="shared" si="16"/>
        <v>1.1782608695652175E-2</v>
      </c>
      <c r="L134" s="6">
        <f t="shared" si="17"/>
        <v>90.75</v>
      </c>
      <c r="M134" s="5">
        <f t="shared" si="18"/>
        <v>0.38016528925619836</v>
      </c>
      <c r="N134" s="4">
        <f t="shared" si="19"/>
        <v>3.5570247933884296E-2</v>
      </c>
      <c r="O134" s="4">
        <f t="shared" si="20"/>
        <v>1.0899182561307903</v>
      </c>
      <c r="P134" t="s">
        <v>1192</v>
      </c>
      <c r="Q134">
        <v>60500</v>
      </c>
      <c r="R134">
        <v>495</v>
      </c>
      <c r="S134">
        <v>1881</v>
      </c>
      <c r="T134" s="3">
        <v>278</v>
      </c>
      <c r="U134" s="3">
        <v>271</v>
      </c>
      <c r="V134">
        <v>23000</v>
      </c>
      <c r="W134" s="3">
        <v>49</v>
      </c>
      <c r="X134" s="1" t="s">
        <v>5</v>
      </c>
      <c r="Y134" s="1" t="s">
        <v>541</v>
      </c>
      <c r="Z134" s="2">
        <v>45323.225740740738</v>
      </c>
      <c r="AA134" t="s">
        <v>2144</v>
      </c>
      <c r="AB134" t="s">
        <v>300</v>
      </c>
    </row>
    <row r="135" spans="1:28">
      <c r="A135" s="3">
        <v>133</v>
      </c>
      <c r="B135" t="s">
        <v>341</v>
      </c>
      <c r="C135" t="s">
        <v>340</v>
      </c>
      <c r="D135" t="s">
        <v>339</v>
      </c>
      <c r="E135" t="s">
        <v>1594</v>
      </c>
      <c r="F135" t="s">
        <v>1838</v>
      </c>
      <c r="G135" s="8"/>
      <c r="H135" s="8" t="str">
        <f t="shared" si="14"/>
        <v>1.마이크로-10만명 미만</v>
      </c>
      <c r="I135" s="8" t="str">
        <f ca="1">IFERROR(__xludf.DUMMYFUNCTION("iferror(REGEXEXTRACT(E135,""[a-zA-Z0-9._%+-]+@[a-zA-Z0-9.-]+\.[a-zA-Z]{2,}""),""2.이메일 없음"")"),"collabwithlucille@gmail.com")</f>
        <v>collabwithlucille@gmail.com</v>
      </c>
      <c r="J135" s="8">
        <f t="shared" si="15"/>
        <v>0.14799773755656109</v>
      </c>
      <c r="K135" s="7">
        <f t="shared" si="16"/>
        <v>1.911764705882353E-3</v>
      </c>
      <c r="L135" s="6">
        <f t="shared" si="17"/>
        <v>1.0485</v>
      </c>
      <c r="M135" s="5">
        <f t="shared" si="18"/>
        <v>126.46638054363376</v>
      </c>
      <c r="N135" s="4">
        <f t="shared" si="19"/>
        <v>17.266094420600858</v>
      </c>
      <c r="O135" s="4">
        <f t="shared" si="20"/>
        <v>48.816206980717602</v>
      </c>
      <c r="P135" t="s">
        <v>1193</v>
      </c>
      <c r="Q135">
        <v>699</v>
      </c>
      <c r="R135">
        <v>121</v>
      </c>
      <c r="S135">
        <v>11900</v>
      </c>
      <c r="T135" s="3">
        <v>1014</v>
      </c>
      <c r="U135" s="3">
        <v>169</v>
      </c>
      <c r="V135">
        <v>88400</v>
      </c>
      <c r="W135" s="3">
        <v>15</v>
      </c>
      <c r="X135" s="1" t="s">
        <v>536</v>
      </c>
      <c r="Y135" s="1" t="s">
        <v>535</v>
      </c>
      <c r="Z135" s="2">
        <v>45729.21025462963</v>
      </c>
      <c r="AA135" t="s">
        <v>2145</v>
      </c>
      <c r="AB135" t="s">
        <v>336</v>
      </c>
    </row>
    <row r="136" spans="1:28">
      <c r="A136" s="3">
        <v>134</v>
      </c>
      <c r="B136" t="s">
        <v>1421</v>
      </c>
      <c r="C136" t="s">
        <v>1496</v>
      </c>
      <c r="D136" t="s">
        <v>1355</v>
      </c>
      <c r="E136" t="s">
        <v>1648</v>
      </c>
      <c r="F136" t="s">
        <v>1839</v>
      </c>
      <c r="G136" s="8"/>
      <c r="H136" s="8" t="str">
        <f t="shared" si="14"/>
        <v>2.메가-10만명 이상</v>
      </c>
      <c r="I136" s="8" t="str">
        <f ca="1">IFERROR(__xludf.DUMMYFUNCTION("iferror(REGEXEXTRACT(E136,""[a-zA-Z0-9._%+-]+@[a-zA-Z0-9.-]+\.[a-zA-Z]{2,}""),""2.이메일 없음"")"),"aimee@friendsinreality.com")</f>
        <v>aimee@friendsinreality.com</v>
      </c>
      <c r="J136" s="8">
        <f t="shared" si="15"/>
        <v>7.6391818181818186E-2</v>
      </c>
      <c r="K136" s="7">
        <f t="shared" si="16"/>
        <v>1.790909090909091E-4</v>
      </c>
      <c r="L136" s="6">
        <f t="shared" si="17"/>
        <v>150</v>
      </c>
      <c r="M136" s="5">
        <f t="shared" si="18"/>
        <v>7.170795306388527</v>
      </c>
      <c r="N136" s="4">
        <f t="shared" si="19"/>
        <v>0.50323989569752281</v>
      </c>
      <c r="O136" s="4">
        <f t="shared" si="20"/>
        <v>0.66225165562913912</v>
      </c>
      <c r="P136" t="s">
        <v>1194</v>
      </c>
      <c r="Q136">
        <v>153400</v>
      </c>
      <c r="R136">
        <v>1750</v>
      </c>
      <c r="S136">
        <v>77000</v>
      </c>
      <c r="T136" s="3">
        <v>6834</v>
      </c>
      <c r="U136" s="3">
        <v>197</v>
      </c>
      <c r="V136">
        <v>1100000</v>
      </c>
      <c r="W136" s="3">
        <v>9</v>
      </c>
      <c r="X136" s="1" t="s">
        <v>533</v>
      </c>
      <c r="Y136" s="1" t="s">
        <v>532</v>
      </c>
      <c r="Z136" s="2">
        <v>45546.206296296295</v>
      </c>
      <c r="AA136" t="s">
        <v>2146</v>
      </c>
      <c r="AB136" t="s">
        <v>1972</v>
      </c>
    </row>
    <row r="137" spans="1:28">
      <c r="A137" s="3">
        <v>135</v>
      </c>
      <c r="B137" t="s">
        <v>1422</v>
      </c>
      <c r="C137" t="s">
        <v>1460</v>
      </c>
      <c r="D137" t="s">
        <v>1356</v>
      </c>
      <c r="E137" t="s">
        <v>1649</v>
      </c>
      <c r="F137" t="s">
        <v>1840</v>
      </c>
      <c r="G137" s="8"/>
      <c r="H137" s="8" t="str">
        <f t="shared" si="14"/>
        <v>1.마이크로-10만명 미만</v>
      </c>
      <c r="I137" s="8" t="str">
        <f ca="1">IFERROR(__xludf.DUMMYFUNCTION("iferror(REGEXEXTRACT(E137,""[a-zA-Z0-9._%+-]+@[a-zA-Z0-9.-]+\.[a-zA-Z]{2,}""),""2.이메일 없음"")"),"2.이메일 없음")</f>
        <v>2.이메일 없음</v>
      </c>
      <c r="J137" s="8">
        <f t="shared" si="15"/>
        <v>8.2795180722891573</v>
      </c>
      <c r="K137" s="7">
        <f t="shared" si="16"/>
        <v>1.6265060240963856</v>
      </c>
      <c r="L137" s="6">
        <f t="shared" si="17"/>
        <v>15.450000000000001</v>
      </c>
      <c r="M137" s="5">
        <f t="shared" si="18"/>
        <v>4.029126213592233E-2</v>
      </c>
      <c r="N137" s="4">
        <f t="shared" si="19"/>
        <v>6.7961165048543687E-2</v>
      </c>
      <c r="O137" s="4">
        <f t="shared" si="20"/>
        <v>6.0790273556230989</v>
      </c>
      <c r="P137" t="s">
        <v>1195</v>
      </c>
      <c r="Q137">
        <v>10300</v>
      </c>
      <c r="R137">
        <v>196</v>
      </c>
      <c r="S137">
        <v>25</v>
      </c>
      <c r="T137" s="3">
        <v>2736</v>
      </c>
      <c r="U137" s="3">
        <v>675</v>
      </c>
      <c r="V137">
        <v>415</v>
      </c>
      <c r="W137" s="3">
        <v>9</v>
      </c>
      <c r="X137" s="1" t="s">
        <v>529</v>
      </c>
      <c r="Y137" s="1" t="s">
        <v>528</v>
      </c>
      <c r="Z137" s="2">
        <v>45508.246203703704</v>
      </c>
      <c r="AA137" t="s">
        <v>2147</v>
      </c>
      <c r="AB137" t="s">
        <v>1973</v>
      </c>
    </row>
    <row r="138" spans="1:28">
      <c r="A138" s="3">
        <v>136</v>
      </c>
      <c r="B138" t="s">
        <v>1423</v>
      </c>
      <c r="C138" t="s">
        <v>1497</v>
      </c>
      <c r="D138" t="s">
        <v>1357</v>
      </c>
      <c r="E138" t="s">
        <v>1650</v>
      </c>
      <c r="F138" t="s">
        <v>418</v>
      </c>
      <c r="G138" s="8"/>
      <c r="H138" s="8" t="str">
        <f t="shared" si="14"/>
        <v>2.메가-10만명 이상</v>
      </c>
      <c r="I138" s="8" t="str">
        <f ca="1">IFERROR(__xludf.DUMMYFUNCTION("iferror(REGEXEXTRACT(E138,""[a-zA-Z0-9._%+-]+@[a-zA-Z0-9.-]+\.[a-zA-Z]{2,}""),""2.이메일 없음"")"),"sophiecharlotth@nc-agency.de")</f>
        <v>sophiecharlotth@nc-agency.de</v>
      </c>
      <c r="J138" s="8">
        <f t="shared" si="15"/>
        <v>9.4622322435174752E-2</v>
      </c>
      <c r="K138" s="7">
        <f t="shared" si="16"/>
        <v>6.6516347237880499E-4</v>
      </c>
      <c r="L138" s="6">
        <f t="shared" si="17"/>
        <v>150</v>
      </c>
      <c r="M138" s="5">
        <f t="shared" si="18"/>
        <v>0.47281449893390193</v>
      </c>
      <c r="N138" s="4">
        <f t="shared" si="19"/>
        <v>4.3091684434968018E-2</v>
      </c>
      <c r="O138" s="4">
        <f t="shared" si="20"/>
        <v>0.66225165562913912</v>
      </c>
      <c r="P138" t="s">
        <v>1196</v>
      </c>
      <c r="Q138">
        <v>187600</v>
      </c>
      <c r="R138">
        <v>808</v>
      </c>
      <c r="S138">
        <v>8025</v>
      </c>
      <c r="T138" s="3">
        <v>309</v>
      </c>
      <c r="U138" s="3">
        <v>59</v>
      </c>
      <c r="V138">
        <v>88700</v>
      </c>
      <c r="W138" s="3">
        <v>13</v>
      </c>
      <c r="X138" s="1" t="s">
        <v>526</v>
      </c>
      <c r="Y138" s="1" t="s">
        <v>204</v>
      </c>
      <c r="Z138" s="2">
        <v>45748.002210648148</v>
      </c>
      <c r="AA138" t="s">
        <v>2148</v>
      </c>
      <c r="AB138" t="s">
        <v>1974</v>
      </c>
    </row>
    <row r="139" spans="1:28">
      <c r="A139" s="3">
        <v>137</v>
      </c>
      <c r="B139" t="s">
        <v>272</v>
      </c>
      <c r="C139" t="s">
        <v>271</v>
      </c>
      <c r="D139" t="s">
        <v>270</v>
      </c>
      <c r="E139" t="s">
        <v>1651</v>
      </c>
      <c r="F139" t="s">
        <v>1841</v>
      </c>
      <c r="G139" s="8"/>
      <c r="H139" s="8" t="str">
        <f t="shared" si="14"/>
        <v>2.메가-10만명 이상</v>
      </c>
      <c r="I139" s="8" t="str">
        <f ca="1">IFERROR(__xludf.DUMMYFUNCTION("iferror(REGEXEXTRACT(E139,""[a-zA-Z0-9._%+-]+@[a-zA-Z0-9.-]+\.[a-zA-Z]{2,}""),""2.이메일 없음"")"),"michellepostsig@gmail.com")</f>
        <v>michellepostsig@gmail.com</v>
      </c>
      <c r="J139" s="8">
        <f t="shared" si="15"/>
        <v>0.14534562500000001</v>
      </c>
      <c r="K139" s="7">
        <f t="shared" si="16"/>
        <v>1.3343750000000001E-4</v>
      </c>
      <c r="L139" s="6">
        <f t="shared" si="17"/>
        <v>150</v>
      </c>
      <c r="M139" s="5">
        <f t="shared" si="18"/>
        <v>1.032258064516129</v>
      </c>
      <c r="N139" s="4">
        <f t="shared" si="19"/>
        <v>0.14971838709677418</v>
      </c>
      <c r="O139" s="4">
        <f t="shared" si="20"/>
        <v>0.66225165562913912</v>
      </c>
      <c r="P139" t="s">
        <v>1197</v>
      </c>
      <c r="Q139">
        <v>3100000</v>
      </c>
      <c r="R139">
        <v>673</v>
      </c>
      <c r="S139">
        <v>463700</v>
      </c>
      <c r="T139" s="3">
        <v>979</v>
      </c>
      <c r="U139" s="3">
        <v>427</v>
      </c>
      <c r="V139">
        <v>3200000</v>
      </c>
      <c r="W139" s="3">
        <v>61</v>
      </c>
      <c r="X139" s="1" t="s">
        <v>5</v>
      </c>
      <c r="Y139" s="1" t="s">
        <v>522</v>
      </c>
      <c r="Z139" s="2">
        <v>45384.166875000003</v>
      </c>
      <c r="AA139" t="s">
        <v>2149</v>
      </c>
      <c r="AB139" t="s">
        <v>267</v>
      </c>
    </row>
    <row r="140" spans="1:28">
      <c r="A140" s="3">
        <v>138</v>
      </c>
      <c r="B140" t="s">
        <v>259</v>
      </c>
      <c r="C140" t="s">
        <v>258</v>
      </c>
      <c r="D140" t="s">
        <v>257</v>
      </c>
      <c r="E140" t="s">
        <v>1652</v>
      </c>
      <c r="F140" t="s">
        <v>1842</v>
      </c>
      <c r="G140" s="8"/>
      <c r="H140" s="8" t="str">
        <f t="shared" si="14"/>
        <v>2.메가-10만명 이상</v>
      </c>
      <c r="I140" s="8" t="str">
        <f ca="1">IFERROR(__xludf.DUMMYFUNCTION("iferror(REGEXEXTRACT(E140,""[a-zA-Z0-9._%+-]+@[a-zA-Z0-9.-]+\.[a-zA-Z]{2,}""),""2.이메일 없음"")"),"clairegrossmanbusiness@gmail.com")</f>
        <v>clairegrossmanbusiness@gmail.com</v>
      </c>
      <c r="J140" s="8">
        <f t="shared" si="15"/>
        <v>7.9931714285714286E-2</v>
      </c>
      <c r="K140" s="7">
        <f t="shared" si="16"/>
        <v>1.9828571428571429E-4</v>
      </c>
      <c r="L140" s="6">
        <f t="shared" si="17"/>
        <v>150</v>
      </c>
      <c r="M140" s="5">
        <f t="shared" si="18"/>
        <v>0.76086956521739135</v>
      </c>
      <c r="N140" s="4">
        <f t="shared" si="19"/>
        <v>5.9716086956521738E-2</v>
      </c>
      <c r="O140" s="4">
        <f t="shared" si="20"/>
        <v>0.66225165562913912</v>
      </c>
      <c r="P140" t="s">
        <v>1198</v>
      </c>
      <c r="Q140">
        <v>4600000</v>
      </c>
      <c r="R140">
        <v>1716</v>
      </c>
      <c r="S140">
        <v>274000</v>
      </c>
      <c r="T140" s="3">
        <v>5067</v>
      </c>
      <c r="U140" s="3">
        <v>694</v>
      </c>
      <c r="V140">
        <v>3500000</v>
      </c>
      <c r="W140" s="3">
        <v>37</v>
      </c>
      <c r="X140" s="1" t="s">
        <v>516</v>
      </c>
      <c r="Y140" s="1" t="s">
        <v>515</v>
      </c>
      <c r="Z140" s="2">
        <v>45153.046493055554</v>
      </c>
      <c r="AA140" t="s">
        <v>2150</v>
      </c>
      <c r="AB140" t="s">
        <v>254</v>
      </c>
    </row>
    <row r="141" spans="1:28">
      <c r="A141" s="3">
        <v>139</v>
      </c>
      <c r="B141" t="s">
        <v>195</v>
      </c>
      <c r="C141" t="s">
        <v>195</v>
      </c>
      <c r="D141" t="s">
        <v>194</v>
      </c>
      <c r="E141" t="s">
        <v>1653</v>
      </c>
      <c r="F141" t="s">
        <v>1843</v>
      </c>
      <c r="G141" s="8"/>
      <c r="H141" s="8" t="str">
        <f t="shared" si="14"/>
        <v>1.마이크로-10만명 미만</v>
      </c>
      <c r="I141" s="8" t="str">
        <f ca="1">IFERROR(__xludf.DUMMYFUNCTION("iferror(REGEXEXTRACT(E141,""[a-zA-Z0-9._%+-]+@[a-zA-Z0-9.-]+\.[a-zA-Z]{2,}""),""2.이메일 없음"")"),"justinescr@kensingtongrey.co")</f>
        <v>justinescr@kensingtongrey.co</v>
      </c>
      <c r="J141" s="8">
        <f t="shared" si="15"/>
        <v>1.0601415094339622E-2</v>
      </c>
      <c r="K141" s="7">
        <f t="shared" si="16"/>
        <v>3.2900943396226416E-3</v>
      </c>
      <c r="L141" s="6">
        <f t="shared" si="17"/>
        <v>6.6000000000000003E-2</v>
      </c>
      <c r="M141" s="5">
        <f t="shared" si="18"/>
        <v>1927.2727272727273</v>
      </c>
      <c r="N141" s="4">
        <f t="shared" si="19"/>
        <v>18.477272727272727</v>
      </c>
      <c r="O141" s="4">
        <f t="shared" si="20"/>
        <v>93.808630393996239</v>
      </c>
      <c r="P141" t="s">
        <v>1199</v>
      </c>
      <c r="Q141">
        <v>44</v>
      </c>
      <c r="R141">
        <v>88</v>
      </c>
      <c r="S141">
        <v>534</v>
      </c>
      <c r="T141" s="3">
        <v>86</v>
      </c>
      <c r="U141" s="3">
        <v>279</v>
      </c>
      <c r="V141">
        <v>84800</v>
      </c>
      <c r="W141" s="3">
        <v>77</v>
      </c>
      <c r="X141" s="1" t="s">
        <v>5</v>
      </c>
      <c r="Y141" s="1" t="s">
        <v>510</v>
      </c>
      <c r="Z141" s="2">
        <v>45221.056087962963</v>
      </c>
      <c r="AA141" t="s">
        <v>2151</v>
      </c>
      <c r="AB141" t="s">
        <v>191</v>
      </c>
    </row>
    <row r="142" spans="1:28">
      <c r="A142" s="3">
        <v>140</v>
      </c>
      <c r="B142" t="s">
        <v>189</v>
      </c>
      <c r="C142" t="s">
        <v>189</v>
      </c>
      <c r="D142" t="s">
        <v>190</v>
      </c>
      <c r="E142" t="s">
        <v>1541</v>
      </c>
      <c r="F142" t="s">
        <v>1844</v>
      </c>
      <c r="G142" s="8"/>
      <c r="H142" s="8" t="str">
        <f t="shared" si="14"/>
        <v>2.메가-10만명 이상</v>
      </c>
      <c r="I142" s="8" t="str">
        <f ca="1">IFERROR(__xludf.DUMMYFUNCTION("iferror(REGEXEXTRACT(E142,""[a-zA-Z0-9._%+-]+@[a-zA-Z0-9.-]+\.[a-zA-Z]{2,}""),""2.이메일 없음"")"),"2.이메일 없음")</f>
        <v>2.이메일 없음</v>
      </c>
      <c r="J142" s="8">
        <f t="shared" si="15"/>
        <v>1.893025920091651E-2</v>
      </c>
      <c r="K142" s="7">
        <f t="shared" si="16"/>
        <v>1.8616640412430188E-5</v>
      </c>
      <c r="L142" s="6">
        <f t="shared" si="17"/>
        <v>150</v>
      </c>
      <c r="M142" s="5">
        <f t="shared" si="18"/>
        <v>3.0112117291936178</v>
      </c>
      <c r="N142" s="4">
        <f t="shared" si="19"/>
        <v>5.6977145321259165E-2</v>
      </c>
      <c r="O142" s="4">
        <f t="shared" si="20"/>
        <v>0.66225165562913912</v>
      </c>
      <c r="P142" t="s">
        <v>1200</v>
      </c>
      <c r="Q142">
        <v>231900</v>
      </c>
      <c r="R142">
        <v>1153</v>
      </c>
      <c r="S142">
        <v>13200</v>
      </c>
      <c r="T142" s="3">
        <v>6</v>
      </c>
      <c r="U142" s="3">
        <v>13</v>
      </c>
      <c r="V142">
        <v>698300</v>
      </c>
      <c r="W142" s="3">
        <v>20</v>
      </c>
      <c r="X142" s="1" t="s">
        <v>5</v>
      </c>
      <c r="Y142" s="1" t="s">
        <v>508</v>
      </c>
      <c r="Z142" s="2">
        <v>45905.188877314817</v>
      </c>
      <c r="AA142" t="s">
        <v>2152</v>
      </c>
      <c r="AB142" t="s">
        <v>188</v>
      </c>
    </row>
    <row r="143" spans="1:28">
      <c r="A143" s="3">
        <v>141</v>
      </c>
      <c r="B143" t="s">
        <v>1424</v>
      </c>
      <c r="C143" t="s">
        <v>1498</v>
      </c>
      <c r="D143" t="s">
        <v>1358</v>
      </c>
      <c r="E143" t="s">
        <v>1654</v>
      </c>
      <c r="F143" t="s">
        <v>1845</v>
      </c>
      <c r="G143" s="8"/>
      <c r="H143" s="8" t="str">
        <f t="shared" si="14"/>
        <v>2.메가-10만명 이상</v>
      </c>
      <c r="I143" s="8" t="str">
        <f ca="1">IFERROR(__xludf.DUMMYFUNCTION("iferror(REGEXEXTRACT(E143,""[a-zA-Z0-9._%+-]+@[a-zA-Z0-9.-]+\.[a-zA-Z]{2,}""),""2.이메일 없음"")"),"connect@frankiebleau.com")</f>
        <v>connect@frankiebleau.com</v>
      </c>
      <c r="J143" s="8">
        <f t="shared" si="15"/>
        <v>2.4470134874759152E-2</v>
      </c>
      <c r="K143" s="7">
        <f t="shared" si="16"/>
        <v>5.9152215799614643E-3</v>
      </c>
      <c r="L143" s="6">
        <f t="shared" si="17"/>
        <v>150</v>
      </c>
      <c r="M143" s="5">
        <f t="shared" si="18"/>
        <v>0.23601637107776263</v>
      </c>
      <c r="N143" s="4">
        <f t="shared" si="19"/>
        <v>5.1205093224192819E-3</v>
      </c>
      <c r="O143" s="4">
        <f t="shared" si="20"/>
        <v>0.66225165562913912</v>
      </c>
      <c r="P143" t="s">
        <v>1201</v>
      </c>
      <c r="Q143">
        <v>219900</v>
      </c>
      <c r="R143">
        <v>1133</v>
      </c>
      <c r="S143">
        <v>819</v>
      </c>
      <c r="T143" s="3">
        <v>144</v>
      </c>
      <c r="U143" s="3">
        <v>307</v>
      </c>
      <c r="V143">
        <v>51900</v>
      </c>
      <c r="W143" s="3">
        <v>23</v>
      </c>
      <c r="X143" s="1" t="s">
        <v>5</v>
      </c>
      <c r="Y143" s="1" t="s">
        <v>504</v>
      </c>
      <c r="Z143" s="2">
        <v>45632.277986111112</v>
      </c>
      <c r="AA143" t="s">
        <v>2153</v>
      </c>
      <c r="AB143" t="s">
        <v>1975</v>
      </c>
    </row>
    <row r="144" spans="1:28">
      <c r="A144" s="3">
        <v>142</v>
      </c>
      <c r="B144" t="s">
        <v>407</v>
      </c>
      <c r="C144" t="s">
        <v>405</v>
      </c>
      <c r="D144" t="s">
        <v>406</v>
      </c>
      <c r="E144" t="s">
        <v>1655</v>
      </c>
      <c r="F144" t="s">
        <v>1846</v>
      </c>
      <c r="G144" s="8"/>
      <c r="H144" s="8" t="str">
        <f t="shared" si="14"/>
        <v>2.메가-10만명 이상</v>
      </c>
      <c r="I144" s="8" t="str">
        <f ca="1">IFERROR(__xludf.DUMMYFUNCTION("iferror(REGEXEXTRACT(E144,""[a-zA-Z0-9._%+-]+@[a-zA-Z0-9.-]+\.[a-zA-Z]{2,}""),""2.이메일 없음"")"),"2.이메일 없음")</f>
        <v>2.이메일 없음</v>
      </c>
      <c r="J144" s="8">
        <f t="shared" si="15"/>
        <v>6.0930769230769233E-2</v>
      </c>
      <c r="K144" s="7">
        <f t="shared" si="16"/>
        <v>1.5076923076923077E-4</v>
      </c>
      <c r="L144" s="6">
        <f t="shared" si="17"/>
        <v>150</v>
      </c>
      <c r="M144" s="5">
        <f t="shared" si="18"/>
        <v>2.2538141470180304</v>
      </c>
      <c r="N144" s="4">
        <f t="shared" si="19"/>
        <v>0.13712898751733704</v>
      </c>
      <c r="O144" s="4">
        <f t="shared" si="20"/>
        <v>0.66225165562913912</v>
      </c>
      <c r="P144" t="s">
        <v>1202</v>
      </c>
      <c r="Q144">
        <v>576800</v>
      </c>
      <c r="R144">
        <v>735</v>
      </c>
      <c r="S144">
        <v>78900</v>
      </c>
      <c r="T144" s="3">
        <v>114</v>
      </c>
      <c r="U144" s="3">
        <v>196</v>
      </c>
      <c r="V144">
        <v>1300000</v>
      </c>
      <c r="W144" s="3">
        <v>11</v>
      </c>
      <c r="X144" s="1" t="s">
        <v>5</v>
      </c>
      <c r="Y144" s="1" t="s">
        <v>498</v>
      </c>
      <c r="Z144" s="2">
        <v>45639.103379629632</v>
      </c>
      <c r="AA144" t="s">
        <v>2154</v>
      </c>
      <c r="AB144" t="s">
        <v>404</v>
      </c>
    </row>
    <row r="145" spans="1:28">
      <c r="A145" s="3">
        <v>143</v>
      </c>
      <c r="B145" t="s">
        <v>600</v>
      </c>
      <c r="C145" t="s">
        <v>599</v>
      </c>
      <c r="D145" t="s">
        <v>598</v>
      </c>
      <c r="E145" t="s">
        <v>1656</v>
      </c>
      <c r="F145" t="s">
        <v>597</v>
      </c>
      <c r="G145" s="8"/>
      <c r="H145" s="8" t="str">
        <f t="shared" si="14"/>
        <v>1.마이크로-10만명 미만</v>
      </c>
      <c r="I145" s="8" t="str">
        <f ca="1">IFERROR(__xludf.DUMMYFUNCTION("iferror(REGEXEXTRACT(E145,""[a-zA-Z0-9._%+-]+@[a-zA-Z0-9.-]+\.[a-zA-Z]{2,}""),""2.이메일 없음"")"),"2.이메일 없음")</f>
        <v>2.이메일 없음</v>
      </c>
      <c r="J145" s="8">
        <f t="shared" si="15"/>
        <v>7.8049886621315193E-2</v>
      </c>
      <c r="K145" s="7">
        <f t="shared" si="16"/>
        <v>8.6394557823129253E-3</v>
      </c>
      <c r="L145" s="6">
        <f t="shared" si="17"/>
        <v>29.400000000000002</v>
      </c>
      <c r="M145" s="5">
        <f t="shared" si="18"/>
        <v>2.25</v>
      </c>
      <c r="N145" s="4">
        <f t="shared" si="19"/>
        <v>4.4081632653061226E-2</v>
      </c>
      <c r="O145" s="4">
        <f t="shared" si="20"/>
        <v>3.2894736842105261</v>
      </c>
      <c r="P145" t="s">
        <v>1203</v>
      </c>
      <c r="Q145">
        <v>19600</v>
      </c>
      <c r="R145">
        <v>813</v>
      </c>
      <c r="S145">
        <v>483</v>
      </c>
      <c r="T145" s="3">
        <v>2578</v>
      </c>
      <c r="U145" s="3">
        <v>381</v>
      </c>
      <c r="V145">
        <v>44100</v>
      </c>
      <c r="W145" s="3">
        <v>9</v>
      </c>
      <c r="X145" s="1" t="s">
        <v>496</v>
      </c>
      <c r="Y145" s="1" t="s">
        <v>495</v>
      </c>
      <c r="Z145" s="2">
        <v>45250.418587962966</v>
      </c>
      <c r="AA145" t="s">
        <v>2155</v>
      </c>
      <c r="AB145" t="s">
        <v>594</v>
      </c>
    </row>
    <row r="146" spans="1:28">
      <c r="A146" s="3">
        <v>144</v>
      </c>
      <c r="B146" t="s">
        <v>611</v>
      </c>
      <c r="C146" t="s">
        <v>611</v>
      </c>
      <c r="D146" t="s">
        <v>610</v>
      </c>
      <c r="E146" t="s">
        <v>1657</v>
      </c>
      <c r="F146" t="s">
        <v>1847</v>
      </c>
      <c r="G146" s="8"/>
      <c r="H146" s="8" t="str">
        <f t="shared" si="14"/>
        <v>2.메가-10만명 이상</v>
      </c>
      <c r="I146" s="8" t="str">
        <f ca="1">IFERROR(__xludf.DUMMYFUNCTION("iferror(REGEXEXTRACT(E146,""[a-zA-Z0-9._%+-]+@[a-zA-Z0-9.-]+\.[a-zA-Z]{2,}""),""2.이메일 없음"")"),"taliafotii@gmail.com")</f>
        <v>taliafotii@gmail.com</v>
      </c>
      <c r="J146" s="8">
        <f t="shared" si="15"/>
        <v>2.6733167082294264E-2</v>
      </c>
      <c r="K146" s="7">
        <f t="shared" si="16"/>
        <v>6.3591022443890274E-3</v>
      </c>
      <c r="L146" s="6">
        <f t="shared" si="17"/>
        <v>150</v>
      </c>
      <c r="M146" s="5">
        <f t="shared" si="18"/>
        <v>0.26858673811118555</v>
      </c>
      <c r="N146" s="4">
        <f t="shared" si="19"/>
        <v>6.1152042866711321E-3</v>
      </c>
      <c r="O146" s="4">
        <f t="shared" si="20"/>
        <v>0.66225165562913912</v>
      </c>
      <c r="P146" t="s">
        <v>1204</v>
      </c>
      <c r="Q146">
        <v>149300</v>
      </c>
      <c r="R146">
        <v>416</v>
      </c>
      <c r="S146">
        <v>658</v>
      </c>
      <c r="T146" s="3">
        <v>159</v>
      </c>
      <c r="U146" s="3">
        <v>255</v>
      </c>
      <c r="V146">
        <v>40100</v>
      </c>
      <c r="W146" s="3">
        <v>5</v>
      </c>
      <c r="X146" s="1" t="s">
        <v>5</v>
      </c>
      <c r="Y146" s="1" t="s">
        <v>494</v>
      </c>
      <c r="Z146" s="2">
        <v>45638.131747685184</v>
      </c>
      <c r="AA146" t="s">
        <v>2156</v>
      </c>
      <c r="AB146" t="s">
        <v>607</v>
      </c>
    </row>
    <row r="147" spans="1:28">
      <c r="A147" s="3">
        <v>145</v>
      </c>
      <c r="B147" t="s">
        <v>738</v>
      </c>
      <c r="C147" t="s">
        <v>735</v>
      </c>
      <c r="D147" t="s">
        <v>737</v>
      </c>
      <c r="E147" t="s">
        <v>1658</v>
      </c>
      <c r="F147" t="s">
        <v>1848</v>
      </c>
      <c r="G147" s="8"/>
      <c r="H147" s="8" t="str">
        <f t="shared" si="14"/>
        <v>1.마이크로-10만명 미만</v>
      </c>
      <c r="I147" s="8" t="str">
        <f ca="1">IFERROR(__xludf.DUMMYFUNCTION("iferror(REGEXEXTRACT(E147,""[a-zA-Z0-9._%+-]+@[a-zA-Z0-9.-]+\.[a-zA-Z]{2,}""),""2.이메일 없음"")"),"2.이메일 없음")</f>
        <v>2.이메일 없음</v>
      </c>
      <c r="J147" s="8">
        <f t="shared" si="15"/>
        <v>5.3242320819112624E-3</v>
      </c>
      <c r="K147" s="7">
        <f t="shared" si="16"/>
        <v>3.4129692832764505E-5</v>
      </c>
      <c r="L147" s="6">
        <f t="shared" si="17"/>
        <v>0.1575</v>
      </c>
      <c r="M147" s="5">
        <f t="shared" si="18"/>
        <v>279.04761904761904</v>
      </c>
      <c r="N147" s="4">
        <f t="shared" si="19"/>
        <v>1.4857142857142858</v>
      </c>
      <c r="O147" s="4">
        <f t="shared" si="20"/>
        <v>86.393088552915771</v>
      </c>
      <c r="P147" t="s">
        <v>1205</v>
      </c>
      <c r="Q147">
        <v>105</v>
      </c>
      <c r="R147">
        <v>27</v>
      </c>
      <c r="S147">
        <v>155</v>
      </c>
      <c r="T147" s="3">
        <v>0</v>
      </c>
      <c r="U147" s="3">
        <v>1</v>
      </c>
      <c r="V147">
        <v>29300</v>
      </c>
      <c r="W147" s="3">
        <v>13</v>
      </c>
      <c r="X147" s="1" t="s">
        <v>493</v>
      </c>
      <c r="Y147" s="1" t="s">
        <v>492</v>
      </c>
      <c r="Z147" s="2">
        <v>45907.253495370373</v>
      </c>
      <c r="AA147" t="s">
        <v>2157</v>
      </c>
      <c r="AB147" t="s">
        <v>734</v>
      </c>
    </row>
    <row r="148" spans="1:28">
      <c r="A148" s="3">
        <v>146</v>
      </c>
      <c r="B148" t="s">
        <v>621</v>
      </c>
      <c r="C148" t="s">
        <v>620</v>
      </c>
      <c r="D148" t="s">
        <v>619</v>
      </c>
      <c r="E148" t="s">
        <v>1659</v>
      </c>
      <c r="F148" t="s">
        <v>1849</v>
      </c>
      <c r="G148" s="8"/>
      <c r="H148" s="8" t="str">
        <f t="shared" si="14"/>
        <v>2.메가-10만명 이상</v>
      </c>
      <c r="I148" s="8" t="str">
        <f ca="1">IFERROR(__xludf.DUMMYFUNCTION("iferror(REGEXEXTRACT(E148,""[a-zA-Z0-9._%+-]+@[a-zA-Z0-9.-]+\.[a-zA-Z]{2,}""),""2.이메일 없음"")"),"chelsea@idolsandicons.co")</f>
        <v>chelsea@idolsandicons.co</v>
      </c>
      <c r="J148" s="8">
        <f t="shared" si="15"/>
        <v>2.3935794542536117E-2</v>
      </c>
      <c r="K148" s="7">
        <f t="shared" si="16"/>
        <v>1.6051364365971107E-4</v>
      </c>
      <c r="L148" s="6">
        <f t="shared" si="17"/>
        <v>150</v>
      </c>
      <c r="M148" s="5">
        <f t="shared" si="18"/>
        <v>1.6966230936819171</v>
      </c>
      <c r="N148" s="4">
        <f t="shared" si="19"/>
        <v>4.0392156862745096E-2</v>
      </c>
      <c r="O148" s="4">
        <f t="shared" si="20"/>
        <v>0.66225165562913912</v>
      </c>
      <c r="P148" t="s">
        <v>1206</v>
      </c>
      <c r="Q148">
        <v>183600</v>
      </c>
      <c r="R148">
        <v>328</v>
      </c>
      <c r="S148">
        <v>7366</v>
      </c>
      <c r="T148" s="3">
        <v>40</v>
      </c>
      <c r="U148" s="3">
        <v>50</v>
      </c>
      <c r="V148">
        <v>311500</v>
      </c>
      <c r="W148" s="3">
        <v>18</v>
      </c>
      <c r="X148" s="1" t="s">
        <v>5</v>
      </c>
      <c r="Y148" s="1" t="s">
        <v>489</v>
      </c>
      <c r="Z148" s="2">
        <v>45882.260960648149</v>
      </c>
      <c r="AA148" t="s">
        <v>2158</v>
      </c>
      <c r="AB148" t="s">
        <v>616</v>
      </c>
    </row>
    <row r="149" spans="1:28">
      <c r="A149" s="3">
        <v>147</v>
      </c>
      <c r="B149" t="s">
        <v>606</v>
      </c>
      <c r="C149" t="s">
        <v>605</v>
      </c>
      <c r="D149" t="s">
        <v>604</v>
      </c>
      <c r="E149" t="s">
        <v>1660</v>
      </c>
      <c r="F149" t="s">
        <v>1850</v>
      </c>
      <c r="G149" s="8"/>
      <c r="H149" s="8" t="str">
        <f t="shared" si="14"/>
        <v>1.마이크로-10만명 미만</v>
      </c>
      <c r="I149" s="8" t="str">
        <f ca="1">IFERROR(__xludf.DUMMYFUNCTION("iferror(REGEXEXTRACT(E149,""[a-zA-Z0-9._%+-]+@[a-zA-Z0-9.-]+\.[a-zA-Z]{2,}""),""2.이메일 없음"")"),"2.이메일 없음")</f>
        <v>2.이메일 없음</v>
      </c>
      <c r="J149" s="8">
        <f t="shared" si="15"/>
        <v>3.2345500542103361E-2</v>
      </c>
      <c r="K149" s="7">
        <f t="shared" si="16"/>
        <v>1.6263100831225153E-3</v>
      </c>
      <c r="L149" s="6">
        <f t="shared" si="17"/>
        <v>15.75</v>
      </c>
      <c r="M149" s="5">
        <f t="shared" si="18"/>
        <v>0.5270476190476191</v>
      </c>
      <c r="N149" s="4">
        <f t="shared" si="19"/>
        <v>1.7047619047619048E-2</v>
      </c>
      <c r="O149" s="4">
        <f t="shared" si="20"/>
        <v>5.9701492537313436</v>
      </c>
      <c r="P149" t="s">
        <v>1207</v>
      </c>
      <c r="Q149">
        <v>10500</v>
      </c>
      <c r="R149">
        <v>811</v>
      </c>
      <c r="S149">
        <v>170</v>
      </c>
      <c r="T149" s="3">
        <v>0</v>
      </c>
      <c r="U149" s="3">
        <v>9</v>
      </c>
      <c r="V149">
        <v>5534</v>
      </c>
      <c r="W149" s="3">
        <v>199</v>
      </c>
      <c r="X149" s="1" t="s">
        <v>5</v>
      </c>
      <c r="Y149" s="1" t="s">
        <v>487</v>
      </c>
      <c r="Z149" s="2">
        <v>45906.402974537035</v>
      </c>
      <c r="AA149" t="s">
        <v>2159</v>
      </c>
      <c r="AB149" t="s">
        <v>601</v>
      </c>
    </row>
    <row r="150" spans="1:28">
      <c r="A150" s="3">
        <v>148</v>
      </c>
      <c r="B150" t="s">
        <v>566</v>
      </c>
      <c r="C150" t="s">
        <v>563</v>
      </c>
      <c r="D150" t="s">
        <v>565</v>
      </c>
      <c r="E150" t="s">
        <v>1661</v>
      </c>
      <c r="F150" t="s">
        <v>564</v>
      </c>
      <c r="G150" s="8"/>
      <c r="H150" s="8" t="str">
        <f t="shared" si="14"/>
        <v>1.마이크로-10만명 미만</v>
      </c>
      <c r="I150" s="8" t="str">
        <f ca="1">IFERROR(__xludf.DUMMYFUNCTION("iferror(REGEXEXTRACT(E150,""[a-zA-Z0-9._%+-]+@[a-zA-Z0-9.-]+\.[a-zA-Z]{2,}""),""2.이메일 없음"")"),"2.이메일 없음")</f>
        <v>2.이메일 없음</v>
      </c>
      <c r="J150" s="8">
        <f t="shared" si="15"/>
        <v>1.226107732406603E-2</v>
      </c>
      <c r="K150" s="7">
        <f t="shared" si="16"/>
        <v>9.8827106863596864E-4</v>
      </c>
      <c r="L150" s="6">
        <f t="shared" si="17"/>
        <v>53.550000000000004</v>
      </c>
      <c r="M150" s="5">
        <f t="shared" si="18"/>
        <v>12.896358543417367</v>
      </c>
      <c r="N150" s="4">
        <f t="shared" si="19"/>
        <v>9.3865546218487389E-2</v>
      </c>
      <c r="O150" s="4">
        <f t="shared" si="20"/>
        <v>1.8331805682859761</v>
      </c>
      <c r="P150" t="s">
        <v>1208</v>
      </c>
      <c r="Q150">
        <v>35700</v>
      </c>
      <c r="R150">
        <v>1327</v>
      </c>
      <c r="S150">
        <v>2896</v>
      </c>
      <c r="T150" s="3">
        <v>2294</v>
      </c>
      <c r="U150" s="3">
        <v>455</v>
      </c>
      <c r="V150">
        <v>460400</v>
      </c>
      <c r="W150" s="3">
        <v>10</v>
      </c>
      <c r="X150" s="1" t="s">
        <v>133</v>
      </c>
      <c r="Y150" s="1" t="s">
        <v>484</v>
      </c>
      <c r="Z150" s="2">
        <v>45398.264618055553</v>
      </c>
      <c r="AA150" t="s">
        <v>2160</v>
      </c>
      <c r="AB150" t="s">
        <v>562</v>
      </c>
    </row>
    <row r="151" spans="1:28">
      <c r="A151" s="3">
        <v>149</v>
      </c>
      <c r="B151" t="s">
        <v>590</v>
      </c>
      <c r="C151" t="s">
        <v>589</v>
      </c>
      <c r="D151" t="s">
        <v>588</v>
      </c>
      <c r="E151" t="s">
        <v>1460</v>
      </c>
      <c r="F151" t="s">
        <v>1851</v>
      </c>
      <c r="G151" s="8"/>
      <c r="H151" s="8" t="str">
        <f t="shared" si="14"/>
        <v>1.마이크로-10만명 미만</v>
      </c>
      <c r="I151" s="8" t="str">
        <f ca="1">IFERROR(__xludf.DUMMYFUNCTION("iferror(REGEXEXTRACT(E151,""[a-zA-Z0-9._%+-]+@[a-zA-Z0-9.-]+\.[a-zA-Z]{2,}""),""2.이메일 없음"")"),"TeamSydneyThomas@CAA.com")</f>
        <v>TeamSydneyThomas@CAA.com</v>
      </c>
      <c r="J151" s="8">
        <f t="shared" si="15"/>
        <v>7.8710094909404657E-2</v>
      </c>
      <c r="K151" s="7">
        <f t="shared" si="16"/>
        <v>4.9396031061259707E-3</v>
      </c>
      <c r="L151" s="6">
        <f t="shared" si="17"/>
        <v>16.649999999999999</v>
      </c>
      <c r="M151" s="5">
        <f t="shared" si="18"/>
        <v>20.882882882882882</v>
      </c>
      <c r="N151" s="4">
        <f t="shared" si="19"/>
        <v>0.55360360360360361</v>
      </c>
      <c r="O151" s="4">
        <f t="shared" si="20"/>
        <v>5.6657223796034</v>
      </c>
      <c r="P151" t="s">
        <v>1209</v>
      </c>
      <c r="Q151">
        <v>11100</v>
      </c>
      <c r="R151">
        <v>47</v>
      </c>
      <c r="S151">
        <v>5000</v>
      </c>
      <c r="T151" s="3">
        <v>12100</v>
      </c>
      <c r="U151" s="3">
        <v>1145</v>
      </c>
      <c r="V151">
        <v>231800</v>
      </c>
      <c r="W151" s="3">
        <v>15</v>
      </c>
      <c r="X151" s="1" t="s">
        <v>479</v>
      </c>
      <c r="Y151" s="1" t="s">
        <v>478</v>
      </c>
      <c r="Z151" s="2">
        <v>45465.396238425928</v>
      </c>
      <c r="AA151" t="s">
        <v>2161</v>
      </c>
      <c r="AB151" t="s">
        <v>585</v>
      </c>
    </row>
    <row r="152" spans="1:28">
      <c r="A152" s="3">
        <v>150</v>
      </c>
      <c r="B152" t="s">
        <v>1425</v>
      </c>
      <c r="C152" t="s">
        <v>1499</v>
      </c>
      <c r="D152" t="s">
        <v>1359</v>
      </c>
      <c r="E152" t="s">
        <v>1662</v>
      </c>
      <c r="F152" t="s">
        <v>1852</v>
      </c>
      <c r="G152" s="8"/>
      <c r="H152" s="8" t="str">
        <f t="shared" si="14"/>
        <v>1.마이크로-10만명 미만</v>
      </c>
      <c r="I152" s="8" t="str">
        <f ca="1">IFERROR(__xludf.DUMMYFUNCTION("iferror(REGEXEXTRACT(E152,""[a-zA-Z0-9._%+-]+@[a-zA-Z0-9.-]+\.[a-zA-Z]{2,}""),""2.이메일 없음"")"),"2.이메일 없음")</f>
        <v>2.이메일 없음</v>
      </c>
      <c r="J152" s="8">
        <f t="shared" si="15"/>
        <v>1.6598639455782313E-2</v>
      </c>
      <c r="K152" s="7">
        <f t="shared" si="16"/>
        <v>4.2517006802721087E-4</v>
      </c>
      <c r="L152" s="6">
        <f t="shared" si="17"/>
        <v>18.299999999999997</v>
      </c>
      <c r="M152" s="5">
        <f t="shared" si="18"/>
        <v>4.8196721311475406</v>
      </c>
      <c r="N152" s="4">
        <f t="shared" si="19"/>
        <v>6.3278688524590163E-2</v>
      </c>
      <c r="O152" s="4">
        <f t="shared" si="20"/>
        <v>5.181347150259068</v>
      </c>
      <c r="P152" t="s">
        <v>1210</v>
      </c>
      <c r="Q152">
        <v>12200</v>
      </c>
      <c r="R152">
        <v>1028</v>
      </c>
      <c r="S152">
        <v>747</v>
      </c>
      <c r="T152" s="3">
        <v>204</v>
      </c>
      <c r="U152" s="3">
        <v>25</v>
      </c>
      <c r="V152">
        <v>58800</v>
      </c>
      <c r="W152" s="3">
        <v>15</v>
      </c>
      <c r="X152" s="1" t="s">
        <v>476</v>
      </c>
      <c r="Y152" s="1" t="s">
        <v>475</v>
      </c>
      <c r="Z152" s="2">
        <v>45877.450196759259</v>
      </c>
      <c r="AA152" t="s">
        <v>2162</v>
      </c>
      <c r="AB152" t="s">
        <v>1976</v>
      </c>
    </row>
    <row r="153" spans="1:28">
      <c r="A153" s="3">
        <v>151</v>
      </c>
      <c r="B153" t="s">
        <v>576</v>
      </c>
      <c r="C153" t="s">
        <v>576</v>
      </c>
      <c r="D153" t="s">
        <v>575</v>
      </c>
      <c r="E153" t="s">
        <v>1460</v>
      </c>
      <c r="F153" t="s">
        <v>1853</v>
      </c>
      <c r="G153" s="8"/>
      <c r="H153" s="8" t="str">
        <f t="shared" si="14"/>
        <v>1.마이크로-10만명 미만</v>
      </c>
      <c r="I153" s="8" t="str">
        <f ca="1">IFERROR(__xludf.DUMMYFUNCTION("iferror(REGEXEXTRACT(E153,""[a-zA-Z0-9._%+-]+@[a-zA-Z0-9.-]+\.[a-zA-Z]{2,}""),""2.이메일 없음"")"),"promo@ralphinakilby.com")</f>
        <v>promo@ralphinakilby.com</v>
      </c>
      <c r="J153" s="8">
        <f t="shared" si="15"/>
        <v>1.4617314930991217E-2</v>
      </c>
      <c r="K153" s="7">
        <f t="shared" si="16"/>
        <v>1.631116687578419E-4</v>
      </c>
      <c r="L153" s="6">
        <f t="shared" si="17"/>
        <v>37.349999999999994</v>
      </c>
      <c r="M153" s="5">
        <f t="shared" si="18"/>
        <v>3.2008032128514055</v>
      </c>
      <c r="N153" s="4">
        <f t="shared" si="19"/>
        <v>4.594377510040161E-2</v>
      </c>
      <c r="O153" s="4">
        <f t="shared" si="20"/>
        <v>2.6075619295958283</v>
      </c>
      <c r="P153" t="s">
        <v>1211</v>
      </c>
      <c r="Q153">
        <v>24900</v>
      </c>
      <c r="R153">
        <v>28</v>
      </c>
      <c r="S153">
        <v>1131</v>
      </c>
      <c r="T153" s="3">
        <v>21</v>
      </c>
      <c r="U153" s="3">
        <v>13</v>
      </c>
      <c r="V153">
        <v>79700</v>
      </c>
      <c r="W153" s="3">
        <v>34</v>
      </c>
      <c r="X153" s="1" t="s">
        <v>471</v>
      </c>
      <c r="Y153" s="1" t="s">
        <v>470</v>
      </c>
      <c r="Z153" s="2">
        <v>45748.032905092594</v>
      </c>
      <c r="AA153" t="s">
        <v>2163</v>
      </c>
      <c r="AB153" t="s">
        <v>572</v>
      </c>
    </row>
    <row r="154" spans="1:28">
      <c r="A154" s="3">
        <v>152</v>
      </c>
      <c r="B154" t="s">
        <v>593</v>
      </c>
      <c r="C154" t="s">
        <v>1500</v>
      </c>
      <c r="D154" t="s">
        <v>592</v>
      </c>
      <c r="E154" t="s">
        <v>1663</v>
      </c>
      <c r="F154" t="s">
        <v>1854</v>
      </c>
      <c r="G154" s="8"/>
      <c r="H154" s="8" t="str">
        <f t="shared" si="14"/>
        <v>1.마이크로-10만명 미만</v>
      </c>
      <c r="I154" s="8" t="str">
        <f ca="1">IFERROR(__xludf.DUMMYFUNCTION("iferror(REGEXEXTRACT(E154,""[a-zA-Z0-9._%+-]+@[a-zA-Z0-9.-]+\.[a-zA-Z]{2,}""),""2.이메일 없음"")"),"contact@kylaleelamb.com")</f>
        <v>contact@kylaleelamb.com</v>
      </c>
      <c r="J154" s="8">
        <f t="shared" si="15"/>
        <v>1.2051282051282051E-2</v>
      </c>
      <c r="K154" s="7">
        <f t="shared" si="16"/>
        <v>8.547008547008547E-4</v>
      </c>
      <c r="L154" s="6">
        <f t="shared" si="17"/>
        <v>39.900000000000006</v>
      </c>
      <c r="M154" s="5">
        <f t="shared" si="18"/>
        <v>0.43984962406015038</v>
      </c>
      <c r="N154" s="4">
        <f t="shared" si="19"/>
        <v>5.1879699248120296E-3</v>
      </c>
      <c r="O154" s="4">
        <f t="shared" si="20"/>
        <v>2.4449877750611244</v>
      </c>
      <c r="P154" t="s">
        <v>1212</v>
      </c>
      <c r="Q154">
        <v>26600</v>
      </c>
      <c r="R154">
        <v>315</v>
      </c>
      <c r="S154">
        <v>128</v>
      </c>
      <c r="T154" s="3">
        <v>3</v>
      </c>
      <c r="U154" s="3">
        <v>10</v>
      </c>
      <c r="V154">
        <v>11700</v>
      </c>
      <c r="W154" s="3">
        <v>15</v>
      </c>
      <c r="X154" s="1" t="s">
        <v>468</v>
      </c>
      <c r="Y154" s="1" t="s">
        <v>467</v>
      </c>
      <c r="Z154" s="2">
        <v>45905.939259259256</v>
      </c>
      <c r="AA154" t="s">
        <v>2164</v>
      </c>
      <c r="AB154" t="s">
        <v>591</v>
      </c>
    </row>
    <row r="155" spans="1:28">
      <c r="A155" s="3">
        <v>153</v>
      </c>
      <c r="B155" t="s">
        <v>615</v>
      </c>
      <c r="C155" t="s">
        <v>613</v>
      </c>
      <c r="D155" t="s">
        <v>614</v>
      </c>
      <c r="E155" t="s">
        <v>1664</v>
      </c>
      <c r="F155" t="s">
        <v>1855</v>
      </c>
      <c r="G155" s="8"/>
      <c r="H155" s="8" t="str">
        <f t="shared" si="14"/>
        <v>2.메가-10만명 이상</v>
      </c>
      <c r="I155" s="8" t="str">
        <f ca="1">IFERROR(__xludf.DUMMYFUNCTION("iferror(REGEXEXTRACT(E155,""[a-zA-Z0-9._%+-]+@[a-zA-Z0-9.-]+\.[a-zA-Z]{2,}""),""2.이메일 없음"")"),"2.이메일 없음")</f>
        <v>2.이메일 없음</v>
      </c>
      <c r="J155" s="8">
        <f t="shared" si="15"/>
        <v>8.0607315389924078E-3</v>
      </c>
      <c r="K155" s="7">
        <f t="shared" si="16"/>
        <v>7.9365079365079365E-5</v>
      </c>
      <c r="L155" s="6">
        <f t="shared" si="17"/>
        <v>150</v>
      </c>
      <c r="M155" s="5">
        <f t="shared" si="18"/>
        <v>0.67805334581188581</v>
      </c>
      <c r="N155" s="4">
        <f t="shared" si="19"/>
        <v>5.463266261113711E-3</v>
      </c>
      <c r="O155" s="4">
        <f t="shared" si="20"/>
        <v>0.66225165562913912</v>
      </c>
      <c r="P155" t="s">
        <v>1213</v>
      </c>
      <c r="Q155">
        <v>427400</v>
      </c>
      <c r="R155">
        <v>1105</v>
      </c>
      <c r="S155">
        <v>2312</v>
      </c>
      <c r="T155" s="3">
        <v>1</v>
      </c>
      <c r="U155" s="3">
        <v>23</v>
      </c>
      <c r="V155">
        <v>289800</v>
      </c>
      <c r="W155" s="3">
        <v>12</v>
      </c>
      <c r="X155" s="1" t="s">
        <v>5</v>
      </c>
      <c r="Y155" s="1" t="s">
        <v>463</v>
      </c>
      <c r="Z155" s="2">
        <v>45905.272187499999</v>
      </c>
      <c r="AA155" t="s">
        <v>2165</v>
      </c>
      <c r="AB155" t="s">
        <v>612</v>
      </c>
    </row>
    <row r="156" spans="1:28">
      <c r="A156" s="3">
        <v>154</v>
      </c>
      <c r="B156" t="s">
        <v>703</v>
      </c>
      <c r="C156" t="s">
        <v>702</v>
      </c>
      <c r="D156" t="s">
        <v>701</v>
      </c>
      <c r="E156" t="s">
        <v>1665</v>
      </c>
      <c r="F156" t="s">
        <v>1856</v>
      </c>
      <c r="G156" s="8"/>
      <c r="H156" s="8" t="str">
        <f t="shared" si="14"/>
        <v>1.마이크로-10만명 미만</v>
      </c>
      <c r="I156" s="8" t="str">
        <f ca="1">IFERROR(__xludf.DUMMYFUNCTION("iferror(REGEXEXTRACT(E156,""[a-zA-Z0-9._%+-]+@[a-zA-Z0-9.-]+\.[a-zA-Z]{2,}""),""2.이메일 없음"")"),"sophiaskincare14@gmail.com")</f>
        <v>sophiaskincare14@gmail.com</v>
      </c>
      <c r="J156" s="8">
        <f t="shared" si="15"/>
        <v>1.34E-2</v>
      </c>
      <c r="K156" s="7">
        <f t="shared" si="16"/>
        <v>1.4E-3</v>
      </c>
      <c r="L156" s="6">
        <f t="shared" si="17"/>
        <v>71.699999999999989</v>
      </c>
      <c r="M156" s="5">
        <f t="shared" si="18"/>
        <v>0.20920502092050208</v>
      </c>
      <c r="N156" s="4">
        <f t="shared" si="19"/>
        <v>2.7615062761506275E-3</v>
      </c>
      <c r="O156" s="4">
        <f t="shared" si="20"/>
        <v>1.3755158184319123</v>
      </c>
      <c r="P156" t="s">
        <v>1214</v>
      </c>
      <c r="Q156">
        <v>47800</v>
      </c>
      <c r="R156">
        <v>437</v>
      </c>
      <c r="S156">
        <v>118</v>
      </c>
      <c r="T156" s="3">
        <v>2</v>
      </c>
      <c r="U156" s="3">
        <v>14</v>
      </c>
      <c r="V156">
        <v>10000</v>
      </c>
      <c r="W156" s="3">
        <v>28</v>
      </c>
      <c r="X156" s="1" t="s">
        <v>5</v>
      </c>
      <c r="Y156" s="1" t="s">
        <v>461</v>
      </c>
      <c r="Z156" s="2">
        <v>45907.330972222226</v>
      </c>
      <c r="AA156" t="s">
        <v>2166</v>
      </c>
      <c r="AB156" t="s">
        <v>698</v>
      </c>
    </row>
    <row r="157" spans="1:28">
      <c r="A157" s="3">
        <v>155</v>
      </c>
      <c r="B157" t="s">
        <v>335</v>
      </c>
      <c r="C157" t="s">
        <v>333</v>
      </c>
      <c r="D157" t="s">
        <v>334</v>
      </c>
      <c r="E157" t="s">
        <v>1666</v>
      </c>
      <c r="F157" t="s">
        <v>1857</v>
      </c>
      <c r="G157" s="8"/>
      <c r="H157" s="8" t="str">
        <f t="shared" si="14"/>
        <v>1.마이크로-10만명 미만</v>
      </c>
      <c r="I157" s="8" t="str">
        <f ca="1">IFERROR(__xludf.DUMMYFUNCTION("iferror(REGEXEXTRACT(E157,""[a-zA-Z0-9._%+-]+@[a-zA-Z0-9.-]+\.[a-zA-Z]{2,}""),""2.이메일 없음"")"),"2.이메일 없음")</f>
        <v>2.이메일 없음</v>
      </c>
      <c r="J157" s="8">
        <f t="shared" si="15"/>
        <v>0.22316735822959891</v>
      </c>
      <c r="K157" s="7">
        <f t="shared" si="16"/>
        <v>2.6279391424619642E-4</v>
      </c>
      <c r="L157" s="6">
        <f t="shared" si="17"/>
        <v>53.699999999999996</v>
      </c>
      <c r="M157" s="5">
        <f t="shared" si="18"/>
        <v>2.0195530726256985</v>
      </c>
      <c r="N157" s="4">
        <f t="shared" si="19"/>
        <v>0.4502513966480447</v>
      </c>
      <c r="O157" s="4">
        <f t="shared" si="20"/>
        <v>1.8281535648994518</v>
      </c>
      <c r="P157" t="s">
        <v>1215</v>
      </c>
      <c r="Q157">
        <v>35800</v>
      </c>
      <c r="R157">
        <v>11</v>
      </c>
      <c r="S157">
        <v>16100</v>
      </c>
      <c r="T157" s="3">
        <v>16</v>
      </c>
      <c r="U157" s="3">
        <v>19</v>
      </c>
      <c r="V157">
        <v>72300</v>
      </c>
      <c r="W157" s="3">
        <v>9</v>
      </c>
      <c r="X157" s="1" t="s">
        <v>457</v>
      </c>
      <c r="Y157" s="1" t="s">
        <v>456</v>
      </c>
      <c r="Z157" s="2">
        <v>45207.652303240742</v>
      </c>
      <c r="AA157" t="s">
        <v>2167</v>
      </c>
      <c r="AB157" t="s">
        <v>332</v>
      </c>
    </row>
    <row r="158" spans="1:28">
      <c r="A158" s="3">
        <v>156</v>
      </c>
      <c r="B158" t="s">
        <v>236</v>
      </c>
      <c r="C158" t="s">
        <v>235</v>
      </c>
      <c r="D158" t="s">
        <v>234</v>
      </c>
      <c r="E158" t="s">
        <v>1667</v>
      </c>
      <c r="F158" t="s">
        <v>1858</v>
      </c>
      <c r="G158" s="8"/>
      <c r="H158" s="8" t="str">
        <f t="shared" si="14"/>
        <v>2.메가-10만명 이상</v>
      </c>
      <c r="I158" s="8" t="str">
        <f ca="1">IFERROR(__xludf.DUMMYFUNCTION("iferror(REGEXEXTRACT(E158,""[a-zA-Z0-9._%+-]+@[a-zA-Z0-9.-]+\.[a-zA-Z]{2,}""),""2.이메일 없음"")"),"epanico00@gmail.com")</f>
        <v>epanico00@gmail.com</v>
      </c>
      <c r="J158" s="8">
        <f t="shared" si="15"/>
        <v>0.11941391941391942</v>
      </c>
      <c r="K158" s="7">
        <f t="shared" si="16"/>
        <v>2.1978021978021978E-3</v>
      </c>
      <c r="L158" s="6">
        <f t="shared" si="17"/>
        <v>150</v>
      </c>
      <c r="M158" s="5">
        <f t="shared" si="18"/>
        <v>3.1829310947883875E-2</v>
      </c>
      <c r="N158" s="4">
        <f t="shared" si="19"/>
        <v>2.9054447942170923E-3</v>
      </c>
      <c r="O158" s="4">
        <f t="shared" si="20"/>
        <v>0.66225165562913912</v>
      </c>
      <c r="P158" t="s">
        <v>1216</v>
      </c>
      <c r="Q158">
        <v>857700</v>
      </c>
      <c r="R158">
        <v>1776</v>
      </c>
      <c r="S158">
        <v>2432</v>
      </c>
      <c r="T158" s="3">
        <v>768</v>
      </c>
      <c r="U158" s="3">
        <v>60</v>
      </c>
      <c r="V158">
        <v>27300</v>
      </c>
      <c r="W158" s="3">
        <v>25</v>
      </c>
      <c r="X158" s="1" t="s">
        <v>451</v>
      </c>
      <c r="Y158" s="1" t="s">
        <v>450</v>
      </c>
      <c r="Z158" s="2">
        <v>45232.228148148148</v>
      </c>
      <c r="AA158" t="s">
        <v>2168</v>
      </c>
      <c r="AB158" t="s">
        <v>231</v>
      </c>
    </row>
    <row r="159" spans="1:28">
      <c r="A159" s="3">
        <v>157</v>
      </c>
      <c r="B159" t="s">
        <v>1426</v>
      </c>
      <c r="C159" t="s">
        <v>1501</v>
      </c>
      <c r="D159" t="s">
        <v>1360</v>
      </c>
      <c r="E159" t="s">
        <v>1668</v>
      </c>
      <c r="F159" t="s">
        <v>1859</v>
      </c>
      <c r="G159" s="8"/>
      <c r="H159" s="8" t="str">
        <f t="shared" si="14"/>
        <v>1.마이크로-10만명 미만</v>
      </c>
      <c r="I159" s="8" t="str">
        <f ca="1">IFERROR(__xludf.DUMMYFUNCTION("iferror(REGEXEXTRACT(E159,""[a-zA-Z0-9._%+-]+@[a-zA-Z0-9.-]+\.[a-zA-Z]{2,}""),""2.이메일 없음"")"),"2.이메일 없음")</f>
        <v>2.이메일 없음</v>
      </c>
      <c r="J159" s="8">
        <f t="shared" si="15"/>
        <v>0.29545454545454547</v>
      </c>
      <c r="K159" s="7">
        <f t="shared" si="16"/>
        <v>2.1590909090909091E-2</v>
      </c>
      <c r="L159" s="6">
        <f t="shared" si="17"/>
        <v>2.6624999999999996</v>
      </c>
      <c r="M159" s="5">
        <f t="shared" si="18"/>
        <v>0.49577464788732395</v>
      </c>
      <c r="N159" s="4">
        <f t="shared" si="19"/>
        <v>0.04</v>
      </c>
      <c r="O159" s="4">
        <f t="shared" si="20"/>
        <v>27.303754266211605</v>
      </c>
      <c r="P159" t="s">
        <v>1217</v>
      </c>
      <c r="Q159">
        <v>1775</v>
      </c>
      <c r="R159">
        <v>7</v>
      </c>
      <c r="S159">
        <v>52</v>
      </c>
      <c r="T159" s="3">
        <v>189</v>
      </c>
      <c r="U159" s="3">
        <v>19</v>
      </c>
      <c r="V159">
        <v>880</v>
      </c>
      <c r="W159" s="3">
        <v>30</v>
      </c>
      <c r="X159" s="1" t="s">
        <v>5</v>
      </c>
      <c r="Y159" s="1" t="s">
        <v>446</v>
      </c>
      <c r="Z159" s="2">
        <v>45090.125381944446</v>
      </c>
      <c r="AA159" t="s">
        <v>2169</v>
      </c>
      <c r="AB159" t="s">
        <v>1977</v>
      </c>
    </row>
    <row r="160" spans="1:28">
      <c r="A160" s="3">
        <v>158</v>
      </c>
      <c r="B160" t="s">
        <v>1427</v>
      </c>
      <c r="C160" t="s">
        <v>1502</v>
      </c>
      <c r="D160" t="s">
        <v>1361</v>
      </c>
      <c r="E160" t="s">
        <v>1669</v>
      </c>
      <c r="F160" t="s">
        <v>1860</v>
      </c>
      <c r="G160" s="8"/>
      <c r="H160" s="8" t="str">
        <f t="shared" si="14"/>
        <v>2.메가-10만명 이상</v>
      </c>
      <c r="I160" s="8" t="str">
        <f ca="1">IFERROR(__xludf.DUMMYFUNCTION("iferror(REGEXEXTRACT(E160,""[a-zA-Z0-9._%+-]+@[a-zA-Z0-9.-]+\.[a-zA-Z]{2,}""),""2.이메일 없음"")"),"2.이메일 없음")</f>
        <v>2.이메일 없음</v>
      </c>
      <c r="J160" s="8">
        <f t="shared" si="15"/>
        <v>7.8805666666666663E-2</v>
      </c>
      <c r="K160" s="7">
        <f t="shared" si="16"/>
        <v>5.0000000000000004E-6</v>
      </c>
      <c r="L160" s="6">
        <f t="shared" si="17"/>
        <v>150</v>
      </c>
      <c r="M160" s="5">
        <f t="shared" si="18"/>
        <v>2.7272727272727271</v>
      </c>
      <c r="N160" s="4">
        <f t="shared" si="19"/>
        <v>0.21492272727272727</v>
      </c>
      <c r="O160" s="4">
        <f t="shared" si="20"/>
        <v>0.66225165562913912</v>
      </c>
      <c r="P160" t="s">
        <v>1218</v>
      </c>
      <c r="Q160">
        <v>1100000</v>
      </c>
      <c r="R160">
        <v>1319</v>
      </c>
      <c r="S160">
        <v>236400</v>
      </c>
      <c r="T160" s="3">
        <v>2</v>
      </c>
      <c r="U160" s="3">
        <v>15</v>
      </c>
      <c r="V160">
        <v>3000000</v>
      </c>
      <c r="W160" s="3">
        <v>15</v>
      </c>
      <c r="X160" s="1" t="s">
        <v>444</v>
      </c>
      <c r="Y160" s="1" t="s">
        <v>443</v>
      </c>
      <c r="Z160" s="2">
        <v>45869.14571759259</v>
      </c>
      <c r="AA160" t="s">
        <v>2170</v>
      </c>
      <c r="AB160" t="s">
        <v>1978</v>
      </c>
    </row>
    <row r="161" spans="1:28">
      <c r="A161" s="3">
        <v>159</v>
      </c>
      <c r="B161" t="s">
        <v>309</v>
      </c>
      <c r="C161" t="s">
        <v>307</v>
      </c>
      <c r="D161" t="s">
        <v>308</v>
      </c>
      <c r="E161" t="s">
        <v>1670</v>
      </c>
      <c r="F161" t="s">
        <v>1861</v>
      </c>
      <c r="G161" s="8"/>
      <c r="H161" s="8" t="str">
        <f t="shared" si="14"/>
        <v>2.메가-10만명 이상</v>
      </c>
      <c r="I161" s="8" t="str">
        <f ca="1">IFERROR(__xludf.DUMMYFUNCTION("iferror(REGEXEXTRACT(E161,""[a-zA-Z0-9._%+-]+@[a-zA-Z0-9.-]+\.[a-zA-Z]{2,}""),""2.이메일 없음"")"),"asiaboonex@gmail.com")</f>
        <v>asiaboonex@gmail.com</v>
      </c>
      <c r="J161" s="8">
        <f t="shared" si="15"/>
        <v>0.1053284</v>
      </c>
      <c r="K161" s="7">
        <f t="shared" si="16"/>
        <v>5.5999999999999997E-6</v>
      </c>
      <c r="L161" s="6">
        <f t="shared" si="17"/>
        <v>150</v>
      </c>
      <c r="M161" s="5">
        <f t="shared" si="18"/>
        <v>0.14792899408284024</v>
      </c>
      <c r="N161" s="4">
        <f t="shared" si="19"/>
        <v>1.5580710059171598E-2</v>
      </c>
      <c r="O161" s="4">
        <f t="shared" si="20"/>
        <v>0.66225165562913912</v>
      </c>
      <c r="P161" t="s">
        <v>1219</v>
      </c>
      <c r="Q161">
        <v>16900000</v>
      </c>
      <c r="R161">
        <v>5148</v>
      </c>
      <c r="S161">
        <v>263300</v>
      </c>
      <c r="T161" s="3">
        <v>7</v>
      </c>
      <c r="U161" s="3">
        <v>14</v>
      </c>
      <c r="V161">
        <v>2500000</v>
      </c>
      <c r="W161" s="3">
        <v>12</v>
      </c>
      <c r="X161" s="1" t="s">
        <v>5</v>
      </c>
      <c r="Y161" s="1" t="s">
        <v>440</v>
      </c>
      <c r="Z161" s="2">
        <v>45910.240231481483</v>
      </c>
      <c r="AA161" t="s">
        <v>2171</v>
      </c>
      <c r="AB161" t="s">
        <v>306</v>
      </c>
    </row>
    <row r="162" spans="1:28">
      <c r="A162" s="3">
        <v>160</v>
      </c>
      <c r="B162" t="s">
        <v>19</v>
      </c>
      <c r="C162" t="s">
        <v>18</v>
      </c>
      <c r="D162" t="s">
        <v>17</v>
      </c>
      <c r="E162" t="s">
        <v>1460</v>
      </c>
      <c r="F162" t="s">
        <v>1862</v>
      </c>
      <c r="G162" s="8"/>
      <c r="H162" s="8" t="str">
        <f t="shared" si="14"/>
        <v>1.마이크로-10만명 미만</v>
      </c>
      <c r="I162" s="8" t="str">
        <f ca="1">IFERROR(__xludf.DUMMYFUNCTION("iferror(REGEXEXTRACT(E162,""[a-zA-Z0-9._%+-]+@[a-zA-Z0-9.-]+\.[a-zA-Z]{2,}""),""2.이메일 없음"")"),"lily@barefaced.media")</f>
        <v>lily@barefaced.media</v>
      </c>
      <c r="J162" s="8">
        <f t="shared" si="15"/>
        <v>0.11334541666666667</v>
      </c>
      <c r="K162" s="7">
        <f t="shared" si="16"/>
        <v>4.7916666666666668E-6</v>
      </c>
      <c r="L162" s="6">
        <f t="shared" si="17"/>
        <v>64.349999999999994</v>
      </c>
      <c r="M162" s="5">
        <f t="shared" si="18"/>
        <v>111.88811188811189</v>
      </c>
      <c r="N162" s="4">
        <f t="shared" si="19"/>
        <v>12.681188811188811</v>
      </c>
      <c r="O162" s="4">
        <f t="shared" si="20"/>
        <v>1.5302218821729152</v>
      </c>
      <c r="P162" t="s">
        <v>1220</v>
      </c>
      <c r="Q162">
        <v>42900</v>
      </c>
      <c r="R162">
        <v>76</v>
      </c>
      <c r="S162">
        <v>544000</v>
      </c>
      <c r="T162" s="3">
        <v>35</v>
      </c>
      <c r="U162" s="3">
        <v>23</v>
      </c>
      <c r="V162">
        <v>4800000</v>
      </c>
      <c r="W162" s="3">
        <v>104</v>
      </c>
      <c r="X162" s="1" t="s">
        <v>5</v>
      </c>
      <c r="Y162" s="1" t="s">
        <v>435</v>
      </c>
      <c r="Z162" s="2">
        <v>45868.807592592595</v>
      </c>
      <c r="AA162" t="s">
        <v>2172</v>
      </c>
      <c r="AB162" t="s">
        <v>14</v>
      </c>
    </row>
    <row r="163" spans="1:28">
      <c r="A163" s="3">
        <v>161</v>
      </c>
      <c r="B163" t="s">
        <v>266</v>
      </c>
      <c r="C163" t="s">
        <v>265</v>
      </c>
      <c r="D163" t="s">
        <v>264</v>
      </c>
      <c r="E163" t="s">
        <v>1671</v>
      </c>
      <c r="F163" t="s">
        <v>263</v>
      </c>
      <c r="G163" s="8"/>
      <c r="H163" s="8" t="str">
        <f t="shared" si="14"/>
        <v>1.마이크로-10만명 미만</v>
      </c>
      <c r="I163" s="8" t="str">
        <f ca="1">IFERROR(__xludf.DUMMYFUNCTION("iferror(REGEXEXTRACT(E163,""[a-zA-Z0-9._%+-]+@[a-zA-Z0-9.-]+\.[a-zA-Z]{2,}""),""2.이메일 없음"")"),"idagiancolabusiness@gmail.com")</f>
        <v>idagiancolabusiness@gmail.com</v>
      </c>
      <c r="J163" s="8">
        <f t="shared" si="15"/>
        <v>4.0633608815426998E-2</v>
      </c>
      <c r="K163" s="7">
        <f t="shared" si="16"/>
        <v>3.7190082644628099E-3</v>
      </c>
      <c r="L163" s="6">
        <f t="shared" si="17"/>
        <v>2.6579999999999999</v>
      </c>
      <c r="M163" s="5">
        <f t="shared" si="18"/>
        <v>4.0970654627539504</v>
      </c>
      <c r="N163" s="4">
        <f t="shared" si="19"/>
        <v>0.13148984198645597</v>
      </c>
      <c r="O163" s="4">
        <f t="shared" si="20"/>
        <v>27.337342810278841</v>
      </c>
      <c r="P163" t="s">
        <v>1221</v>
      </c>
      <c r="Q163">
        <v>1772</v>
      </c>
      <c r="R163">
        <v>222</v>
      </c>
      <c r="S163">
        <v>206</v>
      </c>
      <c r="T163" s="3">
        <v>62</v>
      </c>
      <c r="U163" s="3">
        <v>27</v>
      </c>
      <c r="V163">
        <v>7260</v>
      </c>
      <c r="W163" s="3">
        <v>24</v>
      </c>
      <c r="X163" s="1" t="s">
        <v>5</v>
      </c>
      <c r="Y163" s="1" t="s">
        <v>433</v>
      </c>
      <c r="Z163" s="2">
        <v>45195.044236111113</v>
      </c>
      <c r="AA163" t="s">
        <v>2173</v>
      </c>
      <c r="AB163" t="s">
        <v>261</v>
      </c>
    </row>
    <row r="164" spans="1:28">
      <c r="A164" s="3">
        <v>162</v>
      </c>
      <c r="B164" t="s">
        <v>215</v>
      </c>
      <c r="C164" t="s">
        <v>214</v>
      </c>
      <c r="D164" t="s">
        <v>213</v>
      </c>
      <c r="E164" t="s">
        <v>1672</v>
      </c>
      <c r="F164" t="s">
        <v>212</v>
      </c>
      <c r="G164" s="8"/>
      <c r="H164" s="8" t="str">
        <f t="shared" si="14"/>
        <v>2.메가-10만명 이상</v>
      </c>
      <c r="I164" s="8" t="str">
        <f ca="1">IFERROR(__xludf.DUMMYFUNCTION("iferror(REGEXEXTRACT(E164,""[a-zA-Z0-9._%+-]+@[a-zA-Z0-9.-]+\.[a-zA-Z]{2,}""),""2.이메일 없음"")"),"kaigibsonxx@gmail.com")</f>
        <v>kaigibsonxx@gmail.com</v>
      </c>
      <c r="J164" s="8">
        <f t="shared" si="15"/>
        <v>5.795878787878788E-2</v>
      </c>
      <c r="K164" s="7">
        <f t="shared" si="16"/>
        <v>5.8181818181818179E-5</v>
      </c>
      <c r="L164" s="6">
        <f t="shared" si="17"/>
        <v>150</v>
      </c>
      <c r="M164" s="5">
        <f t="shared" si="18"/>
        <v>1.6106989457243264</v>
      </c>
      <c r="N164" s="4">
        <f t="shared" si="19"/>
        <v>9.3026161655603276E-2</v>
      </c>
      <c r="O164" s="4">
        <f t="shared" si="20"/>
        <v>0.66225165562913912</v>
      </c>
      <c r="P164" t="s">
        <v>1222</v>
      </c>
      <c r="Q164">
        <v>256100</v>
      </c>
      <c r="R164">
        <v>179</v>
      </c>
      <c r="S164">
        <v>23800</v>
      </c>
      <c r="T164" s="3">
        <v>84</v>
      </c>
      <c r="U164" s="3">
        <v>24</v>
      </c>
      <c r="V164">
        <v>412500</v>
      </c>
      <c r="W164" s="3">
        <v>578</v>
      </c>
      <c r="X164" s="1" t="s">
        <v>5</v>
      </c>
      <c r="Y164" s="1" t="s">
        <v>429</v>
      </c>
      <c r="Z164" s="2">
        <v>45881.157164351855</v>
      </c>
      <c r="AA164" t="s">
        <v>2174</v>
      </c>
      <c r="AB164" t="s">
        <v>209</v>
      </c>
    </row>
    <row r="165" spans="1:28">
      <c r="A165" s="3">
        <v>163</v>
      </c>
      <c r="B165" t="s">
        <v>252</v>
      </c>
      <c r="C165" t="s">
        <v>252</v>
      </c>
      <c r="D165" t="s">
        <v>251</v>
      </c>
      <c r="E165" t="s">
        <v>1673</v>
      </c>
      <c r="F165" t="s">
        <v>1863</v>
      </c>
      <c r="G165" s="8"/>
      <c r="H165" s="8" t="str">
        <f t="shared" si="14"/>
        <v>2.메가-10만명 이상</v>
      </c>
      <c r="I165" s="8" t="str">
        <f ca="1">IFERROR(__xludf.DUMMYFUNCTION("iferror(REGEXEXTRACT(E165,""[a-zA-Z0-9._%+-]+@[a-zA-Z0-9.-]+\.[a-zA-Z]{2,}""),""2.이메일 없음"")"),"josieewingmedia@gmail.com")</f>
        <v>josieewingmedia@gmail.com</v>
      </c>
      <c r="J165" s="8">
        <f t="shared" si="15"/>
        <v>8.3346153846153848E-2</v>
      </c>
      <c r="K165" s="7">
        <f t="shared" si="16"/>
        <v>6.4102564102564103E-5</v>
      </c>
      <c r="L165" s="6">
        <f t="shared" si="17"/>
        <v>150</v>
      </c>
      <c r="M165" s="5">
        <f t="shared" si="18"/>
        <v>0.25734081161332895</v>
      </c>
      <c r="N165" s="4">
        <f t="shared" si="19"/>
        <v>2.1435169910920489E-2</v>
      </c>
      <c r="O165" s="4">
        <f t="shared" si="20"/>
        <v>0.66225165562913912</v>
      </c>
      <c r="P165" t="s">
        <v>1223</v>
      </c>
      <c r="Q165">
        <v>303100</v>
      </c>
      <c r="R165">
        <v>576</v>
      </c>
      <c r="S165">
        <v>6492</v>
      </c>
      <c r="T165" s="3">
        <v>4</v>
      </c>
      <c r="U165" s="3">
        <v>5</v>
      </c>
      <c r="V165">
        <v>78000</v>
      </c>
      <c r="W165" s="3">
        <v>7</v>
      </c>
      <c r="X165" s="1" t="s">
        <v>424</v>
      </c>
      <c r="Y165" s="1" t="s">
        <v>423</v>
      </c>
      <c r="Z165" s="2">
        <v>45868.480150462965</v>
      </c>
      <c r="AA165" t="s">
        <v>2175</v>
      </c>
      <c r="AB165" t="s">
        <v>250</v>
      </c>
    </row>
    <row r="166" spans="1:28">
      <c r="A166" s="3">
        <v>164</v>
      </c>
      <c r="B166" t="s">
        <v>285</v>
      </c>
      <c r="C166" t="s">
        <v>1503</v>
      </c>
      <c r="D166" t="s">
        <v>284</v>
      </c>
      <c r="E166" t="s">
        <v>1674</v>
      </c>
      <c r="F166" t="s">
        <v>1864</v>
      </c>
      <c r="G166" s="8"/>
      <c r="H166" s="8" t="str">
        <f t="shared" si="14"/>
        <v>1.마이크로-10만명 미만</v>
      </c>
      <c r="I166" s="8" t="str">
        <f ca="1">IFERROR(__xludf.DUMMYFUNCTION("iferror(REGEXEXTRACT(E166,""[a-zA-Z0-9._%+-]+@[a-zA-Z0-9.-]+\.[a-zA-Z]{2,}""),""2.이메일 없음"")"),"Alkadrylena111@gmail.com")</f>
        <v>Alkadrylena111@gmail.com</v>
      </c>
      <c r="J166" s="8">
        <f t="shared" si="15"/>
        <v>2.5071497818710617</v>
      </c>
      <c r="K166" s="7">
        <f t="shared" si="16"/>
        <v>2.2539990305380515E-2</v>
      </c>
      <c r="L166" s="6">
        <f t="shared" si="17"/>
        <v>20.549999999999997</v>
      </c>
      <c r="M166" s="5">
        <f t="shared" si="18"/>
        <v>0.60233576642335762</v>
      </c>
      <c r="N166" s="4">
        <f t="shared" si="19"/>
        <v>7.9489051094890517E-2</v>
      </c>
      <c r="O166" s="4">
        <f t="shared" si="20"/>
        <v>4.6403712296983768</v>
      </c>
      <c r="P166" t="s">
        <v>1224</v>
      </c>
      <c r="Q166">
        <v>13700</v>
      </c>
      <c r="R166">
        <v>1028</v>
      </c>
      <c r="S166">
        <v>903</v>
      </c>
      <c r="T166" s="3">
        <v>19600</v>
      </c>
      <c r="U166" s="3">
        <v>186</v>
      </c>
      <c r="V166">
        <v>8252</v>
      </c>
      <c r="W166" s="3">
        <v>8</v>
      </c>
      <c r="X166" s="1" t="s">
        <v>417</v>
      </c>
      <c r="Y166" s="1" t="s">
        <v>416</v>
      </c>
      <c r="Z166" s="2">
        <v>45780.400312500002</v>
      </c>
      <c r="AA166" t="s">
        <v>2176</v>
      </c>
      <c r="AB166" t="s">
        <v>281</v>
      </c>
    </row>
    <row r="167" spans="1:28">
      <c r="A167" s="3">
        <v>165</v>
      </c>
      <c r="B167" t="s">
        <v>242</v>
      </c>
      <c r="C167" t="s">
        <v>241</v>
      </c>
      <c r="D167" t="s">
        <v>240</v>
      </c>
      <c r="E167" t="s">
        <v>1675</v>
      </c>
      <c r="F167" t="s">
        <v>239</v>
      </c>
      <c r="G167" s="8"/>
      <c r="H167" s="8" t="str">
        <f t="shared" si="14"/>
        <v>2.메가-10만명 이상</v>
      </c>
      <c r="I167" s="8" t="str">
        <f ca="1">IFERROR(__xludf.DUMMYFUNCTION("iferror(REGEXEXTRACT(E167,""[a-zA-Z0-9._%+-]+@[a-zA-Z0-9.-]+\.[a-zA-Z]{2,}""),""2.이메일 없음"")"),"2.이메일 없음")</f>
        <v>2.이메일 없음</v>
      </c>
      <c r="J167" s="8">
        <f t="shared" si="15"/>
        <v>9.7941666666666663E-2</v>
      </c>
      <c r="K167" s="7">
        <f t="shared" si="16"/>
        <v>3.0303030303030305E-7</v>
      </c>
      <c r="L167" s="6">
        <f t="shared" si="17"/>
        <v>150</v>
      </c>
      <c r="M167" s="5">
        <f t="shared" si="18"/>
        <v>2.5384615384615383</v>
      </c>
      <c r="N167" s="4">
        <f t="shared" si="19"/>
        <v>0.24861615384615385</v>
      </c>
      <c r="O167" s="4">
        <f t="shared" si="20"/>
        <v>0.66225165562913912</v>
      </c>
      <c r="P167" t="s">
        <v>1225</v>
      </c>
      <c r="Q167">
        <v>2600000</v>
      </c>
      <c r="R167">
        <v>2588</v>
      </c>
      <c r="S167">
        <v>646400</v>
      </c>
      <c r="T167" s="3">
        <v>13</v>
      </c>
      <c r="U167" s="3">
        <v>2</v>
      </c>
      <c r="V167">
        <v>6600000</v>
      </c>
      <c r="W167" s="3">
        <v>15</v>
      </c>
      <c r="X167" s="1" t="s">
        <v>90</v>
      </c>
      <c r="Y167" s="1" t="s">
        <v>410</v>
      </c>
      <c r="Z167" s="2">
        <v>45867.471712962964</v>
      </c>
      <c r="AA167" t="s">
        <v>2177</v>
      </c>
      <c r="AB167" t="s">
        <v>237</v>
      </c>
    </row>
    <row r="168" spans="1:28">
      <c r="A168" s="3">
        <v>166</v>
      </c>
      <c r="B168" t="s">
        <v>297</v>
      </c>
      <c r="C168" t="s">
        <v>296</v>
      </c>
      <c r="D168" t="s">
        <v>295</v>
      </c>
      <c r="E168" t="s">
        <v>1676</v>
      </c>
      <c r="F168" t="s">
        <v>294</v>
      </c>
      <c r="G168" s="8"/>
      <c r="H168" s="8" t="str">
        <f t="shared" si="14"/>
        <v>2.메가-10만명 이상</v>
      </c>
      <c r="I168" s="8" t="str">
        <f ca="1">IFERROR(__xludf.DUMMYFUNCTION("iferror(REGEXEXTRACT(E168,""[a-zA-Z0-9._%+-]+@[a-zA-Z0-9.-]+\.[a-zA-Z]{2,}""),""2.이메일 없음"")"),"chris@crosscheckstudios.com")</f>
        <v>chris@crosscheckstudios.com</v>
      </c>
      <c r="J168" s="8">
        <f t="shared" si="15"/>
        <v>0.12498139727159983</v>
      </c>
      <c r="K168" s="7">
        <f t="shared" si="16"/>
        <v>1.1037618850764778E-3</v>
      </c>
      <c r="L168" s="6">
        <f t="shared" si="17"/>
        <v>150</v>
      </c>
      <c r="M168" s="5">
        <f t="shared" si="18"/>
        <v>2.1464063886424136</v>
      </c>
      <c r="N168" s="4">
        <f t="shared" si="19"/>
        <v>0.22774622892635316</v>
      </c>
      <c r="O168" s="4">
        <f t="shared" si="20"/>
        <v>0.66225165562913912</v>
      </c>
      <c r="P168" t="s">
        <v>1226</v>
      </c>
      <c r="Q168">
        <v>112700</v>
      </c>
      <c r="R168">
        <v>806</v>
      </c>
      <c r="S168">
        <v>25400</v>
      </c>
      <c r="T168" s="3">
        <v>4566</v>
      </c>
      <c r="U168" s="3">
        <v>267</v>
      </c>
      <c r="V168">
        <v>241900</v>
      </c>
      <c r="W168" s="3">
        <v>70</v>
      </c>
      <c r="X168" s="1" t="s">
        <v>5</v>
      </c>
      <c r="Y168" s="1" t="s">
        <v>408</v>
      </c>
      <c r="Z168" s="2">
        <v>45400.285439814812</v>
      </c>
      <c r="AA168" t="s">
        <v>2178</v>
      </c>
      <c r="AB168" t="s">
        <v>291</v>
      </c>
    </row>
    <row r="169" spans="1:28">
      <c r="A169" s="3">
        <v>167</v>
      </c>
      <c r="B169" t="s">
        <v>1428</v>
      </c>
      <c r="C169" t="s">
        <v>1428</v>
      </c>
      <c r="D169" t="s">
        <v>1362</v>
      </c>
      <c r="E169" t="s">
        <v>1677</v>
      </c>
      <c r="F169" t="s">
        <v>1865</v>
      </c>
      <c r="G169" s="8"/>
      <c r="H169" s="8" t="str">
        <f t="shared" si="14"/>
        <v>2.메가-10만명 이상</v>
      </c>
      <c r="I169" s="8" t="str">
        <f ca="1">IFERROR(__xludf.DUMMYFUNCTION("iferror(REGEXEXTRACT(E169,""[a-zA-Z0-9._%+-]+@[a-zA-Z0-9.-]+\.[a-zA-Z]{2,}""),""2.이메일 없음"")"),"francesca@alletragenmasken.de")</f>
        <v>francesca@alletragenmasken.de</v>
      </c>
      <c r="J169" s="8">
        <f t="shared" si="15"/>
        <v>0.12269304710028837</v>
      </c>
      <c r="K169" s="7">
        <f t="shared" si="16"/>
        <v>6.9368792053828906E-4</v>
      </c>
      <c r="L169" s="6">
        <f t="shared" si="17"/>
        <v>150</v>
      </c>
      <c r="M169" s="5">
        <f t="shared" si="18"/>
        <v>1.8434731246308329</v>
      </c>
      <c r="N169" s="4">
        <f t="shared" si="19"/>
        <v>0.19915239220318962</v>
      </c>
      <c r="O169" s="4">
        <f t="shared" si="20"/>
        <v>0.66225165562913912</v>
      </c>
      <c r="P169" t="s">
        <v>1227</v>
      </c>
      <c r="Q169">
        <v>338600</v>
      </c>
      <c r="R169">
        <v>4146</v>
      </c>
      <c r="S169">
        <v>67000</v>
      </c>
      <c r="T169" s="3">
        <v>9152</v>
      </c>
      <c r="U169" s="3">
        <v>433</v>
      </c>
      <c r="V169">
        <v>624200</v>
      </c>
      <c r="W169" s="3">
        <v>38</v>
      </c>
      <c r="X169" s="1" t="s">
        <v>90</v>
      </c>
      <c r="Y169" s="1" t="s">
        <v>405</v>
      </c>
      <c r="Z169" s="2">
        <v>45625.957268518519</v>
      </c>
      <c r="AA169" t="s">
        <v>2179</v>
      </c>
      <c r="AB169" t="s">
        <v>1979</v>
      </c>
    </row>
    <row r="170" spans="1:28">
      <c r="A170" s="3">
        <v>168</v>
      </c>
      <c r="B170" t="s">
        <v>379</v>
      </c>
      <c r="C170" t="s">
        <v>379</v>
      </c>
      <c r="D170" t="s">
        <v>378</v>
      </c>
      <c r="E170" t="s">
        <v>1678</v>
      </c>
      <c r="F170" t="s">
        <v>377</v>
      </c>
      <c r="G170" s="8"/>
      <c r="H170" s="8" t="str">
        <f t="shared" si="14"/>
        <v>1.마이크로-10만명 미만</v>
      </c>
      <c r="I170" s="8" t="str">
        <f ca="1">IFERROR(__xludf.DUMMYFUNCTION("iferror(REGEXEXTRACT(E170,""[a-zA-Z0-9._%+-]+@[a-zA-Z0-9.-]+\.[a-zA-Z]{2,}""),""2.이메일 없음"")"),"booking@julialaurina.de")</f>
        <v>booking@julialaurina.de</v>
      </c>
      <c r="J170" s="8">
        <f t="shared" si="15"/>
        <v>6.6565217391304346E-2</v>
      </c>
      <c r="K170" s="7">
        <f t="shared" si="16"/>
        <v>5.1739130434782605E-3</v>
      </c>
      <c r="L170" s="6">
        <f t="shared" si="17"/>
        <v>71.699999999999989</v>
      </c>
      <c r="M170" s="5">
        <f t="shared" si="18"/>
        <v>0.48117154811715479</v>
      </c>
      <c r="N170" s="4">
        <f t="shared" si="19"/>
        <v>1.3096234309623431E-2</v>
      </c>
      <c r="O170" s="4">
        <f t="shared" si="20"/>
        <v>1.3755158184319123</v>
      </c>
      <c r="P170" t="s">
        <v>1228</v>
      </c>
      <c r="Q170">
        <v>47800</v>
      </c>
      <c r="R170">
        <v>168</v>
      </c>
      <c r="S170">
        <v>507</v>
      </c>
      <c r="T170" s="3">
        <v>905</v>
      </c>
      <c r="U170" s="3">
        <v>119</v>
      </c>
      <c r="V170">
        <v>23000</v>
      </c>
      <c r="W170" s="3">
        <v>6</v>
      </c>
      <c r="X170" s="1" t="s">
        <v>400</v>
      </c>
      <c r="Y170" s="1" t="s">
        <v>399</v>
      </c>
      <c r="Z170" s="2">
        <v>45682.838136574072</v>
      </c>
      <c r="AA170" t="s">
        <v>2180</v>
      </c>
      <c r="AB170" t="s">
        <v>376</v>
      </c>
    </row>
    <row r="171" spans="1:28">
      <c r="A171" s="3">
        <v>169</v>
      </c>
      <c r="B171" t="s">
        <v>571</v>
      </c>
      <c r="C171" t="s">
        <v>570</v>
      </c>
      <c r="D171" t="s">
        <v>569</v>
      </c>
      <c r="E171" t="s">
        <v>1679</v>
      </c>
      <c r="F171" t="s">
        <v>1866</v>
      </c>
      <c r="G171" s="8"/>
      <c r="H171" s="8" t="str">
        <f t="shared" si="14"/>
        <v>2.메가-10만명 이상</v>
      </c>
      <c r="I171" s="8" t="str">
        <f ca="1">IFERROR(__xludf.DUMMYFUNCTION("iferror(REGEXEXTRACT(E171,""[a-zA-Z0-9._%+-]+@[a-zA-Z0-9.-]+\.[a-zA-Z]{2,}""),""2.이메일 없음"")"),"nina@makersavenue.nl")</f>
        <v>nina@makersavenue.nl</v>
      </c>
      <c r="J171" s="8">
        <f t="shared" si="15"/>
        <v>0.11557000000000001</v>
      </c>
      <c r="K171" s="7">
        <f t="shared" si="16"/>
        <v>3.4130434782608693E-5</v>
      </c>
      <c r="L171" s="6">
        <f t="shared" si="17"/>
        <v>150</v>
      </c>
      <c r="M171" s="5">
        <f t="shared" si="18"/>
        <v>30.32300593276203</v>
      </c>
      <c r="N171" s="4">
        <f t="shared" si="19"/>
        <v>3.4934541858932104</v>
      </c>
      <c r="O171" s="4">
        <f t="shared" si="20"/>
        <v>0.66225165562913912</v>
      </c>
      <c r="P171" t="s">
        <v>1229</v>
      </c>
      <c r="Q171">
        <v>151700</v>
      </c>
      <c r="R171">
        <v>497</v>
      </c>
      <c r="S171">
        <v>529800</v>
      </c>
      <c r="T171" s="3">
        <v>1665</v>
      </c>
      <c r="U171" s="3">
        <v>157</v>
      </c>
      <c r="V171">
        <v>4600000</v>
      </c>
      <c r="W171" s="3">
        <v>15</v>
      </c>
      <c r="X171" s="1" t="s">
        <v>394</v>
      </c>
      <c r="Y171" s="1" t="s">
        <v>393</v>
      </c>
      <c r="Z171" s="2">
        <v>45008.032951388886</v>
      </c>
      <c r="AA171" t="s">
        <v>2181</v>
      </c>
      <c r="AB171" t="s">
        <v>568</v>
      </c>
    </row>
    <row r="172" spans="1:28">
      <c r="A172" s="3">
        <v>170</v>
      </c>
      <c r="B172" t="s">
        <v>397</v>
      </c>
      <c r="C172" t="s">
        <v>396</v>
      </c>
      <c r="D172" t="s">
        <v>395</v>
      </c>
      <c r="E172" t="s">
        <v>1680</v>
      </c>
      <c r="F172" t="s">
        <v>1867</v>
      </c>
      <c r="G172" s="8"/>
      <c r="H172" s="8" t="str">
        <f t="shared" si="14"/>
        <v>2.메가-10만명 이상</v>
      </c>
      <c r="I172" s="8" t="str">
        <f ca="1">IFERROR(__xludf.DUMMYFUNCTION("iferror(REGEXEXTRACT(E172,""[a-zA-Z0-9._%+-]+@[a-zA-Z0-9.-]+\.[a-zA-Z]{2,}""),""2.이메일 없음"")"),"faustacm3@gmail.com")</f>
        <v>faustacm3@gmail.com</v>
      </c>
      <c r="J172" s="8">
        <f t="shared" si="15"/>
        <v>3.6758181818181815E-2</v>
      </c>
      <c r="K172" s="7">
        <f t="shared" si="16"/>
        <v>2.0000000000000002E-5</v>
      </c>
      <c r="L172" s="6">
        <f t="shared" si="17"/>
        <v>150</v>
      </c>
      <c r="M172" s="5">
        <f t="shared" si="18"/>
        <v>1.1000000000000001</v>
      </c>
      <c r="N172" s="4">
        <f t="shared" si="19"/>
        <v>4.0422E-2</v>
      </c>
      <c r="O172" s="4">
        <f t="shared" si="20"/>
        <v>0.66225165562913912</v>
      </c>
      <c r="P172" t="s">
        <v>1230</v>
      </c>
      <c r="Q172">
        <v>1000000</v>
      </c>
      <c r="R172">
        <v>696</v>
      </c>
      <c r="S172">
        <v>40400</v>
      </c>
      <c r="T172" s="3">
        <v>12</v>
      </c>
      <c r="U172" s="3">
        <v>22</v>
      </c>
      <c r="V172">
        <v>1100000</v>
      </c>
      <c r="W172" s="3">
        <v>11</v>
      </c>
      <c r="X172" s="1" t="s">
        <v>388</v>
      </c>
      <c r="Y172" s="1" t="s">
        <v>387</v>
      </c>
      <c r="Z172" s="2">
        <v>45738.015393518515</v>
      </c>
      <c r="AA172" t="s">
        <v>2182</v>
      </c>
      <c r="AB172" t="s">
        <v>1980</v>
      </c>
    </row>
    <row r="173" spans="1:28">
      <c r="A173" s="3">
        <v>171</v>
      </c>
      <c r="B173" t="s">
        <v>539</v>
      </c>
      <c r="C173" t="s">
        <v>538</v>
      </c>
      <c r="D173" t="s">
        <v>537</v>
      </c>
      <c r="E173" t="s">
        <v>1681</v>
      </c>
      <c r="F173" t="s">
        <v>1868</v>
      </c>
      <c r="G173" s="8"/>
      <c r="H173" s="8" t="str">
        <f t="shared" si="14"/>
        <v>1.마이크로-10만명 미만</v>
      </c>
      <c r="I173" s="8" t="str">
        <f ca="1">IFERROR(__xludf.DUMMYFUNCTION("iferror(REGEXEXTRACT(E173,""[a-zA-Z0-9._%+-]+@[a-zA-Z0-9.-]+\.[a-zA-Z]{2,}""),""2.이메일 없음"")"),"2.이메일 없음")</f>
        <v>2.이메일 없음</v>
      </c>
      <c r="J173" s="8">
        <f t="shared" si="15"/>
        <v>9.9890227576974563E-2</v>
      </c>
      <c r="K173" s="7">
        <f t="shared" si="16"/>
        <v>1.2048192771084337E-4</v>
      </c>
      <c r="L173" s="6">
        <f t="shared" si="17"/>
        <v>38.400000000000006</v>
      </c>
      <c r="M173" s="5">
        <f t="shared" si="18"/>
        <v>14.58984375</v>
      </c>
      <c r="N173" s="4">
        <f t="shared" si="19"/>
        <v>1.4470703125</v>
      </c>
      <c r="O173" s="4">
        <f t="shared" si="20"/>
        <v>2.5380710659898473</v>
      </c>
      <c r="P173" t="s">
        <v>1231</v>
      </c>
      <c r="Q173">
        <v>25600</v>
      </c>
      <c r="R173">
        <v>387</v>
      </c>
      <c r="S173">
        <v>37000</v>
      </c>
      <c r="T173" s="3">
        <v>264</v>
      </c>
      <c r="U173" s="3">
        <v>45</v>
      </c>
      <c r="V173">
        <v>373500</v>
      </c>
      <c r="W173" s="3">
        <v>11</v>
      </c>
      <c r="X173" s="1" t="s">
        <v>385</v>
      </c>
      <c r="Y173" s="1" t="s">
        <v>384</v>
      </c>
      <c r="Z173" s="2">
        <v>45038.161770833336</v>
      </c>
      <c r="AA173" t="s">
        <v>2183</v>
      </c>
      <c r="AB173" t="s">
        <v>534</v>
      </c>
    </row>
    <row r="174" spans="1:28">
      <c r="A174" s="3">
        <v>172</v>
      </c>
      <c r="B174" t="s">
        <v>561</v>
      </c>
      <c r="C174" t="s">
        <v>561</v>
      </c>
      <c r="D174" t="s">
        <v>560</v>
      </c>
      <c r="E174" t="s">
        <v>1682</v>
      </c>
      <c r="F174" t="s">
        <v>1869</v>
      </c>
      <c r="G174" s="8"/>
      <c r="H174" s="8" t="str">
        <f t="shared" si="14"/>
        <v>1.마이크로-10만명 미만</v>
      </c>
      <c r="I174" s="8" t="str">
        <f ca="1">IFERROR(__xludf.DUMMYFUNCTION("iferror(REGEXEXTRACT(E174,""[a-zA-Z0-9._%+-]+@[a-zA-Z0-9.-]+\.[a-zA-Z]{2,}""),""2.이메일 없음"")"),"marytruong.connect@gmail.com")</f>
        <v>marytruong.connect@gmail.com</v>
      </c>
      <c r="J174" s="8">
        <f t="shared" si="15"/>
        <v>1.9773755656108599E-2</v>
      </c>
      <c r="K174" s="7">
        <f t="shared" si="16"/>
        <v>1.5837104072398189E-4</v>
      </c>
      <c r="L174" s="6">
        <f t="shared" si="17"/>
        <v>77.699999999999989</v>
      </c>
      <c r="M174" s="5">
        <f t="shared" si="18"/>
        <v>0.85328185328185324</v>
      </c>
      <c r="N174" s="4">
        <f t="shared" si="19"/>
        <v>1.6003861003861003E-2</v>
      </c>
      <c r="O174" s="4">
        <f t="shared" si="20"/>
        <v>1.270648030495553</v>
      </c>
      <c r="P174" t="s">
        <v>1232</v>
      </c>
      <c r="Q174">
        <v>51800</v>
      </c>
      <c r="R174">
        <v>1268</v>
      </c>
      <c r="S174">
        <v>822</v>
      </c>
      <c r="T174" s="3">
        <v>45</v>
      </c>
      <c r="U174" s="3">
        <v>7</v>
      </c>
      <c r="V174">
        <v>44200</v>
      </c>
      <c r="W174" s="3">
        <v>72</v>
      </c>
      <c r="X174" s="1" t="s">
        <v>5</v>
      </c>
      <c r="Y174" s="1" t="s">
        <v>381</v>
      </c>
      <c r="Z174" s="2">
        <v>45543.267835648148</v>
      </c>
      <c r="AA174" t="s">
        <v>2184</v>
      </c>
      <c r="AB174" t="s">
        <v>557</v>
      </c>
    </row>
    <row r="175" spans="1:28">
      <c r="A175" s="3">
        <v>173</v>
      </c>
      <c r="B175" t="s">
        <v>549</v>
      </c>
      <c r="C175" t="s">
        <v>548</v>
      </c>
      <c r="D175" t="s">
        <v>547</v>
      </c>
      <c r="E175" t="s">
        <v>1683</v>
      </c>
      <c r="F175" t="s">
        <v>1870</v>
      </c>
      <c r="G175" s="8"/>
      <c r="H175" s="8" t="str">
        <f t="shared" si="14"/>
        <v>2.메가-10만명 이상</v>
      </c>
      <c r="I175" s="8" t="str">
        <f ca="1">IFERROR(__xludf.DUMMYFUNCTION("iferror(REGEXEXTRACT(E175,""[a-zA-Z0-9._%+-]+@[a-zA-Z0-9.-]+\.[a-zA-Z]{2,}""),""2.이메일 없음"")"),"Info@khkiddo.com")</f>
        <v>Info@khkiddo.com</v>
      </c>
      <c r="J175" s="8">
        <f t="shared" si="15"/>
        <v>3.232472324723247E-2</v>
      </c>
      <c r="K175" s="7">
        <f t="shared" si="16"/>
        <v>1.0762607626076261E-5</v>
      </c>
      <c r="L175" s="6">
        <f t="shared" si="17"/>
        <v>150</v>
      </c>
      <c r="M175" s="5">
        <f t="shared" si="18"/>
        <v>0.82874617737003053</v>
      </c>
      <c r="N175" s="4">
        <f t="shared" si="19"/>
        <v>2.6767329255861366E-2</v>
      </c>
      <c r="O175" s="4">
        <f t="shared" si="20"/>
        <v>0.66225165562913912</v>
      </c>
      <c r="P175" t="s">
        <v>1233</v>
      </c>
      <c r="Q175">
        <v>784800</v>
      </c>
      <c r="R175">
        <v>334</v>
      </c>
      <c r="S175">
        <v>21000</v>
      </c>
      <c r="T175" s="3">
        <v>17</v>
      </c>
      <c r="U175" s="3">
        <v>7</v>
      </c>
      <c r="V175">
        <v>650400</v>
      </c>
      <c r="W175" s="3">
        <v>15</v>
      </c>
      <c r="X175" s="1" t="s">
        <v>126</v>
      </c>
      <c r="Y175" s="1" t="s">
        <v>125</v>
      </c>
      <c r="Z175" s="2">
        <v>45848.230543981481</v>
      </c>
      <c r="AA175" t="s">
        <v>2185</v>
      </c>
      <c r="AB175" t="s">
        <v>544</v>
      </c>
    </row>
    <row r="176" spans="1:28">
      <c r="A176" s="3">
        <v>174</v>
      </c>
      <c r="B176" t="s">
        <v>208</v>
      </c>
      <c r="C176" t="s">
        <v>207</v>
      </c>
      <c r="D176" t="s">
        <v>206</v>
      </c>
      <c r="E176" t="s">
        <v>1531</v>
      </c>
      <c r="F176" t="s">
        <v>1871</v>
      </c>
      <c r="G176" s="8"/>
      <c r="H176" s="8" t="str">
        <f t="shared" si="14"/>
        <v>2.메가-10만명 이상</v>
      </c>
      <c r="I176" s="8" t="str">
        <f ca="1">IFERROR(__xludf.DUMMYFUNCTION("iferror(REGEXEXTRACT(E176,""[a-zA-Z0-9._%+-]+@[a-zA-Z0-9.-]+\.[a-zA-Z]{2,}""),""2.이메일 없음"")"),"allanahpr@gmail.com")</f>
        <v>allanahpr@gmail.com</v>
      </c>
      <c r="J176" s="8">
        <f t="shared" si="15"/>
        <v>0.15430550000000001</v>
      </c>
      <c r="K176" s="7">
        <f t="shared" si="16"/>
        <v>3.0000000000000001E-6</v>
      </c>
      <c r="L176" s="6">
        <f t="shared" si="17"/>
        <v>150</v>
      </c>
      <c r="M176" s="5">
        <f t="shared" si="18"/>
        <v>1.25</v>
      </c>
      <c r="N176" s="4">
        <f t="shared" si="19"/>
        <v>0.19287874999999999</v>
      </c>
      <c r="O176" s="4">
        <f t="shared" si="20"/>
        <v>0.66225165562913912</v>
      </c>
      <c r="P176" t="s">
        <v>1234</v>
      </c>
      <c r="Q176">
        <v>1600000</v>
      </c>
      <c r="R176">
        <v>967</v>
      </c>
      <c r="S176">
        <v>308600</v>
      </c>
      <c r="T176" s="3">
        <v>5</v>
      </c>
      <c r="U176" s="3">
        <v>6</v>
      </c>
      <c r="V176">
        <v>2000000</v>
      </c>
      <c r="W176" s="3">
        <v>15</v>
      </c>
      <c r="X176" s="1" t="s">
        <v>5</v>
      </c>
      <c r="Y176" s="1" t="s">
        <v>373</v>
      </c>
      <c r="Z176" s="2">
        <v>45553.307442129626</v>
      </c>
      <c r="AA176" t="s">
        <v>2186</v>
      </c>
      <c r="AB176" t="s">
        <v>203</v>
      </c>
    </row>
    <row r="177" spans="1:28">
      <c r="A177" s="3">
        <v>175</v>
      </c>
      <c r="B177" t="s">
        <v>1429</v>
      </c>
      <c r="C177" t="s">
        <v>1504</v>
      </c>
      <c r="D177" t="s">
        <v>1363</v>
      </c>
      <c r="E177" t="s">
        <v>1684</v>
      </c>
      <c r="F177" t="s">
        <v>1872</v>
      </c>
      <c r="G177" s="8"/>
      <c r="H177" s="8" t="str">
        <f t="shared" si="14"/>
        <v>2.메가-10만명 이상</v>
      </c>
      <c r="I177" s="8" t="str">
        <f ca="1">IFERROR(__xludf.DUMMYFUNCTION("iferror(REGEXEXTRACT(E177,""[a-zA-Z0-9._%+-]+@[a-zA-Z0-9.-]+\.[a-zA-Z]{2,}""),""2.이메일 없음"")"),"2.이메일 없음")</f>
        <v>2.이메일 없음</v>
      </c>
      <c r="J177" s="8">
        <f t="shared" si="15"/>
        <v>1.0398390864261614E-2</v>
      </c>
      <c r="K177" s="7">
        <f t="shared" si="16"/>
        <v>9.2135997923695824E-5</v>
      </c>
      <c r="L177" s="6">
        <f t="shared" si="17"/>
        <v>150</v>
      </c>
      <c r="M177" s="5">
        <f t="shared" si="18"/>
        <v>4.477629285299245</v>
      </c>
      <c r="N177" s="4">
        <f t="shared" si="19"/>
        <v>4.3829169087739685E-2</v>
      </c>
      <c r="O177" s="4">
        <f t="shared" si="20"/>
        <v>0.66225165562913912</v>
      </c>
      <c r="P177" t="s">
        <v>1235</v>
      </c>
      <c r="Q177">
        <v>172100</v>
      </c>
      <c r="R177">
        <v>1880</v>
      </c>
      <c r="S177">
        <v>7472</v>
      </c>
      <c r="T177" s="3">
        <v>470</v>
      </c>
      <c r="U177" s="3">
        <v>71</v>
      </c>
      <c r="V177">
        <v>770600</v>
      </c>
      <c r="W177" s="3">
        <v>8</v>
      </c>
      <c r="X177" s="1" t="s">
        <v>368</v>
      </c>
      <c r="Y177" s="1" t="s">
        <v>367</v>
      </c>
      <c r="Z177" s="2">
        <v>45212.153113425928</v>
      </c>
      <c r="AA177" t="s">
        <v>2187</v>
      </c>
      <c r="AB177" t="s">
        <v>1981</v>
      </c>
    </row>
    <row r="178" spans="1:28">
      <c r="A178" s="3">
        <v>176</v>
      </c>
      <c r="B178" t="s">
        <v>556</v>
      </c>
      <c r="C178" t="s">
        <v>556</v>
      </c>
      <c r="D178" t="s">
        <v>555</v>
      </c>
      <c r="E178" t="s">
        <v>1685</v>
      </c>
      <c r="F178" t="s">
        <v>554</v>
      </c>
      <c r="G178" s="8"/>
      <c r="H178" s="8" t="str">
        <f t="shared" si="14"/>
        <v>1.마이크로-10만명 미만</v>
      </c>
      <c r="I178" s="8" t="str">
        <f ca="1">IFERROR(__xludf.DUMMYFUNCTION("iferror(REGEXEXTRACT(E178,""[a-zA-Z0-9._%+-]+@[a-zA-Z0-9.-]+\.[a-zA-Z]{2,}""),""2.이메일 없음"")"),"2.이메일 없음")</f>
        <v>2.이메일 없음</v>
      </c>
      <c r="J178" s="8">
        <f t="shared" si="15"/>
        <v>0.1325240263024785</v>
      </c>
      <c r="K178" s="7">
        <f t="shared" si="16"/>
        <v>1.2814027988534817E-2</v>
      </c>
      <c r="L178" s="6">
        <f t="shared" si="17"/>
        <v>9.4275000000000002</v>
      </c>
      <c r="M178" s="5">
        <f t="shared" si="18"/>
        <v>0.94367541766109786</v>
      </c>
      <c r="N178" s="4">
        <f t="shared" si="19"/>
        <v>2.6412092283214002E-2</v>
      </c>
      <c r="O178" s="4">
        <f t="shared" si="20"/>
        <v>9.5900263725725239</v>
      </c>
      <c r="P178" t="s">
        <v>1236</v>
      </c>
      <c r="Q178">
        <v>6285</v>
      </c>
      <c r="R178">
        <v>170</v>
      </c>
      <c r="S178">
        <v>90</v>
      </c>
      <c r="T178" s="3">
        <v>620</v>
      </c>
      <c r="U178" s="3">
        <v>76</v>
      </c>
      <c r="V178">
        <v>5931</v>
      </c>
      <c r="W178" s="3">
        <v>30</v>
      </c>
      <c r="X178" s="1" t="s">
        <v>363</v>
      </c>
      <c r="Y178" s="1" t="s">
        <v>362</v>
      </c>
      <c r="Z178" s="2">
        <v>45689.188009259262</v>
      </c>
      <c r="AA178" t="s">
        <v>2188</v>
      </c>
      <c r="AB178" t="s">
        <v>551</v>
      </c>
    </row>
    <row r="179" spans="1:28">
      <c r="A179" s="3">
        <v>177</v>
      </c>
      <c r="B179" t="s">
        <v>531</v>
      </c>
      <c r="C179" t="s">
        <v>531</v>
      </c>
      <c r="D179" t="s">
        <v>530</v>
      </c>
      <c r="E179" t="s">
        <v>1686</v>
      </c>
      <c r="F179" t="s">
        <v>1873</v>
      </c>
      <c r="G179" s="8"/>
      <c r="H179" s="8" t="str">
        <f t="shared" si="14"/>
        <v>2.메가-10만명 이상</v>
      </c>
      <c r="I179" s="8" t="str">
        <f ca="1">IFERROR(__xludf.DUMMYFUNCTION("iferror(REGEXEXTRACT(E179,""[a-zA-Z0-9._%+-]+@[a-zA-Z0-9.-]+\.[a-zA-Z]{2,}""),""2.이메일 없음"")"),"2.이메일 없음")</f>
        <v>2.이메일 없음</v>
      </c>
      <c r="J179" s="8">
        <f t="shared" si="15"/>
        <v>2.2917E-2</v>
      </c>
      <c r="K179" s="7">
        <f t="shared" si="16"/>
        <v>1.0022222222222222E-4</v>
      </c>
      <c r="L179" s="6">
        <f t="shared" si="17"/>
        <v>150</v>
      </c>
      <c r="M179" s="5">
        <f t="shared" si="18"/>
        <v>20.98391233387736</v>
      </c>
      <c r="N179" s="4">
        <f t="shared" si="19"/>
        <v>0.47214269060387037</v>
      </c>
      <c r="O179" s="4">
        <f t="shared" si="20"/>
        <v>0.66225165562913912</v>
      </c>
      <c r="P179" t="s">
        <v>1237</v>
      </c>
      <c r="Q179">
        <v>428900</v>
      </c>
      <c r="R179">
        <v>719</v>
      </c>
      <c r="S179">
        <v>201600</v>
      </c>
      <c r="T179" s="3">
        <v>3751</v>
      </c>
      <c r="U179" s="3">
        <v>902</v>
      </c>
      <c r="V179">
        <v>9000000</v>
      </c>
      <c r="W179" s="3">
        <v>17</v>
      </c>
      <c r="X179" s="1" t="s">
        <v>361</v>
      </c>
      <c r="Y179" s="1" t="s">
        <v>360</v>
      </c>
      <c r="Z179" s="2">
        <v>45336.492465277777</v>
      </c>
      <c r="AA179" t="s">
        <v>2189</v>
      </c>
      <c r="AB179" t="s">
        <v>527</v>
      </c>
    </row>
    <row r="180" spans="1:28">
      <c r="A180" s="3">
        <v>178</v>
      </c>
      <c r="B180" t="s">
        <v>403</v>
      </c>
      <c r="C180" t="s">
        <v>402</v>
      </c>
      <c r="D180" t="s">
        <v>401</v>
      </c>
      <c r="E180" t="s">
        <v>1687</v>
      </c>
      <c r="F180" t="s">
        <v>1460</v>
      </c>
      <c r="G180" s="8"/>
      <c r="H180" s="8" t="str">
        <f t="shared" si="14"/>
        <v>1.마이크로-10만명 미만</v>
      </c>
      <c r="I180" s="8" t="str">
        <f ca="1">IFERROR(__xludf.DUMMYFUNCTION("iferror(REGEXEXTRACT(E180,""[a-zA-Z0-9._%+-]+@[a-zA-Z0-9.-]+\.[a-zA-Z]{2,}""),""2.이메일 없음"")"),"2.이메일 없음")</f>
        <v>2.이메일 없음</v>
      </c>
      <c r="J180" s="8">
        <f t="shared" si="15"/>
        <v>8.6233333333333335E-3</v>
      </c>
      <c r="K180" s="7">
        <f t="shared" si="16"/>
        <v>2.8571428571428573E-6</v>
      </c>
      <c r="L180" s="6">
        <f t="shared" si="17"/>
        <v>32.549999999999997</v>
      </c>
      <c r="M180" s="5">
        <f t="shared" si="18"/>
        <v>96.774193548387103</v>
      </c>
      <c r="N180" s="4">
        <f t="shared" si="19"/>
        <v>0.83437788018433179</v>
      </c>
      <c r="O180" s="4">
        <f t="shared" si="20"/>
        <v>2.9806259314456036</v>
      </c>
      <c r="P180" t="s">
        <v>1238</v>
      </c>
      <c r="Q180">
        <v>21700</v>
      </c>
      <c r="R180">
        <v>414</v>
      </c>
      <c r="S180">
        <v>18100</v>
      </c>
      <c r="T180" s="3">
        <v>3</v>
      </c>
      <c r="U180" s="3">
        <v>6</v>
      </c>
      <c r="V180">
        <v>2100000</v>
      </c>
      <c r="W180" s="3">
        <v>14</v>
      </c>
      <c r="X180" s="1" t="s">
        <v>356</v>
      </c>
      <c r="Y180" s="1" t="s">
        <v>355</v>
      </c>
      <c r="Z180" s="2">
        <v>45866.084976851853</v>
      </c>
      <c r="AA180" t="s">
        <v>2190</v>
      </c>
      <c r="AB180" t="s">
        <v>398</v>
      </c>
    </row>
    <row r="181" spans="1:28">
      <c r="A181" s="3">
        <v>179</v>
      </c>
      <c r="B181" t="s">
        <v>359</v>
      </c>
      <c r="C181" t="s">
        <v>358</v>
      </c>
      <c r="D181" t="s">
        <v>357</v>
      </c>
      <c r="E181" t="s">
        <v>1688</v>
      </c>
      <c r="F181" t="s">
        <v>1874</v>
      </c>
      <c r="G181" s="8"/>
      <c r="H181" s="8" t="str">
        <f t="shared" si="14"/>
        <v>1.마이크로-10만명 미만</v>
      </c>
      <c r="I181" s="8" t="str">
        <f ca="1">IFERROR(__xludf.DUMMYFUNCTION("iferror(REGEXEXTRACT(E181,""[a-zA-Z0-9._%+-]+@[a-zA-Z0-9.-]+\.[a-zA-Z]{2,}""),""2.이메일 없음"")"),"taylor@outreachtalentgroup.com")</f>
        <v>taylor@outreachtalentgroup.com</v>
      </c>
      <c r="J181" s="8">
        <f t="shared" si="15"/>
        <v>0.75863322428207924</v>
      </c>
      <c r="K181" s="7">
        <f t="shared" si="16"/>
        <v>0.11450381679389313</v>
      </c>
      <c r="L181" s="6">
        <f t="shared" si="17"/>
        <v>0.26249999999999996</v>
      </c>
      <c r="M181" s="5">
        <f t="shared" si="18"/>
        <v>15.72</v>
      </c>
      <c r="N181" s="4">
        <f t="shared" si="19"/>
        <v>2.7828571428571429</v>
      </c>
      <c r="O181" s="4">
        <f t="shared" si="20"/>
        <v>79.207920792079207</v>
      </c>
      <c r="P181" t="s">
        <v>1239</v>
      </c>
      <c r="Q181">
        <v>175</v>
      </c>
      <c r="R181">
        <v>41</v>
      </c>
      <c r="S181">
        <v>172</v>
      </c>
      <c r="T181" s="3">
        <v>1600</v>
      </c>
      <c r="U181" s="3">
        <v>315</v>
      </c>
      <c r="V181">
        <v>2751</v>
      </c>
      <c r="W181" s="3">
        <v>14</v>
      </c>
      <c r="X181" s="1" t="s">
        <v>349</v>
      </c>
      <c r="Y181" s="1" t="s">
        <v>348</v>
      </c>
      <c r="Z181" s="2">
        <v>45622.374293981484</v>
      </c>
      <c r="AA181" t="s">
        <v>2191</v>
      </c>
      <c r="AB181" t="s">
        <v>354</v>
      </c>
    </row>
    <row r="182" spans="1:28">
      <c r="A182" s="3">
        <v>180</v>
      </c>
      <c r="B182" t="s">
        <v>1430</v>
      </c>
      <c r="C182" t="s">
        <v>1505</v>
      </c>
      <c r="D182" t="s">
        <v>1364</v>
      </c>
      <c r="E182" t="s">
        <v>1689</v>
      </c>
      <c r="F182" t="s">
        <v>1875</v>
      </c>
      <c r="G182" s="8"/>
      <c r="H182" s="8" t="str">
        <f t="shared" si="14"/>
        <v>2.메가-10만명 이상</v>
      </c>
      <c r="I182" s="8" t="str">
        <f ca="1">IFERROR(__xludf.DUMMYFUNCTION("iferror(REGEXEXTRACT(E182,""[a-zA-Z0-9._%+-]+@[a-zA-Z0-9.-]+\.[a-zA-Z]{2,}""),""2.이메일 없음"")"),"mielnickajulia@gmail.com")</f>
        <v>mielnickajulia@gmail.com</v>
      </c>
      <c r="J182" s="8">
        <f t="shared" si="15"/>
        <v>1.0687500000000001E-2</v>
      </c>
      <c r="K182" s="7">
        <f t="shared" si="16"/>
        <v>1.25E-4</v>
      </c>
      <c r="L182" s="6">
        <f t="shared" si="17"/>
        <v>150</v>
      </c>
      <c r="M182" s="5">
        <f t="shared" si="18"/>
        <v>0.13828867761452032</v>
      </c>
      <c r="N182" s="4">
        <f t="shared" si="19"/>
        <v>1.4174589455488332E-3</v>
      </c>
      <c r="O182" s="4">
        <f t="shared" si="20"/>
        <v>0.66225165562913912</v>
      </c>
      <c r="P182" t="s">
        <v>1240</v>
      </c>
      <c r="Q182">
        <v>115700</v>
      </c>
      <c r="R182">
        <v>4503</v>
      </c>
      <c r="S182">
        <v>162</v>
      </c>
      <c r="T182" s="3">
        <v>7</v>
      </c>
      <c r="U182" s="3">
        <v>2</v>
      </c>
      <c r="V182">
        <v>16000</v>
      </c>
      <c r="W182" s="3">
        <v>12</v>
      </c>
      <c r="X182" s="1" t="s">
        <v>344</v>
      </c>
      <c r="Y182" s="1" t="s">
        <v>343</v>
      </c>
      <c r="Z182" s="2">
        <v>45727.728993055556</v>
      </c>
      <c r="AA182" t="s">
        <v>2192</v>
      </c>
      <c r="AB182" t="s">
        <v>1982</v>
      </c>
    </row>
    <row r="183" spans="1:28">
      <c r="A183" s="3">
        <v>181</v>
      </c>
      <c r="B183" t="s">
        <v>1431</v>
      </c>
      <c r="C183" t="s">
        <v>1506</v>
      </c>
      <c r="D183" t="s">
        <v>1365</v>
      </c>
      <c r="E183" t="s">
        <v>1690</v>
      </c>
      <c r="F183" t="s">
        <v>1876</v>
      </c>
      <c r="G183" s="8"/>
      <c r="H183" s="8" t="str">
        <f t="shared" si="14"/>
        <v>2.메가-10만명 이상</v>
      </c>
      <c r="I183" s="8" t="str">
        <f ca="1">IFERROR(__xludf.DUMMYFUNCTION("iferror(REGEXEXTRACT(E183,""[a-zA-Z0-9._%+-]+@[a-zA-Z0-9.-]+\.[a-zA-Z]{2,}""),""2.이메일 없음"")"),"2.이메일 없음")</f>
        <v>2.이메일 없음</v>
      </c>
      <c r="J183" s="8">
        <f t="shared" si="15"/>
        <v>5.3780981284774911E-2</v>
      </c>
      <c r="K183" s="7">
        <f t="shared" si="16"/>
        <v>5.3110773899848256E-5</v>
      </c>
      <c r="L183" s="6">
        <f t="shared" si="17"/>
        <v>150</v>
      </c>
      <c r="M183" s="5">
        <f t="shared" si="18"/>
        <v>0.79943388596845932</v>
      </c>
      <c r="N183" s="4">
        <f t="shared" si="19"/>
        <v>3.8861706429437932E-2</v>
      </c>
      <c r="O183" s="4">
        <f t="shared" si="20"/>
        <v>0.66225165562913912</v>
      </c>
      <c r="P183" t="s">
        <v>1241</v>
      </c>
      <c r="Q183">
        <v>494600</v>
      </c>
      <c r="R183">
        <v>339</v>
      </c>
      <c r="S183">
        <v>19200</v>
      </c>
      <c r="T183" s="3">
        <v>2044</v>
      </c>
      <c r="U183" s="3">
        <v>21</v>
      </c>
      <c r="V183">
        <v>395400</v>
      </c>
      <c r="W183" s="3">
        <v>15</v>
      </c>
      <c r="X183" s="1" t="s">
        <v>338</v>
      </c>
      <c r="Y183" s="1" t="s">
        <v>337</v>
      </c>
      <c r="Z183" s="2">
        <v>45890.021909722222</v>
      </c>
      <c r="AA183" t="s">
        <v>2193</v>
      </c>
      <c r="AB183" t="s">
        <v>1983</v>
      </c>
    </row>
    <row r="184" spans="1:28">
      <c r="A184" s="3">
        <v>182</v>
      </c>
      <c r="B184" t="s">
        <v>353</v>
      </c>
      <c r="C184" t="s">
        <v>352</v>
      </c>
      <c r="D184" t="s">
        <v>351</v>
      </c>
      <c r="E184" t="s">
        <v>1691</v>
      </c>
      <c r="F184" t="s">
        <v>350</v>
      </c>
      <c r="G184" s="8"/>
      <c r="H184" s="8" t="str">
        <f t="shared" si="14"/>
        <v>2.메가-10만명 이상</v>
      </c>
      <c r="I184" s="8" t="str">
        <f ca="1">IFERROR(__xludf.DUMMYFUNCTION("iferror(REGEXEXTRACT(E184,""[a-zA-Z0-9._%+-]+@[a-zA-Z0-9.-]+\.[a-zA-Z]{2,}""),""2.이메일 없음"")"),"2.이메일 없음")</f>
        <v>2.이메일 없음</v>
      </c>
      <c r="J184" s="8">
        <f t="shared" si="15"/>
        <v>2.5557692307692309E-2</v>
      </c>
      <c r="K184" s="7">
        <f t="shared" si="16"/>
        <v>1.1538461538461538E-5</v>
      </c>
      <c r="L184" s="6">
        <f t="shared" si="17"/>
        <v>150</v>
      </c>
      <c r="M184" s="5">
        <f t="shared" si="18"/>
        <v>3.1037364211531573</v>
      </c>
      <c r="N184" s="4">
        <f t="shared" si="19"/>
        <v>7.9300465560463176E-2</v>
      </c>
      <c r="O184" s="4">
        <f t="shared" si="20"/>
        <v>0.66225165562913912</v>
      </c>
      <c r="P184" t="s">
        <v>1242</v>
      </c>
      <c r="Q184">
        <v>837700</v>
      </c>
      <c r="R184">
        <v>567</v>
      </c>
      <c r="S184">
        <v>66400</v>
      </c>
      <c r="T184" s="3">
        <v>20</v>
      </c>
      <c r="U184" s="3">
        <v>30</v>
      </c>
      <c r="V184">
        <v>2600000</v>
      </c>
      <c r="W184" s="3">
        <v>41</v>
      </c>
      <c r="X184" s="1" t="s">
        <v>5</v>
      </c>
      <c r="Y184" s="1" t="s">
        <v>333</v>
      </c>
      <c r="Z184" s="2">
        <v>45539.296122685184</v>
      </c>
      <c r="AA184" t="s">
        <v>2194</v>
      </c>
      <c r="AB184" t="s">
        <v>347</v>
      </c>
    </row>
    <row r="185" spans="1:28">
      <c r="A185" s="3">
        <v>183</v>
      </c>
      <c r="B185" t="s">
        <v>208</v>
      </c>
      <c r="C185" t="s">
        <v>207</v>
      </c>
      <c r="D185" t="s">
        <v>206</v>
      </c>
      <c r="E185" t="s">
        <v>1531</v>
      </c>
      <c r="F185" t="s">
        <v>1877</v>
      </c>
      <c r="G185" s="8"/>
      <c r="H185" s="8" t="str">
        <f t="shared" si="14"/>
        <v>2.메가-10만명 이상</v>
      </c>
      <c r="I185" s="8" t="str">
        <f ca="1">IFERROR(__xludf.DUMMYFUNCTION("iferror(REGEXEXTRACT(E185,""[a-zA-Z0-9._%+-]+@[a-zA-Z0-9.-]+\.[a-zA-Z]{2,}""),""2.이메일 없음"")"),"Daylancollaborations@gmail.com")</f>
        <v>Daylancollaborations@gmail.com</v>
      </c>
      <c r="J185" s="8">
        <f t="shared" si="15"/>
        <v>8.4834938271604932E-2</v>
      </c>
      <c r="K185" s="7">
        <f t="shared" si="16"/>
        <v>1.3580246913580248E-6</v>
      </c>
      <c r="L185" s="6">
        <f t="shared" si="17"/>
        <v>150</v>
      </c>
      <c r="M185" s="5">
        <f t="shared" si="18"/>
        <v>5.0625</v>
      </c>
      <c r="N185" s="4">
        <f t="shared" si="19"/>
        <v>0.42944437499999999</v>
      </c>
      <c r="O185" s="4">
        <f t="shared" si="20"/>
        <v>0.66225165562913912</v>
      </c>
      <c r="P185" t="s">
        <v>1243</v>
      </c>
      <c r="Q185">
        <v>1600000</v>
      </c>
      <c r="R185">
        <v>967</v>
      </c>
      <c r="S185">
        <v>687100</v>
      </c>
      <c r="T185" s="3">
        <v>52</v>
      </c>
      <c r="U185" s="3">
        <v>11</v>
      </c>
      <c r="V185">
        <v>8100000</v>
      </c>
      <c r="W185" s="3">
        <v>6</v>
      </c>
      <c r="X185" s="1" t="s">
        <v>269</v>
      </c>
      <c r="Y185" s="1" t="s">
        <v>268</v>
      </c>
      <c r="Z185" s="2">
        <v>45151.208298611113</v>
      </c>
      <c r="AA185" t="s">
        <v>2195</v>
      </c>
      <c r="AB185" t="s">
        <v>203</v>
      </c>
    </row>
    <row r="186" spans="1:28">
      <c r="A186" s="3">
        <v>184</v>
      </c>
      <c r="B186" t="s">
        <v>144</v>
      </c>
      <c r="C186" t="s">
        <v>1460</v>
      </c>
      <c r="D186" t="s">
        <v>143</v>
      </c>
      <c r="E186" t="s">
        <v>142</v>
      </c>
      <c r="F186" t="s">
        <v>141</v>
      </c>
      <c r="G186" s="8"/>
      <c r="H186" s="8" t="str">
        <f t="shared" si="14"/>
        <v>1.마이크로-10만명 미만</v>
      </c>
      <c r="I186" s="8" t="str">
        <f ca="1">IFERROR(__xludf.DUMMYFUNCTION("iferror(REGEXEXTRACT(E186,""[a-zA-Z0-9._%+-]+@[a-zA-Z0-9.-]+\.[a-zA-Z]{2,}""),""2.이메일 없음"")"),"2.이메일 없음")</f>
        <v>2.이메일 없음</v>
      </c>
      <c r="J186" s="8">
        <f t="shared" si="15"/>
        <v>1.1865942028985508E-2</v>
      </c>
      <c r="K186" s="7">
        <f t="shared" si="16"/>
        <v>7.2463768115942027E-5</v>
      </c>
      <c r="L186" s="6">
        <f t="shared" si="17"/>
        <v>0.17250000000000001</v>
      </c>
      <c r="M186" s="5">
        <f t="shared" si="18"/>
        <v>480</v>
      </c>
      <c r="N186" s="4">
        <f t="shared" si="19"/>
        <v>5.4695652173913043</v>
      </c>
      <c r="O186" s="4">
        <f t="shared" si="20"/>
        <v>85.287846481876329</v>
      </c>
      <c r="P186" t="s">
        <v>1244</v>
      </c>
      <c r="Q186">
        <v>115</v>
      </c>
      <c r="R186">
        <v>33</v>
      </c>
      <c r="S186">
        <v>625</v>
      </c>
      <c r="T186" s="3">
        <v>26</v>
      </c>
      <c r="U186" s="3">
        <v>4</v>
      </c>
      <c r="V186">
        <v>55200</v>
      </c>
      <c r="W186" s="3">
        <v>21</v>
      </c>
      <c r="X186" s="1" t="s">
        <v>329</v>
      </c>
      <c r="Y186" s="1" t="s">
        <v>328</v>
      </c>
      <c r="Z186" s="2">
        <v>45710.455636574072</v>
      </c>
      <c r="AA186" t="s">
        <v>2196</v>
      </c>
      <c r="AB186" t="s">
        <v>138</v>
      </c>
    </row>
    <row r="187" spans="1:28">
      <c r="A187" s="3">
        <v>185</v>
      </c>
      <c r="B187" t="s">
        <v>1432</v>
      </c>
      <c r="C187" t="s">
        <v>1432</v>
      </c>
      <c r="D187" t="s">
        <v>1366</v>
      </c>
      <c r="E187" t="s">
        <v>1692</v>
      </c>
      <c r="F187" t="s">
        <v>1878</v>
      </c>
      <c r="G187" s="8"/>
      <c r="H187" s="8" t="str">
        <f t="shared" si="14"/>
        <v>1.마이크로-10만명 미만</v>
      </c>
      <c r="I187" s="8" t="str">
        <f ca="1">IFERROR(__xludf.DUMMYFUNCTION("iferror(REGEXEXTRACT(E187,""[a-zA-Z0-9._%+-]+@[a-zA-Z0-9.-]+\.[a-zA-Z]{2,}""),""2.이메일 없음"")"),"Kalogeras@night.co")</f>
        <v>Kalogeras@night.co</v>
      </c>
      <c r="J187" s="8">
        <f t="shared" si="15"/>
        <v>0.21398198198198198</v>
      </c>
      <c r="K187" s="7">
        <f t="shared" si="16"/>
        <v>4.3387387387387386E-2</v>
      </c>
      <c r="L187" s="6">
        <f t="shared" si="17"/>
        <v>2.6819999999999999</v>
      </c>
      <c r="M187" s="5">
        <f t="shared" si="18"/>
        <v>31.040268456375838</v>
      </c>
      <c r="N187" s="4">
        <f t="shared" si="19"/>
        <v>2.5095078299776286</v>
      </c>
      <c r="O187" s="4">
        <f t="shared" si="20"/>
        <v>27.159152634437806</v>
      </c>
      <c r="P187" t="s">
        <v>1245</v>
      </c>
      <c r="Q187">
        <v>1788</v>
      </c>
      <c r="R187">
        <v>188</v>
      </c>
      <c r="S187">
        <v>2079</v>
      </c>
      <c r="T187" s="3">
        <v>7389</v>
      </c>
      <c r="U187" s="3">
        <v>2408</v>
      </c>
      <c r="V187">
        <v>55500</v>
      </c>
      <c r="W187" s="3">
        <v>8</v>
      </c>
      <c r="X187" s="1" t="s">
        <v>5</v>
      </c>
      <c r="Y187" s="1" t="s">
        <v>323</v>
      </c>
      <c r="Z187" s="2">
        <v>45690.202974537038</v>
      </c>
      <c r="AA187" t="s">
        <v>2197</v>
      </c>
      <c r="AB187" t="s">
        <v>1984</v>
      </c>
    </row>
    <row r="188" spans="1:28">
      <c r="A188" s="3">
        <v>186</v>
      </c>
      <c r="B188" t="s">
        <v>654</v>
      </c>
      <c r="C188" t="s">
        <v>1489</v>
      </c>
      <c r="D188" t="s">
        <v>653</v>
      </c>
      <c r="E188" t="s">
        <v>1632</v>
      </c>
      <c r="F188" t="s">
        <v>1879</v>
      </c>
      <c r="G188" s="8"/>
      <c r="H188" s="8" t="str">
        <f t="shared" si="14"/>
        <v>1.마이크로-10만명 미만</v>
      </c>
      <c r="I188" s="8" t="str">
        <f ca="1">IFERROR(__xludf.DUMMYFUNCTION("iferror(REGEXEXTRACT(E188,""[a-zA-Z0-9._%+-]+@[a-zA-Z0-9.-]+\.[a-zA-Z]{2,}""),""2.이메일 없음"")"),"2.이메일 없음")</f>
        <v>2.이메일 없음</v>
      </c>
      <c r="J188" s="8">
        <f t="shared" si="15"/>
        <v>0.17350769230769231</v>
      </c>
      <c r="K188" s="7">
        <f t="shared" si="16"/>
        <v>2.8153846153846154E-3</v>
      </c>
      <c r="L188" s="6">
        <f t="shared" si="17"/>
        <v>21.6</v>
      </c>
      <c r="M188" s="5">
        <f t="shared" si="18"/>
        <v>4.5138888888888893</v>
      </c>
      <c r="N188" s="4">
        <f t="shared" si="19"/>
        <v>0.36902777777777779</v>
      </c>
      <c r="O188" s="4">
        <f t="shared" si="20"/>
        <v>4.4247787610619467</v>
      </c>
      <c r="P188" t="s">
        <v>1246</v>
      </c>
      <c r="Q188">
        <v>14400</v>
      </c>
      <c r="R188">
        <v>49</v>
      </c>
      <c r="S188">
        <v>5131</v>
      </c>
      <c r="T188" s="3">
        <v>5964</v>
      </c>
      <c r="U188" s="3">
        <v>183</v>
      </c>
      <c r="V188">
        <v>65000</v>
      </c>
      <c r="W188" s="3">
        <v>15</v>
      </c>
      <c r="X188" s="1" t="s">
        <v>316</v>
      </c>
      <c r="Y188" s="1" t="s">
        <v>315</v>
      </c>
      <c r="Z188" s="2">
        <v>45669.23642361111</v>
      </c>
      <c r="AA188" t="s">
        <v>2198</v>
      </c>
      <c r="AB188" t="s">
        <v>650</v>
      </c>
    </row>
    <row r="189" spans="1:28">
      <c r="A189" s="3">
        <v>187</v>
      </c>
      <c r="B189" t="s">
        <v>123</v>
      </c>
      <c r="C189" t="s">
        <v>121</v>
      </c>
      <c r="D189" t="s">
        <v>122</v>
      </c>
      <c r="E189" t="s">
        <v>1693</v>
      </c>
      <c r="F189" t="s">
        <v>1880</v>
      </c>
      <c r="G189" s="8"/>
      <c r="H189" s="8" t="str">
        <f t="shared" si="14"/>
        <v>1.마이크로-10만명 미만</v>
      </c>
      <c r="I189" s="8" t="str">
        <f ca="1">IFERROR(__xludf.DUMMYFUNCTION("iferror(REGEXEXTRACT(E189,""[a-zA-Z0-9._%+-]+@[a-zA-Z0-9.-]+\.[a-zA-Z]{2,}""),""2.이메일 없음"")"),"2.이메일 없음")</f>
        <v>2.이메일 없음</v>
      </c>
      <c r="J189" s="8">
        <f t="shared" si="15"/>
        <v>3.3287101248266296E-2</v>
      </c>
      <c r="K189" s="7">
        <f t="shared" si="16"/>
        <v>3.5664751337428175E-3</v>
      </c>
      <c r="L189" s="6">
        <f t="shared" si="17"/>
        <v>1.512</v>
      </c>
      <c r="M189" s="5">
        <f t="shared" si="18"/>
        <v>5.0069444444444446</v>
      </c>
      <c r="N189" s="4">
        <f t="shared" si="19"/>
        <v>9.6230158730158735E-2</v>
      </c>
      <c r="O189" s="4">
        <f t="shared" si="20"/>
        <v>39.808917197452232</v>
      </c>
      <c r="P189" t="s">
        <v>1247</v>
      </c>
      <c r="Q189">
        <v>1008</v>
      </c>
      <c r="R189">
        <v>21</v>
      </c>
      <c r="S189">
        <v>79</v>
      </c>
      <c r="T189" s="3">
        <v>71</v>
      </c>
      <c r="U189" s="3">
        <v>18</v>
      </c>
      <c r="V189">
        <v>5047</v>
      </c>
      <c r="W189" s="3">
        <v>15</v>
      </c>
      <c r="X189" s="1" t="s">
        <v>5</v>
      </c>
      <c r="Y189" s="1" t="s">
        <v>311</v>
      </c>
      <c r="Z189" s="2">
        <v>45578.278715277775</v>
      </c>
      <c r="AA189" t="s">
        <v>2199</v>
      </c>
      <c r="AB189" t="s">
        <v>120</v>
      </c>
    </row>
    <row r="190" spans="1:28">
      <c r="A190" s="3">
        <v>188</v>
      </c>
      <c r="B190" t="s">
        <v>365</v>
      </c>
      <c r="C190" t="s">
        <v>1507</v>
      </c>
      <c r="D190" t="s">
        <v>364</v>
      </c>
      <c r="E190" t="s">
        <v>1694</v>
      </c>
      <c r="F190" t="s">
        <v>1881</v>
      </c>
      <c r="G190" s="8"/>
      <c r="H190" s="8" t="str">
        <f t="shared" si="14"/>
        <v>1.마이크로-10만명 미만</v>
      </c>
      <c r="I190" s="8" t="str">
        <f ca="1">IFERROR(__xludf.DUMMYFUNCTION("iferror(REGEXEXTRACT(E190,""[a-zA-Z0-9._%+-]+@[a-zA-Z0-9.-]+\.[a-zA-Z]{2,}""),""2.이메일 없음"")"),"2.이메일 없음")</f>
        <v>2.이메일 없음</v>
      </c>
      <c r="J190" s="8">
        <f t="shared" si="15"/>
        <v>0.10605882352941176</v>
      </c>
      <c r="K190" s="7">
        <f t="shared" si="16"/>
        <v>2.2637254901960783E-2</v>
      </c>
      <c r="L190" s="6">
        <f t="shared" si="17"/>
        <v>5.5724999999999998</v>
      </c>
      <c r="M190" s="5">
        <f t="shared" si="18"/>
        <v>27.456258411843876</v>
      </c>
      <c r="N190" s="4">
        <f t="shared" si="19"/>
        <v>2.0987886944818306</v>
      </c>
      <c r="O190" s="4">
        <f t="shared" si="20"/>
        <v>15.214910612400153</v>
      </c>
      <c r="P190" t="s">
        <v>1248</v>
      </c>
      <c r="Q190">
        <v>3715</v>
      </c>
      <c r="R190">
        <v>236</v>
      </c>
      <c r="S190">
        <v>5488</v>
      </c>
      <c r="T190" s="3">
        <v>3021</v>
      </c>
      <c r="U190" s="3">
        <v>2309</v>
      </c>
      <c r="V190">
        <v>102000</v>
      </c>
      <c r="W190" s="3">
        <v>127</v>
      </c>
      <c r="X190" s="1" t="s">
        <v>5</v>
      </c>
      <c r="Y190" s="1" t="s">
        <v>307</v>
      </c>
      <c r="Z190" s="2">
        <v>45875.328506944446</v>
      </c>
      <c r="AA190" t="s">
        <v>2200</v>
      </c>
      <c r="AB190" t="s">
        <v>1985</v>
      </c>
    </row>
    <row r="191" spans="1:28">
      <c r="A191" s="11">
        <v>189</v>
      </c>
      <c r="B191" t="s">
        <v>150</v>
      </c>
      <c r="C191" t="s">
        <v>149</v>
      </c>
      <c r="D191" t="s">
        <v>148</v>
      </c>
      <c r="E191" t="s">
        <v>1695</v>
      </c>
      <c r="F191" t="s">
        <v>1882</v>
      </c>
      <c r="G191" s="8"/>
      <c r="H191" s="8" t="str">
        <f t="shared" si="14"/>
        <v>2.메가-10만명 이상</v>
      </c>
      <c r="I191" s="8" t="str">
        <f ca="1">IFERROR(__xludf.DUMMYFUNCTION("iferror(REGEXEXTRACT(E191,""[a-zA-Z0-9._%+-]+@[a-zA-Z0-9.-]+\.[a-zA-Z]{2,}""),""2.이메일 없음"")"),"2.이메일 없음")</f>
        <v>2.이메일 없음</v>
      </c>
      <c r="J191" s="8">
        <f t="shared" si="15"/>
        <v>3.7472527472527474E-2</v>
      </c>
      <c r="K191" s="7">
        <f t="shared" si="16"/>
        <v>0</v>
      </c>
      <c r="L191" s="6">
        <f t="shared" si="17"/>
        <v>150</v>
      </c>
      <c r="M191" s="5">
        <f t="shared" si="18"/>
        <v>22.784176264396596</v>
      </c>
      <c r="N191" s="4">
        <f t="shared" si="19"/>
        <v>0.85378067100650978</v>
      </c>
      <c r="O191" s="4">
        <f t="shared" si="20"/>
        <v>0.66225165562913912</v>
      </c>
      <c r="P191" t="s">
        <v>1249</v>
      </c>
      <c r="Q191">
        <v>399400</v>
      </c>
      <c r="R191">
        <v>764</v>
      </c>
      <c r="S191">
        <v>341000</v>
      </c>
      <c r="T191" s="11">
        <v>0</v>
      </c>
      <c r="U191" s="11">
        <v>0</v>
      </c>
      <c r="V191">
        <v>9100000</v>
      </c>
      <c r="W191" s="11">
        <v>48</v>
      </c>
      <c r="X191" s="10" t="s">
        <v>305</v>
      </c>
      <c r="Y191" s="10" t="s">
        <v>304</v>
      </c>
      <c r="Z191" s="9">
        <v>45909.27616898148</v>
      </c>
      <c r="AA191" t="s">
        <v>2201</v>
      </c>
      <c r="AB191" t="s">
        <v>145</v>
      </c>
    </row>
    <row r="192" spans="1:28">
      <c r="A192" s="3">
        <v>190</v>
      </c>
      <c r="B192" t="s">
        <v>119</v>
      </c>
      <c r="C192" t="s">
        <v>118</v>
      </c>
      <c r="D192" t="s">
        <v>117</v>
      </c>
      <c r="E192" t="s">
        <v>1552</v>
      </c>
      <c r="F192" t="s">
        <v>116</v>
      </c>
      <c r="G192" s="8"/>
      <c r="H192" s="8" t="str">
        <f t="shared" si="14"/>
        <v>1.마이크로-10만명 미만</v>
      </c>
      <c r="I192" s="8" t="str">
        <f ca="1">IFERROR(__xludf.DUMMYFUNCTION("iferror(REGEXEXTRACT(E192,""[a-zA-Z0-9._%+-]+@[a-zA-Z0-9.-]+\.[a-zA-Z]{2,}""),""2.이메일 없음"")"),"kashxdoutdes@gmail.com")</f>
        <v>kashxdoutdes@gmail.com</v>
      </c>
      <c r="J192" s="8">
        <f t="shared" si="15"/>
        <v>4.9261874197689348E-2</v>
      </c>
      <c r="K192" s="7">
        <f t="shared" si="16"/>
        <v>6.7394094993581512E-3</v>
      </c>
      <c r="L192" s="6">
        <f t="shared" si="17"/>
        <v>4.2885</v>
      </c>
      <c r="M192" s="5">
        <f t="shared" si="18"/>
        <v>2.179783140958377</v>
      </c>
      <c r="N192" s="4">
        <f t="shared" si="19"/>
        <v>8.744316194473592E-2</v>
      </c>
      <c r="O192" s="4">
        <f t="shared" si="20"/>
        <v>18.908953389429897</v>
      </c>
      <c r="P192" t="s">
        <v>1250</v>
      </c>
      <c r="Q192">
        <v>2859</v>
      </c>
      <c r="R192">
        <v>112</v>
      </c>
      <c r="S192">
        <v>208</v>
      </c>
      <c r="T192" s="3">
        <v>57</v>
      </c>
      <c r="U192" s="3">
        <v>42</v>
      </c>
      <c r="V192">
        <v>6232</v>
      </c>
      <c r="W192" s="3">
        <v>29</v>
      </c>
      <c r="X192" s="1" t="s">
        <v>5</v>
      </c>
      <c r="Y192" s="1" t="s">
        <v>301</v>
      </c>
      <c r="Z192" s="2">
        <v>45833.011284722219</v>
      </c>
      <c r="AA192" t="s">
        <v>2202</v>
      </c>
      <c r="AB192" t="s">
        <v>114</v>
      </c>
    </row>
    <row r="193" spans="1:28">
      <c r="A193" s="3">
        <v>191</v>
      </c>
      <c r="B193" t="s">
        <v>346</v>
      </c>
      <c r="C193" t="s">
        <v>1508</v>
      </c>
      <c r="D193" t="s">
        <v>345</v>
      </c>
      <c r="E193" t="s">
        <v>1696</v>
      </c>
      <c r="F193" t="s">
        <v>1883</v>
      </c>
      <c r="G193" s="8"/>
      <c r="H193" s="8" t="str">
        <f t="shared" si="14"/>
        <v>1.마이크로-10만명 미만</v>
      </c>
      <c r="I193" s="8" t="str">
        <f ca="1">IFERROR(__xludf.DUMMYFUNCTION("iferror(REGEXEXTRACT(E193,""[a-zA-Z0-9._%+-]+@[a-zA-Z0-9.-]+\.[a-zA-Z]{2,}""),""2.이메일 없음"")"),"2.이메일 없음")</f>
        <v>2.이메일 없음</v>
      </c>
      <c r="J193" s="8">
        <f t="shared" si="15"/>
        <v>6.9319640564826701E-2</v>
      </c>
      <c r="K193" s="7">
        <f t="shared" si="16"/>
        <v>7.7021822849807449E-3</v>
      </c>
      <c r="L193" s="6">
        <f t="shared" si="17"/>
        <v>4.4399999999999995</v>
      </c>
      <c r="M193" s="5">
        <f t="shared" si="18"/>
        <v>0.52635135135135136</v>
      </c>
      <c r="N193" s="4">
        <f t="shared" si="19"/>
        <v>3.1418918918918917E-2</v>
      </c>
      <c r="O193" s="4">
        <f t="shared" si="20"/>
        <v>18.382352941176471</v>
      </c>
      <c r="P193" t="s">
        <v>1251</v>
      </c>
      <c r="Q193">
        <v>2960</v>
      </c>
      <c r="R193">
        <v>741</v>
      </c>
      <c r="S193">
        <v>81</v>
      </c>
      <c r="T193" s="3">
        <v>15</v>
      </c>
      <c r="U193" s="3">
        <v>12</v>
      </c>
      <c r="V193">
        <v>1558</v>
      </c>
      <c r="W193" s="3">
        <v>7</v>
      </c>
      <c r="X193" s="1" t="s">
        <v>299</v>
      </c>
      <c r="Y193" s="1" t="s">
        <v>298</v>
      </c>
      <c r="Z193" s="2">
        <v>45904.208368055559</v>
      </c>
      <c r="AA193" t="s">
        <v>2203</v>
      </c>
      <c r="AB193" t="s">
        <v>342</v>
      </c>
    </row>
    <row r="194" spans="1:28">
      <c r="A194" s="3">
        <v>192</v>
      </c>
      <c r="B194" t="s">
        <v>130</v>
      </c>
      <c r="C194" t="s">
        <v>130</v>
      </c>
      <c r="D194" t="s">
        <v>129</v>
      </c>
      <c r="E194" t="s">
        <v>128</v>
      </c>
      <c r="F194" t="s">
        <v>127</v>
      </c>
      <c r="G194" s="8"/>
      <c r="H194" s="8" t="str">
        <f t="shared" si="14"/>
        <v>1.마이크로-10만명 미만</v>
      </c>
      <c r="I194" s="8" t="str">
        <f ca="1">IFERROR(__xludf.DUMMYFUNCTION("iferror(REGEXEXTRACT(E194,""[a-zA-Z0-9._%+-]+@[a-zA-Z0-9.-]+\.[a-zA-Z]{2,}""),""2.이메일 없음"")"),"melanie@beachwavesandbalayage.com")</f>
        <v>melanie@beachwavesandbalayage.com</v>
      </c>
      <c r="J194" s="8">
        <f t="shared" si="15"/>
        <v>6.4025735294117647E-2</v>
      </c>
      <c r="K194" s="7">
        <f t="shared" si="16"/>
        <v>2.8124999999999999E-3</v>
      </c>
      <c r="L194" s="6">
        <f t="shared" si="17"/>
        <v>31.799999999999997</v>
      </c>
      <c r="M194" s="5">
        <f t="shared" si="18"/>
        <v>5.132075471698113</v>
      </c>
      <c r="N194" s="4">
        <f t="shared" si="19"/>
        <v>0.29603773584905663</v>
      </c>
      <c r="O194" s="4">
        <f t="shared" si="20"/>
        <v>3.0487804878048781</v>
      </c>
      <c r="P194" t="s">
        <v>1252</v>
      </c>
      <c r="Q194">
        <v>21200</v>
      </c>
      <c r="R194">
        <v>38</v>
      </c>
      <c r="S194">
        <v>5970</v>
      </c>
      <c r="T194" s="3">
        <v>690</v>
      </c>
      <c r="U194" s="3">
        <v>306</v>
      </c>
      <c r="V194">
        <v>108800</v>
      </c>
      <c r="W194" s="3">
        <v>108</v>
      </c>
      <c r="X194" s="1" t="s">
        <v>293</v>
      </c>
      <c r="Y194" s="1" t="s">
        <v>292</v>
      </c>
      <c r="Z194" s="2">
        <v>45896.326226851852</v>
      </c>
      <c r="AA194" t="s">
        <v>2204</v>
      </c>
      <c r="AB194" t="s">
        <v>124</v>
      </c>
    </row>
    <row r="195" spans="1:28">
      <c r="A195" s="3">
        <v>193</v>
      </c>
      <c r="B195" t="s">
        <v>371</v>
      </c>
      <c r="C195" t="s">
        <v>370</v>
      </c>
      <c r="D195" t="s">
        <v>369</v>
      </c>
      <c r="E195" t="s">
        <v>1460</v>
      </c>
      <c r="F195" t="s">
        <v>1884</v>
      </c>
      <c r="G195" s="8"/>
      <c r="H195" s="8" t="str">
        <f t="shared" ref="H195:H258" si="21">IF(Q195&lt;100000,"1.마이크로-10만명 미만","2.메가-10만명 이상")</f>
        <v>1.마이크로-10만명 미만</v>
      </c>
      <c r="I195" s="8" t="str">
        <f ca="1">IFERROR(__xludf.DUMMYFUNCTION("iferror(REGEXEXTRACT(E195,""[a-zA-Z0-9._%+-]+@[a-zA-Z0-9.-]+\.[a-zA-Z]{2,}""),""2.이메일 없음"")"),"callahanxrahm@gmail.com")</f>
        <v>callahanxrahm@gmail.com</v>
      </c>
      <c r="J195" s="8">
        <f t="shared" ref="J195:J258" si="22">IFERROR((S195+T195+U195)/V195,"")</f>
        <v>4.656607700312175E-2</v>
      </c>
      <c r="K195" s="7">
        <f t="shared" ref="K195:K258" si="23">IFERROR(U195/V195,"")</f>
        <v>7.2840790842872011E-5</v>
      </c>
      <c r="L195" s="6">
        <f t="shared" ref="L195:L258" si="24">IFERROR(MIN(Q195/1000*1.5, 150),"")</f>
        <v>4.1985000000000001</v>
      </c>
      <c r="M195" s="5">
        <f t="shared" ref="M195:M258" si="25">IFERROR(V195/Q195,"")</f>
        <v>103.0010718113612</v>
      </c>
      <c r="N195" s="4">
        <f t="shared" ref="N195:N258" si="26">IFERROR((S195+U195)/Q195,"")</f>
        <v>4.7949267595569847</v>
      </c>
      <c r="O195" s="4">
        <f t="shared" ref="O195:O258" si="27">IFERROR(100/(L195+1),"")</f>
        <v>19.23631816870251</v>
      </c>
      <c r="P195" t="s">
        <v>1253</v>
      </c>
      <c r="Q195">
        <v>2799</v>
      </c>
      <c r="R195">
        <v>91</v>
      </c>
      <c r="S195">
        <v>13400</v>
      </c>
      <c r="T195" s="3">
        <v>4</v>
      </c>
      <c r="U195" s="3">
        <v>21</v>
      </c>
      <c r="V195">
        <v>288300</v>
      </c>
      <c r="W195" s="3">
        <v>128</v>
      </c>
      <c r="X195" s="1" t="s">
        <v>5</v>
      </c>
      <c r="Y195" s="1" t="s">
        <v>288</v>
      </c>
      <c r="Z195" s="2">
        <v>45900.371493055558</v>
      </c>
      <c r="AA195" t="s">
        <v>2205</v>
      </c>
      <c r="AB195" t="s">
        <v>366</v>
      </c>
    </row>
    <row r="196" spans="1:28">
      <c r="A196" s="3">
        <v>194</v>
      </c>
      <c r="B196" t="s">
        <v>175</v>
      </c>
      <c r="C196" t="s">
        <v>173</v>
      </c>
      <c r="D196" t="s">
        <v>174</v>
      </c>
      <c r="E196" t="s">
        <v>1697</v>
      </c>
      <c r="F196" t="s">
        <v>1885</v>
      </c>
      <c r="G196" s="8"/>
      <c r="H196" s="8" t="str">
        <f t="shared" si="21"/>
        <v>1.마이크로-10만명 미만</v>
      </c>
      <c r="I196" s="8" t="str">
        <f ca="1">IFERROR(__xludf.DUMMYFUNCTION("iferror(REGEXEXTRACT(E196,""[a-zA-Z0-9._%+-]+@[a-zA-Z0-9.-]+\.[a-zA-Z]{2,}""),""2.이메일 없음"")"),"catdiscountdiva@yahoo.com")</f>
        <v>catdiscountdiva@yahoo.com</v>
      </c>
      <c r="J196" s="8">
        <f t="shared" si="22"/>
        <v>6.9578313253012046E-3</v>
      </c>
      <c r="K196" s="7">
        <f t="shared" si="23"/>
        <v>6.927710843373494E-4</v>
      </c>
      <c r="L196" s="6">
        <f t="shared" si="24"/>
        <v>3.3929999999999998</v>
      </c>
      <c r="M196" s="5">
        <f t="shared" si="25"/>
        <v>14.677276746242264</v>
      </c>
      <c r="N196" s="4">
        <f t="shared" si="26"/>
        <v>6.0565870910698497E-2</v>
      </c>
      <c r="O196" s="4">
        <f t="shared" si="27"/>
        <v>22.763487366264513</v>
      </c>
      <c r="P196" t="s">
        <v>1254</v>
      </c>
      <c r="Q196">
        <v>2262</v>
      </c>
      <c r="R196">
        <v>153</v>
      </c>
      <c r="S196">
        <v>114</v>
      </c>
      <c r="T196" s="3">
        <v>94</v>
      </c>
      <c r="U196" s="3">
        <v>23</v>
      </c>
      <c r="V196">
        <v>33200</v>
      </c>
      <c r="W196" s="3">
        <v>14</v>
      </c>
      <c r="X196" s="1" t="s">
        <v>5</v>
      </c>
      <c r="Y196" s="1" t="s">
        <v>286</v>
      </c>
      <c r="Z196" s="2">
        <v>45796.267789351848</v>
      </c>
      <c r="AA196" t="s">
        <v>2206</v>
      </c>
      <c r="AB196" t="s">
        <v>172</v>
      </c>
    </row>
    <row r="197" spans="1:28">
      <c r="A197" s="3">
        <v>195</v>
      </c>
      <c r="B197" t="s">
        <v>432</v>
      </c>
      <c r="C197" t="s">
        <v>429</v>
      </c>
      <c r="D197" t="s">
        <v>431</v>
      </c>
      <c r="E197" t="s">
        <v>1564</v>
      </c>
      <c r="F197" t="s">
        <v>1886</v>
      </c>
      <c r="G197" s="8"/>
      <c r="H197" s="8" t="str">
        <f t="shared" si="21"/>
        <v>2.메가-10만명 이상</v>
      </c>
      <c r="I197" s="8" t="str">
        <f ca="1">IFERROR(__xludf.DUMMYFUNCTION("iferror(REGEXEXTRACT(E197,""[a-zA-Z0-9._%+-]+@[a-zA-Z0-9.-]+\.[a-zA-Z]{2,}""),""2.이메일 없음"")"),"aleynaerzu123@gmail.com")</f>
        <v>aleynaerzu123@gmail.com</v>
      </c>
      <c r="J197" s="8">
        <f t="shared" si="22"/>
        <v>7.4393081761006286E-2</v>
      </c>
      <c r="K197" s="7">
        <f t="shared" si="23"/>
        <v>4.4025157232704402E-5</v>
      </c>
      <c r="L197" s="6">
        <f t="shared" si="24"/>
        <v>150</v>
      </c>
      <c r="M197" s="5">
        <f t="shared" si="25"/>
        <v>2.160326086956522</v>
      </c>
      <c r="N197" s="4">
        <f t="shared" si="26"/>
        <v>0.16042119565217391</v>
      </c>
      <c r="O197" s="4">
        <f t="shared" si="27"/>
        <v>0.66225165562913912</v>
      </c>
      <c r="P197" t="s">
        <v>1255</v>
      </c>
      <c r="Q197">
        <v>147200</v>
      </c>
      <c r="R197">
        <v>2652</v>
      </c>
      <c r="S197">
        <v>23600</v>
      </c>
      <c r="T197" s="3">
        <v>43</v>
      </c>
      <c r="U197" s="3">
        <v>14</v>
      </c>
      <c r="V197">
        <v>318000</v>
      </c>
      <c r="W197" s="3">
        <v>7</v>
      </c>
      <c r="X197" s="1" t="s">
        <v>283</v>
      </c>
      <c r="Y197" s="1" t="s">
        <v>282</v>
      </c>
      <c r="Z197" s="2">
        <v>45907.252951388888</v>
      </c>
      <c r="AA197" t="s">
        <v>2207</v>
      </c>
      <c r="AB197" t="s">
        <v>428</v>
      </c>
    </row>
    <row r="198" spans="1:28">
      <c r="A198" s="3">
        <v>196</v>
      </c>
      <c r="B198" t="s">
        <v>1433</v>
      </c>
      <c r="C198" t="s">
        <v>1509</v>
      </c>
      <c r="D198" t="s">
        <v>1367</v>
      </c>
      <c r="E198" t="s">
        <v>1698</v>
      </c>
      <c r="F198" t="s">
        <v>1887</v>
      </c>
      <c r="G198" s="8"/>
      <c r="H198" s="8" t="str">
        <f t="shared" si="21"/>
        <v>1.마이크로-10만명 미만</v>
      </c>
      <c r="I198" s="8" t="str">
        <f ca="1">IFERROR(__xludf.DUMMYFUNCTION("iferror(REGEXEXTRACT(E198,""[a-zA-Z0-9._%+-]+@[a-zA-Z0-9.-]+\.[a-zA-Z]{2,}""),""2.이메일 없음"")"),"thorton@excelsm.com")</f>
        <v>thorton@excelsm.com</v>
      </c>
      <c r="J198" s="8">
        <f t="shared" si="22"/>
        <v>3.1911262798634814</v>
      </c>
      <c r="K198" s="7">
        <f t="shared" si="23"/>
        <v>1.3720136518771331</v>
      </c>
      <c r="L198" s="6">
        <f t="shared" si="24"/>
        <v>2.2890000000000001</v>
      </c>
      <c r="M198" s="5">
        <f t="shared" si="25"/>
        <v>0.19200524246395806</v>
      </c>
      <c r="N198" s="4">
        <f t="shared" si="26"/>
        <v>0.26998689384010482</v>
      </c>
      <c r="O198" s="4">
        <f t="shared" si="27"/>
        <v>30.404378230465184</v>
      </c>
      <c r="P198" t="s">
        <v>1256</v>
      </c>
      <c r="Q198">
        <v>1526</v>
      </c>
      <c r="R198">
        <v>86</v>
      </c>
      <c r="S198">
        <v>10</v>
      </c>
      <c r="T198" s="3">
        <v>523</v>
      </c>
      <c r="U198" s="3">
        <v>402</v>
      </c>
      <c r="V198">
        <v>293</v>
      </c>
      <c r="W198" s="3">
        <v>15</v>
      </c>
      <c r="X198" s="1" t="s">
        <v>277</v>
      </c>
      <c r="Y198" s="1" t="s">
        <v>276</v>
      </c>
      <c r="Z198" s="2">
        <v>45536.070925925924</v>
      </c>
      <c r="AA198" t="s">
        <v>2208</v>
      </c>
      <c r="AB198" t="s">
        <v>1986</v>
      </c>
    </row>
    <row r="199" spans="1:28">
      <c r="A199" s="3">
        <v>197</v>
      </c>
      <c r="B199" t="s">
        <v>280</v>
      </c>
      <c r="C199" t="s">
        <v>279</v>
      </c>
      <c r="D199" t="s">
        <v>278</v>
      </c>
      <c r="E199" t="s">
        <v>1699</v>
      </c>
      <c r="F199" t="s">
        <v>1888</v>
      </c>
      <c r="G199" s="8"/>
      <c r="H199" s="8" t="str">
        <f t="shared" si="21"/>
        <v>2.메가-10만명 이상</v>
      </c>
      <c r="I199" s="8" t="str">
        <f ca="1">IFERROR(__xludf.DUMMYFUNCTION("iferror(REGEXEXTRACT(E199,""[a-zA-Z0-9._%+-]+@[a-zA-Z0-9.-]+\.[a-zA-Z]{2,}""),""2.이메일 없음"")"),"2.이메일 없음")</f>
        <v>2.이메일 없음</v>
      </c>
      <c r="J199" s="8">
        <f t="shared" si="22"/>
        <v>7.9399630541871921E-2</v>
      </c>
      <c r="K199" s="7">
        <f t="shared" si="23"/>
        <v>4.0024630541871922E-4</v>
      </c>
      <c r="L199" s="6">
        <f t="shared" si="24"/>
        <v>150</v>
      </c>
      <c r="M199" s="5">
        <f t="shared" si="25"/>
        <v>1.3786078098471986</v>
      </c>
      <c r="N199" s="4">
        <f t="shared" si="26"/>
        <v>9.6901528013582344E-2</v>
      </c>
      <c r="O199" s="4">
        <f t="shared" si="27"/>
        <v>0.66225165562913912</v>
      </c>
      <c r="P199" t="s">
        <v>1257</v>
      </c>
      <c r="Q199">
        <v>235600</v>
      </c>
      <c r="R199">
        <v>152</v>
      </c>
      <c r="S199">
        <v>22700</v>
      </c>
      <c r="T199" s="3">
        <v>2959</v>
      </c>
      <c r="U199" s="3">
        <v>130</v>
      </c>
      <c r="V199">
        <v>324800</v>
      </c>
      <c r="W199" s="3">
        <v>6</v>
      </c>
      <c r="X199" s="1" t="s">
        <v>274</v>
      </c>
      <c r="Y199" s="1" t="s">
        <v>273</v>
      </c>
      <c r="Z199" s="2">
        <v>45712.381886574076</v>
      </c>
      <c r="AA199" t="s">
        <v>2209</v>
      </c>
      <c r="AB199" t="s">
        <v>275</v>
      </c>
    </row>
    <row r="200" spans="1:28">
      <c r="A200" s="3">
        <v>198</v>
      </c>
      <c r="B200" t="s">
        <v>1434</v>
      </c>
      <c r="C200" t="s">
        <v>1510</v>
      </c>
      <c r="D200" t="s">
        <v>1368</v>
      </c>
      <c r="E200" t="s">
        <v>1700</v>
      </c>
      <c r="F200" t="s">
        <v>1889</v>
      </c>
      <c r="G200" s="8"/>
      <c r="H200" s="8" t="str">
        <f t="shared" si="21"/>
        <v>1.마이크로-10만명 미만</v>
      </c>
      <c r="I200" s="8" t="str">
        <f ca="1">IFERROR(__xludf.DUMMYFUNCTION("iferror(REGEXEXTRACT(E200,""[a-zA-Z0-9._%+-]+@[a-zA-Z0-9.-]+\.[a-zA-Z]{2,}""),""2.이메일 없음"")"),"2.이메일 없음")</f>
        <v>2.이메일 없음</v>
      </c>
      <c r="J200" s="8">
        <f t="shared" si="22"/>
        <v>0.90888146526897828</v>
      </c>
      <c r="K200" s="7">
        <f t="shared" si="23"/>
        <v>5.7366662826863264E-2</v>
      </c>
      <c r="L200" s="6">
        <f t="shared" si="24"/>
        <v>34.799999999999997</v>
      </c>
      <c r="M200" s="5">
        <f t="shared" si="25"/>
        <v>0.37418103448275863</v>
      </c>
      <c r="N200" s="4">
        <f t="shared" si="26"/>
        <v>5.6508620689655176E-2</v>
      </c>
      <c r="O200" s="4">
        <f t="shared" si="27"/>
        <v>2.7932960893854752</v>
      </c>
      <c r="P200" t="s">
        <v>1258</v>
      </c>
      <c r="Q200">
        <v>23200</v>
      </c>
      <c r="R200">
        <v>272</v>
      </c>
      <c r="S200">
        <v>813</v>
      </c>
      <c r="T200" s="3">
        <v>6579</v>
      </c>
      <c r="U200" s="3">
        <v>498</v>
      </c>
      <c r="V200">
        <v>8681</v>
      </c>
      <c r="W200" s="3">
        <v>8</v>
      </c>
      <c r="X200" s="1" t="s">
        <v>269</v>
      </c>
      <c r="Y200" s="1" t="s">
        <v>268</v>
      </c>
      <c r="Z200" s="2">
        <v>45147.249409722222</v>
      </c>
      <c r="AA200" t="s">
        <v>2210</v>
      </c>
      <c r="AB200" t="s">
        <v>1987</v>
      </c>
    </row>
    <row r="201" spans="1:28">
      <c r="A201" s="3">
        <v>199</v>
      </c>
      <c r="B201" t="s">
        <v>220</v>
      </c>
      <c r="C201" t="s">
        <v>219</v>
      </c>
      <c r="D201" t="s">
        <v>218</v>
      </c>
      <c r="E201" t="s">
        <v>1701</v>
      </c>
      <c r="F201" t="s">
        <v>1460</v>
      </c>
      <c r="G201" s="8"/>
      <c r="H201" s="8" t="str">
        <f t="shared" si="21"/>
        <v>2.메가-10만명 이상</v>
      </c>
      <c r="I201" s="8" t="str">
        <f ca="1">IFERROR(__xludf.DUMMYFUNCTION("iferror(REGEXEXTRACT(E201,""[a-zA-Z0-9._%+-]+@[a-zA-Z0-9.-]+\.[a-zA-Z]{2,}""),""2.이메일 없음"")"),"abigail.creator@gmail.com")</f>
        <v>abigail.creator@gmail.com</v>
      </c>
      <c r="J201" s="8">
        <f t="shared" si="22"/>
        <v>9.1844405594405598E-2</v>
      </c>
      <c r="K201" s="7">
        <f t="shared" si="23"/>
        <v>2.1853146853146853E-5</v>
      </c>
      <c r="L201" s="6">
        <f t="shared" si="24"/>
        <v>150</v>
      </c>
      <c r="M201" s="5">
        <f t="shared" si="25"/>
        <v>1.8333333333333333</v>
      </c>
      <c r="N201" s="4">
        <f t="shared" si="26"/>
        <v>0.16830929487179488</v>
      </c>
      <c r="O201" s="4">
        <f t="shared" si="27"/>
        <v>0.66225165562913912</v>
      </c>
      <c r="P201" t="s">
        <v>1259</v>
      </c>
      <c r="Q201">
        <v>124800</v>
      </c>
      <c r="R201">
        <v>62</v>
      </c>
      <c r="S201">
        <v>21000</v>
      </c>
      <c r="T201" s="3">
        <v>9</v>
      </c>
      <c r="U201" s="3">
        <v>5</v>
      </c>
      <c r="V201">
        <v>228800</v>
      </c>
      <c r="W201" s="3">
        <v>15</v>
      </c>
      <c r="X201" s="1" t="s">
        <v>5</v>
      </c>
      <c r="Y201" s="1" t="s">
        <v>262</v>
      </c>
      <c r="Z201" s="2">
        <v>45896.002812500003</v>
      </c>
      <c r="AA201" t="s">
        <v>2211</v>
      </c>
      <c r="AB201" t="s">
        <v>216</v>
      </c>
    </row>
    <row r="202" spans="1:28">
      <c r="A202" s="3">
        <v>200</v>
      </c>
      <c r="B202" t="s">
        <v>392</v>
      </c>
      <c r="C202" t="s">
        <v>391</v>
      </c>
      <c r="D202" t="s">
        <v>390</v>
      </c>
      <c r="E202" t="s">
        <v>1702</v>
      </c>
      <c r="F202" t="s">
        <v>389</v>
      </c>
      <c r="G202" s="8"/>
      <c r="H202" s="8" t="str">
        <f t="shared" si="21"/>
        <v>1.마이크로-10만명 미만</v>
      </c>
      <c r="I202" s="8" t="str">
        <f ca="1">IFERROR(__xludf.DUMMYFUNCTION("iferror(REGEXEXTRACT(E202,""[a-zA-Z0-9._%+-]+@[a-zA-Z0-9.-]+\.[a-zA-Z]{2,}""),""2.이메일 없음"")"),"Zoe@hannahleelifestyle.com")</f>
        <v>Zoe@hannahleelifestyle.com</v>
      </c>
      <c r="J202" s="8">
        <f t="shared" si="22"/>
        <v>4.9585615957297373E-2</v>
      </c>
      <c r="K202" s="7">
        <f t="shared" si="23"/>
        <v>1.2642225031605564E-3</v>
      </c>
      <c r="L202" s="6">
        <f t="shared" si="24"/>
        <v>28.799999999999997</v>
      </c>
      <c r="M202" s="5">
        <f t="shared" si="25"/>
        <v>0.37078125000000001</v>
      </c>
      <c r="N202" s="4">
        <f t="shared" si="26"/>
        <v>1.8124999999999999E-2</v>
      </c>
      <c r="O202" s="4">
        <f t="shared" si="27"/>
        <v>3.3557046979865777</v>
      </c>
      <c r="P202" t="s">
        <v>1260</v>
      </c>
      <c r="Q202">
        <v>19200</v>
      </c>
      <c r="R202">
        <v>68</v>
      </c>
      <c r="S202">
        <v>339</v>
      </c>
      <c r="T202" s="3">
        <v>5</v>
      </c>
      <c r="U202" s="3">
        <v>9</v>
      </c>
      <c r="V202">
        <v>7119</v>
      </c>
      <c r="W202" s="3">
        <v>64</v>
      </c>
      <c r="X202" s="1" t="s">
        <v>5</v>
      </c>
      <c r="Y202" s="1" t="s">
        <v>260</v>
      </c>
      <c r="Z202" s="2">
        <v>45191.114965277775</v>
      </c>
      <c r="AA202" t="s">
        <v>2212</v>
      </c>
      <c r="AB202" t="s">
        <v>386</v>
      </c>
    </row>
    <row r="203" spans="1:28">
      <c r="A203" s="3">
        <v>201</v>
      </c>
      <c r="B203" t="s">
        <v>158</v>
      </c>
      <c r="C203" t="s">
        <v>154</v>
      </c>
      <c r="D203" t="s">
        <v>157</v>
      </c>
      <c r="E203" t="s">
        <v>1703</v>
      </c>
      <c r="F203" t="s">
        <v>156</v>
      </c>
      <c r="G203" s="8"/>
      <c r="H203" s="8" t="str">
        <f t="shared" si="21"/>
        <v>2.메가-10만명 이상</v>
      </c>
      <c r="I203" s="8" t="str">
        <f ca="1">IFERROR(__xludf.DUMMYFUNCTION("iferror(REGEXEXTRACT(E203,""[a-zA-Z0-9._%+-]+@[a-zA-Z0-9.-]+\.[a-zA-Z]{2,}""),""2.이메일 없음"")"),"2.이메일 없음")</f>
        <v>2.이메일 없음</v>
      </c>
      <c r="J203" s="8">
        <f t="shared" si="22"/>
        <v>6.1162142857142859E-2</v>
      </c>
      <c r="K203" s="7">
        <f t="shared" si="23"/>
        <v>4.0142857142857141E-4</v>
      </c>
      <c r="L203" s="6">
        <f t="shared" si="24"/>
        <v>150</v>
      </c>
      <c r="M203" s="5">
        <f t="shared" si="25"/>
        <v>1.6108618110689219</v>
      </c>
      <c r="N203" s="4">
        <f t="shared" si="26"/>
        <v>9.7528477735588537E-2</v>
      </c>
      <c r="O203" s="4">
        <f t="shared" si="27"/>
        <v>0.66225165562913912</v>
      </c>
      <c r="P203" t="s">
        <v>1261</v>
      </c>
      <c r="Q203">
        <v>869100</v>
      </c>
      <c r="R203">
        <v>1286</v>
      </c>
      <c r="S203">
        <v>84200</v>
      </c>
      <c r="T203" s="3">
        <v>865</v>
      </c>
      <c r="U203" s="3">
        <v>562</v>
      </c>
      <c r="V203">
        <v>1400000</v>
      </c>
      <c r="W203" s="3">
        <v>34</v>
      </c>
      <c r="X203" s="1" t="s">
        <v>256</v>
      </c>
      <c r="Y203" s="1" t="s">
        <v>255</v>
      </c>
      <c r="Z203" s="2">
        <v>45699.360914351855</v>
      </c>
      <c r="AA203" t="s">
        <v>2213</v>
      </c>
      <c r="AB203" t="s">
        <v>153</v>
      </c>
    </row>
    <row r="204" spans="1:28">
      <c r="A204" s="3">
        <v>202</v>
      </c>
      <c r="B204" t="s">
        <v>164</v>
      </c>
      <c r="C204" t="s">
        <v>163</v>
      </c>
      <c r="D204" t="s">
        <v>162</v>
      </c>
      <c r="E204" t="s">
        <v>1704</v>
      </c>
      <c r="F204" t="s">
        <v>1890</v>
      </c>
      <c r="G204" s="8"/>
      <c r="H204" s="8" t="str">
        <f t="shared" si="21"/>
        <v>1.마이크로-10만명 미만</v>
      </c>
      <c r="I204" s="8" t="str">
        <f ca="1">IFERROR(__xludf.DUMMYFUNCTION("iferror(REGEXEXTRACT(E204,""[a-zA-Z0-9._%+-]+@[a-zA-Z0-9.-]+\.[a-zA-Z]{2,}""),""2.이메일 없음"")"),"josie@wmgmt.co.uk")</f>
        <v>josie@wmgmt.co.uk</v>
      </c>
      <c r="J204" s="8">
        <f t="shared" si="22"/>
        <v>5.5436847103513771E-2</v>
      </c>
      <c r="K204" s="7">
        <f t="shared" si="23"/>
        <v>5.4605887939221272E-5</v>
      </c>
      <c r="L204" s="6">
        <f t="shared" si="24"/>
        <v>62.699999999999996</v>
      </c>
      <c r="M204" s="5">
        <f t="shared" si="25"/>
        <v>10.076555023923445</v>
      </c>
      <c r="N204" s="4">
        <f t="shared" si="26"/>
        <v>0.55796650717703344</v>
      </c>
      <c r="O204" s="4">
        <f t="shared" si="27"/>
        <v>1.5698587127158556</v>
      </c>
      <c r="P204" t="s">
        <v>1262</v>
      </c>
      <c r="Q204">
        <v>41800</v>
      </c>
      <c r="R204">
        <v>463</v>
      </c>
      <c r="S204">
        <v>23300</v>
      </c>
      <c r="T204" s="3">
        <v>27</v>
      </c>
      <c r="U204" s="3">
        <v>23</v>
      </c>
      <c r="V204">
        <v>421200</v>
      </c>
      <c r="W204" s="3">
        <v>61</v>
      </c>
      <c r="X204" s="1" t="s">
        <v>5</v>
      </c>
      <c r="Y204" s="1" t="s">
        <v>253</v>
      </c>
      <c r="Z204" s="2">
        <v>45906.96261574074</v>
      </c>
      <c r="AA204" t="s">
        <v>2214</v>
      </c>
      <c r="AB204" t="s">
        <v>159</v>
      </c>
    </row>
    <row r="205" spans="1:28">
      <c r="A205" s="3">
        <v>203</v>
      </c>
      <c r="B205" t="s">
        <v>65</v>
      </c>
      <c r="C205" t="s">
        <v>62</v>
      </c>
      <c r="D205" t="s">
        <v>64</v>
      </c>
      <c r="E205" t="s">
        <v>63</v>
      </c>
      <c r="F205" t="s">
        <v>1891</v>
      </c>
      <c r="G205" s="8"/>
      <c r="H205" s="8" t="str">
        <f t="shared" si="21"/>
        <v>2.메가-10만명 이상</v>
      </c>
      <c r="I205" s="8" t="str">
        <f ca="1">IFERROR(__xludf.DUMMYFUNCTION("iferror(REGEXEXTRACT(E205,""[a-zA-Z0-9._%+-]+@[a-zA-Z0-9.-]+\.[a-zA-Z]{2,}""),""2.이메일 없음"")"),"hausofsos@icloud.com")</f>
        <v>hausofsos@icloud.com</v>
      </c>
      <c r="J205" s="8">
        <f t="shared" si="22"/>
        <v>8.3573770491803284E-2</v>
      </c>
      <c r="K205" s="7">
        <f t="shared" si="23"/>
        <v>1.7213114754098362E-4</v>
      </c>
      <c r="L205" s="6">
        <f t="shared" si="24"/>
        <v>150</v>
      </c>
      <c r="M205" s="5">
        <f t="shared" si="25"/>
        <v>8.1333333333333327E-2</v>
      </c>
      <c r="N205" s="4">
        <f t="shared" si="26"/>
        <v>6.7473333333333335E-3</v>
      </c>
      <c r="O205" s="4">
        <f t="shared" si="27"/>
        <v>0.66225165562913912</v>
      </c>
      <c r="P205" t="s">
        <v>1263</v>
      </c>
      <c r="Q205">
        <v>1500000</v>
      </c>
      <c r="R205">
        <v>2265</v>
      </c>
      <c r="S205">
        <v>10100</v>
      </c>
      <c r="T205" s="3">
        <v>75</v>
      </c>
      <c r="U205" s="3">
        <v>21</v>
      </c>
      <c r="V205">
        <v>122000</v>
      </c>
      <c r="W205" s="3">
        <v>15</v>
      </c>
      <c r="X205" s="1" t="s">
        <v>27</v>
      </c>
      <c r="Y205" s="1" t="s">
        <v>26</v>
      </c>
      <c r="Z205" s="2">
        <v>45805.063194444447</v>
      </c>
      <c r="AA205" t="s">
        <v>2215</v>
      </c>
      <c r="AB205" t="s">
        <v>61</v>
      </c>
    </row>
    <row r="206" spans="1:28">
      <c r="A206" s="3">
        <v>204</v>
      </c>
      <c r="B206" t="s">
        <v>236</v>
      </c>
      <c r="C206" t="s">
        <v>235</v>
      </c>
      <c r="D206" t="s">
        <v>234</v>
      </c>
      <c r="E206" t="s">
        <v>1667</v>
      </c>
      <c r="F206" t="s">
        <v>1892</v>
      </c>
      <c r="G206" s="8"/>
      <c r="H206" s="8" t="str">
        <f t="shared" si="21"/>
        <v>2.메가-10만명 이상</v>
      </c>
      <c r="I206" s="8" t="str">
        <f ca="1">IFERROR(__xludf.DUMMYFUNCTION("iferror(REGEXEXTRACT(E206,""[a-zA-Z0-9._%+-]+@[a-zA-Z0-9.-]+\.[a-zA-Z]{2,}""),""2.이메일 없음"")"),"2.이메일 없음")</f>
        <v>2.이메일 없음</v>
      </c>
      <c r="J206" s="8">
        <f t="shared" si="22"/>
        <v>7.8785714285714292E-2</v>
      </c>
      <c r="K206" s="7">
        <f t="shared" si="23"/>
        <v>5.8928571428571428E-4</v>
      </c>
      <c r="L206" s="6">
        <f t="shared" si="24"/>
        <v>150</v>
      </c>
      <c r="M206" s="5">
        <f t="shared" si="25"/>
        <v>6.5290894252069492E-2</v>
      </c>
      <c r="N206" s="4">
        <f t="shared" si="26"/>
        <v>4.9317943336831061E-3</v>
      </c>
      <c r="O206" s="4">
        <f t="shared" si="27"/>
        <v>0.66225165562913912</v>
      </c>
      <c r="P206" t="s">
        <v>1264</v>
      </c>
      <c r="Q206">
        <v>857700</v>
      </c>
      <c r="R206">
        <v>1776</v>
      </c>
      <c r="S206">
        <v>4197</v>
      </c>
      <c r="T206" s="3">
        <v>182</v>
      </c>
      <c r="U206" s="3">
        <v>33</v>
      </c>
      <c r="V206">
        <v>56000</v>
      </c>
      <c r="W206" s="3">
        <v>9</v>
      </c>
      <c r="X206" s="1" t="s">
        <v>5</v>
      </c>
      <c r="Y206" s="1" t="s">
        <v>245</v>
      </c>
      <c r="Z206" s="2">
        <v>45853.899282407408</v>
      </c>
      <c r="AA206" t="s">
        <v>2216</v>
      </c>
      <c r="AB206" t="s">
        <v>231</v>
      </c>
    </row>
    <row r="207" spans="1:28">
      <c r="A207" s="3">
        <v>205</v>
      </c>
      <c r="B207" t="s">
        <v>229</v>
      </c>
      <c r="C207" t="s">
        <v>228</v>
      </c>
      <c r="D207" t="s">
        <v>227</v>
      </c>
      <c r="E207" t="s">
        <v>226</v>
      </c>
      <c r="F207" t="s">
        <v>1893</v>
      </c>
      <c r="G207" s="8"/>
      <c r="H207" s="8" t="str">
        <f t="shared" si="21"/>
        <v>1.마이크로-10만명 미만</v>
      </c>
      <c r="I207" s="8" t="str">
        <f ca="1">IFERROR(__xludf.DUMMYFUNCTION("iferror(REGEXEXTRACT(E207,""[a-zA-Z0-9._%+-]+@[a-zA-Z0-9.-]+\.[a-zA-Z]{2,}""),""2.이메일 없음"")"),"2.이메일 없음")</f>
        <v>2.이메일 없음</v>
      </c>
      <c r="J207" s="8">
        <f t="shared" si="22"/>
        <v>0.12063100613638995</v>
      </c>
      <c r="K207" s="7">
        <f t="shared" si="23"/>
        <v>3.7628806298483269E-4</v>
      </c>
      <c r="L207" s="6">
        <f t="shared" si="24"/>
        <v>103.64999999999999</v>
      </c>
      <c r="M207" s="5">
        <f t="shared" si="25"/>
        <v>12.499276410998553</v>
      </c>
      <c r="N207" s="4">
        <f t="shared" si="26"/>
        <v>1.4634587554269176</v>
      </c>
      <c r="O207" s="4">
        <f t="shared" si="27"/>
        <v>0.95556617295747737</v>
      </c>
      <c r="P207" t="s">
        <v>1265</v>
      </c>
      <c r="Q207">
        <v>69100</v>
      </c>
      <c r="R207">
        <v>270</v>
      </c>
      <c r="S207">
        <v>100800</v>
      </c>
      <c r="T207" s="3">
        <v>3064</v>
      </c>
      <c r="U207" s="3">
        <v>325</v>
      </c>
      <c r="V207">
        <v>863700</v>
      </c>
      <c r="W207" s="3">
        <v>84</v>
      </c>
      <c r="X207" s="1" t="s">
        <v>5</v>
      </c>
      <c r="Y207" s="1" t="s">
        <v>243</v>
      </c>
      <c r="Z207" s="2">
        <v>45899.022870370369</v>
      </c>
      <c r="AA207" t="s">
        <v>2217</v>
      </c>
      <c r="AB207" t="s">
        <v>224</v>
      </c>
    </row>
    <row r="208" spans="1:28">
      <c r="A208" s="3">
        <v>206</v>
      </c>
      <c r="B208" t="s">
        <v>202</v>
      </c>
      <c r="C208" t="s">
        <v>201</v>
      </c>
      <c r="D208" t="s">
        <v>200</v>
      </c>
      <c r="E208" t="s">
        <v>1705</v>
      </c>
      <c r="F208" t="s">
        <v>199</v>
      </c>
      <c r="G208" s="8"/>
      <c r="H208" s="8" t="str">
        <f t="shared" si="21"/>
        <v>2.메가-10만명 이상</v>
      </c>
      <c r="I208" s="8" t="str">
        <f ca="1">IFERROR(__xludf.DUMMYFUNCTION("iferror(REGEXEXTRACT(E208,""[a-zA-Z0-9._%+-]+@[a-zA-Z0-9.-]+\.[a-zA-Z]{2,}""),""2.이메일 없음"")"),"eliza@cadence-talent.com")</f>
        <v>eliza@cadence-talent.com</v>
      </c>
      <c r="J208" s="8">
        <f t="shared" si="22"/>
        <v>7.2279999999999997E-2</v>
      </c>
      <c r="K208" s="7">
        <f t="shared" si="23"/>
        <v>1.203076923076923E-3</v>
      </c>
      <c r="L208" s="6">
        <f t="shared" si="24"/>
        <v>150</v>
      </c>
      <c r="M208" s="5">
        <f t="shared" si="25"/>
        <v>2.1666666666666665</v>
      </c>
      <c r="N208" s="4">
        <f t="shared" si="26"/>
        <v>0.14019000000000001</v>
      </c>
      <c r="O208" s="4">
        <f t="shared" si="27"/>
        <v>0.66225165562913912</v>
      </c>
      <c r="P208" t="s">
        <v>1266</v>
      </c>
      <c r="Q208">
        <v>1200000</v>
      </c>
      <c r="R208">
        <v>210</v>
      </c>
      <c r="S208">
        <v>165100</v>
      </c>
      <c r="T208" s="3">
        <v>19700</v>
      </c>
      <c r="U208" s="3">
        <v>3128</v>
      </c>
      <c r="V208">
        <v>2600000</v>
      </c>
      <c r="W208" s="3">
        <v>15</v>
      </c>
      <c r="X208" s="1" t="s">
        <v>5</v>
      </c>
      <c r="Y208" s="1" t="s">
        <v>238</v>
      </c>
      <c r="Z208" s="2">
        <v>45651.368645833332</v>
      </c>
      <c r="AA208" t="s">
        <v>2218</v>
      </c>
      <c r="AB208" t="s">
        <v>196</v>
      </c>
    </row>
    <row r="209" spans="1:28">
      <c r="A209" s="3">
        <v>207</v>
      </c>
      <c r="B209" t="s">
        <v>835</v>
      </c>
      <c r="C209" t="s">
        <v>1477</v>
      </c>
      <c r="D209" t="s">
        <v>834</v>
      </c>
      <c r="E209" t="s">
        <v>1601</v>
      </c>
      <c r="F209" t="s">
        <v>1894</v>
      </c>
      <c r="G209" s="8"/>
      <c r="H209" s="8" t="str">
        <f t="shared" si="21"/>
        <v>2.메가-10만명 이상</v>
      </c>
      <c r="I209" s="8" t="str">
        <f ca="1">IFERROR(__xludf.DUMMYFUNCTION("iferror(REGEXEXTRACT(E209,""[a-zA-Z0-9._%+-]+@[a-zA-Z0-9.-]+\.[a-zA-Z]{2,}""),""2.이메일 없음"")"),"2.이메일 없음")</f>
        <v>2.이메일 없음</v>
      </c>
      <c r="J209" s="8">
        <f t="shared" si="22"/>
        <v>8.3391324518673163E-2</v>
      </c>
      <c r="K209" s="7">
        <f t="shared" si="23"/>
        <v>2.3196474135931338E-4</v>
      </c>
      <c r="L209" s="6">
        <f t="shared" si="24"/>
        <v>150</v>
      </c>
      <c r="M209" s="5">
        <f t="shared" si="25"/>
        <v>5.3091133004926107E-2</v>
      </c>
      <c r="N209" s="4">
        <f t="shared" si="26"/>
        <v>4.4150246305418722E-3</v>
      </c>
      <c r="O209" s="4">
        <f t="shared" si="27"/>
        <v>0.66225165562913912</v>
      </c>
      <c r="P209" t="s">
        <v>1267</v>
      </c>
      <c r="Q209">
        <v>162400</v>
      </c>
      <c r="R209">
        <v>331</v>
      </c>
      <c r="S209">
        <v>715</v>
      </c>
      <c r="T209" s="3">
        <v>2</v>
      </c>
      <c r="U209" s="3">
        <v>2</v>
      </c>
      <c r="V209">
        <v>8622</v>
      </c>
      <c r="W209" s="3">
        <v>6</v>
      </c>
      <c r="X209" s="1" t="s">
        <v>50</v>
      </c>
      <c r="Y209" s="1" t="s">
        <v>49</v>
      </c>
      <c r="Z209" s="2">
        <v>45910.249722222223</v>
      </c>
      <c r="AA209" t="s">
        <v>2219</v>
      </c>
      <c r="AB209" t="s">
        <v>831</v>
      </c>
    </row>
    <row r="210" spans="1:28">
      <c r="A210" s="3">
        <v>208</v>
      </c>
      <c r="B210" t="s">
        <v>1435</v>
      </c>
      <c r="C210" t="s">
        <v>1511</v>
      </c>
      <c r="D210" t="s">
        <v>1369</v>
      </c>
      <c r="E210" t="s">
        <v>1706</v>
      </c>
      <c r="F210" t="s">
        <v>1895</v>
      </c>
      <c r="G210" s="8"/>
      <c r="H210" s="8" t="str">
        <f t="shared" si="21"/>
        <v>1.마이크로-10만명 미만</v>
      </c>
      <c r="I210" s="8" t="str">
        <f ca="1">IFERROR(__xludf.DUMMYFUNCTION("iferror(REGEXEXTRACT(E210,""[a-zA-Z0-9._%+-]+@[a-zA-Z0-9.-]+\.[a-zA-Z]{2,}""),""2.이메일 없음"")"),"Daylancollaborations@gmail.com")</f>
        <v>Daylancollaborations@gmail.com</v>
      </c>
      <c r="J210" s="8">
        <f t="shared" si="22"/>
        <v>5.1373626373626372E-2</v>
      </c>
      <c r="K210" s="7">
        <f t="shared" si="23"/>
        <v>2.5274725274725276E-4</v>
      </c>
      <c r="L210" s="6">
        <f t="shared" si="24"/>
        <v>129.60000000000002</v>
      </c>
      <c r="M210" s="5">
        <f t="shared" si="25"/>
        <v>1.0532407407407407</v>
      </c>
      <c r="N210" s="4">
        <f t="shared" si="26"/>
        <v>5.3506944444444447E-2</v>
      </c>
      <c r="O210" s="4">
        <f t="shared" si="27"/>
        <v>0.76569678407350672</v>
      </c>
      <c r="P210" t="s">
        <v>1268</v>
      </c>
      <c r="Q210">
        <v>86400</v>
      </c>
      <c r="R210">
        <v>237</v>
      </c>
      <c r="S210">
        <v>4600</v>
      </c>
      <c r="T210" s="3">
        <v>52</v>
      </c>
      <c r="U210" s="3">
        <v>23</v>
      </c>
      <c r="V210">
        <v>91000</v>
      </c>
      <c r="W210" s="3">
        <v>7</v>
      </c>
      <c r="X210" s="1" t="s">
        <v>233</v>
      </c>
      <c r="Y210" s="1" t="s">
        <v>232</v>
      </c>
      <c r="Z210" s="2">
        <v>45145.433622685188</v>
      </c>
      <c r="AA210" t="s">
        <v>2220</v>
      </c>
      <c r="AB210" t="s">
        <v>1988</v>
      </c>
    </row>
    <row r="211" spans="1:28">
      <c r="A211" s="3">
        <v>209</v>
      </c>
      <c r="B211" t="s">
        <v>164</v>
      </c>
      <c r="C211" t="s">
        <v>163</v>
      </c>
      <c r="D211" t="s">
        <v>162</v>
      </c>
      <c r="E211" t="s">
        <v>1704</v>
      </c>
      <c r="F211" t="s">
        <v>1896</v>
      </c>
      <c r="G211" s="8"/>
      <c r="H211" s="8" t="str">
        <f t="shared" si="21"/>
        <v>1.마이크로-10만명 미만</v>
      </c>
      <c r="I211" s="8" t="str">
        <f ca="1">IFERROR(__xludf.DUMMYFUNCTION("iferror(REGEXEXTRACT(E211,""[a-zA-Z0-9._%+-]+@[a-zA-Z0-9.-]+\.[a-zA-Z]{2,}""),""2.이메일 없음"")"),"contact@liloulikes.co.uk")</f>
        <v>contact@liloulikes.co.uk</v>
      </c>
      <c r="J211" s="8">
        <f t="shared" si="22"/>
        <v>1.2884160756501182E-2</v>
      </c>
      <c r="K211" s="7">
        <f t="shared" si="23"/>
        <v>5.9101654846335696E-4</v>
      </c>
      <c r="L211" s="6">
        <f t="shared" si="24"/>
        <v>62.699999999999996</v>
      </c>
      <c r="M211" s="5">
        <f t="shared" si="25"/>
        <v>0.20239234449760765</v>
      </c>
      <c r="N211" s="4">
        <f t="shared" si="26"/>
        <v>2.6076555023923447E-3</v>
      </c>
      <c r="O211" s="4">
        <f t="shared" si="27"/>
        <v>1.5698587127158556</v>
      </c>
      <c r="P211" t="s">
        <v>1269</v>
      </c>
      <c r="Q211">
        <v>41800</v>
      </c>
      <c r="R211">
        <v>463</v>
      </c>
      <c r="S211">
        <v>104</v>
      </c>
      <c r="T211" s="3">
        <v>0</v>
      </c>
      <c r="U211" s="3">
        <v>5</v>
      </c>
      <c r="V211">
        <v>8460</v>
      </c>
      <c r="W211" s="3">
        <v>5</v>
      </c>
      <c r="X211" s="1" t="s">
        <v>5</v>
      </c>
      <c r="Y211" s="1" t="s">
        <v>230</v>
      </c>
      <c r="Z211" s="2">
        <v>45909.659201388888</v>
      </c>
      <c r="AA211" t="s">
        <v>2221</v>
      </c>
      <c r="AB211" t="s">
        <v>159</v>
      </c>
    </row>
    <row r="212" spans="1:28">
      <c r="A212" s="3">
        <v>210</v>
      </c>
      <c r="B212" t="s">
        <v>99</v>
      </c>
      <c r="C212" t="s">
        <v>96</v>
      </c>
      <c r="D212" t="s">
        <v>98</v>
      </c>
      <c r="E212" t="s">
        <v>97</v>
      </c>
      <c r="F212" t="s">
        <v>1897</v>
      </c>
      <c r="G212" s="8"/>
      <c r="H212" s="8" t="str">
        <f t="shared" si="21"/>
        <v>2.메가-10만명 이상</v>
      </c>
      <c r="I212" s="8" t="str">
        <f ca="1">IFERROR(__xludf.DUMMYFUNCTION("iferror(REGEXEXTRACT(E212,""[a-zA-Z0-9._%+-]+@[a-zA-Z0-9.-]+\.[a-zA-Z]{2,}""),""2.이메일 없음"")"),"2.이메일 없음")</f>
        <v>2.이메일 없음</v>
      </c>
      <c r="J212" s="8">
        <f t="shared" si="22"/>
        <v>0.19547500000000001</v>
      </c>
      <c r="K212" s="7">
        <f t="shared" si="23"/>
        <v>3.7000000000000002E-3</v>
      </c>
      <c r="L212" s="6">
        <f t="shared" si="24"/>
        <v>150</v>
      </c>
      <c r="M212" s="5">
        <f t="shared" si="25"/>
        <v>1.3559322033898305E-2</v>
      </c>
      <c r="N212" s="4">
        <f t="shared" si="26"/>
        <v>2.7762711864406779E-4</v>
      </c>
      <c r="O212" s="4">
        <f t="shared" si="27"/>
        <v>0.66225165562913912</v>
      </c>
      <c r="P212" t="s">
        <v>1270</v>
      </c>
      <c r="Q212">
        <v>5900000</v>
      </c>
      <c r="R212">
        <v>5643</v>
      </c>
      <c r="S212">
        <v>1342</v>
      </c>
      <c r="T212" s="3">
        <v>14000</v>
      </c>
      <c r="U212" s="3">
        <v>296</v>
      </c>
      <c r="V212">
        <v>80000</v>
      </c>
      <c r="W212" s="3">
        <v>63</v>
      </c>
      <c r="X212" s="1" t="s">
        <v>5</v>
      </c>
      <c r="Y212" s="1" t="s">
        <v>225</v>
      </c>
      <c r="Z212" s="2">
        <v>45794.446539351855</v>
      </c>
      <c r="AA212" t="s">
        <v>2222</v>
      </c>
      <c r="AB212" t="s">
        <v>95</v>
      </c>
    </row>
    <row r="213" spans="1:28">
      <c r="A213" s="3">
        <v>211</v>
      </c>
      <c r="B213" t="s">
        <v>182</v>
      </c>
      <c r="C213" t="s">
        <v>181</v>
      </c>
      <c r="D213" t="s">
        <v>180</v>
      </c>
      <c r="E213" t="s">
        <v>179</v>
      </c>
      <c r="F213" t="s">
        <v>1898</v>
      </c>
      <c r="G213" s="8"/>
      <c r="H213" s="8" t="str">
        <f t="shared" si="21"/>
        <v>2.메가-10만명 이상</v>
      </c>
      <c r="I213" s="8" t="str">
        <f ca="1">IFERROR(__xludf.DUMMYFUNCTION("iferror(REGEXEXTRACT(E213,""[a-zA-Z0-9._%+-]+@[a-zA-Z0-9.-]+\.[a-zA-Z]{2,}""),""2.이메일 없음"")"),"aimee@friendsinreality.com")</f>
        <v>aimee@friendsinreality.com</v>
      </c>
      <c r="J213" s="8">
        <f t="shared" si="22"/>
        <v>5.0236150234741785</v>
      </c>
      <c r="K213" s="7">
        <f t="shared" si="23"/>
        <v>0.42483568075117373</v>
      </c>
      <c r="L213" s="6">
        <f t="shared" si="24"/>
        <v>150</v>
      </c>
      <c r="M213" s="5">
        <f t="shared" si="25"/>
        <v>5.8484349258649093E-2</v>
      </c>
      <c r="N213" s="4">
        <f t="shared" si="26"/>
        <v>2.6367380560131794E-2</v>
      </c>
      <c r="O213" s="4">
        <f t="shared" si="27"/>
        <v>0.66225165562913912</v>
      </c>
      <c r="P213" t="s">
        <v>1271</v>
      </c>
      <c r="Q213">
        <v>364200</v>
      </c>
      <c r="R213">
        <v>3259</v>
      </c>
      <c r="S213">
        <v>554</v>
      </c>
      <c r="T213" s="3">
        <v>97400</v>
      </c>
      <c r="U213" s="3">
        <v>9049</v>
      </c>
      <c r="V213">
        <v>21300</v>
      </c>
      <c r="W213" s="3">
        <v>15</v>
      </c>
      <c r="X213" s="1" t="s">
        <v>222</v>
      </c>
      <c r="Y213" s="1" t="s">
        <v>221</v>
      </c>
      <c r="Z213" s="2">
        <v>45648.154930555553</v>
      </c>
      <c r="AA213" t="s">
        <v>2223</v>
      </c>
      <c r="AB213" t="s">
        <v>176</v>
      </c>
    </row>
    <row r="214" spans="1:28">
      <c r="A214" s="3">
        <v>212</v>
      </c>
      <c r="B214" t="s">
        <v>150</v>
      </c>
      <c r="C214" t="s">
        <v>149</v>
      </c>
      <c r="D214" t="s">
        <v>148</v>
      </c>
      <c r="E214" t="s">
        <v>1695</v>
      </c>
      <c r="F214" t="s">
        <v>1899</v>
      </c>
      <c r="G214" s="8"/>
      <c r="H214" s="8" t="str">
        <f t="shared" si="21"/>
        <v>2.메가-10만명 이상</v>
      </c>
      <c r="I214" s="8" t="str">
        <f ca="1">IFERROR(__xludf.DUMMYFUNCTION("iferror(REGEXEXTRACT(E214,""[a-zA-Z0-9._%+-]+@[a-zA-Z0-9.-]+\.[a-zA-Z]{2,}""),""2.이메일 없음"")"),"2.이메일 없음")</f>
        <v>2.이메일 없음</v>
      </c>
      <c r="J214" s="8">
        <f t="shared" si="22"/>
        <v>1.8399014778325125E-2</v>
      </c>
      <c r="K214" s="7">
        <f t="shared" si="23"/>
        <v>5.0316678395496126E-4</v>
      </c>
      <c r="L214" s="6">
        <f t="shared" si="24"/>
        <v>150</v>
      </c>
      <c r="M214" s="5">
        <f t="shared" si="25"/>
        <v>0.71156735102653978</v>
      </c>
      <c r="N214" s="4">
        <f t="shared" si="26"/>
        <v>1.257386079118678E-2</v>
      </c>
      <c r="O214" s="4">
        <f t="shared" si="27"/>
        <v>0.66225165562913912</v>
      </c>
      <c r="P214" t="s">
        <v>1272</v>
      </c>
      <c r="Q214">
        <v>399400</v>
      </c>
      <c r="R214">
        <v>764</v>
      </c>
      <c r="S214">
        <v>4879</v>
      </c>
      <c r="T214" s="3">
        <v>207</v>
      </c>
      <c r="U214" s="3">
        <v>143</v>
      </c>
      <c r="V214">
        <v>284200</v>
      </c>
      <c r="W214" s="3">
        <v>8</v>
      </c>
      <c r="X214" s="1" t="s">
        <v>5</v>
      </c>
      <c r="Y214" s="1" t="s">
        <v>217</v>
      </c>
      <c r="Z214" s="2">
        <v>45200.296585648146</v>
      </c>
      <c r="AA214" t="s">
        <v>2224</v>
      </c>
      <c r="AB214" t="s">
        <v>145</v>
      </c>
    </row>
    <row r="215" spans="1:28">
      <c r="A215" s="3">
        <v>213</v>
      </c>
      <c r="B215" t="s">
        <v>135</v>
      </c>
      <c r="C215" t="s">
        <v>132</v>
      </c>
      <c r="D215" t="s">
        <v>134</v>
      </c>
      <c r="E215" t="s">
        <v>1707</v>
      </c>
      <c r="F215" t="s">
        <v>1900</v>
      </c>
      <c r="G215" s="8"/>
      <c r="H215" s="8" t="str">
        <f t="shared" si="21"/>
        <v>1.마이크로-10만명 미만</v>
      </c>
      <c r="I215" s="8" t="str">
        <f ca="1">IFERROR(__xludf.DUMMYFUNCTION("iferror(REGEXEXTRACT(E215,""[a-zA-Z0-9._%+-]+@[a-zA-Z0-9.-]+\.[a-zA-Z]{2,}""),""2.이메일 없음"")"),"ivyangstbiz@gmail.com")</f>
        <v>ivyangstbiz@gmail.com</v>
      </c>
      <c r="J215" s="8">
        <f t="shared" si="22"/>
        <v>1.8558492413117963E-2</v>
      </c>
      <c r="K215" s="7">
        <f t="shared" si="23"/>
        <v>1.2701908957415565E-3</v>
      </c>
      <c r="L215" s="6">
        <f t="shared" si="24"/>
        <v>9.1245000000000012</v>
      </c>
      <c r="M215" s="5">
        <f t="shared" si="25"/>
        <v>67.170803879664632</v>
      </c>
      <c r="N215" s="4">
        <f t="shared" si="26"/>
        <v>0.90530987999342427</v>
      </c>
      <c r="O215" s="4">
        <f t="shared" si="27"/>
        <v>9.8770309644920733</v>
      </c>
      <c r="P215" t="s">
        <v>1273</v>
      </c>
      <c r="Q215">
        <v>6083</v>
      </c>
      <c r="R215">
        <v>456</v>
      </c>
      <c r="S215">
        <v>4988</v>
      </c>
      <c r="T215" s="3">
        <v>2076</v>
      </c>
      <c r="U215" s="3">
        <v>519</v>
      </c>
      <c r="V215">
        <v>408600</v>
      </c>
      <c r="W215" s="3">
        <v>9</v>
      </c>
      <c r="X215" s="1" t="s">
        <v>211</v>
      </c>
      <c r="Y215" s="1" t="s">
        <v>210</v>
      </c>
      <c r="Z215" s="2">
        <v>45811.343842592592</v>
      </c>
      <c r="AA215" t="s">
        <v>2225</v>
      </c>
      <c r="AB215" t="s">
        <v>131</v>
      </c>
    </row>
    <row r="216" spans="1:28">
      <c r="A216" s="3">
        <v>214</v>
      </c>
      <c r="B216" t="s">
        <v>113</v>
      </c>
      <c r="C216" t="s">
        <v>112</v>
      </c>
      <c r="D216" t="s">
        <v>111</v>
      </c>
      <c r="E216" t="s">
        <v>1708</v>
      </c>
      <c r="F216" t="s">
        <v>110</v>
      </c>
      <c r="G216" s="8"/>
      <c r="H216" s="8" t="str">
        <f t="shared" si="21"/>
        <v>2.메가-10만명 이상</v>
      </c>
      <c r="I216" s="8" t="str">
        <f ca="1">IFERROR(__xludf.DUMMYFUNCTION("iferror(REGEXEXTRACT(E216,""[a-zA-Z0-9._%+-]+@[a-zA-Z0-9.-]+\.[a-zA-Z]{2,}""),""2.이메일 없음"")"),"aimee@friendsinreality.com")</f>
        <v>aimee@friendsinreality.com</v>
      </c>
      <c r="J216" s="8">
        <f t="shared" si="22"/>
        <v>6.2049583333333329</v>
      </c>
      <c r="K216" s="7">
        <f t="shared" si="23"/>
        <v>0.42083333333333334</v>
      </c>
      <c r="L216" s="6">
        <f t="shared" si="24"/>
        <v>150</v>
      </c>
      <c r="M216" s="5">
        <f t="shared" si="25"/>
        <v>0.19639934533551553</v>
      </c>
      <c r="N216" s="4">
        <f t="shared" si="26"/>
        <v>9.2626841243862515E-2</v>
      </c>
      <c r="O216" s="4">
        <f t="shared" si="27"/>
        <v>0.66225165562913912</v>
      </c>
      <c r="P216" t="s">
        <v>1274</v>
      </c>
      <c r="Q216">
        <v>122200</v>
      </c>
      <c r="R216">
        <v>784</v>
      </c>
      <c r="S216">
        <v>1219</v>
      </c>
      <c r="T216" s="3">
        <v>137600</v>
      </c>
      <c r="U216" s="3">
        <v>10100</v>
      </c>
      <c r="V216">
        <v>24000</v>
      </c>
      <c r="W216" s="3">
        <v>13</v>
      </c>
      <c r="X216" s="1" t="s">
        <v>205</v>
      </c>
      <c r="Y216" s="1" t="s">
        <v>204</v>
      </c>
      <c r="Z216" s="2">
        <v>45499.116666666669</v>
      </c>
      <c r="AA216" t="s">
        <v>2226</v>
      </c>
      <c r="AB216" t="s">
        <v>107</v>
      </c>
    </row>
    <row r="217" spans="1:28">
      <c r="A217" s="3">
        <v>215</v>
      </c>
      <c r="B217" t="s">
        <v>87</v>
      </c>
      <c r="C217" t="s">
        <v>86</v>
      </c>
      <c r="D217" t="s">
        <v>85</v>
      </c>
      <c r="E217" t="s">
        <v>1709</v>
      </c>
      <c r="F217" t="s">
        <v>84</v>
      </c>
      <c r="G217" s="8"/>
      <c r="H217" s="8" t="str">
        <f t="shared" si="21"/>
        <v>1.마이크로-10만명 미만</v>
      </c>
      <c r="I217" s="8" t="str">
        <f ca="1">IFERROR(__xludf.DUMMYFUNCTION("iferror(REGEXEXTRACT(E217,""[a-zA-Z0-9._%+-]+@[a-zA-Z0-9.-]+\.[a-zA-Z]{2,}""),""2.이메일 없음"")"),"2.이메일 없음")</f>
        <v>2.이메일 없음</v>
      </c>
      <c r="J217" s="8">
        <f t="shared" si="22"/>
        <v>2.1375488917861798</v>
      </c>
      <c r="K217" s="7">
        <f t="shared" si="23"/>
        <v>0.18665797479356802</v>
      </c>
      <c r="L217" s="6">
        <f t="shared" si="24"/>
        <v>39.75</v>
      </c>
      <c r="M217" s="5">
        <f t="shared" si="25"/>
        <v>0.17366037735849058</v>
      </c>
      <c r="N217" s="4">
        <f t="shared" si="26"/>
        <v>3.916981132075472E-2</v>
      </c>
      <c r="O217" s="4">
        <f t="shared" si="27"/>
        <v>2.4539877300613497</v>
      </c>
      <c r="P217" t="s">
        <v>1275</v>
      </c>
      <c r="Q217">
        <v>26500</v>
      </c>
      <c r="R217">
        <v>241</v>
      </c>
      <c r="S217">
        <v>179</v>
      </c>
      <c r="T217" s="3">
        <v>8799</v>
      </c>
      <c r="U217" s="3">
        <v>859</v>
      </c>
      <c r="V217">
        <v>4602</v>
      </c>
      <c r="W217" s="3">
        <v>8</v>
      </c>
      <c r="X217" s="1" t="s">
        <v>198</v>
      </c>
      <c r="Y217" s="1" t="s">
        <v>197</v>
      </c>
      <c r="Z217" s="2">
        <v>45614.435312499998</v>
      </c>
      <c r="AA217" t="s">
        <v>2227</v>
      </c>
      <c r="AB217" t="s">
        <v>81</v>
      </c>
    </row>
    <row r="218" spans="1:28">
      <c r="A218" s="3">
        <v>216</v>
      </c>
      <c r="B218" t="s">
        <v>171</v>
      </c>
      <c r="C218" t="s">
        <v>170</v>
      </c>
      <c r="D218" t="s">
        <v>169</v>
      </c>
      <c r="E218" t="s">
        <v>1710</v>
      </c>
      <c r="F218" t="s">
        <v>168</v>
      </c>
      <c r="G218" s="8"/>
      <c r="H218" s="8" t="str">
        <f t="shared" si="21"/>
        <v>1.마이크로-10만명 미만</v>
      </c>
      <c r="I218" s="8" t="str">
        <f ca="1">IFERROR(__xludf.DUMMYFUNCTION("iferror(REGEXEXTRACT(E218,""[a-zA-Z0-9._%+-]+@[a-zA-Z0-9.-]+\.[a-zA-Z]{2,}""),""2.이메일 없음"")"),"2.이메일 없음")</f>
        <v>2.이메일 없음</v>
      </c>
      <c r="J218" s="8">
        <f t="shared" si="22"/>
        <v>2.5570032573289901E-3</v>
      </c>
      <c r="K218" s="7">
        <f t="shared" si="23"/>
        <v>5.3513261982317358E-5</v>
      </c>
      <c r="L218" s="6">
        <f t="shared" si="24"/>
        <v>4.8209999999999997</v>
      </c>
      <c r="M218" s="5">
        <f t="shared" si="25"/>
        <v>133.72744243932794</v>
      </c>
      <c r="N218" s="4">
        <f t="shared" si="26"/>
        <v>0.33136278780336031</v>
      </c>
      <c r="O218" s="4">
        <f t="shared" si="27"/>
        <v>17.179178835251676</v>
      </c>
      <c r="P218" t="s">
        <v>1276</v>
      </c>
      <c r="Q218">
        <v>3214</v>
      </c>
      <c r="R218">
        <v>789</v>
      </c>
      <c r="S218">
        <v>1042</v>
      </c>
      <c r="T218" s="3">
        <v>34</v>
      </c>
      <c r="U218" s="3">
        <v>23</v>
      </c>
      <c r="V218">
        <v>429800</v>
      </c>
      <c r="W218" s="3">
        <v>20</v>
      </c>
      <c r="X218" s="1" t="s">
        <v>193</v>
      </c>
      <c r="Y218" s="1" t="s">
        <v>192</v>
      </c>
      <c r="Z218" s="2">
        <v>45874.980543981481</v>
      </c>
      <c r="AA218" t="s">
        <v>2228</v>
      </c>
      <c r="AB218" t="s">
        <v>165</v>
      </c>
    </row>
    <row r="219" spans="1:28">
      <c r="A219" s="3">
        <v>217</v>
      </c>
      <c r="B219" t="s">
        <v>1436</v>
      </c>
      <c r="C219" t="s">
        <v>1512</v>
      </c>
      <c r="D219" t="s">
        <v>1370</v>
      </c>
      <c r="E219" t="s">
        <v>1711</v>
      </c>
      <c r="F219" t="s">
        <v>1901</v>
      </c>
      <c r="G219" s="8"/>
      <c r="H219" s="8" t="str">
        <f t="shared" si="21"/>
        <v>1.마이크로-10만명 미만</v>
      </c>
      <c r="I219" s="8" t="str">
        <f ca="1">IFERROR(__xludf.DUMMYFUNCTION("iferror(REGEXEXTRACT(E219,""[a-zA-Z0-9._%+-]+@[a-zA-Z0-9.-]+\.[a-zA-Z]{2,}""),""2.이메일 없음"")"),"shelby.marra@thedigitalbrandarchitects.com")</f>
        <v>shelby.marra@thedigitalbrandarchitects.com</v>
      </c>
      <c r="J219" s="8">
        <f t="shared" si="22"/>
        <v>2.78125E-2</v>
      </c>
      <c r="K219" s="7">
        <f t="shared" si="23"/>
        <v>4.0000000000000001E-3</v>
      </c>
      <c r="L219" s="6">
        <f t="shared" si="24"/>
        <v>4.6605000000000008</v>
      </c>
      <c r="M219" s="5">
        <f t="shared" si="25"/>
        <v>5.1496620534277442</v>
      </c>
      <c r="N219" s="4">
        <f t="shared" si="26"/>
        <v>4.8599935629224329E-2</v>
      </c>
      <c r="O219" s="4">
        <f t="shared" si="27"/>
        <v>17.666283897182225</v>
      </c>
      <c r="P219" t="s">
        <v>1277</v>
      </c>
      <c r="Q219">
        <v>3107</v>
      </c>
      <c r="R219">
        <v>569</v>
      </c>
      <c r="S219">
        <v>87</v>
      </c>
      <c r="T219" s="3">
        <v>294</v>
      </c>
      <c r="U219" s="3">
        <v>64</v>
      </c>
      <c r="V219">
        <v>16000</v>
      </c>
      <c r="W219" s="3">
        <v>56</v>
      </c>
      <c r="X219" s="1" t="s">
        <v>5</v>
      </c>
      <c r="Y219" s="1" t="s">
        <v>189</v>
      </c>
      <c r="Z219" s="2">
        <v>45193.489618055559</v>
      </c>
      <c r="AA219" t="s">
        <v>2229</v>
      </c>
      <c r="AB219" t="s">
        <v>1989</v>
      </c>
    </row>
    <row r="220" spans="1:28">
      <c r="A220" s="3">
        <v>218</v>
      </c>
      <c r="B220" t="s">
        <v>1437</v>
      </c>
      <c r="C220" t="s">
        <v>1437</v>
      </c>
      <c r="D220" t="s">
        <v>1371</v>
      </c>
      <c r="E220" t="s">
        <v>1712</v>
      </c>
      <c r="F220" t="s">
        <v>1902</v>
      </c>
      <c r="G220" s="8"/>
      <c r="H220" s="8" t="str">
        <f t="shared" si="21"/>
        <v>1.마이크로-10만명 미만</v>
      </c>
      <c r="I220" s="8" t="str">
        <f ca="1">IFERROR(__xludf.DUMMYFUNCTION("iferror(REGEXEXTRACT(E220,""[a-zA-Z0-9._%+-]+@[a-zA-Z0-9.-]+\.[a-zA-Z]{2,}""),""2.이메일 없음"")"),"evelynortiz@themuseagency.com")</f>
        <v>evelynortiz@themuseagency.com</v>
      </c>
      <c r="J220" s="8">
        <f t="shared" si="22"/>
        <v>0.1418796992481203</v>
      </c>
      <c r="K220" s="7">
        <f t="shared" si="23"/>
        <v>1.3258145363408521E-2</v>
      </c>
      <c r="L220" s="6">
        <f t="shared" si="24"/>
        <v>10.8765</v>
      </c>
      <c r="M220" s="5">
        <f t="shared" si="25"/>
        <v>5.5026892842366566</v>
      </c>
      <c r="N220" s="4">
        <f t="shared" si="26"/>
        <v>0.65232381740449596</v>
      </c>
      <c r="O220" s="4">
        <f t="shared" si="27"/>
        <v>8.4199890540142306</v>
      </c>
      <c r="P220" t="s">
        <v>1278</v>
      </c>
      <c r="Q220">
        <v>7251</v>
      </c>
      <c r="R220">
        <v>121</v>
      </c>
      <c r="S220">
        <v>4201</v>
      </c>
      <c r="T220" s="3">
        <v>931</v>
      </c>
      <c r="U220" s="3">
        <v>529</v>
      </c>
      <c r="V220">
        <v>39900</v>
      </c>
      <c r="W220" s="3">
        <v>79</v>
      </c>
      <c r="X220" s="1" t="s">
        <v>5</v>
      </c>
      <c r="Y220" s="1" t="s">
        <v>187</v>
      </c>
      <c r="Z220" s="2">
        <v>45541.392453703702</v>
      </c>
      <c r="AA220" t="s">
        <v>2230</v>
      </c>
      <c r="AB220" t="s">
        <v>1990</v>
      </c>
    </row>
    <row r="221" spans="1:28">
      <c r="A221" s="3">
        <v>219</v>
      </c>
      <c r="B221" t="s">
        <v>92</v>
      </c>
      <c r="C221" t="s">
        <v>89</v>
      </c>
      <c r="D221" t="s">
        <v>91</v>
      </c>
      <c r="E221" t="s">
        <v>1713</v>
      </c>
      <c r="F221" t="s">
        <v>1903</v>
      </c>
      <c r="G221" s="8"/>
      <c r="H221" s="8" t="str">
        <f t="shared" si="21"/>
        <v>1.마이크로-10만명 미만</v>
      </c>
      <c r="I221" s="8" t="str">
        <f ca="1">IFERROR(__xludf.DUMMYFUNCTION("iferror(REGEXEXTRACT(E221,""[a-zA-Z0-9._%+-]+@[a-zA-Z0-9.-]+\.[a-zA-Z]{2,}""),""2.이메일 없음"")"),"2.이메일 없음")</f>
        <v>2.이메일 없음</v>
      </c>
      <c r="J221" s="8">
        <f t="shared" si="22"/>
        <v>1.1174418604651163E-3</v>
      </c>
      <c r="K221" s="7">
        <f t="shared" si="23"/>
        <v>1.3255813953488372E-5</v>
      </c>
      <c r="L221" s="6">
        <f t="shared" si="24"/>
        <v>100.19999999999999</v>
      </c>
      <c r="M221" s="5">
        <f t="shared" si="25"/>
        <v>64.371257485029943</v>
      </c>
      <c r="N221" s="4">
        <f t="shared" si="26"/>
        <v>7.1526946107784428E-2</v>
      </c>
      <c r="O221" s="4">
        <f t="shared" si="27"/>
        <v>0.98814229249011865</v>
      </c>
      <c r="P221" t="s">
        <v>1279</v>
      </c>
      <c r="Q221">
        <v>66800</v>
      </c>
      <c r="R221">
        <v>697</v>
      </c>
      <c r="S221">
        <v>4721</v>
      </c>
      <c r="T221" s="3">
        <v>27</v>
      </c>
      <c r="U221" s="3">
        <v>57</v>
      </c>
      <c r="V221">
        <v>4300000</v>
      </c>
      <c r="W221" s="3">
        <v>10</v>
      </c>
      <c r="X221" s="1" t="s">
        <v>186</v>
      </c>
      <c r="Y221" s="1" t="s">
        <v>185</v>
      </c>
      <c r="Z221" s="2">
        <v>45907.985127314816</v>
      </c>
      <c r="AA221" t="s">
        <v>2231</v>
      </c>
      <c r="AB221" t="s">
        <v>88</v>
      </c>
    </row>
    <row r="222" spans="1:28">
      <c r="A222" s="3">
        <v>220</v>
      </c>
      <c r="B222" t="s">
        <v>249</v>
      </c>
      <c r="C222" t="s">
        <v>248</v>
      </c>
      <c r="D222" t="s">
        <v>247</v>
      </c>
      <c r="E222" t="s">
        <v>1714</v>
      </c>
      <c r="F222" t="s">
        <v>246</v>
      </c>
      <c r="G222" s="8"/>
      <c r="H222" s="8" t="str">
        <f t="shared" si="21"/>
        <v>1.마이크로-10만명 미만</v>
      </c>
      <c r="I222" s="8" t="str">
        <f ca="1">IFERROR(__xludf.DUMMYFUNCTION("iferror(REGEXEXTRACT(E222,""[a-zA-Z0-9._%+-]+@[a-zA-Z0-9.-]+\.[a-zA-Z]{2,}""),""2.이메일 없음"")"),"2.이메일 없음")</f>
        <v>2.이메일 없음</v>
      </c>
      <c r="J222" s="8">
        <f t="shared" si="22"/>
        <v>1.1115205913410771</v>
      </c>
      <c r="K222" s="7">
        <f t="shared" si="23"/>
        <v>2.3843717001055965E-2</v>
      </c>
      <c r="L222" s="6">
        <f t="shared" si="24"/>
        <v>70.199999999999989</v>
      </c>
      <c r="M222" s="5">
        <f t="shared" si="25"/>
        <v>2.0235042735042734</v>
      </c>
      <c r="N222" s="4">
        <f t="shared" si="26"/>
        <v>0.2042948717948718</v>
      </c>
      <c r="O222" s="4">
        <f t="shared" si="27"/>
        <v>1.4044943820224722</v>
      </c>
      <c r="P222" t="s">
        <v>1280</v>
      </c>
      <c r="Q222">
        <v>46800</v>
      </c>
      <c r="R222">
        <v>225</v>
      </c>
      <c r="S222">
        <v>7303</v>
      </c>
      <c r="T222" s="3">
        <v>95700</v>
      </c>
      <c r="U222" s="3">
        <v>2258</v>
      </c>
      <c r="V222">
        <v>94700</v>
      </c>
      <c r="W222" s="3">
        <v>12</v>
      </c>
      <c r="X222" s="1" t="s">
        <v>184</v>
      </c>
      <c r="Y222" s="1" t="s">
        <v>183</v>
      </c>
      <c r="Z222" s="2">
        <v>45657.306562500002</v>
      </c>
      <c r="AA222" t="s">
        <v>2232</v>
      </c>
      <c r="AB222" t="s">
        <v>244</v>
      </c>
    </row>
    <row r="223" spans="1:28">
      <c r="A223" s="3">
        <v>221</v>
      </c>
      <c r="B223" t="s">
        <v>58</v>
      </c>
      <c r="C223" t="s">
        <v>56</v>
      </c>
      <c r="D223" t="s">
        <v>57</v>
      </c>
      <c r="E223" t="s">
        <v>1715</v>
      </c>
      <c r="F223" t="s">
        <v>1904</v>
      </c>
      <c r="G223" s="8"/>
      <c r="H223" s="8" t="str">
        <f t="shared" si="21"/>
        <v>1.마이크로-10만명 미만</v>
      </c>
      <c r="I223" s="8" t="str">
        <f ca="1">IFERROR(__xludf.DUMMYFUNCTION("iferror(REGEXEXTRACT(E223,""[a-zA-Z0-9._%+-]+@[a-zA-Z0-9.-]+\.[a-zA-Z]{2,}""),""2.이메일 없음"")"),"2.이메일 없음")</f>
        <v>2.이메일 없음</v>
      </c>
      <c r="J223" s="8">
        <f t="shared" si="22"/>
        <v>2.716021260440395E-2</v>
      </c>
      <c r="K223" s="7">
        <f t="shared" si="23"/>
        <v>1.0124019235636548E-5</v>
      </c>
      <c r="L223" s="6">
        <f t="shared" si="24"/>
        <v>14.058</v>
      </c>
      <c r="M223" s="5">
        <f t="shared" si="25"/>
        <v>42.157490396927017</v>
      </c>
      <c r="N223" s="4">
        <f t="shared" si="26"/>
        <v>1.1421254801536491</v>
      </c>
      <c r="O223" s="4">
        <f t="shared" si="27"/>
        <v>6.6409881790410417</v>
      </c>
      <c r="P223" t="s">
        <v>1281</v>
      </c>
      <c r="Q223">
        <v>9372</v>
      </c>
      <c r="R223">
        <v>294</v>
      </c>
      <c r="S223">
        <v>10700</v>
      </c>
      <c r="T223" s="3">
        <v>27</v>
      </c>
      <c r="U223" s="3">
        <v>4</v>
      </c>
      <c r="V223">
        <v>395100</v>
      </c>
      <c r="W223" s="3">
        <v>7</v>
      </c>
      <c r="X223" s="1" t="s">
        <v>178</v>
      </c>
      <c r="Y223" s="1" t="s">
        <v>177</v>
      </c>
      <c r="Z223" s="2">
        <v>45896.810729166667</v>
      </c>
      <c r="AA223" t="s">
        <v>2233</v>
      </c>
      <c r="AB223" t="s">
        <v>55</v>
      </c>
    </row>
    <row r="224" spans="1:28">
      <c r="A224" s="3">
        <v>222</v>
      </c>
      <c r="B224" t="s">
        <v>1438</v>
      </c>
      <c r="C224" t="s">
        <v>1513</v>
      </c>
      <c r="D224" t="s">
        <v>1372</v>
      </c>
      <c r="E224" t="s">
        <v>1716</v>
      </c>
      <c r="F224" t="s">
        <v>1905</v>
      </c>
      <c r="G224" s="8"/>
      <c r="H224" s="8" t="str">
        <f t="shared" si="21"/>
        <v>1.마이크로-10만명 미만</v>
      </c>
      <c r="I224" s="8" t="str">
        <f ca="1">IFERROR(__xludf.DUMMYFUNCTION("iferror(REGEXEXTRACT(E224,""[a-zA-Z0-9._%+-]+@[a-zA-Z0-9.-]+\.[a-zA-Z]{2,}""),""2.이메일 없음"")"),"2.이메일 없음")</f>
        <v>2.이메일 없음</v>
      </c>
      <c r="J224" s="8">
        <f t="shared" si="22"/>
        <v>3.2646477946017119E-2</v>
      </c>
      <c r="K224" s="7">
        <f t="shared" si="23"/>
        <v>3.291639236339697E-6</v>
      </c>
      <c r="L224" s="6">
        <f t="shared" si="24"/>
        <v>7.2060000000000004</v>
      </c>
      <c r="M224" s="5">
        <f t="shared" si="25"/>
        <v>63.23896752706078</v>
      </c>
      <c r="N224" s="4">
        <f t="shared" si="26"/>
        <v>2.0605745212323066</v>
      </c>
      <c r="O224" s="4">
        <f t="shared" si="27"/>
        <v>12.186205215695834</v>
      </c>
      <c r="P224" t="s">
        <v>1282</v>
      </c>
      <c r="Q224">
        <v>4804</v>
      </c>
      <c r="R224">
        <v>85</v>
      </c>
      <c r="S224">
        <v>9898</v>
      </c>
      <c r="T224" s="3">
        <v>19</v>
      </c>
      <c r="U224" s="3">
        <v>1</v>
      </c>
      <c r="V224">
        <v>303800</v>
      </c>
      <c r="W224" s="3">
        <v>9</v>
      </c>
      <c r="X224" s="1" t="s">
        <v>90</v>
      </c>
      <c r="Y224" s="1" t="s">
        <v>173</v>
      </c>
      <c r="Z224" s="2">
        <v>45758.217824074076</v>
      </c>
      <c r="AA224" t="s">
        <v>2234</v>
      </c>
      <c r="AB224" t="s">
        <v>1991</v>
      </c>
    </row>
    <row r="225" spans="1:28">
      <c r="A225" s="3">
        <v>223</v>
      </c>
      <c r="B225" t="s">
        <v>54</v>
      </c>
      <c r="C225" t="s">
        <v>53</v>
      </c>
      <c r="D225" t="s">
        <v>52</v>
      </c>
      <c r="E225" t="s">
        <v>1717</v>
      </c>
      <c r="F225" t="s">
        <v>51</v>
      </c>
      <c r="G225" s="8"/>
      <c r="H225" s="8" t="str">
        <f t="shared" si="21"/>
        <v>1.마이크로-10만명 미만</v>
      </c>
      <c r="I225" s="8" t="str">
        <f ca="1">IFERROR(__xludf.DUMMYFUNCTION("iferror(REGEXEXTRACT(E225,""[a-zA-Z0-9._%+-]+@[a-zA-Z0-9.-]+\.[a-zA-Z]{2,}""),""2.이메일 없음"")"),"2.이메일 없음")</f>
        <v>2.이메일 없음</v>
      </c>
      <c r="J225" s="8">
        <f t="shared" si="22"/>
        <v>7.3175662017384277E-2</v>
      </c>
      <c r="K225" s="7">
        <f t="shared" si="23"/>
        <v>1.0612492419648272E-2</v>
      </c>
      <c r="L225" s="6">
        <f t="shared" si="24"/>
        <v>1.8165</v>
      </c>
      <c r="M225" s="5">
        <f t="shared" si="25"/>
        <v>8.1701073492981013</v>
      </c>
      <c r="N225" s="4">
        <f t="shared" si="26"/>
        <v>0.51527663088356734</v>
      </c>
      <c r="O225" s="4">
        <f t="shared" si="27"/>
        <v>35.505059470974615</v>
      </c>
      <c r="P225" t="s">
        <v>1283</v>
      </c>
      <c r="Q225">
        <v>1211</v>
      </c>
      <c r="R225">
        <v>344</v>
      </c>
      <c r="S225">
        <v>519</v>
      </c>
      <c r="T225" s="3">
        <v>100</v>
      </c>
      <c r="U225" s="3">
        <v>105</v>
      </c>
      <c r="V225">
        <v>9894</v>
      </c>
      <c r="W225" s="3">
        <v>10</v>
      </c>
      <c r="X225" s="1" t="s">
        <v>167</v>
      </c>
      <c r="Y225" s="1" t="s">
        <v>166</v>
      </c>
      <c r="Z225" s="2">
        <v>45509.973344907405</v>
      </c>
      <c r="AA225" t="s">
        <v>2235</v>
      </c>
      <c r="AB225" t="s">
        <v>48</v>
      </c>
    </row>
    <row r="226" spans="1:28">
      <c r="A226" s="3">
        <v>224</v>
      </c>
      <c r="B226" t="s">
        <v>1439</v>
      </c>
      <c r="C226" t="s">
        <v>1514</v>
      </c>
      <c r="D226" t="s">
        <v>1373</v>
      </c>
      <c r="E226" t="s">
        <v>1718</v>
      </c>
      <c r="F226" t="s">
        <v>1906</v>
      </c>
      <c r="G226" s="8"/>
      <c r="H226" s="8" t="str">
        <f t="shared" si="21"/>
        <v>1.마이크로-10만명 미만</v>
      </c>
      <c r="I226" s="8" t="str">
        <f ca="1">IFERROR(__xludf.DUMMYFUNCTION("iferror(REGEXEXTRACT(E226,""[a-zA-Z0-9._%+-]+@[a-zA-Z0-9.-]+\.[a-zA-Z]{2,}""),""2.이메일 없음"")"),"chana_kesselaar@hotmail.com")</f>
        <v>chana_kesselaar@hotmail.com</v>
      </c>
      <c r="J226" s="8">
        <f t="shared" si="22"/>
        <v>1.3639417693169092E-2</v>
      </c>
      <c r="K226" s="7">
        <f t="shared" si="23"/>
        <v>5.3751399776035837E-4</v>
      </c>
      <c r="L226" s="6">
        <f t="shared" si="24"/>
        <v>19.799999999999997</v>
      </c>
      <c r="M226" s="5">
        <f t="shared" si="25"/>
        <v>6.7651515151515156</v>
      </c>
      <c r="N226" s="4">
        <f t="shared" si="26"/>
        <v>1.6742424242424243E-2</v>
      </c>
      <c r="O226" s="4">
        <f t="shared" si="27"/>
        <v>4.8076923076923084</v>
      </c>
      <c r="P226" t="s">
        <v>1284</v>
      </c>
      <c r="Q226">
        <v>13200</v>
      </c>
      <c r="R226">
        <v>958</v>
      </c>
      <c r="S226">
        <v>173</v>
      </c>
      <c r="T226" s="3">
        <v>997</v>
      </c>
      <c r="U226" s="3">
        <v>48</v>
      </c>
      <c r="V226">
        <v>89300</v>
      </c>
      <c r="W226" s="3">
        <v>9</v>
      </c>
      <c r="X226" s="1" t="s">
        <v>161</v>
      </c>
      <c r="Y226" s="1" t="s">
        <v>160</v>
      </c>
      <c r="Z226" s="2">
        <v>45681.903391203705</v>
      </c>
      <c r="AA226" t="s">
        <v>2236</v>
      </c>
      <c r="AB226" t="s">
        <v>1992</v>
      </c>
    </row>
    <row r="227" spans="1:28">
      <c r="A227" s="3">
        <v>225</v>
      </c>
      <c r="B227" t="s">
        <v>1440</v>
      </c>
      <c r="C227" t="s">
        <v>1515</v>
      </c>
      <c r="D227" t="s">
        <v>1374</v>
      </c>
      <c r="E227" t="s">
        <v>1719</v>
      </c>
      <c r="F227" t="s">
        <v>1907</v>
      </c>
      <c r="G227" s="8"/>
      <c r="H227" s="8" t="str">
        <f t="shared" si="21"/>
        <v>1.마이크로-10만명 미만</v>
      </c>
      <c r="I227" s="8" t="str">
        <f ca="1">IFERROR(__xludf.DUMMYFUNCTION("iferror(REGEXEXTRACT(E227,""[a-zA-Z0-9._%+-]+@[a-zA-Z0-9.-]+\.[a-zA-Z]{2,}""),""2.이메일 없음"")"),"2.이메일 없음")</f>
        <v>2.이메일 없음</v>
      </c>
      <c r="J227" s="8">
        <f t="shared" si="22"/>
        <v>0.43664255425293091</v>
      </c>
      <c r="K227" s="7">
        <f t="shared" si="23"/>
        <v>5.6622599151908204E-2</v>
      </c>
      <c r="L227" s="6">
        <f t="shared" si="24"/>
        <v>5.1944999999999997</v>
      </c>
      <c r="M227" s="5">
        <f t="shared" si="25"/>
        <v>2.3153335258446432</v>
      </c>
      <c r="N227" s="4">
        <f t="shared" si="26"/>
        <v>0.15131388969101936</v>
      </c>
      <c r="O227" s="4">
        <f t="shared" si="27"/>
        <v>16.143352974412785</v>
      </c>
      <c r="P227" t="s">
        <v>1285</v>
      </c>
      <c r="Q227">
        <v>3463</v>
      </c>
      <c r="R227">
        <v>194</v>
      </c>
      <c r="S227">
        <v>70</v>
      </c>
      <c r="T227" s="3">
        <v>2977</v>
      </c>
      <c r="U227" s="3">
        <v>454</v>
      </c>
      <c r="V227">
        <v>8018</v>
      </c>
      <c r="W227" s="3">
        <v>90</v>
      </c>
      <c r="X227" s="1" t="s">
        <v>155</v>
      </c>
      <c r="Y227" s="1" t="s">
        <v>154</v>
      </c>
      <c r="Z227" s="2">
        <v>45765.118946759256</v>
      </c>
      <c r="AA227" t="s">
        <v>2237</v>
      </c>
      <c r="AB227" t="s">
        <v>1993</v>
      </c>
    </row>
    <row r="228" spans="1:28">
      <c r="A228" s="3">
        <v>226</v>
      </c>
      <c r="B228" t="s">
        <v>30</v>
      </c>
      <c r="C228" t="s">
        <v>1516</v>
      </c>
      <c r="D228" t="s">
        <v>29</v>
      </c>
      <c r="E228" t="s">
        <v>1720</v>
      </c>
      <c r="F228" t="s">
        <v>28</v>
      </c>
      <c r="G228" s="8"/>
      <c r="H228" s="8" t="str">
        <f t="shared" si="21"/>
        <v>1.마이크로-10만명 미만</v>
      </c>
      <c r="I228" s="8" t="str">
        <f ca="1">IFERROR(__xludf.DUMMYFUNCTION("iferror(REGEXEXTRACT(E228,""[a-zA-Z0-9._%+-]+@[a-zA-Z0-9.-]+\.[a-zA-Z]{2,}""),""2.이메일 없음"")"),"lexthelibra.management@gmail.com")</f>
        <v>lexthelibra.management@gmail.com</v>
      </c>
      <c r="J228" s="8">
        <f t="shared" si="22"/>
        <v>0.11711711711711711</v>
      </c>
      <c r="K228" s="7">
        <f t="shared" si="23"/>
        <v>2.4024024024024024E-2</v>
      </c>
      <c r="L228" s="6">
        <f t="shared" si="24"/>
        <v>24.150000000000002</v>
      </c>
      <c r="M228" s="5">
        <f t="shared" si="25"/>
        <v>4.136645962732919E-2</v>
      </c>
      <c r="N228" s="4">
        <f t="shared" si="26"/>
        <v>3.105590062111801E-3</v>
      </c>
      <c r="O228" s="4">
        <f t="shared" si="27"/>
        <v>3.9761431411530812</v>
      </c>
      <c r="P228" t="s">
        <v>1286</v>
      </c>
      <c r="Q228">
        <v>16100</v>
      </c>
      <c r="R228">
        <v>1683</v>
      </c>
      <c r="S228">
        <v>34</v>
      </c>
      <c r="T228" s="3">
        <v>28</v>
      </c>
      <c r="U228" s="3">
        <v>16</v>
      </c>
      <c r="V228">
        <v>666</v>
      </c>
      <c r="W228" s="3">
        <v>8</v>
      </c>
      <c r="X228" s="1" t="s">
        <v>152</v>
      </c>
      <c r="Y228" s="1" t="s">
        <v>151</v>
      </c>
      <c r="Z228" s="2">
        <v>45444.352442129632</v>
      </c>
      <c r="AA228" t="s">
        <v>2238</v>
      </c>
      <c r="AB228" t="s">
        <v>25</v>
      </c>
    </row>
    <row r="229" spans="1:28">
      <c r="A229" s="3">
        <v>227</v>
      </c>
      <c r="B229" t="s">
        <v>44</v>
      </c>
      <c r="C229" t="s">
        <v>43</v>
      </c>
      <c r="D229" t="s">
        <v>42</v>
      </c>
      <c r="E229" t="s">
        <v>1721</v>
      </c>
      <c r="F229" t="s">
        <v>1908</v>
      </c>
      <c r="G229" s="8"/>
      <c r="H229" s="8" t="str">
        <f t="shared" si="21"/>
        <v>1.마이크로-10만명 미만</v>
      </c>
      <c r="I229" s="8" t="str">
        <f ca="1">IFERROR(__xludf.DUMMYFUNCTION("iferror(REGEXEXTRACT(E229,""[a-zA-Z0-9._%+-]+@[a-zA-Z0-9.-]+\.[a-zA-Z]{2,}""),""2.이메일 없음"")"),"2.이메일 없음")</f>
        <v>2.이메일 없음</v>
      </c>
      <c r="J229" s="8">
        <f t="shared" si="22"/>
        <v>3.8411214953271031E-2</v>
      </c>
      <c r="K229" s="7">
        <f t="shared" si="23"/>
        <v>4.0186915887850463E-3</v>
      </c>
      <c r="L229" s="6">
        <f t="shared" si="24"/>
        <v>9.9465000000000003</v>
      </c>
      <c r="M229" s="5">
        <f t="shared" si="25"/>
        <v>1.6136329362087167</v>
      </c>
      <c r="N229" s="4">
        <f t="shared" si="26"/>
        <v>2.8050067863067411E-2</v>
      </c>
      <c r="O229" s="4">
        <f t="shared" si="27"/>
        <v>9.1353400630338459</v>
      </c>
      <c r="P229" t="s">
        <v>1287</v>
      </c>
      <c r="Q229">
        <v>6631</v>
      </c>
      <c r="R229">
        <v>380</v>
      </c>
      <c r="S229">
        <v>143</v>
      </c>
      <c r="T229" s="3">
        <v>225</v>
      </c>
      <c r="U229" s="3">
        <v>43</v>
      </c>
      <c r="V229">
        <v>10700</v>
      </c>
      <c r="W229" s="3">
        <v>10</v>
      </c>
      <c r="X229" s="1" t="s">
        <v>147</v>
      </c>
      <c r="Y229" s="1" t="s">
        <v>146</v>
      </c>
      <c r="Z229" s="2">
        <v>45265.443819444445</v>
      </c>
      <c r="AA229" t="s">
        <v>2239</v>
      </c>
      <c r="AB229" t="s">
        <v>40</v>
      </c>
    </row>
    <row r="230" spans="1:28">
      <c r="A230" s="3">
        <v>228</v>
      </c>
      <c r="B230" t="s">
        <v>1441</v>
      </c>
      <c r="C230" t="s">
        <v>1517</v>
      </c>
      <c r="D230" t="s">
        <v>1375</v>
      </c>
      <c r="E230" t="s">
        <v>1722</v>
      </c>
      <c r="F230" t="s">
        <v>1909</v>
      </c>
      <c r="G230" s="8"/>
      <c r="H230" s="8" t="str">
        <f t="shared" si="21"/>
        <v>1.마이크로-10만명 미만</v>
      </c>
      <c r="I230" s="8" t="str">
        <f ca="1">IFERROR(__xludf.DUMMYFUNCTION("iferror(REGEXEXTRACT(E230,""[a-zA-Z0-9._%+-]+@[a-zA-Z0-9.-]+\.[a-zA-Z]{2,}""),""2.이메일 없음"")"),"2.이메일 없음")</f>
        <v>2.이메일 없음</v>
      </c>
      <c r="J230" s="8">
        <f t="shared" si="22"/>
        <v>0.22110552763819097</v>
      </c>
      <c r="K230" s="7">
        <f t="shared" si="23"/>
        <v>2.0100502512562814E-2</v>
      </c>
      <c r="L230" s="6">
        <f t="shared" si="24"/>
        <v>0.83400000000000007</v>
      </c>
      <c r="M230" s="5">
        <f t="shared" si="25"/>
        <v>1.789568345323741</v>
      </c>
      <c r="N230" s="4">
        <f t="shared" si="26"/>
        <v>0.15647482014388489</v>
      </c>
      <c r="O230" s="4">
        <f t="shared" si="27"/>
        <v>54.525627044711015</v>
      </c>
      <c r="P230" t="s">
        <v>1288</v>
      </c>
      <c r="Q230">
        <v>556</v>
      </c>
      <c r="R230">
        <v>461</v>
      </c>
      <c r="S230">
        <v>67</v>
      </c>
      <c r="T230" s="3">
        <v>133</v>
      </c>
      <c r="U230" s="3">
        <v>20</v>
      </c>
      <c r="V230">
        <v>995</v>
      </c>
      <c r="W230" s="3">
        <v>12</v>
      </c>
      <c r="X230" s="1" t="s">
        <v>140</v>
      </c>
      <c r="Y230" s="1" t="s">
        <v>139</v>
      </c>
      <c r="Z230" s="2">
        <v>45833.335057870368</v>
      </c>
      <c r="AA230" t="s">
        <v>2240</v>
      </c>
      <c r="AB230" t="s">
        <v>1994</v>
      </c>
    </row>
    <row r="231" spans="1:28">
      <c r="A231" s="3">
        <v>229</v>
      </c>
      <c r="B231" t="s">
        <v>35</v>
      </c>
      <c r="C231" t="s">
        <v>34</v>
      </c>
      <c r="D231" t="s">
        <v>33</v>
      </c>
      <c r="E231" t="s">
        <v>1723</v>
      </c>
      <c r="F231" t="s">
        <v>1910</v>
      </c>
      <c r="G231" s="8"/>
      <c r="H231" s="8" t="str">
        <f t="shared" si="21"/>
        <v>1.마이크로-10만명 미만</v>
      </c>
      <c r="I231" s="8" t="str">
        <f ca="1">IFERROR(__xludf.DUMMYFUNCTION("iferror(REGEXEXTRACT(E231,""[a-zA-Z0-9._%+-]+@[a-zA-Z0-9.-]+\.[a-zA-Z]{2,}""),""2.이메일 없음"")"),"sarah@mgssocial.com")</f>
        <v>sarah@mgssocial.com</v>
      </c>
      <c r="J231" s="8">
        <f t="shared" si="22"/>
        <v>6.3472222222222222E-2</v>
      </c>
      <c r="K231" s="7">
        <f t="shared" si="23"/>
        <v>7.9166666666666673E-3</v>
      </c>
      <c r="L231" s="6">
        <f t="shared" si="24"/>
        <v>0.57899999999999996</v>
      </c>
      <c r="M231" s="5">
        <f t="shared" si="25"/>
        <v>37.305699481865283</v>
      </c>
      <c r="N231" s="4">
        <f t="shared" si="26"/>
        <v>0.97150259067357514</v>
      </c>
      <c r="O231" s="4">
        <f t="shared" si="27"/>
        <v>63.331222292590247</v>
      </c>
      <c r="P231" t="s">
        <v>1289</v>
      </c>
      <c r="Q231">
        <v>386</v>
      </c>
      <c r="R231">
        <v>60</v>
      </c>
      <c r="S231">
        <v>261</v>
      </c>
      <c r="T231" s="3">
        <v>539</v>
      </c>
      <c r="U231" s="3">
        <v>114</v>
      </c>
      <c r="V231">
        <v>14400</v>
      </c>
      <c r="W231" s="3">
        <v>12</v>
      </c>
      <c r="X231" s="1" t="s">
        <v>137</v>
      </c>
      <c r="Y231" s="1" t="s">
        <v>136</v>
      </c>
      <c r="Z231" s="2">
        <v>45253.290925925925</v>
      </c>
      <c r="AA231" t="s">
        <v>2241</v>
      </c>
      <c r="AB231" t="s">
        <v>31</v>
      </c>
    </row>
    <row r="232" spans="1:28">
      <c r="A232" s="3">
        <v>230</v>
      </c>
      <c r="B232" t="s">
        <v>24</v>
      </c>
      <c r="C232" t="s">
        <v>23</v>
      </c>
      <c r="D232" t="s">
        <v>22</v>
      </c>
      <c r="E232" t="s">
        <v>1724</v>
      </c>
      <c r="F232" t="s">
        <v>21</v>
      </c>
      <c r="G232" s="8"/>
      <c r="H232" s="8" t="str">
        <f t="shared" si="21"/>
        <v>2.메가-10만명 이상</v>
      </c>
      <c r="I232" s="8" t="str">
        <f ca="1">IFERROR(__xludf.DUMMYFUNCTION("iferror(REGEXEXTRACT(E232,""[a-zA-Z0-9._%+-]+@[a-zA-Z0-9.-]+\.[a-zA-Z]{2,}""),""2.이메일 없음"")"),"2.이메일 없음")</f>
        <v>2.이메일 없음</v>
      </c>
      <c r="J232" s="8">
        <f t="shared" si="22"/>
        <v>7.6762439024390242E-2</v>
      </c>
      <c r="K232" s="7">
        <f t="shared" si="23"/>
        <v>1.2560975609756097E-5</v>
      </c>
      <c r="L232" s="6">
        <f t="shared" si="24"/>
        <v>150</v>
      </c>
      <c r="M232" s="5">
        <f t="shared" si="25"/>
        <v>2.4848484848484849</v>
      </c>
      <c r="N232" s="4">
        <f t="shared" si="26"/>
        <v>0.19051606060606061</v>
      </c>
      <c r="O232" s="4">
        <f t="shared" si="27"/>
        <v>0.66225165562913912</v>
      </c>
      <c r="P232" t="s">
        <v>1290</v>
      </c>
      <c r="Q232">
        <v>3300000</v>
      </c>
      <c r="R232">
        <v>1237</v>
      </c>
      <c r="S232">
        <v>628600</v>
      </c>
      <c r="T232" s="3">
        <v>749</v>
      </c>
      <c r="U232" s="3">
        <v>103</v>
      </c>
      <c r="V232">
        <v>8200000</v>
      </c>
      <c r="W232" s="3">
        <v>8</v>
      </c>
      <c r="X232" s="1" t="s">
        <v>133</v>
      </c>
      <c r="Y232" s="1" t="s">
        <v>132</v>
      </c>
      <c r="Z232" s="2">
        <v>45268.113969907405</v>
      </c>
      <c r="AA232" t="s">
        <v>2242</v>
      </c>
      <c r="AB232" t="s">
        <v>1995</v>
      </c>
    </row>
    <row r="233" spans="1:28">
      <c r="A233" s="3">
        <v>231</v>
      </c>
      <c r="B233" t="s">
        <v>19</v>
      </c>
      <c r="C233" t="s">
        <v>18</v>
      </c>
      <c r="D233" t="s">
        <v>17</v>
      </c>
      <c r="E233" t="s">
        <v>1460</v>
      </c>
      <c r="F233" t="s">
        <v>1911</v>
      </c>
      <c r="G233" s="8"/>
      <c r="H233" s="8" t="str">
        <f t="shared" si="21"/>
        <v>1.마이크로-10만명 미만</v>
      </c>
      <c r="I233" s="8" t="str">
        <f ca="1">IFERROR(__xludf.DUMMYFUNCTION("iferror(REGEXEXTRACT(E233,""[a-zA-Z0-9._%+-]+@[a-zA-Z0-9.-]+\.[a-zA-Z]{2,}""),""2.이메일 없음"")"),"2.이메일 없음")</f>
        <v>2.이메일 없음</v>
      </c>
      <c r="J233" s="8">
        <f t="shared" si="22"/>
        <v>5.8350909090909092E-2</v>
      </c>
      <c r="K233" s="7">
        <f t="shared" si="23"/>
        <v>1.809090909090909E-4</v>
      </c>
      <c r="L233" s="6">
        <f t="shared" si="24"/>
        <v>64.349999999999994</v>
      </c>
      <c r="M233" s="5">
        <f t="shared" si="25"/>
        <v>25.641025641025642</v>
      </c>
      <c r="N233" s="4">
        <f t="shared" si="26"/>
        <v>1.4894871794871796</v>
      </c>
      <c r="O233" s="4">
        <f t="shared" si="27"/>
        <v>1.5302218821729152</v>
      </c>
      <c r="P233" t="s">
        <v>1291</v>
      </c>
      <c r="Q233">
        <v>42900</v>
      </c>
      <c r="R233">
        <v>76</v>
      </c>
      <c r="S233">
        <v>63700</v>
      </c>
      <c r="T233" s="3">
        <v>287</v>
      </c>
      <c r="U233" s="3">
        <v>199</v>
      </c>
      <c r="V233">
        <v>1100000</v>
      </c>
      <c r="W233" s="3">
        <v>10</v>
      </c>
      <c r="X233" s="1" t="s">
        <v>126</v>
      </c>
      <c r="Y233" s="1" t="s">
        <v>125</v>
      </c>
      <c r="Z233" s="2">
        <v>45828.157025462962</v>
      </c>
      <c r="AA233" t="s">
        <v>2243</v>
      </c>
      <c r="AB233" t="s">
        <v>14</v>
      </c>
    </row>
    <row r="234" spans="1:28">
      <c r="A234" s="3">
        <v>232</v>
      </c>
      <c r="B234" t="s">
        <v>9</v>
      </c>
      <c r="C234" t="s">
        <v>7</v>
      </c>
      <c r="D234" t="s">
        <v>8</v>
      </c>
      <c r="E234" t="s">
        <v>1725</v>
      </c>
      <c r="F234" t="s">
        <v>1912</v>
      </c>
      <c r="G234" s="8"/>
      <c r="H234" s="8" t="str">
        <f t="shared" si="21"/>
        <v>2.메가-10만명 이상</v>
      </c>
      <c r="I234" s="8" t="str">
        <f ca="1">IFERROR(__xludf.DUMMYFUNCTION("iferror(REGEXEXTRACT(E234,""[a-zA-Z0-9._%+-]+@[a-zA-Z0-9.-]+\.[a-zA-Z]{2,}""),""2.이메일 없음"")"),"2.이메일 없음")</f>
        <v>2.이메일 없음</v>
      </c>
      <c r="J234" s="8">
        <f t="shared" si="22"/>
        <v>6.0235783633841883E-2</v>
      </c>
      <c r="K234" s="7">
        <f t="shared" si="23"/>
        <v>3.0513176144244104E-4</v>
      </c>
      <c r="L234" s="6">
        <f t="shared" si="24"/>
        <v>150</v>
      </c>
      <c r="M234" s="5">
        <f t="shared" si="25"/>
        <v>0.23485342019543973</v>
      </c>
      <c r="N234" s="4">
        <f t="shared" si="26"/>
        <v>1.4140065146579804E-2</v>
      </c>
      <c r="O234" s="4">
        <f t="shared" si="27"/>
        <v>0.66225165562913912</v>
      </c>
      <c r="P234" t="s">
        <v>1292</v>
      </c>
      <c r="Q234">
        <v>307000</v>
      </c>
      <c r="R234">
        <v>1251</v>
      </c>
      <c r="S234">
        <v>4319</v>
      </c>
      <c r="T234" s="3">
        <v>2</v>
      </c>
      <c r="U234" s="3">
        <v>22</v>
      </c>
      <c r="V234">
        <v>72100</v>
      </c>
      <c r="W234" s="3">
        <v>12</v>
      </c>
      <c r="X234" s="1" t="s">
        <v>5</v>
      </c>
      <c r="Y234" s="1" t="s">
        <v>121</v>
      </c>
      <c r="Z234" s="2">
        <v>45465.325011574074</v>
      </c>
      <c r="AA234" t="s">
        <v>2244</v>
      </c>
      <c r="AB234" t="s">
        <v>6</v>
      </c>
    </row>
    <row r="235" spans="1:28">
      <c r="A235" s="3">
        <v>233</v>
      </c>
      <c r="B235" t="s">
        <v>1442</v>
      </c>
      <c r="C235" t="s">
        <v>1518</v>
      </c>
      <c r="D235" t="s">
        <v>1376</v>
      </c>
      <c r="E235" t="s">
        <v>1726</v>
      </c>
      <c r="F235" t="s">
        <v>1913</v>
      </c>
      <c r="G235" s="8"/>
      <c r="H235" s="8" t="str">
        <f t="shared" si="21"/>
        <v>1.마이크로-10만명 미만</v>
      </c>
      <c r="I235" s="8" t="str">
        <f ca="1">IFERROR(__xludf.DUMMYFUNCTION("iferror(REGEXEXTRACT(E235,""[a-zA-Z0-9._%+-]+@[a-zA-Z0-9.-]+\.[a-zA-Z]{2,}""),""2.이메일 없음"")"),"2.이메일 없음")</f>
        <v>2.이메일 없음</v>
      </c>
      <c r="J235" s="8">
        <f t="shared" si="22"/>
        <v>1.5943113772455091E-2</v>
      </c>
      <c r="K235" s="7">
        <f t="shared" si="23"/>
        <v>3.7425149700598805E-4</v>
      </c>
      <c r="L235" s="6">
        <f t="shared" si="24"/>
        <v>8.0609999999999999</v>
      </c>
      <c r="M235" s="5">
        <f t="shared" si="25"/>
        <v>12.43021957573502</v>
      </c>
      <c r="N235" s="4">
        <f t="shared" si="26"/>
        <v>0.1979903237811686</v>
      </c>
      <c r="O235" s="4">
        <f t="shared" si="27"/>
        <v>11.036309458117206</v>
      </c>
      <c r="P235" t="s">
        <v>1293</v>
      </c>
      <c r="Q235">
        <v>5374</v>
      </c>
      <c r="R235">
        <v>38</v>
      </c>
      <c r="S235">
        <v>1039</v>
      </c>
      <c r="T235" s="3">
        <v>1</v>
      </c>
      <c r="U235" s="3">
        <v>25</v>
      </c>
      <c r="V235">
        <v>66800</v>
      </c>
      <c r="W235" s="3">
        <v>5</v>
      </c>
      <c r="X235" s="1" t="s">
        <v>5</v>
      </c>
      <c r="Y235" s="1" t="s">
        <v>115</v>
      </c>
      <c r="Z235" s="2">
        <v>45895.88076388889</v>
      </c>
      <c r="AA235" t="s">
        <v>2245</v>
      </c>
      <c r="AB235" t="s">
        <v>1996</v>
      </c>
    </row>
    <row r="236" spans="1:28">
      <c r="A236" s="3">
        <v>234</v>
      </c>
      <c r="B236" t="s">
        <v>150</v>
      </c>
      <c r="C236" t="s">
        <v>149</v>
      </c>
      <c r="D236" t="s">
        <v>148</v>
      </c>
      <c r="E236" t="s">
        <v>1695</v>
      </c>
      <c r="F236" t="s">
        <v>1914</v>
      </c>
      <c r="G236" s="8"/>
      <c r="H236" s="8" t="str">
        <f t="shared" si="21"/>
        <v>2.메가-10만명 이상</v>
      </c>
      <c r="I236" s="8" t="str">
        <f ca="1">IFERROR(__xludf.DUMMYFUNCTION("iferror(REGEXEXTRACT(E236,""[a-zA-Z0-9._%+-]+@[a-zA-Z0-9.-]+\.[a-zA-Z]{2,}""),""2.이메일 없음"")"),"Georgiaregler@yahoo.com")</f>
        <v>Georgiaregler@yahoo.com</v>
      </c>
      <c r="J236" s="8">
        <f t="shared" si="22"/>
        <v>2.1551290322580643E-2</v>
      </c>
      <c r="K236" s="7">
        <f t="shared" si="23"/>
        <v>2.0645161290322579E-5</v>
      </c>
      <c r="L236" s="6">
        <f t="shared" si="24"/>
        <v>150</v>
      </c>
      <c r="M236" s="5">
        <f t="shared" si="25"/>
        <v>7.7616424636955434</v>
      </c>
      <c r="N236" s="4">
        <f t="shared" si="26"/>
        <v>0.16716074111166751</v>
      </c>
      <c r="O236" s="4">
        <f t="shared" si="27"/>
        <v>0.66225165562913912</v>
      </c>
      <c r="P236" t="s">
        <v>1294</v>
      </c>
      <c r="Q236">
        <v>399400</v>
      </c>
      <c r="R236">
        <v>764</v>
      </c>
      <c r="S236">
        <v>66700</v>
      </c>
      <c r="T236" s="3">
        <v>45</v>
      </c>
      <c r="U236" s="3">
        <v>64</v>
      </c>
      <c r="V236">
        <v>3100000</v>
      </c>
      <c r="W236" s="3">
        <v>25</v>
      </c>
      <c r="X236" s="1" t="s">
        <v>109</v>
      </c>
      <c r="Y236" s="1" t="s">
        <v>108</v>
      </c>
      <c r="Z236" s="2">
        <v>45849.88484953704</v>
      </c>
      <c r="AA236" t="s">
        <v>2246</v>
      </c>
      <c r="AB236" t="s">
        <v>145</v>
      </c>
    </row>
    <row r="237" spans="1:28">
      <c r="A237" s="3">
        <v>235</v>
      </c>
      <c r="B237" t="s">
        <v>1443</v>
      </c>
      <c r="C237" t="s">
        <v>1443</v>
      </c>
      <c r="D237" t="s">
        <v>1377</v>
      </c>
      <c r="E237" t="s">
        <v>1727</v>
      </c>
      <c r="F237" t="s">
        <v>1915</v>
      </c>
      <c r="G237" s="8"/>
      <c r="H237" s="8" t="str">
        <f t="shared" si="21"/>
        <v>1.마이크로-10만명 미만</v>
      </c>
      <c r="I237" s="8" t="str">
        <f ca="1">IFERROR(__xludf.DUMMYFUNCTION("iferror(REGEXEXTRACT(E237,""[a-zA-Z0-9._%+-]+@[a-zA-Z0-9.-]+\.[a-zA-Z]{2,}""),""2.이메일 없음"")"),"2.이메일 없음")</f>
        <v>2.이메일 없음</v>
      </c>
      <c r="J237" s="8">
        <f t="shared" si="22"/>
        <v>8.8106723585912483E-2</v>
      </c>
      <c r="K237" s="7">
        <f t="shared" si="23"/>
        <v>5.5496264674493062E-5</v>
      </c>
      <c r="L237" s="6">
        <f t="shared" si="24"/>
        <v>1.3620000000000001</v>
      </c>
      <c r="M237" s="5">
        <f t="shared" si="25"/>
        <v>515.96916299559473</v>
      </c>
      <c r="N237" s="4">
        <f t="shared" si="26"/>
        <v>45.403083700440526</v>
      </c>
      <c r="O237" s="4">
        <f t="shared" si="27"/>
        <v>42.337002540220148</v>
      </c>
      <c r="P237" t="s">
        <v>1295</v>
      </c>
      <c r="Q237">
        <v>908</v>
      </c>
      <c r="R237">
        <v>43</v>
      </c>
      <c r="S237">
        <v>41200</v>
      </c>
      <c r="T237" s="3">
        <v>52</v>
      </c>
      <c r="U237" s="3">
        <v>26</v>
      </c>
      <c r="V237">
        <v>468500</v>
      </c>
      <c r="W237" s="3">
        <v>10</v>
      </c>
      <c r="X237" s="1" t="s">
        <v>106</v>
      </c>
      <c r="Y237" s="1" t="s">
        <v>105</v>
      </c>
      <c r="Z237" s="2">
        <v>45562.898379629631</v>
      </c>
      <c r="AA237" t="s">
        <v>2247</v>
      </c>
      <c r="AB237" t="s">
        <v>1997</v>
      </c>
    </row>
    <row r="238" spans="1:28">
      <c r="A238" s="3">
        <v>236</v>
      </c>
      <c r="B238" t="s">
        <v>13</v>
      </c>
      <c r="C238" t="s">
        <v>11</v>
      </c>
      <c r="D238" t="s">
        <v>12</v>
      </c>
      <c r="E238" t="s">
        <v>1728</v>
      </c>
      <c r="F238" t="s">
        <v>1916</v>
      </c>
      <c r="G238" s="8"/>
      <c r="H238" s="8" t="str">
        <f t="shared" si="21"/>
        <v>1.마이크로-10만명 미만</v>
      </c>
      <c r="I238" s="8" t="str">
        <f ca="1">IFERROR(__xludf.DUMMYFUNCTION("iferror(REGEXEXTRACT(E238,""[a-zA-Z0-9._%+-]+@[a-zA-Z0-9.-]+\.[a-zA-Z]{2,}""),""2.이메일 없음"")"),"2.이메일 없음")</f>
        <v>2.이메일 없음</v>
      </c>
      <c r="J238" s="8">
        <f t="shared" si="22"/>
        <v>5.0605326876513319E-2</v>
      </c>
      <c r="K238" s="7">
        <f t="shared" si="23"/>
        <v>5.8111380145278453E-4</v>
      </c>
      <c r="L238" s="6">
        <f t="shared" si="24"/>
        <v>7.900500000000001</v>
      </c>
      <c r="M238" s="5">
        <f t="shared" si="25"/>
        <v>7.8412758686159103</v>
      </c>
      <c r="N238" s="4">
        <f t="shared" si="26"/>
        <v>0.38029238655781278</v>
      </c>
      <c r="O238" s="4">
        <f t="shared" si="27"/>
        <v>11.235323858210212</v>
      </c>
      <c r="P238" t="s">
        <v>1296</v>
      </c>
      <c r="Q238">
        <v>5267</v>
      </c>
      <c r="R238">
        <v>46</v>
      </c>
      <c r="S238">
        <v>1979</v>
      </c>
      <c r="T238" s="3">
        <v>87</v>
      </c>
      <c r="U238" s="3">
        <v>24</v>
      </c>
      <c r="V238">
        <v>41300</v>
      </c>
      <c r="W238" s="3">
        <v>18</v>
      </c>
      <c r="X238" s="1" t="s">
        <v>37</v>
      </c>
      <c r="Y238" s="1" t="s">
        <v>36</v>
      </c>
      <c r="Z238" s="2">
        <v>45766.068206018521</v>
      </c>
      <c r="AA238" t="s">
        <v>2248</v>
      </c>
      <c r="AB238" t="s">
        <v>10</v>
      </c>
    </row>
    <row r="239" spans="1:28">
      <c r="A239" s="3">
        <v>237</v>
      </c>
      <c r="B239" t="s">
        <v>1444</v>
      </c>
      <c r="C239" t="s">
        <v>1519</v>
      </c>
      <c r="D239" t="s">
        <v>1378</v>
      </c>
      <c r="E239" t="s">
        <v>1729</v>
      </c>
      <c r="F239" t="s">
        <v>1917</v>
      </c>
      <c r="G239" s="8"/>
      <c r="H239" s="8" t="str">
        <f t="shared" si="21"/>
        <v>1.마이크로-10만명 미만</v>
      </c>
      <c r="I239" s="8" t="str">
        <f ca="1">IFERROR(__xludf.DUMMYFUNCTION("iferror(REGEXEXTRACT(E239,""[a-zA-Z0-9._%+-]+@[a-zA-Z0-9.-]+\.[a-zA-Z]{2,}""),""2.이메일 없음"")"),"2.이메일 없음")</f>
        <v>2.이메일 없음</v>
      </c>
      <c r="J239" s="8">
        <f t="shared" si="22"/>
        <v>0.16895756457564576</v>
      </c>
      <c r="K239" s="7">
        <f t="shared" si="23"/>
        <v>7.6875768757687579E-5</v>
      </c>
      <c r="L239" s="6">
        <f t="shared" si="24"/>
        <v>5.0790000000000006</v>
      </c>
      <c r="M239" s="5">
        <f t="shared" si="25"/>
        <v>96.042528056704072</v>
      </c>
      <c r="N239" s="4">
        <f t="shared" si="26"/>
        <v>16.191671588895453</v>
      </c>
      <c r="O239" s="4">
        <f t="shared" si="27"/>
        <v>16.450074025333112</v>
      </c>
      <c r="P239" t="s">
        <v>1297</v>
      </c>
      <c r="Q239">
        <v>3386</v>
      </c>
      <c r="R239">
        <v>49</v>
      </c>
      <c r="S239">
        <v>54800</v>
      </c>
      <c r="T239" s="3">
        <v>120</v>
      </c>
      <c r="U239" s="3">
        <v>25</v>
      </c>
      <c r="V239">
        <v>325200</v>
      </c>
      <c r="W239" s="3">
        <v>36</v>
      </c>
      <c r="X239" s="1" t="s">
        <v>5</v>
      </c>
      <c r="Y239" s="1" t="s">
        <v>96</v>
      </c>
      <c r="Z239" s="2">
        <v>45640.002418981479</v>
      </c>
      <c r="AA239" t="s">
        <v>2249</v>
      </c>
      <c r="AB239" t="s">
        <v>1998</v>
      </c>
    </row>
    <row r="240" spans="1:28">
      <c r="A240" s="3">
        <v>238</v>
      </c>
      <c r="B240" t="s">
        <v>1445</v>
      </c>
      <c r="C240" t="s">
        <v>1520</v>
      </c>
      <c r="D240" t="s">
        <v>1379</v>
      </c>
      <c r="E240" t="s">
        <v>1730</v>
      </c>
      <c r="F240" t="s">
        <v>1918</v>
      </c>
      <c r="G240" s="8"/>
      <c r="H240" s="8" t="str">
        <f t="shared" si="21"/>
        <v>2.메가-10만명 이상</v>
      </c>
      <c r="I240" s="8" t="str">
        <f ca="1">IFERROR(__xludf.DUMMYFUNCTION("iferror(REGEXEXTRACT(E240,""[a-zA-Z0-9._%+-]+@[a-zA-Z0-9.-]+\.[a-zA-Z]{2,}""),""2.이메일 없음"")"),"2.이메일 없음")</f>
        <v>2.이메일 없음</v>
      </c>
      <c r="J240" s="8">
        <f t="shared" si="22"/>
        <v>3.6938636363636361E-2</v>
      </c>
      <c r="K240" s="7">
        <f t="shared" si="23"/>
        <v>2.2727272727272728E-6</v>
      </c>
      <c r="L240" s="6">
        <f t="shared" si="24"/>
        <v>150</v>
      </c>
      <c r="M240" s="5">
        <f t="shared" si="25"/>
        <v>3.6569148936170213</v>
      </c>
      <c r="N240" s="4">
        <f t="shared" si="26"/>
        <v>0.13498171542553192</v>
      </c>
      <c r="O240" s="4">
        <f t="shared" si="27"/>
        <v>0.66225165562913912</v>
      </c>
      <c r="P240" t="s">
        <v>1298</v>
      </c>
      <c r="Q240">
        <v>601600</v>
      </c>
      <c r="R240">
        <v>843</v>
      </c>
      <c r="S240">
        <v>81200</v>
      </c>
      <c r="T240" s="3">
        <v>60</v>
      </c>
      <c r="U240" s="3">
        <v>5</v>
      </c>
      <c r="V240">
        <v>2200000</v>
      </c>
      <c r="W240" s="3">
        <v>9</v>
      </c>
      <c r="X240" s="1" t="s">
        <v>94</v>
      </c>
      <c r="Y240" s="1" t="s">
        <v>93</v>
      </c>
      <c r="Z240" s="2">
        <v>45769.038194444445</v>
      </c>
      <c r="AA240" t="s">
        <v>2250</v>
      </c>
      <c r="AB240" t="s">
        <v>1999</v>
      </c>
    </row>
    <row r="241" spans="1:28">
      <c r="A241" s="3">
        <v>239</v>
      </c>
      <c r="B241" t="s">
        <v>1446</v>
      </c>
      <c r="C241" t="s">
        <v>1446</v>
      </c>
      <c r="D241" t="s">
        <v>1380</v>
      </c>
      <c r="E241" t="s">
        <v>1731</v>
      </c>
      <c r="F241" t="s">
        <v>1460</v>
      </c>
      <c r="G241" s="8"/>
      <c r="H241" s="8" t="str">
        <f t="shared" si="21"/>
        <v>1.마이크로-10만명 미만</v>
      </c>
      <c r="I241" s="8" t="str">
        <f ca="1">IFERROR(__xludf.DUMMYFUNCTION("iferror(REGEXEXTRACT(E241,""[a-zA-Z0-9._%+-]+@[a-zA-Z0-9.-]+\.[a-zA-Z]{2,}""),""2.이메일 없음"")"),"2.이메일 없음")</f>
        <v>2.이메일 없음</v>
      </c>
      <c r="J241" s="8">
        <f t="shared" si="22"/>
        <v>1.4806813460739509E-2</v>
      </c>
      <c r="K241" s="7">
        <f t="shared" si="23"/>
        <v>1.038637307852098E-4</v>
      </c>
      <c r="L241" s="6">
        <f t="shared" si="24"/>
        <v>22.950000000000003</v>
      </c>
      <c r="M241" s="5">
        <f t="shared" si="25"/>
        <v>15.732026143790849</v>
      </c>
      <c r="N241" s="4">
        <f t="shared" si="26"/>
        <v>0.22444444444444445</v>
      </c>
      <c r="O241" s="4">
        <f t="shared" si="27"/>
        <v>4.1753653444676404</v>
      </c>
      <c r="P241" t="s">
        <v>1299</v>
      </c>
      <c r="Q241">
        <v>15300</v>
      </c>
      <c r="R241">
        <v>41</v>
      </c>
      <c r="S241">
        <v>3409</v>
      </c>
      <c r="T241" s="3">
        <v>130</v>
      </c>
      <c r="U241" s="3">
        <v>25</v>
      </c>
      <c r="V241">
        <v>240700</v>
      </c>
      <c r="W241" s="3">
        <v>20</v>
      </c>
      <c r="X241" s="1" t="s">
        <v>90</v>
      </c>
      <c r="Y241" s="1" t="s">
        <v>89</v>
      </c>
      <c r="Z241" s="2">
        <v>45592.09715277778</v>
      </c>
      <c r="AA241" t="s">
        <v>2251</v>
      </c>
      <c r="AB241" t="s">
        <v>2000</v>
      </c>
    </row>
    <row r="242" spans="1:28">
      <c r="A242" s="3">
        <v>240</v>
      </c>
      <c r="B242" t="s">
        <v>1447</v>
      </c>
      <c r="C242" t="s">
        <v>1521</v>
      </c>
      <c r="D242" t="s">
        <v>1381</v>
      </c>
      <c r="E242" t="s">
        <v>1732</v>
      </c>
      <c r="F242" t="s">
        <v>1919</v>
      </c>
      <c r="G242" s="8"/>
      <c r="H242" s="8" t="str">
        <f t="shared" si="21"/>
        <v>1.마이크로-10만명 미만</v>
      </c>
      <c r="I242" s="8" t="str">
        <f ca="1">IFERROR(__xludf.DUMMYFUNCTION("iferror(REGEXEXTRACT(E242,""[a-zA-Z0-9._%+-]+@[a-zA-Z0-9.-]+\.[a-zA-Z]{2,}""),""2.이메일 없음"")"),"kriselamae721@gmail.com")</f>
        <v>kriselamae721@gmail.com</v>
      </c>
      <c r="J242" s="8">
        <f t="shared" si="22"/>
        <v>2.4965000000000001E-2</v>
      </c>
      <c r="K242" s="7">
        <f t="shared" si="23"/>
        <v>5.8333333333333331E-6</v>
      </c>
      <c r="L242" s="6">
        <f t="shared" si="24"/>
        <v>4.0575000000000001</v>
      </c>
      <c r="M242" s="5">
        <f t="shared" si="25"/>
        <v>887.24584103512018</v>
      </c>
      <c r="N242" s="4">
        <f t="shared" si="26"/>
        <v>22.149353049907578</v>
      </c>
      <c r="O242" s="4">
        <f t="shared" si="27"/>
        <v>19.77261492832427</v>
      </c>
      <c r="P242" t="s">
        <v>1300</v>
      </c>
      <c r="Q242">
        <v>2705</v>
      </c>
      <c r="R242">
        <v>28</v>
      </c>
      <c r="S242">
        <v>59900</v>
      </c>
      <c r="T242" s="3">
        <v>2</v>
      </c>
      <c r="U242" s="3">
        <v>14</v>
      </c>
      <c r="V242">
        <v>2400000</v>
      </c>
      <c r="W242" s="3">
        <v>12</v>
      </c>
      <c r="X242" s="1" t="s">
        <v>83</v>
      </c>
      <c r="Y242" s="1" t="s">
        <v>82</v>
      </c>
      <c r="Z242" s="2">
        <v>45869.178703703707</v>
      </c>
      <c r="AA242" t="s">
        <v>2252</v>
      </c>
      <c r="AB242" t="s">
        <v>2001</v>
      </c>
    </row>
    <row r="243" spans="1:28">
      <c r="A243" s="3">
        <v>241</v>
      </c>
      <c r="B243" t="s">
        <v>1448</v>
      </c>
      <c r="C243" t="s">
        <v>1522</v>
      </c>
      <c r="D243" t="s">
        <v>1382</v>
      </c>
      <c r="E243" t="s">
        <v>1733</v>
      </c>
      <c r="F243" t="s">
        <v>1920</v>
      </c>
      <c r="G243" s="8"/>
      <c r="H243" s="8" t="str">
        <f t="shared" si="21"/>
        <v>1.마이크로-10만명 미만</v>
      </c>
      <c r="I243" s="8" t="str">
        <f ca="1">IFERROR(__xludf.DUMMYFUNCTION("iferror(REGEXEXTRACT(E243,""[a-zA-Z0-9._%+-]+@[a-zA-Z0-9.-]+\.[a-zA-Z]{2,}""),""2.이메일 없음"")"),"2.이메일 없음")</f>
        <v>2.이메일 없음</v>
      </c>
      <c r="J243" s="8">
        <f t="shared" si="22"/>
        <v>1.012087912087912E-2</v>
      </c>
      <c r="K243" s="7">
        <f t="shared" si="23"/>
        <v>6.5934065934065929E-5</v>
      </c>
      <c r="L243" s="6">
        <f t="shared" si="24"/>
        <v>21.6</v>
      </c>
      <c r="M243" s="5">
        <f t="shared" si="25"/>
        <v>6.3194444444444446</v>
      </c>
      <c r="N243" s="4">
        <f t="shared" si="26"/>
        <v>6.2013888888888889E-2</v>
      </c>
      <c r="O243" s="4">
        <f t="shared" si="27"/>
        <v>4.4247787610619467</v>
      </c>
      <c r="P243" t="s">
        <v>1301</v>
      </c>
      <c r="Q243">
        <v>14400</v>
      </c>
      <c r="R243">
        <v>120</v>
      </c>
      <c r="S243">
        <v>887</v>
      </c>
      <c r="T243" s="3">
        <v>28</v>
      </c>
      <c r="U243" s="3">
        <v>6</v>
      </c>
      <c r="V243">
        <v>91000</v>
      </c>
      <c r="W243" s="3">
        <v>15</v>
      </c>
      <c r="X243" s="1" t="s">
        <v>76</v>
      </c>
      <c r="Y243" s="1" t="s">
        <v>75</v>
      </c>
      <c r="Z243" s="2">
        <v>45857.944016203706</v>
      </c>
      <c r="AA243" t="s">
        <v>2253</v>
      </c>
      <c r="AB243" t="s">
        <v>2002</v>
      </c>
    </row>
    <row r="244" spans="1:28">
      <c r="A244" s="3">
        <v>242</v>
      </c>
      <c r="B244" t="s">
        <v>1449</v>
      </c>
      <c r="C244" t="s">
        <v>1523</v>
      </c>
      <c r="D244" t="s">
        <v>1383</v>
      </c>
      <c r="E244" t="s">
        <v>1734</v>
      </c>
      <c r="F244" t="s">
        <v>1921</v>
      </c>
      <c r="G244" s="8"/>
      <c r="H244" s="8" t="str">
        <f t="shared" si="21"/>
        <v>2.메가-10만명 이상</v>
      </c>
      <c r="I244" s="8" t="str">
        <f ca="1">IFERROR(__xludf.DUMMYFUNCTION("iferror(REGEXEXTRACT(E244,""[a-zA-Z0-9._%+-]+@[a-zA-Z0-9.-]+\.[a-zA-Z]{2,}""),""2.이메일 없음"")"),"2.이메일 없음")</f>
        <v>2.이메일 없음</v>
      </c>
      <c r="J244" s="8">
        <f t="shared" si="22"/>
        <v>8.8563146067415735E-2</v>
      </c>
      <c r="K244" s="7">
        <f t="shared" si="23"/>
        <v>1.5314606741573033E-4</v>
      </c>
      <c r="L244" s="6">
        <f t="shared" si="24"/>
        <v>150</v>
      </c>
      <c r="M244" s="5">
        <f t="shared" si="25"/>
        <v>79.964061096136561</v>
      </c>
      <c r="N244" s="4">
        <f t="shared" si="26"/>
        <v>6.9969721473495055</v>
      </c>
      <c r="O244" s="4">
        <f t="shared" si="27"/>
        <v>0.66225165562913912</v>
      </c>
      <c r="P244" t="s">
        <v>1302</v>
      </c>
      <c r="Q244">
        <v>111300</v>
      </c>
      <c r="R244">
        <v>137</v>
      </c>
      <c r="S244">
        <v>777400</v>
      </c>
      <c r="T244" s="3">
        <v>9449</v>
      </c>
      <c r="U244" s="3">
        <v>1363</v>
      </c>
      <c r="V244">
        <v>8900000</v>
      </c>
      <c r="W244" s="3">
        <v>8</v>
      </c>
      <c r="X244" s="1" t="s">
        <v>5</v>
      </c>
      <c r="Y244" s="1" t="s">
        <v>73</v>
      </c>
      <c r="Z244" s="2">
        <v>45194.294918981483</v>
      </c>
      <c r="AA244" t="s">
        <v>2254</v>
      </c>
      <c r="AB244" t="s">
        <v>2003</v>
      </c>
    </row>
    <row r="245" spans="1:28">
      <c r="A245" s="3">
        <v>243</v>
      </c>
      <c r="B245" t="s">
        <v>208</v>
      </c>
      <c r="C245" t="s">
        <v>207</v>
      </c>
      <c r="D245" t="s">
        <v>206</v>
      </c>
      <c r="E245" t="s">
        <v>1531</v>
      </c>
      <c r="F245" t="s">
        <v>223</v>
      </c>
      <c r="G245" s="8"/>
      <c r="H245" s="8" t="str">
        <f t="shared" si="21"/>
        <v>2.메가-10만명 이상</v>
      </c>
      <c r="I245" s="8" t="str">
        <f ca="1">IFERROR(__xludf.DUMMYFUNCTION("iferror(REGEXEXTRACT(E245,""[a-zA-Z0-9._%+-]+@[a-zA-Z0-9.-]+\.[a-zA-Z]{2,}""),""2.이메일 없음"")"),"jeageul@hotmail.com")</f>
        <v>jeageul@hotmail.com</v>
      </c>
      <c r="J245" s="8">
        <f t="shared" si="22"/>
        <v>0.20618680412371135</v>
      </c>
      <c r="K245" s="7">
        <f t="shared" si="23"/>
        <v>7.2164948453608243E-7</v>
      </c>
      <c r="L245" s="6">
        <f t="shared" si="24"/>
        <v>150</v>
      </c>
      <c r="M245" s="5">
        <f t="shared" si="25"/>
        <v>6.0625</v>
      </c>
      <c r="N245" s="4">
        <f t="shared" si="26"/>
        <v>1.2500043750000001</v>
      </c>
      <c r="O245" s="4">
        <f t="shared" si="27"/>
        <v>0.66225165562913912</v>
      </c>
      <c r="P245" t="s">
        <v>1303</v>
      </c>
      <c r="Q245">
        <v>1600000</v>
      </c>
      <c r="R245">
        <v>967</v>
      </c>
      <c r="S245">
        <v>2000000</v>
      </c>
      <c r="T245" s="3">
        <v>5</v>
      </c>
      <c r="U245" s="3">
        <v>7</v>
      </c>
      <c r="V245">
        <v>9700000</v>
      </c>
      <c r="W245" s="3">
        <v>15</v>
      </c>
      <c r="X245" s="1" t="s">
        <v>72</v>
      </c>
      <c r="Y245" s="1" t="s">
        <v>71</v>
      </c>
      <c r="Z245" s="2">
        <v>45851.832372685189</v>
      </c>
      <c r="AA245" t="s">
        <v>2255</v>
      </c>
      <c r="AB245" t="s">
        <v>203</v>
      </c>
    </row>
    <row r="246" spans="1:28">
      <c r="A246" s="3">
        <v>244</v>
      </c>
      <c r="B246" t="s">
        <v>1450</v>
      </c>
      <c r="C246" t="s">
        <v>1524</v>
      </c>
      <c r="D246" t="s">
        <v>1384</v>
      </c>
      <c r="E246" t="s">
        <v>1735</v>
      </c>
      <c r="F246" t="s">
        <v>1922</v>
      </c>
      <c r="G246" s="8"/>
      <c r="H246" s="8" t="str">
        <f t="shared" si="21"/>
        <v>1.마이크로-10만명 미만</v>
      </c>
      <c r="I246" s="8" t="str">
        <f ca="1">IFERROR(__xludf.DUMMYFUNCTION("iferror(REGEXEXTRACT(E246,""[a-zA-Z0-9._%+-]+@[a-zA-Z0-9.-]+\.[a-zA-Z]{2,}""),""2.이메일 없음"")"),"charlie@mostwantedmodels.com")</f>
        <v>charlie@mostwantedmodels.com</v>
      </c>
      <c r="J246" s="8">
        <f t="shared" si="22"/>
        <v>5.037282518641259E-2</v>
      </c>
      <c r="K246" s="7">
        <f t="shared" si="23"/>
        <v>2.6512013256006626E-4</v>
      </c>
      <c r="L246" s="6">
        <f t="shared" si="24"/>
        <v>60.449999999999996</v>
      </c>
      <c r="M246" s="5">
        <f t="shared" si="25"/>
        <v>2.9950372208436726</v>
      </c>
      <c r="N246" s="4">
        <f t="shared" si="26"/>
        <v>0.14640198511166252</v>
      </c>
      <c r="O246" s="4">
        <f t="shared" si="27"/>
        <v>1.627339300244101</v>
      </c>
      <c r="P246" t="s">
        <v>1304</v>
      </c>
      <c r="Q246">
        <v>40300</v>
      </c>
      <c r="R246">
        <v>4</v>
      </c>
      <c r="S246">
        <v>5868</v>
      </c>
      <c r="T246" s="3">
        <v>180</v>
      </c>
      <c r="U246" s="3">
        <v>32</v>
      </c>
      <c r="V246">
        <v>120700</v>
      </c>
      <c r="W246" s="3">
        <v>7</v>
      </c>
      <c r="X246" s="1" t="s">
        <v>5</v>
      </c>
      <c r="Y246" s="1" t="s">
        <v>70</v>
      </c>
      <c r="Z246" s="2">
        <v>45217.927534722221</v>
      </c>
      <c r="AA246" t="s">
        <v>2256</v>
      </c>
      <c r="AB246" t="s">
        <v>2004</v>
      </c>
    </row>
    <row r="247" spans="1:28">
      <c r="A247" s="3">
        <v>245</v>
      </c>
      <c r="B247" t="s">
        <v>1451</v>
      </c>
      <c r="C247" t="s">
        <v>1525</v>
      </c>
      <c r="D247" t="s">
        <v>1385</v>
      </c>
      <c r="E247" t="s">
        <v>1736</v>
      </c>
      <c r="F247" t="s">
        <v>1923</v>
      </c>
      <c r="G247" s="8"/>
      <c r="H247" s="8" t="str">
        <f t="shared" si="21"/>
        <v>1.마이크로-10만명 미만</v>
      </c>
      <c r="I247" s="8" t="str">
        <f ca="1">IFERROR(__xludf.DUMMYFUNCTION("iferror(REGEXEXTRACT(E247,""[a-zA-Z0-9._%+-]+@[a-zA-Z0-9.-]+\.[a-zA-Z]{2,}""),""2.이메일 없음"")"),"lalynd@icloud.com")</f>
        <v>lalynd@icloud.com</v>
      </c>
      <c r="J247" s="8">
        <f t="shared" si="22"/>
        <v>6.2162298387096776E-2</v>
      </c>
      <c r="K247" s="7">
        <f t="shared" si="23"/>
        <v>1.0080645161290323E-4</v>
      </c>
      <c r="L247" s="6">
        <f t="shared" si="24"/>
        <v>8.5274999999999999</v>
      </c>
      <c r="M247" s="5">
        <f t="shared" si="25"/>
        <v>104.69656992084433</v>
      </c>
      <c r="N247" s="4">
        <f t="shared" si="26"/>
        <v>6.4661389621811782</v>
      </c>
      <c r="O247" s="4">
        <f t="shared" si="27"/>
        <v>10.495932826029913</v>
      </c>
      <c r="P247" t="s">
        <v>1305</v>
      </c>
      <c r="Q247">
        <v>5685</v>
      </c>
      <c r="R247">
        <v>28</v>
      </c>
      <c r="S247">
        <v>36700</v>
      </c>
      <c r="T247" s="3">
        <v>239</v>
      </c>
      <c r="U247" s="3">
        <v>60</v>
      </c>
      <c r="V247">
        <v>595200</v>
      </c>
      <c r="W247" s="3">
        <v>96</v>
      </c>
      <c r="X247" s="1" t="s">
        <v>5</v>
      </c>
      <c r="Y247" s="1" t="s">
        <v>69</v>
      </c>
      <c r="Z247" s="2">
        <v>45870.262650462966</v>
      </c>
      <c r="AA247" t="s">
        <v>2257</v>
      </c>
      <c r="AB247" t="s">
        <v>2005</v>
      </c>
    </row>
    <row r="248" spans="1:28">
      <c r="A248" s="3">
        <v>246</v>
      </c>
      <c r="B248" t="s">
        <v>1452</v>
      </c>
      <c r="C248" t="s">
        <v>1526</v>
      </c>
      <c r="D248" t="s">
        <v>1386</v>
      </c>
      <c r="E248" t="s">
        <v>1737</v>
      </c>
      <c r="F248" t="s">
        <v>1924</v>
      </c>
      <c r="G248" s="8"/>
      <c r="H248" s="8" t="str">
        <f t="shared" si="21"/>
        <v>1.마이크로-10만명 미만</v>
      </c>
      <c r="I248" s="8" t="str">
        <f ca="1">IFERROR(__xludf.DUMMYFUNCTION("iferror(REGEXEXTRACT(E248,""[a-zA-Z0-9._%+-]+@[a-zA-Z0-9.-]+\.[a-zA-Z]{2,}""),""2.이메일 없음"")"),"thais.veras@mbdigital.pt")</f>
        <v>thais.veras@mbdigital.pt</v>
      </c>
      <c r="J248" s="8">
        <f t="shared" si="22"/>
        <v>0.17281481481481481</v>
      </c>
      <c r="K248" s="7">
        <f t="shared" si="23"/>
        <v>6.0000000000000001E-3</v>
      </c>
      <c r="L248" s="6">
        <f t="shared" si="24"/>
        <v>1.7909999999999999</v>
      </c>
      <c r="M248" s="5">
        <f t="shared" si="25"/>
        <v>11.306532663316583</v>
      </c>
      <c r="N248" s="4">
        <f t="shared" si="26"/>
        <v>0.61222780569514235</v>
      </c>
      <c r="O248" s="4">
        <f t="shared" si="27"/>
        <v>35.829451809387315</v>
      </c>
      <c r="P248" t="s">
        <v>1306</v>
      </c>
      <c r="Q248">
        <v>1194</v>
      </c>
      <c r="R248">
        <v>44</v>
      </c>
      <c r="S248">
        <v>650</v>
      </c>
      <c r="T248" s="3">
        <v>1602</v>
      </c>
      <c r="U248" s="3">
        <v>81</v>
      </c>
      <c r="V248">
        <v>13500</v>
      </c>
      <c r="W248" s="3">
        <v>49</v>
      </c>
      <c r="X248" s="1" t="s">
        <v>68</v>
      </c>
      <c r="Y248" s="1" t="s">
        <v>67</v>
      </c>
      <c r="Z248" s="2">
        <v>45180.139710648145</v>
      </c>
      <c r="AA248" t="s">
        <v>2258</v>
      </c>
      <c r="AB248" t="s">
        <v>2006</v>
      </c>
    </row>
    <row r="249" spans="1:28">
      <c r="A249" s="3">
        <v>247</v>
      </c>
      <c r="B249" t="s">
        <v>1453</v>
      </c>
      <c r="C249" t="s">
        <v>1527</v>
      </c>
      <c r="D249" t="s">
        <v>1387</v>
      </c>
      <c r="E249" t="s">
        <v>1738</v>
      </c>
      <c r="F249" t="s">
        <v>1925</v>
      </c>
      <c r="G249" s="8"/>
      <c r="H249" s="8" t="str">
        <f t="shared" si="21"/>
        <v>2.메가-10만명 이상</v>
      </c>
      <c r="I249" s="8" t="str">
        <f ca="1">IFERROR(__xludf.DUMMYFUNCTION("iferror(REGEXEXTRACT(E249,""[a-zA-Z0-9._%+-]+@[a-zA-Z0-9.-]+\.[a-zA-Z]{2,}""),""2.이메일 없음"")"),"2.이메일 없음")</f>
        <v>2.이메일 없음</v>
      </c>
      <c r="J249" s="8">
        <f t="shared" si="22"/>
        <v>2.1730769230769231E-2</v>
      </c>
      <c r="K249" s="7">
        <f t="shared" si="23"/>
        <v>2.0458265139116205E-5</v>
      </c>
      <c r="L249" s="6">
        <f t="shared" si="24"/>
        <v>150</v>
      </c>
      <c r="M249" s="5">
        <f t="shared" si="25"/>
        <v>4.0197368421052628</v>
      </c>
      <c r="N249" s="4">
        <f t="shared" si="26"/>
        <v>8.7253289473684215E-2</v>
      </c>
      <c r="O249" s="4">
        <f t="shared" si="27"/>
        <v>0.66225165562913912</v>
      </c>
      <c r="P249" t="s">
        <v>1307</v>
      </c>
      <c r="Q249">
        <v>121600</v>
      </c>
      <c r="R249">
        <v>347</v>
      </c>
      <c r="S249">
        <v>10600</v>
      </c>
      <c r="T249" s="3">
        <v>12</v>
      </c>
      <c r="U249" s="3">
        <v>10</v>
      </c>
      <c r="V249">
        <v>488800</v>
      </c>
      <c r="W249" s="3">
        <v>13</v>
      </c>
      <c r="X249" s="1">
        <v>2000</v>
      </c>
      <c r="Y249" s="1" t="s">
        <v>66</v>
      </c>
      <c r="Z249" s="2">
        <v>45884.321851851855</v>
      </c>
      <c r="AA249" t="s">
        <v>2259</v>
      </c>
      <c r="AB249" t="s">
        <v>2007</v>
      </c>
    </row>
    <row r="250" spans="1:28">
      <c r="A250" s="3">
        <v>248</v>
      </c>
      <c r="B250" t="s">
        <v>1454</v>
      </c>
      <c r="C250" t="s">
        <v>1528</v>
      </c>
      <c r="D250" t="s">
        <v>1388</v>
      </c>
      <c r="E250" t="s">
        <v>1460</v>
      </c>
      <c r="F250" t="s">
        <v>1926</v>
      </c>
      <c r="G250" s="8"/>
      <c r="H250" s="8" t="str">
        <f t="shared" si="21"/>
        <v>1.마이크로-10만명 미만</v>
      </c>
      <c r="I250" s="8" t="str">
        <f ca="1">IFERROR(__xludf.DUMMYFUNCTION("iferror(REGEXEXTRACT(E250,""[a-zA-Z0-9._%+-]+@[a-zA-Z0-9.-]+\.[a-zA-Z]{2,}""),""2.이메일 없음"")"),"2.이메일 없음")</f>
        <v>2.이메일 없음</v>
      </c>
      <c r="J250" s="8">
        <f t="shared" si="22"/>
        <v>0.29171210468920394</v>
      </c>
      <c r="K250" s="7">
        <f t="shared" si="23"/>
        <v>3.9258451472191931E-2</v>
      </c>
      <c r="L250" s="6">
        <f t="shared" si="24"/>
        <v>1.518</v>
      </c>
      <c r="M250" s="5">
        <f t="shared" si="25"/>
        <v>3.6245059288537549</v>
      </c>
      <c r="N250" s="4">
        <f t="shared" si="26"/>
        <v>0.43083003952569171</v>
      </c>
      <c r="O250" s="4">
        <f t="shared" si="27"/>
        <v>39.714058776806993</v>
      </c>
      <c r="P250" t="s">
        <v>1308</v>
      </c>
      <c r="Q250">
        <v>1012</v>
      </c>
      <c r="R250">
        <v>13</v>
      </c>
      <c r="S250">
        <v>292</v>
      </c>
      <c r="T250" s="3">
        <v>634</v>
      </c>
      <c r="U250" s="3">
        <v>144</v>
      </c>
      <c r="V250">
        <v>3668</v>
      </c>
      <c r="W250" s="3">
        <v>27</v>
      </c>
      <c r="X250" s="1" t="s">
        <v>5</v>
      </c>
      <c r="Y250" s="1" t="s">
        <v>62</v>
      </c>
      <c r="Z250" s="2">
        <v>45687.551793981482</v>
      </c>
      <c r="AA250" t="s">
        <v>2260</v>
      </c>
      <c r="AB250" t="s">
        <v>2008</v>
      </c>
    </row>
    <row r="251" spans="1:28">
      <c r="A251" s="3">
        <v>249</v>
      </c>
      <c r="B251" t="s">
        <v>1455</v>
      </c>
      <c r="C251" t="s">
        <v>1455</v>
      </c>
      <c r="D251" t="s">
        <v>1389</v>
      </c>
      <c r="E251" t="s">
        <v>1460</v>
      </c>
      <c r="F251" t="s">
        <v>1927</v>
      </c>
      <c r="G251" s="8"/>
      <c r="H251" s="8" t="str">
        <f t="shared" si="21"/>
        <v>1.마이크로-10만명 미만</v>
      </c>
      <c r="I251" s="8" t="str">
        <f ca="1">IFERROR(__xludf.DUMMYFUNCTION("iferror(REGEXEXTRACT(E251,""[a-zA-Z0-9._%+-]+@[a-zA-Z0-9.-]+\.[a-zA-Z]{2,}""),""2.이메일 없음"")"),"eviecrawfordxcollab@gmail.com")</f>
        <v>eviecrawfordxcollab@gmail.com</v>
      </c>
      <c r="J251" s="8">
        <f t="shared" si="22"/>
        <v>0.2742857142857143</v>
      </c>
      <c r="K251" s="7">
        <f t="shared" si="23"/>
        <v>5.1428571428571428E-2</v>
      </c>
      <c r="L251" s="6">
        <f t="shared" si="24"/>
        <v>0.23699999999999999</v>
      </c>
      <c r="M251" s="5">
        <f t="shared" si="25"/>
        <v>1.1075949367088607</v>
      </c>
      <c r="N251" s="4">
        <f t="shared" si="26"/>
        <v>0.21518987341772153</v>
      </c>
      <c r="O251" s="4">
        <f t="shared" si="27"/>
        <v>80.840743734842349</v>
      </c>
      <c r="P251" t="s">
        <v>1309</v>
      </c>
      <c r="Q251">
        <v>158</v>
      </c>
      <c r="R251">
        <v>6</v>
      </c>
      <c r="S251">
        <v>25</v>
      </c>
      <c r="T251" s="3">
        <v>14</v>
      </c>
      <c r="U251" s="3">
        <v>9</v>
      </c>
      <c r="V251">
        <v>175</v>
      </c>
      <c r="W251" s="3">
        <v>14</v>
      </c>
      <c r="X251" s="1" t="s">
        <v>60</v>
      </c>
      <c r="Y251" s="1" t="s">
        <v>59</v>
      </c>
      <c r="Z251" s="2">
        <v>45686.518611111111</v>
      </c>
      <c r="AA251" t="s">
        <v>2261</v>
      </c>
      <c r="AB251" t="s">
        <v>2009</v>
      </c>
    </row>
    <row r="252" spans="1:28">
      <c r="A252" s="3">
        <v>250</v>
      </c>
      <c r="B252" t="s">
        <v>912</v>
      </c>
      <c r="C252" t="s">
        <v>910</v>
      </c>
      <c r="D252" t="s">
        <v>911</v>
      </c>
      <c r="E252" t="s">
        <v>1739</v>
      </c>
      <c r="F252" t="s">
        <v>1928</v>
      </c>
      <c r="G252" s="8"/>
      <c r="H252" s="8" t="str">
        <f t="shared" si="21"/>
        <v>2.메가-10만명 이상</v>
      </c>
      <c r="I252" s="8" t="str">
        <f ca="1">IFERROR(__xludf.DUMMYFUNCTION("iferror(REGEXEXTRACT(E252,""[a-zA-Z0-9._%+-]+@[a-zA-Z0-9.-]+\.[a-zA-Z]{2,}""),""2.이메일 없음"")"),"tiktok@leahcedeno.com")</f>
        <v>tiktok@leahcedeno.com</v>
      </c>
      <c r="J252" s="8">
        <f t="shared" si="22"/>
        <v>4.2037096774193546E-2</v>
      </c>
      <c r="K252" s="7">
        <f t="shared" si="23"/>
        <v>2.967741935483871E-5</v>
      </c>
      <c r="L252" s="6">
        <f t="shared" si="24"/>
        <v>150</v>
      </c>
      <c r="M252" s="5">
        <f t="shared" si="25"/>
        <v>7.0358601906491147</v>
      </c>
      <c r="N252" s="4">
        <f t="shared" si="26"/>
        <v>0.29503404448479348</v>
      </c>
      <c r="O252" s="4">
        <f t="shared" si="27"/>
        <v>0.66225165562913912</v>
      </c>
      <c r="P252" t="s">
        <v>1310</v>
      </c>
      <c r="Q252">
        <v>440600</v>
      </c>
      <c r="R252">
        <v>2992</v>
      </c>
      <c r="S252">
        <v>129900</v>
      </c>
      <c r="T252" s="3">
        <v>323</v>
      </c>
      <c r="U252" s="3">
        <v>92</v>
      </c>
      <c r="V252">
        <v>3100000</v>
      </c>
      <c r="W252" s="3">
        <v>71</v>
      </c>
      <c r="X252" s="1" t="s">
        <v>5</v>
      </c>
      <c r="Y252" s="1" t="s">
        <v>56</v>
      </c>
      <c r="Z252" s="2">
        <v>45681.447581018518</v>
      </c>
      <c r="AA252" t="s">
        <v>2262</v>
      </c>
      <c r="AB252" t="s">
        <v>2010</v>
      </c>
    </row>
    <row r="253" spans="1:28">
      <c r="A253" s="3">
        <v>251</v>
      </c>
      <c r="B253" t="s">
        <v>905</v>
      </c>
      <c r="C253" t="s">
        <v>903</v>
      </c>
      <c r="D253" t="s">
        <v>904</v>
      </c>
      <c r="E253" t="s">
        <v>1740</v>
      </c>
      <c r="F253" t="s">
        <v>1929</v>
      </c>
      <c r="G253" s="8"/>
      <c r="H253" s="8" t="str">
        <f t="shared" si="21"/>
        <v>2.메가-10만명 이상</v>
      </c>
      <c r="I253" s="8" t="str">
        <f ca="1">IFERROR(__xludf.DUMMYFUNCTION("iferror(REGEXEXTRACT(E253,""[a-zA-Z0-9._%+-]+@[a-zA-Z0-9.-]+\.[a-zA-Z]{2,}""),""2.이메일 없음"")"),"2.이메일 없음")</f>
        <v>2.이메일 없음</v>
      </c>
      <c r="J253" s="8">
        <f t="shared" si="22"/>
        <v>1.0247632920611798E-2</v>
      </c>
      <c r="K253" s="7">
        <f t="shared" si="23"/>
        <v>1.3838310269482883E-4</v>
      </c>
      <c r="L253" s="6">
        <f t="shared" si="24"/>
        <v>150</v>
      </c>
      <c r="M253" s="5">
        <f t="shared" si="25"/>
        <v>0.24557324271150063</v>
      </c>
      <c r="N253" s="4">
        <f t="shared" si="26"/>
        <v>2.4825612591665176E-3</v>
      </c>
      <c r="O253" s="4">
        <f t="shared" si="27"/>
        <v>0.66225165562913912</v>
      </c>
      <c r="P253" t="s">
        <v>1311</v>
      </c>
      <c r="Q253">
        <v>559100</v>
      </c>
      <c r="R253">
        <v>1255</v>
      </c>
      <c r="S253">
        <v>1369</v>
      </c>
      <c r="T253" s="3">
        <v>19</v>
      </c>
      <c r="U253" s="3">
        <v>19</v>
      </c>
      <c r="V253">
        <v>137300</v>
      </c>
      <c r="W253" s="3">
        <v>6</v>
      </c>
      <c r="X253" s="1" t="s">
        <v>50</v>
      </c>
      <c r="Y253" s="1" t="s">
        <v>49</v>
      </c>
      <c r="Z253" s="2">
        <v>45890.346562500003</v>
      </c>
      <c r="AA253" t="s">
        <v>2263</v>
      </c>
      <c r="AB253" t="s">
        <v>902</v>
      </c>
    </row>
    <row r="254" spans="1:28">
      <c r="A254" s="3">
        <v>252</v>
      </c>
      <c r="B254" t="s">
        <v>901</v>
      </c>
      <c r="C254" t="s">
        <v>898</v>
      </c>
      <c r="D254" t="s">
        <v>900</v>
      </c>
      <c r="E254" t="s">
        <v>1741</v>
      </c>
      <c r="F254" t="s">
        <v>899</v>
      </c>
      <c r="G254" s="8"/>
      <c r="H254" s="8" t="str">
        <f t="shared" si="21"/>
        <v>2.메가-10만명 이상</v>
      </c>
      <c r="I254" s="8" t="str">
        <f ca="1">IFERROR(__xludf.DUMMYFUNCTION("iferror(REGEXEXTRACT(E254,""[a-zA-Z0-9._%+-]+@[a-zA-Z0-9.-]+\.[a-zA-Z]{2,}""),""2.이메일 없음"")"),"chloelenahan1@outlook.com")</f>
        <v>chloelenahan1@outlook.com</v>
      </c>
      <c r="J254" s="8">
        <f t="shared" si="22"/>
        <v>6.933842239185751E-3</v>
      </c>
      <c r="K254" s="7">
        <f t="shared" si="23"/>
        <v>2.9686174724342664E-5</v>
      </c>
      <c r="L254" s="6">
        <f t="shared" si="24"/>
        <v>150</v>
      </c>
      <c r="M254" s="5">
        <f t="shared" si="25"/>
        <v>1.3829912023460411</v>
      </c>
      <c r="N254" s="4">
        <f t="shared" si="26"/>
        <v>9.4662756598240475E-3</v>
      </c>
      <c r="O254" s="4">
        <f t="shared" si="27"/>
        <v>0.66225165562913912</v>
      </c>
      <c r="P254" t="s">
        <v>1312</v>
      </c>
      <c r="Q254">
        <v>170500</v>
      </c>
      <c r="R254">
        <v>1463</v>
      </c>
      <c r="S254">
        <v>1607</v>
      </c>
      <c r="T254" s="3">
        <v>21</v>
      </c>
      <c r="U254" s="3">
        <v>7</v>
      </c>
      <c r="V254">
        <v>235800</v>
      </c>
      <c r="W254" s="3">
        <v>10</v>
      </c>
      <c r="X254" s="1" t="s">
        <v>5</v>
      </c>
      <c r="Y254" s="1" t="s">
        <v>47</v>
      </c>
      <c r="Z254" s="2">
        <v>45884.286365740743</v>
      </c>
      <c r="AA254" t="s">
        <v>2264</v>
      </c>
      <c r="AB254" t="s">
        <v>897</v>
      </c>
    </row>
    <row r="255" spans="1:28">
      <c r="A255" s="3">
        <v>253</v>
      </c>
      <c r="B255" t="s">
        <v>909</v>
      </c>
      <c r="C255" t="s">
        <v>907</v>
      </c>
      <c r="D255" t="s">
        <v>908</v>
      </c>
      <c r="E255" t="s">
        <v>1742</v>
      </c>
      <c r="F255" t="s">
        <v>1930</v>
      </c>
      <c r="G255" s="8"/>
      <c r="H255" s="8" t="str">
        <f t="shared" si="21"/>
        <v>2.메가-10만명 이상</v>
      </c>
      <c r="I255" s="8" t="str">
        <f ca="1">IFERROR(__xludf.DUMMYFUNCTION("iferror(REGEXEXTRACT(E255,""[a-zA-Z0-9._%+-]+@[a-zA-Z0-9.-]+\.[a-zA-Z]{2,}""),""2.이메일 없음"")"),"2.이메일 없음")</f>
        <v>2.이메일 없음</v>
      </c>
      <c r="J255" s="8">
        <f t="shared" si="22"/>
        <v>1.6862857142857141E-2</v>
      </c>
      <c r="K255" s="7">
        <f t="shared" si="23"/>
        <v>7.6190476190476188E-6</v>
      </c>
      <c r="L255" s="6">
        <f t="shared" si="24"/>
        <v>150</v>
      </c>
      <c r="M255" s="5">
        <f t="shared" si="25"/>
        <v>16.509433962264151</v>
      </c>
      <c r="N255" s="4">
        <f t="shared" si="26"/>
        <v>0.27764150943396226</v>
      </c>
      <c r="O255" s="4">
        <f t="shared" si="27"/>
        <v>0.66225165562913912</v>
      </c>
      <c r="P255" t="s">
        <v>1313</v>
      </c>
      <c r="Q255">
        <v>127200</v>
      </c>
      <c r="R255">
        <v>573</v>
      </c>
      <c r="S255">
        <v>35300</v>
      </c>
      <c r="T255" s="3">
        <v>96</v>
      </c>
      <c r="U255" s="3">
        <v>16</v>
      </c>
      <c r="V255">
        <v>2100000</v>
      </c>
      <c r="W255" s="3">
        <v>11</v>
      </c>
      <c r="X255" s="1" t="s">
        <v>46</v>
      </c>
      <c r="Y255" s="1" t="s">
        <v>45</v>
      </c>
      <c r="Z255" s="2">
        <v>45863.18041666667</v>
      </c>
      <c r="AA255" t="s">
        <v>2265</v>
      </c>
      <c r="AB255" t="s">
        <v>906</v>
      </c>
    </row>
    <row r="256" spans="1:28">
      <c r="A256" s="3">
        <v>254</v>
      </c>
      <c r="B256" t="s">
        <v>892</v>
      </c>
      <c r="C256" t="s">
        <v>890</v>
      </c>
      <c r="D256" t="s">
        <v>891</v>
      </c>
      <c r="E256" t="s">
        <v>1743</v>
      </c>
      <c r="F256" t="s">
        <v>1931</v>
      </c>
      <c r="G256" s="8"/>
      <c r="H256" s="8" t="str">
        <f t="shared" si="21"/>
        <v>1.마이크로-10만명 미만</v>
      </c>
      <c r="I256" s="8" t="str">
        <f ca="1">IFERROR(__xludf.DUMMYFUNCTION("iferror(REGEXEXTRACT(E256,""[a-zA-Z0-9._%+-]+@[a-zA-Z0-9.-]+\.[a-zA-Z]{2,}""),""2.이메일 없음"")"),"chasieslife@gmail.com")</f>
        <v>chasieslife@gmail.com</v>
      </c>
      <c r="J256" s="8">
        <f t="shared" si="22"/>
        <v>5.9603554340396441E-3</v>
      </c>
      <c r="K256" s="7">
        <f t="shared" si="23"/>
        <v>2.050580997949419E-5</v>
      </c>
      <c r="L256" s="6">
        <f t="shared" si="24"/>
        <v>11.9475</v>
      </c>
      <c r="M256" s="5">
        <f t="shared" si="25"/>
        <v>18.367859384808536</v>
      </c>
      <c r="N256" s="4">
        <f t="shared" si="26"/>
        <v>0.109353421217828</v>
      </c>
      <c r="O256" s="4">
        <f t="shared" si="27"/>
        <v>7.7234987449314545</v>
      </c>
      <c r="P256" t="s">
        <v>1314</v>
      </c>
      <c r="Q256">
        <v>7965</v>
      </c>
      <c r="R256">
        <v>579</v>
      </c>
      <c r="S256">
        <v>868</v>
      </c>
      <c r="T256" s="3">
        <v>1</v>
      </c>
      <c r="U256" s="3">
        <v>3</v>
      </c>
      <c r="V256">
        <v>146300</v>
      </c>
      <c r="W256" s="3">
        <v>16</v>
      </c>
      <c r="X256" s="1" t="s">
        <v>5</v>
      </c>
      <c r="Y256" s="1" t="s">
        <v>41</v>
      </c>
      <c r="Z256" s="2">
        <v>45084.483124999999</v>
      </c>
      <c r="AA256" t="s">
        <v>2266</v>
      </c>
      <c r="AB256" t="s">
        <v>889</v>
      </c>
    </row>
    <row r="257" spans="1:28">
      <c r="A257" s="3">
        <v>255</v>
      </c>
      <c r="B257" t="s">
        <v>811</v>
      </c>
      <c r="C257" t="s">
        <v>809</v>
      </c>
      <c r="D257" t="s">
        <v>810</v>
      </c>
      <c r="E257" t="s">
        <v>1744</v>
      </c>
      <c r="F257" t="s">
        <v>1932</v>
      </c>
      <c r="G257" s="8"/>
      <c r="H257" s="8" t="str">
        <f t="shared" si="21"/>
        <v>1.마이크로-10만명 미만</v>
      </c>
      <c r="I257" s="8" t="str">
        <f ca="1">IFERROR(__xludf.DUMMYFUNCTION("iferror(REGEXEXTRACT(E257,""[a-zA-Z0-9._%+-]+@[a-zA-Z0-9.-]+\.[a-zA-Z]{2,}""),""2.이메일 없음"")"),"2.이메일 없음")</f>
        <v>2.이메일 없음</v>
      </c>
      <c r="J257" s="8">
        <f t="shared" si="22"/>
        <v>1.9949087823504456E-2</v>
      </c>
      <c r="K257" s="7">
        <f t="shared" si="23"/>
        <v>2.5456088247772593E-5</v>
      </c>
      <c r="L257" s="6">
        <f t="shared" si="24"/>
        <v>42.45</v>
      </c>
      <c r="M257" s="5">
        <f t="shared" si="25"/>
        <v>8.328621908127209</v>
      </c>
      <c r="N257" s="4">
        <f t="shared" si="26"/>
        <v>0.1659363957597173</v>
      </c>
      <c r="O257" s="4">
        <f t="shared" si="27"/>
        <v>2.3014959723820483</v>
      </c>
      <c r="P257" t="s">
        <v>1315</v>
      </c>
      <c r="Q257">
        <v>28300</v>
      </c>
      <c r="R257">
        <v>785</v>
      </c>
      <c r="S257">
        <v>4690</v>
      </c>
      <c r="T257" s="3">
        <v>6</v>
      </c>
      <c r="U257" s="3">
        <v>6</v>
      </c>
      <c r="V257">
        <v>235700</v>
      </c>
      <c r="W257" s="3">
        <v>11</v>
      </c>
      <c r="X257" s="1" t="s">
        <v>39</v>
      </c>
      <c r="Y257" s="1" t="s">
        <v>38</v>
      </c>
      <c r="Z257" s="2">
        <v>45618.134120370371</v>
      </c>
      <c r="AA257" t="s">
        <v>2267</v>
      </c>
      <c r="AB257" t="s">
        <v>808</v>
      </c>
    </row>
    <row r="258" spans="1:28">
      <c r="A258" s="3">
        <v>256</v>
      </c>
      <c r="B258" t="s">
        <v>886</v>
      </c>
      <c r="C258" t="s">
        <v>884</v>
      </c>
      <c r="D258" t="s">
        <v>885</v>
      </c>
      <c r="E258" t="s">
        <v>1745</v>
      </c>
      <c r="F258" t="s">
        <v>1933</v>
      </c>
      <c r="G258" s="8"/>
      <c r="H258" s="8" t="str">
        <f t="shared" si="21"/>
        <v>1.마이크로-10만명 미만</v>
      </c>
      <c r="I258" s="8" t="str">
        <f ca="1">IFERROR(__xludf.DUMMYFUNCTION("iferror(REGEXEXTRACT(E258,""[a-zA-Z0-9._%+-]+@[a-zA-Z0-9.-]+\.[a-zA-Z]{2,}""),""2.이메일 없음"")"),"2.이메일 없음")</f>
        <v>2.이메일 없음</v>
      </c>
      <c r="J258" s="8">
        <f t="shared" si="22"/>
        <v>7.5757121439280359E-2</v>
      </c>
      <c r="K258" s="7">
        <f t="shared" si="23"/>
        <v>1.9640179910044978E-3</v>
      </c>
      <c r="L258" s="6">
        <f t="shared" si="24"/>
        <v>129</v>
      </c>
      <c r="M258" s="5">
        <f t="shared" si="25"/>
        <v>0.77558139534883719</v>
      </c>
      <c r="N258" s="4">
        <f t="shared" si="26"/>
        <v>7.1046511627906976E-3</v>
      </c>
      <c r="O258" s="4">
        <f t="shared" si="27"/>
        <v>0.76923076923076927</v>
      </c>
      <c r="P258" t="s">
        <v>1316</v>
      </c>
      <c r="Q258">
        <v>86000</v>
      </c>
      <c r="R258">
        <v>4519</v>
      </c>
      <c r="S258">
        <v>480</v>
      </c>
      <c r="T258" s="3">
        <v>4442</v>
      </c>
      <c r="U258" s="3">
        <v>131</v>
      </c>
      <c r="V258">
        <v>66700</v>
      </c>
      <c r="W258" s="3">
        <v>9</v>
      </c>
      <c r="X258" s="1" t="s">
        <v>37</v>
      </c>
      <c r="Y258" s="1" t="s">
        <v>36</v>
      </c>
      <c r="Z258" s="2">
        <v>45743.462997685187</v>
      </c>
      <c r="AA258" t="s">
        <v>2268</v>
      </c>
      <c r="AB258" t="s">
        <v>883</v>
      </c>
    </row>
    <row r="259" spans="1:28">
      <c r="A259" s="3">
        <v>257</v>
      </c>
      <c r="B259" t="s">
        <v>830</v>
      </c>
      <c r="C259" t="s">
        <v>1529</v>
      </c>
      <c r="D259" t="s">
        <v>829</v>
      </c>
      <c r="E259" t="s">
        <v>1746</v>
      </c>
      <c r="F259" t="s">
        <v>1934</v>
      </c>
      <c r="G259" s="8"/>
      <c r="H259" s="8" t="str">
        <f t="shared" ref="H259:H267" si="28">IF(Q259&lt;100000,"1.마이크로-10만명 미만","2.메가-10만명 이상")</f>
        <v>1.마이크로-10만명 미만</v>
      </c>
      <c r="I259" s="8" t="str">
        <f ca="1">IFERROR(__xludf.DUMMYFUNCTION("iferror(REGEXEXTRACT(E259,""[a-zA-Z0-9._%+-]+@[a-zA-Z0-9.-]+\.[a-zA-Z]{2,}""),""2.이메일 없음"")"),"The.Rickaya@gmail.com")</f>
        <v>The.Rickaya@gmail.com</v>
      </c>
      <c r="J259" s="8">
        <f t="shared" ref="J259:J267" si="29">IFERROR((S259+T259+U259)/V259,"")</f>
        <v>5.9094633346988938E-3</v>
      </c>
      <c r="K259" s="7">
        <f t="shared" ref="K259:K267" si="30">IFERROR(U259/V259,"")</f>
        <v>1.4338385907414994E-5</v>
      </c>
      <c r="L259" s="6">
        <f t="shared" ref="L259:L267" si="31">IFERROR(MIN(Q259/1000*1.5, 150),"")</f>
        <v>52.199999999999996</v>
      </c>
      <c r="M259" s="5">
        <f t="shared" ref="M259:M267" si="32">IFERROR(V259/Q259,"")</f>
        <v>28.057471264367816</v>
      </c>
      <c r="N259" s="4">
        <f t="shared" ref="N259:N267" si="33">IFERROR((S259+U259)/Q259,"")</f>
        <v>0.16517241379310346</v>
      </c>
      <c r="O259" s="4">
        <f t="shared" ref="O259:O267" si="34">IFERROR(100/(L259+1),"")</f>
        <v>1.879699248120301</v>
      </c>
      <c r="P259" t="s">
        <v>1317</v>
      </c>
      <c r="Q259">
        <v>34800</v>
      </c>
      <c r="R259">
        <v>4593</v>
      </c>
      <c r="S259">
        <v>5734</v>
      </c>
      <c r="T259" s="3">
        <v>22</v>
      </c>
      <c r="U259" s="3">
        <v>14</v>
      </c>
      <c r="V259">
        <v>976400</v>
      </c>
      <c r="W259" s="3">
        <v>10</v>
      </c>
      <c r="X259" s="1" t="s">
        <v>5</v>
      </c>
      <c r="Y259" s="1" t="s">
        <v>32</v>
      </c>
      <c r="Z259" s="2">
        <v>45828.412789351853</v>
      </c>
      <c r="AA259" t="s">
        <v>2269</v>
      </c>
      <c r="AB259" t="s">
        <v>827</v>
      </c>
    </row>
    <row r="260" spans="1:28">
      <c r="A260" s="3">
        <v>258</v>
      </c>
      <c r="B260" t="s">
        <v>840</v>
      </c>
      <c r="C260" t="s">
        <v>840</v>
      </c>
      <c r="D260" t="s">
        <v>839</v>
      </c>
      <c r="E260" t="s">
        <v>1747</v>
      </c>
      <c r="F260" t="s">
        <v>838</v>
      </c>
      <c r="G260" s="8"/>
      <c r="H260" s="8" t="str">
        <f t="shared" si="28"/>
        <v>2.메가-10만명 이상</v>
      </c>
      <c r="I260" s="8" t="str">
        <f ca="1">IFERROR(__xludf.DUMMYFUNCTION("iferror(REGEXEXTRACT(E260,""[a-zA-Z0-9._%+-]+@[a-zA-Z0-9.-]+\.[a-zA-Z]{2,}""),""2.이메일 없음"")"),"2.이메일 없음")</f>
        <v>2.이메일 없음</v>
      </c>
      <c r="J260" s="8">
        <f t="shared" si="29"/>
        <v>2.0879864636209815E-2</v>
      </c>
      <c r="K260" s="7">
        <f t="shared" si="30"/>
        <v>8.4602368866328257E-5</v>
      </c>
      <c r="L260" s="6">
        <f t="shared" si="31"/>
        <v>150</v>
      </c>
      <c r="M260" s="5">
        <f t="shared" si="32"/>
        <v>0.26705829191143243</v>
      </c>
      <c r="N260" s="4">
        <f t="shared" si="33"/>
        <v>5.5761409850881155E-3</v>
      </c>
      <c r="O260" s="4">
        <f t="shared" si="34"/>
        <v>0.66225165562913912</v>
      </c>
      <c r="P260" t="s">
        <v>1318</v>
      </c>
      <c r="Q260">
        <v>221300</v>
      </c>
      <c r="R260">
        <v>1667</v>
      </c>
      <c r="S260">
        <v>1229</v>
      </c>
      <c r="T260" s="3">
        <v>0</v>
      </c>
      <c r="U260" s="3">
        <v>5</v>
      </c>
      <c r="V260">
        <v>59100</v>
      </c>
      <c r="W260" s="3">
        <v>15</v>
      </c>
      <c r="X260" s="1" t="s">
        <v>27</v>
      </c>
      <c r="Y260" s="1" t="s">
        <v>26</v>
      </c>
      <c r="Z260" s="2">
        <v>45826.556122685186</v>
      </c>
      <c r="AA260" t="s">
        <v>2270</v>
      </c>
      <c r="AB260" t="s">
        <v>836</v>
      </c>
    </row>
    <row r="261" spans="1:28">
      <c r="A261" s="3">
        <v>259</v>
      </c>
      <c r="B261" t="s">
        <v>805</v>
      </c>
      <c r="C261" t="s">
        <v>804</v>
      </c>
      <c r="D261" t="s">
        <v>803</v>
      </c>
      <c r="E261" t="s">
        <v>1748</v>
      </c>
      <c r="F261" t="s">
        <v>1935</v>
      </c>
      <c r="G261" s="8"/>
      <c r="H261" s="8" t="str">
        <f t="shared" si="28"/>
        <v>1.마이크로-10만명 미만</v>
      </c>
      <c r="I261" s="8" t="str">
        <f ca="1">IFERROR(__xludf.DUMMYFUNCTION("iferror(REGEXEXTRACT(E261,""[a-zA-Z0-9._%+-]+@[a-zA-Z0-9.-]+\.[a-zA-Z]{2,}""),""2.이메일 없음"")"),"sadie@moxymgt.com")</f>
        <v>sadie@moxymgt.com</v>
      </c>
      <c r="J261" s="8">
        <f t="shared" si="29"/>
        <v>2.880925598585891</v>
      </c>
      <c r="K261" s="7">
        <f t="shared" si="30"/>
        <v>0.27205527880443514</v>
      </c>
      <c r="L261" s="6">
        <f t="shared" si="31"/>
        <v>119.10000000000001</v>
      </c>
      <c r="M261" s="5">
        <f t="shared" si="32"/>
        <v>7.837531486146096E-2</v>
      </c>
      <c r="N261" s="4">
        <f t="shared" si="33"/>
        <v>2.4282115869017632E-2</v>
      </c>
      <c r="O261" s="4">
        <f t="shared" si="34"/>
        <v>0.83263946711074099</v>
      </c>
      <c r="P261" t="s">
        <v>1319</v>
      </c>
      <c r="Q261">
        <v>79400</v>
      </c>
      <c r="R261">
        <v>804</v>
      </c>
      <c r="S261">
        <v>235</v>
      </c>
      <c r="T261" s="3">
        <v>16000</v>
      </c>
      <c r="U261" s="3">
        <v>1693</v>
      </c>
      <c r="V261">
        <v>6223</v>
      </c>
      <c r="W261" s="3">
        <v>14</v>
      </c>
      <c r="X261" s="1" t="s">
        <v>5</v>
      </c>
      <c r="Y261" s="1" t="s">
        <v>20</v>
      </c>
      <c r="Z261" s="2">
        <v>45352.484143518515</v>
      </c>
      <c r="AA261" t="s">
        <v>2271</v>
      </c>
      <c r="AB261" t="s">
        <v>800</v>
      </c>
    </row>
    <row r="262" spans="1:28">
      <c r="A262" s="3">
        <v>260</v>
      </c>
      <c r="B262" t="s">
        <v>882</v>
      </c>
      <c r="C262" t="s">
        <v>879</v>
      </c>
      <c r="D262" t="s">
        <v>881</v>
      </c>
      <c r="E262" t="s">
        <v>1749</v>
      </c>
      <c r="F262" t="s">
        <v>880</v>
      </c>
      <c r="G262" s="8"/>
      <c r="H262" s="8" t="str">
        <f t="shared" si="28"/>
        <v>1.마이크로-10만명 미만</v>
      </c>
      <c r="I262" s="8" t="str">
        <f ca="1">IFERROR(__xludf.DUMMYFUNCTION("iferror(REGEXEXTRACT(E262,""[a-zA-Z0-9._%+-]+@[a-zA-Z0-9.-]+\.[a-zA-Z]{2,}""),""2.이메일 없음"")"),"2.이메일 없음")</f>
        <v>2.이메일 없음</v>
      </c>
      <c r="J262" s="8">
        <f t="shared" si="29"/>
        <v>7.0103181427343078E-2</v>
      </c>
      <c r="K262" s="7">
        <f t="shared" si="30"/>
        <v>2.5021496130696475E-3</v>
      </c>
      <c r="L262" s="6">
        <f t="shared" si="31"/>
        <v>70.800000000000011</v>
      </c>
      <c r="M262" s="5">
        <f t="shared" si="32"/>
        <v>2.4639830508474576</v>
      </c>
      <c r="N262" s="4">
        <f t="shared" si="33"/>
        <v>2.2033898305084745E-2</v>
      </c>
      <c r="O262" s="4">
        <f t="shared" si="34"/>
        <v>1.3927576601671308</v>
      </c>
      <c r="P262" t="s">
        <v>1320</v>
      </c>
      <c r="Q262">
        <v>47200</v>
      </c>
      <c r="R262">
        <v>859</v>
      </c>
      <c r="S262">
        <v>749</v>
      </c>
      <c r="T262" s="3">
        <v>7113</v>
      </c>
      <c r="U262" s="3">
        <v>291</v>
      </c>
      <c r="V262">
        <v>116300</v>
      </c>
      <c r="W262" s="3">
        <v>15</v>
      </c>
      <c r="X262" s="1" t="s">
        <v>16</v>
      </c>
      <c r="Y262" s="1" t="s">
        <v>15</v>
      </c>
      <c r="Z262" s="2">
        <v>45714.312858796293</v>
      </c>
      <c r="AA262" t="s">
        <v>2272</v>
      </c>
      <c r="AB262" t="s">
        <v>878</v>
      </c>
    </row>
    <row r="263" spans="1:28">
      <c r="A263" s="3">
        <v>261</v>
      </c>
      <c r="B263" t="s">
        <v>862</v>
      </c>
      <c r="C263" t="s">
        <v>859</v>
      </c>
      <c r="D263" t="s">
        <v>861</v>
      </c>
      <c r="E263" t="s">
        <v>1750</v>
      </c>
      <c r="F263" t="s">
        <v>860</v>
      </c>
      <c r="G263" s="8"/>
      <c r="H263" s="8" t="str">
        <f t="shared" si="28"/>
        <v>1.마이크로-10만명 미만</v>
      </c>
      <c r="I263" s="8" t="str">
        <f ca="1">IFERROR(__xludf.DUMMYFUNCTION("iferror(REGEXEXTRACT(E263,""[a-zA-Z0-9._%+-]+@[a-zA-Z0-9.-]+\.[a-zA-Z]{2,}""),""2.이메일 없음"")"),"2.이메일 없음")</f>
        <v>2.이메일 없음</v>
      </c>
      <c r="J263" s="8">
        <f t="shared" si="29"/>
        <v>6.4691358024691354E-3</v>
      </c>
      <c r="K263" s="7">
        <f t="shared" si="30"/>
        <v>2.2222222222222223E-4</v>
      </c>
      <c r="L263" s="6">
        <f t="shared" si="31"/>
        <v>3.8745000000000003</v>
      </c>
      <c r="M263" s="5">
        <f t="shared" si="32"/>
        <v>15.679442508710801</v>
      </c>
      <c r="N263" s="4">
        <f t="shared" si="33"/>
        <v>9.4463801780874948E-2</v>
      </c>
      <c r="O263" s="4">
        <f t="shared" si="34"/>
        <v>20.514924607652066</v>
      </c>
      <c r="P263" t="s">
        <v>1321</v>
      </c>
      <c r="Q263">
        <v>2583</v>
      </c>
      <c r="R263">
        <v>995</v>
      </c>
      <c r="S263">
        <v>235</v>
      </c>
      <c r="T263" s="3">
        <v>18</v>
      </c>
      <c r="U263" s="3">
        <v>9</v>
      </c>
      <c r="V263">
        <v>40500</v>
      </c>
      <c r="W263" s="3">
        <v>18</v>
      </c>
      <c r="X263" s="1" t="s">
        <v>5</v>
      </c>
      <c r="Y263" s="1" t="s">
        <v>11</v>
      </c>
      <c r="Z263" s="2">
        <v>45886.997754629629</v>
      </c>
      <c r="AA263" t="s">
        <v>2273</v>
      </c>
      <c r="AB263" t="s">
        <v>858</v>
      </c>
    </row>
    <row r="264" spans="1:28">
      <c r="A264" s="3">
        <v>262</v>
      </c>
      <c r="B264" t="s">
        <v>1456</v>
      </c>
      <c r="C264" t="s">
        <v>775</v>
      </c>
      <c r="D264" t="s">
        <v>1390</v>
      </c>
      <c r="E264" t="s">
        <v>777</v>
      </c>
      <c r="F264" t="s">
        <v>1936</v>
      </c>
      <c r="G264" s="8"/>
      <c r="H264" s="8" t="str">
        <f t="shared" si="28"/>
        <v>1.마이크로-10만명 미만</v>
      </c>
      <c r="I264" s="8" t="str">
        <f ca="1">IFERROR(__xludf.DUMMYFUNCTION("iferror(REGEXEXTRACT(E264,""[a-zA-Z0-9._%+-]+@[a-zA-Z0-9.-]+\.[a-zA-Z]{2,}""),""2.이메일 없음"")"),"katy@migosmedia.com")</f>
        <v>katy@migosmedia.com</v>
      </c>
      <c r="J264" s="8">
        <f t="shared" si="29"/>
        <v>14.166666666666666</v>
      </c>
      <c r="K264" s="7">
        <f t="shared" si="30"/>
        <v>0</v>
      </c>
      <c r="L264" s="6">
        <f t="shared" si="31"/>
        <v>3.4500000000000003E-2</v>
      </c>
      <c r="M264" s="5">
        <f t="shared" si="32"/>
        <v>0.78260869565217395</v>
      </c>
      <c r="N264" s="4">
        <f t="shared" si="33"/>
        <v>8.6956521739130432E-2</v>
      </c>
      <c r="O264" s="4">
        <f t="shared" si="34"/>
        <v>96.665055582406964</v>
      </c>
      <c r="P264" t="s">
        <v>1322</v>
      </c>
      <c r="Q264">
        <v>23</v>
      </c>
      <c r="R264">
        <v>20</v>
      </c>
      <c r="S264">
        <v>2</v>
      </c>
      <c r="T264" s="3">
        <v>253</v>
      </c>
      <c r="U264" s="3">
        <v>0</v>
      </c>
      <c r="V264">
        <v>18</v>
      </c>
      <c r="W264" s="3">
        <v>7</v>
      </c>
      <c r="X264" s="1" t="s">
        <v>5</v>
      </c>
      <c r="Y264" s="1" t="s">
        <v>7</v>
      </c>
      <c r="Z264" s="2">
        <v>45858.180347222224</v>
      </c>
      <c r="AA264" t="s">
        <v>2274</v>
      </c>
      <c r="AB264" t="s">
        <v>2011</v>
      </c>
    </row>
    <row r="265" spans="1:28">
      <c r="A265" s="11">
        <v>263</v>
      </c>
      <c r="B265" t="s">
        <v>1457</v>
      </c>
      <c r="C265" t="s">
        <v>1530</v>
      </c>
      <c r="D265" t="s">
        <v>1391</v>
      </c>
      <c r="E265" t="s">
        <v>1751</v>
      </c>
      <c r="F265" t="s">
        <v>1937</v>
      </c>
      <c r="G265" s="8"/>
      <c r="H265" s="8" t="str">
        <f t="shared" si="28"/>
        <v>1.마이크로-10만명 미만</v>
      </c>
      <c r="I265" s="8" t="str">
        <f ca="1">IFERROR(__xludf.DUMMYFUNCTION("iferror(REGEXEXTRACT(E265,""[a-zA-Z0-9._%+-]+@[a-zA-Z0-9.-]+\.[a-zA-Z]{2,}""),""2.이메일 없음"")"),"2.이메일 없음")</f>
        <v>2.이메일 없음</v>
      </c>
      <c r="J265" s="8">
        <f t="shared" si="29"/>
        <v>2.1013729246487867E-2</v>
      </c>
      <c r="K265" s="7">
        <f t="shared" si="30"/>
        <v>3.2247765006385696E-4</v>
      </c>
      <c r="L265" s="6">
        <f t="shared" si="31"/>
        <v>1.5254999999999999</v>
      </c>
      <c r="M265" s="5">
        <f t="shared" si="32"/>
        <v>615.92920353982299</v>
      </c>
      <c r="N265" s="4">
        <f t="shared" si="33"/>
        <v>12.882989183874139</v>
      </c>
      <c r="O265" s="4">
        <f t="shared" si="34"/>
        <v>39.596119580281133</v>
      </c>
      <c r="P265" t="s">
        <v>1323</v>
      </c>
      <c r="Q265">
        <v>1017</v>
      </c>
      <c r="R265">
        <v>128</v>
      </c>
      <c r="S265">
        <v>12900</v>
      </c>
      <c r="T265" s="11">
        <v>61</v>
      </c>
      <c r="U265" s="11">
        <v>202</v>
      </c>
      <c r="V265">
        <v>626400</v>
      </c>
      <c r="W265" s="11">
        <v>94</v>
      </c>
      <c r="X265" s="10" t="s">
        <v>5</v>
      </c>
      <c r="Y265" s="10" t="s">
        <v>4</v>
      </c>
      <c r="Z265" s="9">
        <v>45246.021481481483</v>
      </c>
      <c r="AA265" t="s">
        <v>2275</v>
      </c>
      <c r="AB265" t="s">
        <v>2012</v>
      </c>
    </row>
    <row r="266" spans="1:28">
      <c r="A266" s="3">
        <v>264</v>
      </c>
      <c r="B266" t="s">
        <v>104</v>
      </c>
      <c r="C266" t="s">
        <v>103</v>
      </c>
      <c r="D266" t="s">
        <v>102</v>
      </c>
      <c r="E266" t="s">
        <v>1460</v>
      </c>
      <c r="F266" t="s">
        <v>101</v>
      </c>
      <c r="G266" s="8"/>
      <c r="H266" s="8" t="str">
        <f t="shared" si="28"/>
        <v>1.마이크로-10만명 미만</v>
      </c>
      <c r="I266" s="8" t="str">
        <f ca="1">IFERROR(__xludf.DUMMYFUNCTION("iferror(REGEXEXTRACT(E266,""[a-zA-Z0-9._%+-]+@[a-zA-Z0-9.-]+\.[a-zA-Z]{2,}""),""2.이메일 없음"")"),"2.이메일 없음")</f>
        <v>2.이메일 없음</v>
      </c>
      <c r="J266" s="8">
        <f t="shared" si="29"/>
        <v>4.4827144686299614E-2</v>
      </c>
      <c r="K266" s="7">
        <f t="shared" si="30"/>
        <v>0</v>
      </c>
      <c r="L266" s="6">
        <f t="shared" si="31"/>
        <v>24</v>
      </c>
      <c r="M266" s="5">
        <f t="shared" si="32"/>
        <v>4.8812499999999996</v>
      </c>
      <c r="N266" s="4">
        <f t="shared" si="33"/>
        <v>0.21881249999999999</v>
      </c>
      <c r="O266" s="4">
        <f t="shared" si="34"/>
        <v>4</v>
      </c>
      <c r="P266" t="s">
        <v>1324</v>
      </c>
      <c r="Q266">
        <v>16000</v>
      </c>
      <c r="R266">
        <v>49</v>
      </c>
      <c r="S266">
        <v>3501</v>
      </c>
      <c r="T266" s="3">
        <v>0</v>
      </c>
      <c r="U266" s="3">
        <v>0</v>
      </c>
      <c r="V266">
        <v>78100</v>
      </c>
      <c r="W266" s="3">
        <v>88</v>
      </c>
      <c r="X266" s="1" t="s">
        <v>3</v>
      </c>
      <c r="Y266" s="1" t="s">
        <v>2</v>
      </c>
      <c r="Z266" s="2">
        <v>45910.099861111114</v>
      </c>
      <c r="AA266" t="s">
        <v>2276</v>
      </c>
      <c r="AB266" t="s">
        <v>100</v>
      </c>
    </row>
    <row r="267" spans="1:28">
      <c r="A267" s="3">
        <v>265</v>
      </c>
      <c r="B267" t="s">
        <v>80</v>
      </c>
      <c r="C267" t="s">
        <v>79</v>
      </c>
      <c r="D267" t="s">
        <v>78</v>
      </c>
      <c r="E267" t="s">
        <v>1752</v>
      </c>
      <c r="F267" t="s">
        <v>77</v>
      </c>
      <c r="G267" s="8"/>
      <c r="H267" s="8" t="str">
        <f t="shared" si="28"/>
        <v>1.마이크로-10만명 미만</v>
      </c>
      <c r="I267" s="8" t="str">
        <f ca="1">IFERROR(__xludf.DUMMYFUNCTION("iferror(REGEXEXTRACT(E267,""[a-zA-Z0-9._%+-]+@[a-zA-Z0-9.-]+\.[a-zA-Z]{2,}""),""2.이메일 없음"")"),"2.이메일 없음")</f>
        <v>2.이메일 없음</v>
      </c>
      <c r="J267" s="8">
        <f t="shared" si="29"/>
        <v>1.7661691542288558E-2</v>
      </c>
      <c r="K267" s="7">
        <f t="shared" si="30"/>
        <v>2.9850746268656717E-4</v>
      </c>
      <c r="L267" s="6">
        <f t="shared" si="31"/>
        <v>24</v>
      </c>
      <c r="M267" s="5">
        <f t="shared" si="32"/>
        <v>1.2562500000000001</v>
      </c>
      <c r="N267" s="4">
        <f t="shared" si="33"/>
        <v>2.1125000000000001E-2</v>
      </c>
      <c r="O267" s="4">
        <f t="shared" si="34"/>
        <v>4</v>
      </c>
      <c r="P267" t="s">
        <v>1325</v>
      </c>
      <c r="Q267">
        <v>16000</v>
      </c>
      <c r="R267">
        <v>254</v>
      </c>
      <c r="S267">
        <v>332</v>
      </c>
      <c r="T267" s="3">
        <v>17</v>
      </c>
      <c r="U267" s="3">
        <v>6</v>
      </c>
      <c r="V267">
        <v>20100</v>
      </c>
      <c r="W267" s="3">
        <v>12</v>
      </c>
      <c r="X267" s="1" t="s">
        <v>1</v>
      </c>
      <c r="Y267" s="1" t="s">
        <v>0</v>
      </c>
      <c r="Z267" s="2">
        <v>45871.283958333333</v>
      </c>
      <c r="AA267" t="s">
        <v>2277</v>
      </c>
      <c r="AB267" t="s">
        <v>74</v>
      </c>
    </row>
  </sheetData>
  <autoFilter ref="A2:AB267" xr:uid="{00000000-0009-0000-0000-000003000000}">
    <sortState xmlns:xlrd2="http://schemas.microsoft.com/office/spreadsheetml/2017/richdata2" ref="A2:AB267">
      <sortCondition ref="A2:A267"/>
      <sortCondition ref="H2:H267"/>
      <sortCondition ref="I2:I267"/>
    </sortState>
  </autoFilter>
  <hyperlinks>
    <hyperlink ref="P3" r:id="rId1" display="https://p16-common-sign-sg.tiktokcdn-us.com/tos-alisg-p-0037/okuPZ2ICDQemQziYAwFEUrR1oBf7nTBQE0gDEs~tplv-tiktokx-origin.image?dr=9636&amp;x-expires=1757822400&amp;x-signature=WmpZsCF9OryrTl2vO4G5BvZVtj4%3D&amp;t=4d5b0474&amp;ps=13740610&amp;shp=81f88b70&amp;shcp=43f4a2f9&amp;idc=useast8" xr:uid="{7271220F-F0EE-3D44-AEBD-D12A641BC2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Tiktok #skimspartner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Chong</dc:creator>
  <cp:lastModifiedBy>Jacob Chong</cp:lastModifiedBy>
  <dcterms:created xsi:type="dcterms:W3CDTF">2025-09-10T07:53:22Z</dcterms:created>
  <dcterms:modified xsi:type="dcterms:W3CDTF">2025-09-12T05:21:23Z</dcterms:modified>
</cp:coreProperties>
</file>