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treaming\"/>
    </mc:Choice>
  </mc:AlternateContent>
  <bookViews>
    <workbookView xWindow="0" yWindow="0" windowWidth="2049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2" i="1"/>
  <c r="F12" i="4" l="1"/>
  <c r="R2" i="3"/>
  <c r="F13" i="2"/>
  <c r="Q2" i="1"/>
  <c r="D21" i="4" l="1"/>
  <c r="D19" i="4"/>
  <c r="D21" i="3"/>
  <c r="D19" i="3"/>
  <c r="D21" i="2"/>
  <c r="D19" i="2"/>
  <c r="D18" i="1"/>
  <c r="Q4" i="1"/>
  <c r="D20" i="1" s="1"/>
  <c r="R4" i="2"/>
  <c r="Q4" i="2"/>
  <c r="R2" i="2"/>
  <c r="Q2" i="2"/>
  <c r="R4" i="3"/>
  <c r="Q4" i="3"/>
  <c r="Q2" i="3"/>
  <c r="D18" i="3" s="1"/>
  <c r="R4" i="4"/>
  <c r="R2" i="4"/>
  <c r="Q4" i="4"/>
  <c r="Q2" i="4"/>
  <c r="O2" i="4"/>
  <c r="O2" i="1"/>
  <c r="D18" i="4" l="1"/>
  <c r="D20" i="3"/>
  <c r="D22" i="3" s="1"/>
  <c r="D20" i="4"/>
  <c r="D20" i="2"/>
  <c r="D18" i="2"/>
  <c r="O4" i="2"/>
  <c r="O2" i="2"/>
  <c r="D22" i="4" l="1"/>
  <c r="D22" i="2"/>
  <c r="P5" i="4"/>
  <c r="B21" i="4" s="1"/>
  <c r="P3" i="4"/>
  <c r="B19" i="4" s="1"/>
  <c r="P5" i="3"/>
  <c r="B21" i="3" s="1"/>
  <c r="P3" i="3"/>
  <c r="B19" i="3" s="1"/>
  <c r="P5" i="2"/>
  <c r="B21" i="2" s="1"/>
  <c r="P3" i="2"/>
  <c r="B19" i="2" s="1"/>
  <c r="P5" i="1"/>
  <c r="P3" i="1"/>
  <c r="P2" i="1"/>
  <c r="B18" i="1" s="1"/>
  <c r="N5" i="3" l="1"/>
  <c r="M5" i="3"/>
  <c r="N4" i="3"/>
  <c r="S4" i="3" s="1"/>
  <c r="M4" i="3"/>
  <c r="N3" i="3"/>
  <c r="M3" i="3"/>
  <c r="R7" i="3"/>
  <c r="R10" i="3" s="1"/>
  <c r="Q7" i="3"/>
  <c r="Q10" i="3" s="1"/>
  <c r="B14" i="3" s="1"/>
  <c r="N2" i="3"/>
  <c r="S2" i="3" s="1"/>
  <c r="M2" i="3"/>
  <c r="N5" i="2"/>
  <c r="M5" i="2"/>
  <c r="N4" i="2"/>
  <c r="S4" i="2" s="1"/>
  <c r="M4" i="2"/>
  <c r="P4" i="2" s="1"/>
  <c r="B20" i="2" s="1"/>
  <c r="N3" i="2"/>
  <c r="M3" i="2"/>
  <c r="S2" i="2"/>
  <c r="S10" i="2" s="1"/>
  <c r="R7" i="2"/>
  <c r="R10" i="2" s="1"/>
  <c r="Q7" i="2"/>
  <c r="Q10" i="2" s="1"/>
  <c r="N2" i="2"/>
  <c r="M2" i="2"/>
  <c r="R7" i="1"/>
  <c r="R10" i="1" s="1"/>
  <c r="N5" i="1"/>
  <c r="M5" i="1"/>
  <c r="T4" i="1"/>
  <c r="N4" i="1"/>
  <c r="S4" i="1" s="1"/>
  <c r="M4" i="1"/>
  <c r="N3" i="1"/>
  <c r="M3" i="1"/>
  <c r="T2" i="1"/>
  <c r="T7" i="1" s="1"/>
  <c r="Q7" i="1"/>
  <c r="Q10" i="1" s="1"/>
  <c r="N2" i="1"/>
  <c r="S2" i="1" s="1"/>
  <c r="M2" i="1"/>
  <c r="Q7" i="4"/>
  <c r="Q10" i="4" s="1"/>
  <c r="R7" i="4"/>
  <c r="R10" i="4" s="1"/>
  <c r="N5" i="4"/>
  <c r="M5" i="4"/>
  <c r="T4" i="4"/>
  <c r="N4" i="4"/>
  <c r="S4" i="4" s="1"/>
  <c r="M4" i="4"/>
  <c r="N3" i="4"/>
  <c r="M3" i="4"/>
  <c r="T2" i="4"/>
  <c r="T7" i="4" s="1"/>
  <c r="N2" i="4"/>
  <c r="S2" i="4" s="1"/>
  <c r="M2" i="4"/>
  <c r="B14" i="4" l="1"/>
  <c r="B14" i="2"/>
  <c r="S7" i="4"/>
  <c r="B14" i="1"/>
  <c r="S10" i="4"/>
  <c r="O10" i="2"/>
  <c r="P2" i="2"/>
  <c r="B18" i="2" s="1"/>
  <c r="B22" i="2" s="1"/>
  <c r="S10" i="3"/>
  <c r="S7" i="3"/>
  <c r="O2" i="3"/>
  <c r="P2" i="3" s="1"/>
  <c r="B18" i="3" s="1"/>
  <c r="O4" i="3"/>
  <c r="P4" i="3" s="1"/>
  <c r="B20" i="3" s="1"/>
  <c r="O7" i="2"/>
  <c r="S7" i="2"/>
  <c r="S10" i="1"/>
  <c r="S7" i="1"/>
  <c r="O4" i="1"/>
  <c r="P4" i="1" s="1"/>
  <c r="O4" i="4"/>
  <c r="P4" i="4" s="1"/>
  <c r="B20" i="4" s="1"/>
  <c r="B22" i="3" l="1"/>
  <c r="P2" i="4"/>
  <c r="B18" i="4" s="1"/>
  <c r="B22" i="4" s="1"/>
  <c r="O7" i="4"/>
  <c r="O10" i="4"/>
  <c r="B12" i="4" s="1"/>
  <c r="O10" i="3"/>
  <c r="O7" i="3"/>
  <c r="P7" i="2"/>
  <c r="P10" i="2"/>
  <c r="B13" i="2" s="1"/>
  <c r="O10" i="1"/>
  <c r="O7" i="1"/>
  <c r="P10" i="4" l="1"/>
  <c r="B13" i="4" s="1"/>
  <c r="P7" i="4"/>
  <c r="P7" i="3"/>
  <c r="P10" i="3"/>
  <c r="B13" i="3" s="1"/>
  <c r="P10" i="1"/>
  <c r="B13" i="1" s="1"/>
  <c r="P7" i="1"/>
  <c r="D21" i="1" l="1"/>
  <c r="D19" i="1"/>
  <c r="D22" i="1" s="1"/>
  <c r="B21" i="1"/>
  <c r="B20" i="1"/>
  <c r="B19" i="1"/>
  <c r="B22" i="1" l="1"/>
  <c r="B12" i="3"/>
  <c r="B12" i="2"/>
  <c r="U6" i="1" l="1"/>
  <c r="U5" i="1"/>
  <c r="U4" i="1"/>
  <c r="U3" i="1"/>
  <c r="U2" i="1"/>
  <c r="U10" i="1" l="1"/>
  <c r="B12" i="1"/>
</calcChain>
</file>

<file path=xl/sharedStrings.xml><?xml version="1.0" encoding="utf-8"?>
<sst xmlns="http://schemas.openxmlformats.org/spreadsheetml/2006/main" count="207" uniqueCount="56">
  <si>
    <t>Layer</t>
  </si>
  <si>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</si>
  <si>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</si>
  <si>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</si>
  <si>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</si>
  <si>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</si>
  <si>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</si>
  <si>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</si>
  <si>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</si>
  <si>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</si>
  <si>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</si>
  <si>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</si>
  <si>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</si>
  <si>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</si>
  <si>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</si>
  <si>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#kernel 32 bit</t>
  </si>
  <si>
    <t>Total(∑)</t>
  </si>
  <si>
    <t>∑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</si>
  <si>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</si>
  <si>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</si>
  <si>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</si>
  <si>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</si>
  <si>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</si>
  <si>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</si>
  <si>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</si>
  <si>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</si>
  <si>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</si>
  <si>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</si>
  <si>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 xml:space="preserve">C1 </t>
  </si>
  <si>
    <t>C2</t>
  </si>
  <si>
    <t>C3</t>
  </si>
  <si>
    <t>C4</t>
  </si>
  <si>
    <t>Reported Memory %</t>
  </si>
  <si>
    <t>kernel+input</t>
  </si>
  <si>
    <t>Estimated Memory BRAM Util %</t>
  </si>
  <si>
    <t>#slices</t>
  </si>
  <si>
    <t>Kintex</t>
  </si>
  <si>
    <t>Zync</t>
  </si>
  <si>
    <t>totl ternry compute</t>
  </si>
  <si>
    <t>C1</t>
  </si>
  <si>
    <t>S2</t>
  </si>
  <si>
    <t>S4</t>
  </si>
  <si>
    <t>FC</t>
  </si>
  <si>
    <t>FC/SoftMax</t>
  </si>
  <si>
    <t>x</t>
  </si>
  <si>
    <t>y</t>
  </si>
  <si>
    <t>s2</t>
  </si>
  <si>
    <t>s4</t>
  </si>
  <si>
    <t>#Input Memory(BRAMs)</t>
  </si>
  <si>
    <t>#Kernel BRAMs</t>
  </si>
  <si>
    <t>#brams(36 kb)</t>
  </si>
  <si>
    <t>Virtex</t>
  </si>
  <si>
    <t>sum</t>
  </si>
  <si>
    <t>F</t>
  </si>
  <si>
    <t>P</t>
  </si>
  <si>
    <t>Artix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</si>
</sst>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  <c r="T1" t="s">
        <v>38</v>
      </c>
      <c r="U1" s="3" t="s">
        <v>15</v>
      </c>
    </row>
    <row r="2" spans="1:21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3456</v>
      </c>
      <c r="P2" s="5">
        <f>D12*O2/9</f>
        <v>129792</v>
      </c>
      <c r="Q2" s="5">
        <f>N2*0.5*J2*_xlfn.CEILING.MATH(B2/4)/(F9*G9)</f>
        <v>40</v>
      </c>
      <c r="R2" s="5">
        <f>N2*0.5*(_xlfn.CEILING.MATH((J2*J2*2)/72))*B2*C2/(E2*F9*G9)</f>
        <v>48</v>
      </c>
      <c r="S2" s="3">
        <f>N2*B2*L2*L2*8/(F9*G9)</f>
        <v>1152</v>
      </c>
      <c r="T2">
        <f>B2*C2*H2*I2*J2*J2</f>
        <v>117600</v>
      </c>
      <c r="U2" s="3">
        <f>J2*J2*B2*C2*32</f>
        <v>4800</v>
      </c>
    </row>
    <row r="3" spans="1:21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  <c r="T3"/>
      <c r="U3" s="3">
        <f>J3*J3*B3*C3*32</f>
        <v>4608</v>
      </c>
    </row>
    <row r="4" spans="1:21" x14ac:dyDescent="0.25">
      <c r="A4" s="4" t="s">
        <v>30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13824</v>
      </c>
      <c r="P4" s="5">
        <f>D12*O4/9</f>
        <v>519168</v>
      </c>
      <c r="Q4" s="5">
        <f>N4*0.5*J4*_xlfn.CEILING.MATH(B4/4)/(F9*G9)</f>
        <v>24</v>
      </c>
      <c r="R4" s="5">
        <f>N4*0.5*(_xlfn.CEILING.MATH((J4*J4*2)/72))*B4*C4/(E4*F9*G9)</f>
        <v>192</v>
      </c>
      <c r="S4" s="3">
        <f>N4*B4*L4*L4*8/(F9*G9)</f>
        <v>1728</v>
      </c>
      <c r="T4">
        <f>B4*C4*H4*I4*J4*J4</f>
        <v>345600</v>
      </c>
      <c r="U4" s="3">
        <f>J4*J4*B4*C4*32</f>
        <v>110592</v>
      </c>
    </row>
    <row r="5" spans="1:21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  <c r="T5"/>
      <c r="U5" s="3">
        <f>J5*J5*B5*C5*32</f>
        <v>32768</v>
      </c>
    </row>
    <row r="6" spans="1:21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T6"/>
      <c r="U6" s="3">
        <f>J6*J6*B6*C6*32</f>
        <v>0</v>
      </c>
    </row>
    <row r="7" spans="1:21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SUM(O2:O6)</f>
        <v>17280</v>
      </c>
      <c r="P7" s="24">
        <f>SUM(P2:P6)</f>
        <v>648960</v>
      </c>
      <c r="Q7" s="24">
        <f>SUM(Q2:Q6)</f>
        <v>64</v>
      </c>
      <c r="R7" s="24">
        <f>SUM(R2:R6)</f>
        <v>240</v>
      </c>
      <c r="S7" s="3">
        <f>SUM(S2:S6)</f>
        <v>2880</v>
      </c>
      <c r="T7">
        <f>SUM(T2:T5)</f>
        <v>463200</v>
      </c>
    </row>
    <row r="8" spans="1:21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1" x14ac:dyDescent="0.25">
      <c r="A9"/>
      <c r="B9"/>
      <c r="C9"/>
      <c r="D9"/>
      <c r="E9"/>
      <c r="F9">
        <v>7</v>
      </c>
      <c r="G9">
        <v>7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1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17</v>
      </c>
      <c r="O10" s="7">
        <f>SUM(O2:O6)</f>
        <v>17280</v>
      </c>
      <c r="P10" s="7">
        <f>SUM(P2:P6)</f>
        <v>648960</v>
      </c>
      <c r="Q10" s="7">
        <f>Q7</f>
        <v>64</v>
      </c>
      <c r="R10" s="7">
        <f>R7</f>
        <v>240</v>
      </c>
      <c r="S10" s="3">
        <f>SUM(S2:S6)</f>
        <v>2880</v>
      </c>
      <c r="U10" s="3">
        <f>SUM(U2:U9)</f>
        <v>152768</v>
      </c>
    </row>
    <row r="11" spans="1:21" x14ac:dyDescent="0.25">
      <c r="A11" s="3" t="s">
        <v>18</v>
      </c>
      <c r="B11" s="3">
        <v>391696000</v>
      </c>
      <c r="C11" s="14" t="s">
        <v>22</v>
      </c>
      <c r="D11" s="15" t="s">
        <v>23</v>
      </c>
      <c r="E11" s="16" t="s">
        <v>51</v>
      </c>
      <c r="F11" s="17"/>
    </row>
    <row r="12" spans="1:21" x14ac:dyDescent="0.25">
      <c r="A12" s="3" t="s">
        <v>19</v>
      </c>
      <c r="B12" s="3">
        <f>2*O10*B11/1000000000000</f>
        <v>13.537013760000001</v>
      </c>
      <c r="C12" s="18" t="s">
        <v>27</v>
      </c>
      <c r="D12" s="13">
        <v>338</v>
      </c>
      <c r="E12" s="11" t="s">
        <v>35</v>
      </c>
      <c r="F12" s="19">
        <v>178000</v>
      </c>
    </row>
    <row r="13" spans="1:21" ht="15.75" thickBot="1" x14ac:dyDescent="0.3">
      <c r="A13" s="3" t="s">
        <v>20</v>
      </c>
      <c r="B13" s="3">
        <f>(P10/(F12*4))*100</f>
        <v>91.146067415730343</v>
      </c>
      <c r="C13" s="6"/>
      <c r="D13" s="7"/>
      <c r="E13" s="22" t="s">
        <v>50</v>
      </c>
      <c r="F13" s="23">
        <v>1880</v>
      </c>
    </row>
    <row r="14" spans="1:21" x14ac:dyDescent="0.25">
      <c r="A14" s="3" t="s">
        <v>21</v>
      </c>
      <c r="B14" s="3">
        <f>(Q10+R10)*100/( F13)</f>
        <v>16.170212765957448</v>
      </c>
    </row>
    <row r="16" spans="1:21" x14ac:dyDescent="0.25">
      <c r="D16" s="3" t="s">
        <v>33</v>
      </c>
    </row>
    <row r="17" spans="1:5" x14ac:dyDescent="0.25">
      <c r="A17" s="9" t="s">
        <v>24</v>
      </c>
      <c r="B17" s="9" t="s">
        <v>25</v>
      </c>
      <c r="C17" s="9" t="s">
        <v>26</v>
      </c>
      <c r="D17" s="9" t="s">
        <v>34</v>
      </c>
      <c r="E17" s="9" t="s">
        <v>32</v>
      </c>
    </row>
    <row r="18" spans="1:5" x14ac:dyDescent="0.25">
      <c r="A18" s="9" t="s">
        <v>28</v>
      </c>
      <c r="B18" s="9">
        <f>P2*100/(F12*4)</f>
        <v>18.229213483146069</v>
      </c>
      <c r="C18" s="10"/>
      <c r="D18" s="9">
        <f>(Q2+R2)*100/( F13)</f>
        <v>4.6808510638297873</v>
      </c>
      <c r="E18" s="10"/>
    </row>
    <row r="19" spans="1:5" x14ac:dyDescent="0.25">
      <c r="A19" s="9" t="s">
        <v>46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30</v>
      </c>
      <c r="B20" s="9">
        <f>P4*100/(F12*4)</f>
        <v>72.916853932584274</v>
      </c>
      <c r="C20" s="10"/>
      <c r="D20" s="9">
        <f>(Q4+R4)*100/( F13)</f>
        <v>11.48936170212766</v>
      </c>
      <c r="E20" s="10"/>
    </row>
    <row r="21" spans="1:5" x14ac:dyDescent="0.25">
      <c r="A21" s="9" t="s">
        <v>47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52</v>
      </c>
      <c r="B22" s="9">
        <f>SUM(B18:B21)</f>
        <v>91.146067415730343</v>
      </c>
      <c r="C22" s="10"/>
      <c r="D22" s="9">
        <f>SUM(D18:D21)</f>
        <v>16.170212765957448</v>
      </c>
      <c r="E22" s="10"/>
    </row>
  </sheetData>
  <conditionalFormatting sqref="M1:O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</row>
    <row r="2" spans="1:19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1539.4909090909091</v>
      </c>
      <c r="P2" s="5">
        <f>D12*O2/9</f>
        <v>57816.436363636363</v>
      </c>
      <c r="Q2" s="5">
        <f>N2*0.5*J2*_xlfn.CEILING.MATH(B2/4)/(F9*G9)</f>
        <v>17.818181818181817</v>
      </c>
      <c r="R2" s="5">
        <f>N2*(_xlfn.CEILING.MATH((J2*J2*2)/72))*B2*C2/(E2*F9*G9)</f>
        <v>42.763636363636365</v>
      </c>
      <c r="S2" s="3">
        <f>N2*B2*L2*L2*8/(F9*G9)</f>
        <v>513.16363636363633</v>
      </c>
    </row>
    <row r="3" spans="1:19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</row>
    <row r="4" spans="1:19" x14ac:dyDescent="0.25">
      <c r="A4" s="4" t="s">
        <v>30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6157.9636363636364</v>
      </c>
      <c r="P4" s="5">
        <f>D12*O4/9</f>
        <v>231265.74545454545</v>
      </c>
      <c r="Q4" s="5">
        <f>N4*0.5*J4*_xlfn.CEILING.MATH(B4/4)/(F9*G9)</f>
        <v>10.690909090909091</v>
      </c>
      <c r="R4" s="5">
        <f>N4*(_xlfn.CEILING.MATH((J4*J4*2)/72))*B4*C4/(E4*F9*G9)</f>
        <v>171.05454545454546</v>
      </c>
      <c r="S4" s="3">
        <f>N4*B4*L4*L4*8/(F9*G9)</f>
        <v>769.74545454545455</v>
      </c>
    </row>
    <row r="5" spans="1:19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</row>
    <row r="6" spans="1:19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SUM(O2:O6)</f>
        <v>7697.454545454546</v>
      </c>
      <c r="P7" s="24">
        <f>SUM(P2:P6)</f>
        <v>289082.18181818182</v>
      </c>
      <c r="Q7" s="24">
        <f>SUM(Q2:Q6)</f>
        <v>28.509090909090908</v>
      </c>
      <c r="R7" s="24">
        <f>SUM(R2:R6)</f>
        <v>213.81818181818181</v>
      </c>
      <c r="S7" s="3">
        <f>SUM(S2:S6)</f>
        <v>1282.909090909091</v>
      </c>
    </row>
    <row r="8" spans="1:19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25">
      <c r="A9"/>
      <c r="B9"/>
      <c r="C9"/>
      <c r="D9"/>
      <c r="E9"/>
      <c r="F9">
        <v>11</v>
      </c>
      <c r="G9">
        <v>10</v>
      </c>
      <c r="H9"/>
      <c r="I9"/>
      <c r="J9"/>
      <c r="K9"/>
      <c r="L9"/>
      <c r="M9"/>
      <c r="N9"/>
      <c r="O9"/>
      <c r="P9"/>
      <c r="Q9"/>
      <c r="R9"/>
      <c r="S9"/>
    </row>
    <row r="10" spans="1:19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17</v>
      </c>
      <c r="O10" s="7">
        <f>SUM(O2:O6)</f>
        <v>7697.454545454546</v>
      </c>
      <c r="P10" s="7">
        <f>SUM(P2:P6)</f>
        <v>289082.18181818182</v>
      </c>
      <c r="Q10" s="7">
        <f>Q7</f>
        <v>28.509090909090908</v>
      </c>
      <c r="R10" s="7">
        <f>R7</f>
        <v>213.81818181818181</v>
      </c>
      <c r="S10" s="3">
        <f>SUM(S2:S6)</f>
        <v>1282.909090909091</v>
      </c>
    </row>
    <row r="11" spans="1:19" x14ac:dyDescent="0.25">
      <c r="A11" s="3" t="s">
        <v>18</v>
      </c>
      <c r="B11" s="3">
        <v>391696000</v>
      </c>
      <c r="C11" s="14" t="s">
        <v>22</v>
      </c>
      <c r="D11" s="15" t="s">
        <v>23</v>
      </c>
      <c r="E11" s="16" t="s">
        <v>36</v>
      </c>
      <c r="F11" s="17"/>
    </row>
    <row r="12" spans="1:19" x14ac:dyDescent="0.25">
      <c r="A12" s="3" t="s">
        <v>19</v>
      </c>
      <c r="B12" s="3">
        <f>2*O10*B11/1000000000000</f>
        <v>6.0301243112727274</v>
      </c>
      <c r="C12" s="18" t="s">
        <v>27</v>
      </c>
      <c r="D12" s="13">
        <v>338</v>
      </c>
      <c r="E12" s="11" t="s">
        <v>35</v>
      </c>
      <c r="F12" s="19">
        <v>74650</v>
      </c>
    </row>
    <row r="13" spans="1:19" ht="15.75" thickBot="1" x14ac:dyDescent="0.3">
      <c r="A13" s="3" t="s">
        <v>20</v>
      </c>
      <c r="B13" s="3">
        <f>(P10/(F12*4))*100</f>
        <v>96.81251902819217</v>
      </c>
      <c r="C13" s="6"/>
      <c r="D13" s="7"/>
      <c r="E13" s="22" t="s">
        <v>50</v>
      </c>
      <c r="F13" s="23">
        <f>955</f>
        <v>955</v>
      </c>
    </row>
    <row r="14" spans="1:19" x14ac:dyDescent="0.25">
      <c r="A14" s="3" t="s">
        <v>21</v>
      </c>
      <c r="B14" s="3">
        <f>(Q10+R10)*100/( F13)</f>
        <v>25.374583531651595</v>
      </c>
    </row>
    <row r="16" spans="1:19" x14ac:dyDescent="0.25">
      <c r="D16" s="3" t="s">
        <v>33</v>
      </c>
    </row>
    <row r="17" spans="1:5" x14ac:dyDescent="0.25">
      <c r="A17" s="9" t="s">
        <v>24</v>
      </c>
      <c r="B17" s="9" t="s">
        <v>25</v>
      </c>
      <c r="C17" s="9" t="s">
        <v>26</v>
      </c>
      <c r="D17" s="9" t="s">
        <v>34</v>
      </c>
      <c r="E17" s="9" t="s">
        <v>32</v>
      </c>
    </row>
    <row r="18" spans="1:5" x14ac:dyDescent="0.25">
      <c r="A18" s="9" t="s">
        <v>28</v>
      </c>
      <c r="B18" s="9">
        <f>P2*100/(F12*4)</f>
        <v>19.362503805638436</v>
      </c>
      <c r="C18" s="10"/>
      <c r="D18" s="9">
        <f>(Q2+R2)*100/( F13)</f>
        <v>6.3436458829128988</v>
      </c>
      <c r="E18" s="10"/>
    </row>
    <row r="19" spans="1:5" x14ac:dyDescent="0.25">
      <c r="A19" s="9" t="s">
        <v>29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30</v>
      </c>
      <c r="B20" s="9">
        <f>P4*100/(F12*4)</f>
        <v>77.450015222553745</v>
      </c>
      <c r="C20" s="10"/>
      <c r="D20" s="9">
        <f>(Q4+R4)*100/( F13)</f>
        <v>19.030937648738696</v>
      </c>
      <c r="E20" s="10"/>
    </row>
    <row r="21" spans="1:5" x14ac:dyDescent="0.25">
      <c r="A21" s="9" t="s">
        <v>31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52</v>
      </c>
      <c r="B22" s="9">
        <f>SUM(B18:B21)</f>
        <v>96.812519028192185</v>
      </c>
      <c r="C22" s="10"/>
      <c r="D22" s="9">
        <f>SUM(D18:D21)</f>
        <v>25.374583531651595</v>
      </c>
      <c r="E22" s="10"/>
    </row>
  </sheetData>
  <conditionalFormatting sqref="M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E11" sqref="E1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</row>
    <row r="2" spans="1:19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705.6</v>
      </c>
      <c r="P2" s="5">
        <f>D12*O2/9</f>
        <v>26499.200000000001</v>
      </c>
      <c r="Q2" s="5">
        <f>N2*0.5*J2*_xlfn.CEILING.MATH(B2/4)/(F9*G9)</f>
        <v>8.1666666666666661</v>
      </c>
      <c r="R2" s="5">
        <f>N2*(_xlfn.CEILING.MATH((J2*J2*2)/72))*B2*C2/(E2*F9*G9)</f>
        <v>19.600000000000001</v>
      </c>
      <c r="S2" s="3">
        <f>N2*B2*L2*L2*8/(F9*G9)</f>
        <v>235.2</v>
      </c>
    </row>
    <row r="3" spans="1:19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</row>
    <row r="4" spans="1:19" x14ac:dyDescent="0.25">
      <c r="A4" s="4" t="s">
        <v>30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2822.4</v>
      </c>
      <c r="P4" s="5">
        <f>D12*O4/9</f>
        <v>105996.8</v>
      </c>
      <c r="Q4" s="5">
        <f>N4*0.5*J4*_xlfn.CEILING.MATH(B4/4)/(F9*G9)</f>
        <v>4.9000000000000004</v>
      </c>
      <c r="R4" s="5">
        <f>N4*(_xlfn.CEILING.MATH((J4*J4*2)/72))*B4*C4/(E4*F9*G9)</f>
        <v>78.400000000000006</v>
      </c>
      <c r="S4" s="3">
        <f>N4*B4*L4*L4*8/(F9*G9)</f>
        <v>352.8</v>
      </c>
    </row>
    <row r="5" spans="1:19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</row>
    <row r="6" spans="1:19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SUM(O2:O6)</f>
        <v>3528</v>
      </c>
      <c r="P7" s="24">
        <f>SUM(P2:P6)</f>
        <v>132496</v>
      </c>
      <c r="Q7" s="24">
        <f>SUM(Q2:Q6)</f>
        <v>13.066666666666666</v>
      </c>
      <c r="R7" s="24">
        <f>SUM(R2:R6)</f>
        <v>98</v>
      </c>
      <c r="S7" s="3">
        <f>SUM(S2:S6)</f>
        <v>588</v>
      </c>
    </row>
    <row r="8" spans="1:19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25">
      <c r="A9"/>
      <c r="B9"/>
      <c r="C9"/>
      <c r="D9"/>
      <c r="E9"/>
      <c r="F9">
        <v>15</v>
      </c>
      <c r="G9">
        <v>16</v>
      </c>
      <c r="H9"/>
      <c r="I9"/>
      <c r="J9"/>
      <c r="K9"/>
      <c r="L9"/>
      <c r="M9"/>
      <c r="N9"/>
      <c r="O9"/>
      <c r="P9"/>
      <c r="Q9"/>
      <c r="R9"/>
      <c r="S9"/>
    </row>
    <row r="10" spans="1:19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17</v>
      </c>
      <c r="O10" s="7">
        <f>SUM(O2:O6)</f>
        <v>3528</v>
      </c>
      <c r="P10" s="7">
        <f>SUM(P2:P6)</f>
        <v>132496</v>
      </c>
      <c r="Q10" s="7">
        <f>Q7</f>
        <v>13.066666666666666</v>
      </c>
      <c r="R10" s="7">
        <f>R7</f>
        <v>98</v>
      </c>
      <c r="S10" s="3">
        <f>SUM(S2:S6)</f>
        <v>588</v>
      </c>
    </row>
    <row r="11" spans="1:19" x14ac:dyDescent="0.25">
      <c r="A11" s="3" t="s">
        <v>18</v>
      </c>
      <c r="B11" s="3">
        <v>391696000</v>
      </c>
      <c r="C11" s="14" t="s">
        <v>22</v>
      </c>
      <c r="D11" s="15" t="s">
        <v>23</v>
      </c>
      <c r="E11" s="16" t="s">
        <v>55</v>
      </c>
      <c r="F11" s="17"/>
    </row>
    <row r="12" spans="1:19" x14ac:dyDescent="0.25">
      <c r="A12" s="3" t="s">
        <v>19</v>
      </c>
      <c r="B12" s="3">
        <f>2*O10*B11/1000000000000</f>
        <v>2.7638069760000001</v>
      </c>
      <c r="C12" s="18" t="s">
        <v>27</v>
      </c>
      <c r="D12" s="13">
        <v>338</v>
      </c>
      <c r="E12" s="11" t="s">
        <v>35</v>
      </c>
      <c r="F12" s="19">
        <v>33650</v>
      </c>
    </row>
    <row r="13" spans="1:19" ht="15.75" thickBot="1" x14ac:dyDescent="0.3">
      <c r="A13" s="3" t="s">
        <v>20</v>
      </c>
      <c r="B13" s="3">
        <f>(P10/(F12*4))*100</f>
        <v>98.436849925705801</v>
      </c>
      <c r="C13" s="20"/>
      <c r="D13" s="21"/>
      <c r="E13" s="22" t="s">
        <v>50</v>
      </c>
      <c r="F13" s="23">
        <v>365</v>
      </c>
    </row>
    <row r="14" spans="1:19" x14ac:dyDescent="0.25">
      <c r="A14" s="3" t="s">
        <v>21</v>
      </c>
      <c r="B14" s="3">
        <f>(Q10+R10)*100/( F13)</f>
        <v>30.429223744292237</v>
      </c>
    </row>
    <row r="16" spans="1:19" x14ac:dyDescent="0.25">
      <c r="D16" s="3" t="s">
        <v>33</v>
      </c>
    </row>
    <row r="17" spans="1:5" x14ac:dyDescent="0.25">
      <c r="A17" s="9" t="s">
        <v>24</v>
      </c>
      <c r="B17" s="9" t="s">
        <v>25</v>
      </c>
      <c r="C17" s="9" t="s">
        <v>26</v>
      </c>
      <c r="D17" s="9" t="s">
        <v>34</v>
      </c>
      <c r="E17" s="9" t="s">
        <v>32</v>
      </c>
    </row>
    <row r="18" spans="1:5" x14ac:dyDescent="0.25">
      <c r="A18" s="9" t="s">
        <v>28</v>
      </c>
      <c r="B18" s="9">
        <f>P2*100/(F12*4)</f>
        <v>19.68736998514116</v>
      </c>
      <c r="C18" s="10"/>
      <c r="D18" s="9">
        <f>(Q2+R2)*100/( F13)</f>
        <v>7.6073059360730593</v>
      </c>
      <c r="E18" s="10"/>
    </row>
    <row r="19" spans="1:5" x14ac:dyDescent="0.25">
      <c r="A19" s="9" t="s">
        <v>29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30</v>
      </c>
      <c r="B20" s="9">
        <f>P4*100/(F12*4)</f>
        <v>78.74947994056464</v>
      </c>
      <c r="C20" s="10"/>
      <c r="D20" s="9">
        <f>(Q4+R4)*100/( F13)</f>
        <v>22.821917808219183</v>
      </c>
      <c r="E20" s="10"/>
    </row>
    <row r="21" spans="1:5" x14ac:dyDescent="0.25">
      <c r="A21" s="9" t="s">
        <v>31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52</v>
      </c>
      <c r="B22" s="9">
        <f>SUM(B18:B21)</f>
        <v>98.436849925705801</v>
      </c>
      <c r="C22" s="10"/>
      <c r="D22" s="9">
        <f>SUM(D18:D21)</f>
        <v>30.429223744292244</v>
      </c>
      <c r="E22" s="10"/>
    </row>
  </sheetData>
  <conditionalFormatting sqref="M1:O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  <c r="T1" t="s">
        <v>38</v>
      </c>
    </row>
    <row r="2" spans="1:20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1399.5371900826447</v>
      </c>
      <c r="P2" s="5">
        <f>D12*O2/9</f>
        <v>52560.396694214876</v>
      </c>
      <c r="Q2" s="5">
        <f>N2*0.5*J2*_xlfn.CEILING.MATH(B2/4)/(F9*G9)</f>
        <v>16.198347107438018</v>
      </c>
      <c r="R2" s="5">
        <f>N2*(_xlfn.CEILING.MATH((J2*J2*2)/72))*B2*C2/(E2*F9*G9)</f>
        <v>38.876033057851238</v>
      </c>
      <c r="S2" s="3">
        <f>N2*B2*L2*L2*8/(F9*G9)</f>
        <v>466.51239669421489</v>
      </c>
      <c r="T2">
        <f>B2*C2*H2*I2*J2*J2</f>
        <v>117600</v>
      </c>
    </row>
    <row r="3" spans="1:20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  <c r="T3"/>
    </row>
    <row r="4" spans="1:20" x14ac:dyDescent="0.25">
      <c r="A4" s="4" t="s">
        <v>30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5598.1487603305786</v>
      </c>
      <c r="P4" s="5">
        <f>D12*O4/9</f>
        <v>210241.58677685951</v>
      </c>
      <c r="Q4" s="5">
        <f>N4*0.5*J4*_xlfn.CEILING.MATH(B4/4)/(F9*G9)</f>
        <v>9.7190082644628095</v>
      </c>
      <c r="R4" s="5">
        <f>N4*(_xlfn.CEILING.MATH((J4*J4*2)/72))*B4*C4/(E4*F9*G9)</f>
        <v>155.50413223140495</v>
      </c>
      <c r="S4" s="3">
        <f>N4*B4*L4*L4*8/(F9*G9)</f>
        <v>699.76859504132233</v>
      </c>
      <c r="T4">
        <f>B4*C4*H4*I4*J4*J4</f>
        <v>345600</v>
      </c>
    </row>
    <row r="5" spans="1:20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  <c r="T5"/>
    </row>
    <row r="6" spans="1:20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T6"/>
    </row>
    <row r="7" spans="1:20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SUM(O2:O6)</f>
        <v>6997.6859504132235</v>
      </c>
      <c r="P7" s="24">
        <f>SUM(P2:P6)</f>
        <v>262801.98347107437</v>
      </c>
      <c r="Q7" s="24">
        <f>SUM(Q2:Q6)</f>
        <v>25.917355371900825</v>
      </c>
      <c r="R7" s="24">
        <f>SUM(R2:R6)</f>
        <v>194.38016528925618</v>
      </c>
      <c r="S7" s="3">
        <f>SUM(S2:S6)</f>
        <v>1166.2809917355371</v>
      </c>
      <c r="T7">
        <f>SUM(T2:T5)</f>
        <v>463200</v>
      </c>
    </row>
    <row r="8" spans="1:20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/>
      <c r="B9"/>
      <c r="C9"/>
      <c r="D9"/>
      <c r="E9"/>
      <c r="F9">
        <v>11</v>
      </c>
      <c r="G9">
        <v>11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17</v>
      </c>
      <c r="O10" s="7">
        <f>SUM(O2:O6)</f>
        <v>6997.6859504132235</v>
      </c>
      <c r="P10" s="7">
        <f>SUM(P2:P6)</f>
        <v>262801.98347107437</v>
      </c>
      <c r="Q10" s="7">
        <f>Q7</f>
        <v>25.917355371900825</v>
      </c>
      <c r="R10" s="7">
        <f>R7</f>
        <v>194.38016528925618</v>
      </c>
      <c r="S10" s="3">
        <f>SUM(S2:S6)</f>
        <v>1166.2809917355371</v>
      </c>
    </row>
    <row r="11" spans="1:20" x14ac:dyDescent="0.25">
      <c r="A11" s="3" t="s">
        <v>18</v>
      </c>
      <c r="B11" s="3">
        <v>391696000</v>
      </c>
      <c r="C11" s="14" t="s">
        <v>22</v>
      </c>
      <c r="D11" s="15" t="s">
        <v>23</v>
      </c>
      <c r="E11" s="16" t="s">
        <v>37</v>
      </c>
      <c r="F11" s="17"/>
    </row>
    <row r="12" spans="1:20" x14ac:dyDescent="0.25">
      <c r="A12" s="3" t="s">
        <v>19</v>
      </c>
      <c r="B12" s="3">
        <f>2*O10*B11/1000000000000</f>
        <v>5.4819311920661162</v>
      </c>
      <c r="C12" s="18" t="s">
        <v>27</v>
      </c>
      <c r="D12" s="13">
        <v>338</v>
      </c>
      <c r="E12" s="11" t="s">
        <v>35</v>
      </c>
      <c r="F12" s="19">
        <f>277400/4</f>
        <v>69350</v>
      </c>
    </row>
    <row r="13" spans="1:20" ht="15.75" thickBot="1" x14ac:dyDescent="0.3">
      <c r="A13" s="3" t="s">
        <v>20</v>
      </c>
      <c r="B13" s="3">
        <f>(P10/(F12*4))*100</f>
        <v>94.737557127279871</v>
      </c>
      <c r="C13" s="20"/>
      <c r="D13" s="21"/>
      <c r="E13" s="22" t="s">
        <v>50</v>
      </c>
      <c r="F13" s="23">
        <v>755</v>
      </c>
    </row>
    <row r="14" spans="1:20" x14ac:dyDescent="0.25">
      <c r="A14" s="3" t="s">
        <v>21</v>
      </c>
      <c r="B14" s="3">
        <f>(Q10+R10)*100/( F13)</f>
        <v>29.178479557769144</v>
      </c>
    </row>
    <row r="16" spans="1:20" x14ac:dyDescent="0.25">
      <c r="D16" s="3" t="s">
        <v>33</v>
      </c>
    </row>
    <row r="17" spans="1:5" x14ac:dyDescent="0.25">
      <c r="A17" s="9" t="s">
        <v>24</v>
      </c>
      <c r="B17" s="9" t="s">
        <v>25</v>
      </c>
      <c r="C17" s="9" t="s">
        <v>26</v>
      </c>
      <c r="D17" s="9" t="s">
        <v>34</v>
      </c>
      <c r="E17" s="9" t="s">
        <v>32</v>
      </c>
    </row>
    <row r="18" spans="1:5" x14ac:dyDescent="0.25">
      <c r="A18" s="9" t="s">
        <v>28</v>
      </c>
      <c r="B18" s="9">
        <f>P2*100/(F12*4)</f>
        <v>18.947511425455975</v>
      </c>
      <c r="C18" s="10"/>
      <c r="D18" s="9">
        <f>(Q2+R2)*100/( F13)</f>
        <v>7.294619889442286</v>
      </c>
      <c r="E18" s="10"/>
    </row>
    <row r="19" spans="1:5" x14ac:dyDescent="0.25">
      <c r="A19" s="9" t="s">
        <v>29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30</v>
      </c>
      <c r="B20" s="9">
        <f>P4*100/(F12*4)</f>
        <v>75.7900457018239</v>
      </c>
      <c r="C20" s="10"/>
      <c r="D20" s="9">
        <f>(Q4+R4)*100/( F13)</f>
        <v>21.883859668326856</v>
      </c>
      <c r="E20" s="10"/>
    </row>
    <row r="21" spans="1:5" x14ac:dyDescent="0.25">
      <c r="A21" s="9" t="s">
        <v>31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52</v>
      </c>
      <c r="B22" s="9">
        <f>SUM(B18:B21)</f>
        <v>94.737557127279871</v>
      </c>
      <c r="C22" s="10"/>
      <c r="D22" s="9">
        <f>SUM(D18:D21)</f>
        <v>29.178479557769144</v>
      </c>
      <c r="E22" s="10"/>
    </row>
  </sheetData>
  <conditionalFormatting sqref="M1: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2017-07-31T04:13:45Z</dcterms:modified>
</cp:coreProperties>
</file>