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Vibha Pant BL.EN.P2EBS15022\code\performance_estimator\systolic\"/>
    </mc:Choice>
  </mc:AlternateContent>
  <bookViews>
    <workbookView xWindow="0" yWindow="0" windowWidth="20490" windowHeight="7155" activeTab="2"/>
  </bookViews>
  <sheets>
    <sheet name="Virtex" sheetId="1" r:id="rId1"/>
    <sheet name="Kintex" sheetId="2" r:id="rId2"/>
    <sheet name="artix" sheetId="3" r:id="rId3"/>
    <sheet name="zyn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4" l="1"/>
  <c r="B12" i="4"/>
  <c r="P2" i="4"/>
  <c r="D22" i="4" l="1"/>
  <c r="D21" i="4"/>
  <c r="B21" i="4"/>
  <c r="D20" i="4"/>
  <c r="B20" i="4"/>
  <c r="D19" i="4"/>
  <c r="B19" i="4"/>
  <c r="D18" i="4"/>
  <c r="B18" i="4"/>
  <c r="B22" i="4" s="1"/>
  <c r="R4" i="4"/>
  <c r="Q4" i="4"/>
  <c r="Q2" i="4"/>
  <c r="D22" i="3"/>
  <c r="R4" i="3"/>
  <c r="Q4" i="3"/>
  <c r="R2" i="3"/>
  <c r="R7" i="3" s="1"/>
  <c r="Q2" i="3"/>
  <c r="D18" i="3" s="1"/>
  <c r="D19" i="3"/>
  <c r="F13" i="2"/>
  <c r="D20" i="1"/>
  <c r="B14" i="1"/>
  <c r="D21" i="3"/>
  <c r="B21" i="3"/>
  <c r="B19" i="3"/>
  <c r="D21" i="1"/>
  <c r="B21" i="1"/>
  <c r="B20" i="1"/>
  <c r="D19" i="1"/>
  <c r="B19" i="1"/>
  <c r="D18" i="1"/>
  <c r="B18" i="1"/>
  <c r="D21" i="2"/>
  <c r="B21" i="2"/>
  <c r="D19" i="2"/>
  <c r="B19" i="2"/>
  <c r="R4" i="2"/>
  <c r="Q4" i="2"/>
  <c r="D20" i="2" s="1"/>
  <c r="R2" i="2"/>
  <c r="Q2" i="2"/>
  <c r="R4" i="1"/>
  <c r="Q4" i="1"/>
  <c r="R2" i="1"/>
  <c r="Q2" i="1"/>
  <c r="F12" i="4"/>
  <c r="Q7" i="3" l="1"/>
  <c r="Q10" i="3" s="1"/>
  <c r="D20" i="3"/>
  <c r="D18" i="2"/>
  <c r="T7" i="3" l="1"/>
  <c r="R10" i="3"/>
  <c r="B14" i="3" s="1"/>
  <c r="R7" i="1"/>
  <c r="R10" i="1" s="1"/>
  <c r="Q7" i="1"/>
  <c r="Q10" i="1" s="1"/>
  <c r="R7" i="2"/>
  <c r="R10" i="2" s="1"/>
  <c r="Q7" i="2"/>
  <c r="Q10" i="2" s="1"/>
  <c r="R7" i="4"/>
  <c r="Q7" i="4"/>
  <c r="B14" i="2" l="1"/>
  <c r="D22" i="2" s="1"/>
  <c r="P5" i="4"/>
  <c r="P3" i="4"/>
  <c r="P5" i="3"/>
  <c r="P3" i="3"/>
  <c r="P5" i="2"/>
  <c r="P3" i="2"/>
  <c r="P5" i="1"/>
  <c r="P3" i="1"/>
  <c r="N5" i="3" l="1"/>
  <c r="M5" i="3"/>
  <c r="N4" i="3"/>
  <c r="S4" i="3" s="1"/>
  <c r="M4" i="3"/>
  <c r="N3" i="3"/>
  <c r="M3" i="3"/>
  <c r="N2" i="3"/>
  <c r="S2" i="3" s="1"/>
  <c r="S7" i="3" s="1"/>
  <c r="S10" i="3" s="1"/>
  <c r="M2" i="3"/>
  <c r="N5" i="2"/>
  <c r="M5" i="2"/>
  <c r="N4" i="2"/>
  <c r="S4" i="2" s="1"/>
  <c r="M4" i="2"/>
  <c r="O4" i="2" s="1"/>
  <c r="P4" i="2" s="1"/>
  <c r="B20" i="2" s="1"/>
  <c r="N3" i="2"/>
  <c r="M3" i="2"/>
  <c r="S2" i="2"/>
  <c r="S7" i="2" s="1"/>
  <c r="S10" i="2" s="1"/>
  <c r="O2" i="2"/>
  <c r="N2" i="2"/>
  <c r="M2" i="2"/>
  <c r="N5" i="1"/>
  <c r="M5" i="1"/>
  <c r="T4" i="1"/>
  <c r="N4" i="1"/>
  <c r="S4" i="1" s="1"/>
  <c r="M4" i="1"/>
  <c r="N3" i="1"/>
  <c r="M3" i="1"/>
  <c r="T2" i="1"/>
  <c r="T7" i="1" s="1"/>
  <c r="N2" i="1"/>
  <c r="S2" i="1" s="1"/>
  <c r="S7" i="1" s="1"/>
  <c r="S10" i="1" s="1"/>
  <c r="M2" i="1"/>
  <c r="R10" i="4"/>
  <c r="Q10" i="4"/>
  <c r="N5" i="4"/>
  <c r="M5" i="4"/>
  <c r="T4" i="4"/>
  <c r="N4" i="4"/>
  <c r="S4" i="4" s="1"/>
  <c r="M4" i="4"/>
  <c r="N3" i="4"/>
  <c r="M3" i="4"/>
  <c r="T2" i="4"/>
  <c r="T7" i="4" s="1"/>
  <c r="N2" i="4"/>
  <c r="S2" i="4" s="1"/>
  <c r="M2" i="4"/>
  <c r="S7" i="4" l="1"/>
  <c r="S10" i="4" s="1"/>
  <c r="B14" i="4"/>
  <c r="O7" i="2"/>
  <c r="O10" i="2" s="1"/>
  <c r="P2" i="2"/>
  <c r="O2" i="3"/>
  <c r="O4" i="3"/>
  <c r="P4" i="3" s="1"/>
  <c r="B20" i="3" s="1"/>
  <c r="O2" i="1"/>
  <c r="O4" i="1"/>
  <c r="P4" i="1" s="1"/>
  <c r="O2" i="4"/>
  <c r="O4" i="4"/>
  <c r="P4" i="4" s="1"/>
  <c r="O7" i="4" l="1"/>
  <c r="O10" i="4" s="1"/>
  <c r="P7" i="4"/>
  <c r="P10" i="4" s="1"/>
  <c r="B13" i="4" s="1"/>
  <c r="O7" i="3"/>
  <c r="O10" i="3" s="1"/>
  <c r="P2" i="3"/>
  <c r="B18" i="2"/>
  <c r="B22" i="2" s="1"/>
  <c r="P7" i="2"/>
  <c r="P10" i="2" s="1"/>
  <c r="B13" i="2" s="1"/>
  <c r="O7" i="1"/>
  <c r="O10" i="1" s="1"/>
  <c r="P2" i="1"/>
  <c r="P7" i="1" s="1"/>
  <c r="P10" i="1" s="1"/>
  <c r="B13" i="1" s="1"/>
  <c r="P7" i="3" l="1"/>
  <c r="P10" i="3" s="1"/>
  <c r="B13" i="3" s="1"/>
  <c r="B18" i="3"/>
  <c r="B22" i="3" s="1"/>
  <c r="B12" i="3"/>
  <c r="B12" i="2"/>
  <c r="U6" i="1" l="1"/>
  <c r="U5" i="1"/>
  <c r="U4" i="1"/>
  <c r="U3" i="1"/>
  <c r="U2" i="1"/>
  <c r="U10" i="1" l="1"/>
  <c r="B12" i="1"/>
</calcChain>
</file>

<file path=xl/sharedStrings.xml><?xml version="1.0" encoding="utf-8"?>
<sst xmlns="http://schemas.openxmlformats.org/spreadsheetml/2006/main" count="205" uniqueCount="56">
  <si>
    <t>Layer</t>
  </si>
  <si>
    <t>N</t>
  </si>
  <si>
    <t>M</t>
  </si>
  <si>
    <t>Rin</t>
  </si>
  <si>
    <t>Cin</t>
  </si>
  <si>
    <t>Rout</t>
  </si>
  <si>
    <t>Cout</t>
  </si>
  <si>
    <t>Kernel</t>
  </si>
  <si>
    <t xml:space="preserve"> Input Tile size</t>
  </si>
  <si>
    <t>kernel tile size</t>
  </si>
  <si>
    <t># times kernel</t>
  </si>
  <si>
    <t>#times Input</t>
  </si>
  <si>
    <t>#Ternary Compute</t>
  </si>
  <si>
    <t>#Luts</t>
  </si>
  <si>
    <t>#Intermediate Mem Bits</t>
  </si>
  <si>
    <t>#kernel 32 bit</t>
  </si>
  <si>
    <t>Total(∑)</t>
  </si>
  <si>
    <t>Frequency</t>
  </si>
  <si>
    <t>TOPs</t>
  </si>
  <si>
    <t>%lut-l util</t>
  </si>
  <si>
    <t>%lut-m util</t>
  </si>
  <si>
    <t>DATA GIVEN</t>
  </si>
  <si>
    <t>LUT</t>
  </si>
  <si>
    <t>layer</t>
  </si>
  <si>
    <t>ESTIMATED% LUT</t>
  </si>
  <si>
    <t>REPORTED % LUT</t>
  </si>
  <si>
    <t>PE</t>
  </si>
  <si>
    <t xml:space="preserve">C1 </t>
  </si>
  <si>
    <t>C2</t>
  </si>
  <si>
    <t>C3</t>
  </si>
  <si>
    <t>C4</t>
  </si>
  <si>
    <t>C5</t>
  </si>
  <si>
    <t>Reported Memory %</t>
  </si>
  <si>
    <t>kernel+input</t>
  </si>
  <si>
    <t>Estimated Memory BRAM Util %</t>
  </si>
  <si>
    <t>#slices</t>
  </si>
  <si>
    <t>Kintex</t>
  </si>
  <si>
    <t>Zync</t>
  </si>
  <si>
    <t>totl ternry compute</t>
  </si>
  <si>
    <t>C1</t>
  </si>
  <si>
    <t>S2</t>
  </si>
  <si>
    <t>S4</t>
  </si>
  <si>
    <t>FC</t>
  </si>
  <si>
    <t>FC/SoftMax</t>
  </si>
  <si>
    <t>x</t>
  </si>
  <si>
    <t>y</t>
  </si>
  <si>
    <t>s2</t>
  </si>
  <si>
    <t>s4</t>
  </si>
  <si>
    <t>max</t>
  </si>
  <si>
    <t>Virtex</t>
  </si>
  <si>
    <t>#brams(36 kb)</t>
  </si>
  <si>
    <t>Atrix</t>
  </si>
  <si>
    <t>#Input Memory(BRAMs)</t>
  </si>
  <si>
    <t>#Kernel BRAMs</t>
  </si>
  <si>
    <t>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</si>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</sst>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21" x14ac:dyDescent="0.25">
      <c r="A1" s="1" t="s">
        <v>0</v>
      </c>
      <c r="B1" s="2" t="s">
        <v>1</v>
      </c>
      <c r="C1" s="2" t="s">
        <v>2</v>
      </c>
      <c r="D1" s="2" t="s">
        <v>55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52</v>
      </c>
      <c r="R1" s="2" t="s">
        <v>53</v>
      </c>
      <c r="S1" s="3" t="s">
        <v>14</v>
      </c>
      <c r="T1" t="s">
        <v>38</v>
      </c>
      <c r="U1" s="3" t="s">
        <v>15</v>
      </c>
    </row>
    <row r="2" spans="1:21" x14ac:dyDescent="0.25">
      <c r="A2" s="4" t="s">
        <v>39</v>
      </c>
      <c r="B2" s="5">
        <v>1</v>
      </c>
      <c r="C2" s="5">
        <v>6</v>
      </c>
      <c r="D2" s="5">
        <v>1</v>
      </c>
      <c r="E2" s="5">
        <v>1</v>
      </c>
      <c r="F2" s="5">
        <v>32</v>
      </c>
      <c r="G2" s="5">
        <v>32</v>
      </c>
      <c r="H2" s="5">
        <v>28</v>
      </c>
      <c r="I2" s="5">
        <v>28</v>
      </c>
      <c r="J2" s="5">
        <v>5</v>
      </c>
      <c r="K2" s="5">
        <v>3</v>
      </c>
      <c r="L2" s="5">
        <v>3</v>
      </c>
      <c r="M2" s="5">
        <f>POWER(_xlfn.CEILING.MATH(J2/L2),2)</f>
        <v>4</v>
      </c>
      <c r="N2" s="5">
        <f>H2*I2</f>
        <v>784</v>
      </c>
      <c r="O2" s="5">
        <f>N2*B2*C2*L2*L2*M2/(D2*E2*F9*G9)</f>
        <v>8467.2000000000007</v>
      </c>
      <c r="P2" s="5">
        <f>D12*O2/9</f>
        <v>165580.80000000002</v>
      </c>
      <c r="Q2" s="5">
        <f>N2*0.5*J2*_xlfn.CEILING.MATH(B2/4)/(F9*G9)</f>
        <v>98</v>
      </c>
      <c r="R2" s="5">
        <f>N2*(_xlfn.CEILING.MATH((J2*J2*2)/72))*B2*C2/(E2*F9*G9)</f>
        <v>235.2</v>
      </c>
      <c r="S2" s="3">
        <f>N2*B2*L2*L2*8/(F9*G9)</f>
        <v>2822.4</v>
      </c>
      <c r="T2">
        <f>B2*C2*H2*I2*J2*J2</f>
        <v>117600</v>
      </c>
      <c r="U2" s="3">
        <f>J2*J2*B2*C2*32</f>
        <v>4800</v>
      </c>
    </row>
    <row r="3" spans="1:21" x14ac:dyDescent="0.25">
      <c r="A3" s="4" t="s">
        <v>40</v>
      </c>
      <c r="B3" s="5">
        <v>6</v>
      </c>
      <c r="C3" s="5">
        <v>6</v>
      </c>
      <c r="D3" s="5">
        <v>1</v>
      </c>
      <c r="E3" s="5">
        <v>1</v>
      </c>
      <c r="F3" s="5">
        <v>28</v>
      </c>
      <c r="G3" s="5">
        <v>28</v>
      </c>
      <c r="H3" s="5">
        <v>14</v>
      </c>
      <c r="I3" s="5">
        <v>14</v>
      </c>
      <c r="J3" s="5">
        <v>2</v>
      </c>
      <c r="K3" s="5">
        <v>3</v>
      </c>
      <c r="L3" s="5">
        <v>3</v>
      </c>
      <c r="M3" s="5">
        <f>POWER(_xlfn.CEILING.MATH(J3/L3),2)</f>
        <v>1</v>
      </c>
      <c r="N3" s="5">
        <f>F3*G3</f>
        <v>784</v>
      </c>
      <c r="O3" s="5">
        <v>0</v>
      </c>
      <c r="P3" s="5">
        <f>D12*O3/9</f>
        <v>0</v>
      </c>
      <c r="Q3" s="5">
        <v>0</v>
      </c>
      <c r="R3" s="5">
        <v>0</v>
      </c>
      <c r="S3" s="3">
        <v>0</v>
      </c>
      <c r="T3"/>
      <c r="U3" s="3">
        <f>J3*J3*B3*C3*32</f>
        <v>4608</v>
      </c>
    </row>
    <row r="4" spans="1:21" x14ac:dyDescent="0.25">
      <c r="A4" s="4" t="s">
        <v>29</v>
      </c>
      <c r="B4" s="5">
        <v>6</v>
      </c>
      <c r="C4" s="5">
        <v>16</v>
      </c>
      <c r="D4" s="5">
        <v>1</v>
      </c>
      <c r="E4" s="5">
        <v>1</v>
      </c>
      <c r="F4" s="5">
        <v>14</v>
      </c>
      <c r="G4" s="5">
        <v>14</v>
      </c>
      <c r="H4" s="5">
        <v>10</v>
      </c>
      <c r="I4" s="5">
        <v>10</v>
      </c>
      <c r="J4" s="5">
        <v>6</v>
      </c>
      <c r="K4" s="5">
        <v>3</v>
      </c>
      <c r="L4" s="5">
        <v>3</v>
      </c>
      <c r="M4" s="5">
        <f>POWER(_xlfn.CEILING.MATH(J4/L4),2)</f>
        <v>4</v>
      </c>
      <c r="N4" s="5">
        <f>F4*G4</f>
        <v>196</v>
      </c>
      <c r="O4" s="5">
        <f>N4*B4*C4*L4*L4*M4/(D4*E4*F9*G9)</f>
        <v>33868.800000000003</v>
      </c>
      <c r="P4" s="5">
        <f>D12*O4/9</f>
        <v>662323.20000000007</v>
      </c>
      <c r="Q4" s="5">
        <f>N4*0.5*J4*_xlfn.CEILING.MATH(B4/4)/(F9*G9)</f>
        <v>58.8</v>
      </c>
      <c r="R4" s="5">
        <f>N4*(_xlfn.CEILING.MATH((J4*J4*2)/72))*B4*C4/(E4*F9*G9)</f>
        <v>940.8</v>
      </c>
      <c r="S4" s="3">
        <f>N4*B4*L4*L4*8/(F9*G9)</f>
        <v>4233.6000000000004</v>
      </c>
      <c r="T4">
        <f>B4*C4*H4*I4*J4*J4</f>
        <v>345600</v>
      </c>
      <c r="U4" s="3">
        <f>J4*J4*B4*C4*32</f>
        <v>110592</v>
      </c>
    </row>
    <row r="5" spans="1:21" x14ac:dyDescent="0.25">
      <c r="A5" s="4" t="s">
        <v>41</v>
      </c>
      <c r="B5" s="5">
        <v>16</v>
      </c>
      <c r="C5" s="5">
        <v>16</v>
      </c>
      <c r="D5" s="5">
        <v>1</v>
      </c>
      <c r="E5" s="5">
        <v>1</v>
      </c>
      <c r="F5" s="5">
        <v>10</v>
      </c>
      <c r="G5" s="5">
        <v>10</v>
      </c>
      <c r="H5" s="5">
        <v>5</v>
      </c>
      <c r="I5" s="5">
        <v>5</v>
      </c>
      <c r="J5" s="5">
        <v>2</v>
      </c>
      <c r="K5" s="5">
        <v>3</v>
      </c>
      <c r="L5" s="5">
        <v>3</v>
      </c>
      <c r="M5" s="5">
        <f>POWER(_xlfn.CEILING.MATH(J5/L5),2)</f>
        <v>1</v>
      </c>
      <c r="N5" s="5">
        <f>F5*G5</f>
        <v>100</v>
      </c>
      <c r="O5" s="5">
        <v>0</v>
      </c>
      <c r="P5" s="5">
        <f>D12*O5/9</f>
        <v>0</v>
      </c>
      <c r="Q5" s="5">
        <v>0</v>
      </c>
      <c r="R5" s="5">
        <v>0</v>
      </c>
      <c r="S5" s="3">
        <v>0</v>
      </c>
      <c r="T5"/>
      <c r="U5" s="3">
        <f>J5*J5*B5*C5*32</f>
        <v>32768</v>
      </c>
    </row>
    <row r="6" spans="1:21" x14ac:dyDescent="0.25">
      <c r="A6" t="s">
        <v>42</v>
      </c>
      <c r="B6">
        <v>400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T6"/>
      <c r="U6" s="3">
        <f>J6*J6*B6*C6*32</f>
        <v>0</v>
      </c>
    </row>
    <row r="7" spans="1:21" x14ac:dyDescent="0.25">
      <c r="A7" t="s">
        <v>42</v>
      </c>
      <c r="B7">
        <v>120</v>
      </c>
      <c r="C7"/>
      <c r="D7"/>
      <c r="E7"/>
      <c r="F7"/>
      <c r="G7"/>
      <c r="H7"/>
      <c r="I7"/>
      <c r="J7"/>
      <c r="K7"/>
      <c r="L7"/>
      <c r="M7"/>
      <c r="N7"/>
      <c r="O7">
        <f>MAX(O2:O6)</f>
        <v>33868.800000000003</v>
      </c>
      <c r="P7" s="24">
        <f>MAX(P2:P6)</f>
        <v>662323.20000000007</v>
      </c>
      <c r="Q7" s="24">
        <f>MAX(Q2:Q6)</f>
        <v>98</v>
      </c>
      <c r="R7" s="24">
        <f>MAX(R2:R6)</f>
        <v>940.8</v>
      </c>
      <c r="S7" s="3">
        <f>MAX(S2:S6)</f>
        <v>4233.6000000000004</v>
      </c>
      <c r="T7">
        <f>SUM(T2:T5)</f>
        <v>463200</v>
      </c>
    </row>
    <row r="8" spans="1:21" x14ac:dyDescent="0.25">
      <c r="A8" t="s">
        <v>43</v>
      </c>
      <c r="B8">
        <v>120</v>
      </c>
      <c r="C8"/>
      <c r="D8"/>
      <c r="E8"/>
      <c r="F8" t="s">
        <v>44</v>
      </c>
      <c r="G8" t="s">
        <v>45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1" x14ac:dyDescent="0.25">
      <c r="A9"/>
      <c r="B9"/>
      <c r="C9"/>
      <c r="D9"/>
      <c r="E9"/>
      <c r="F9">
        <v>4</v>
      </c>
      <c r="G9">
        <v>5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1" ht="15.75" thickBot="1" x14ac:dyDescent="0.3">
      <c r="A10" s="6" t="s">
        <v>16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48</v>
      </c>
      <c r="O10" s="7">
        <f>O7</f>
        <v>33868.800000000003</v>
      </c>
      <c r="P10" s="7">
        <f>P7</f>
        <v>662323.20000000007</v>
      </c>
      <c r="Q10" s="7">
        <f>Q7</f>
        <v>98</v>
      </c>
      <c r="R10" s="7">
        <f>R7</f>
        <v>940.8</v>
      </c>
      <c r="S10" s="3">
        <f>S7</f>
        <v>4233.6000000000004</v>
      </c>
      <c r="U10" s="3">
        <f>SUM(U2:U9)</f>
        <v>152768</v>
      </c>
    </row>
    <row r="11" spans="1:21" x14ac:dyDescent="0.25">
      <c r="A11" s="3" t="s">
        <v>17</v>
      </c>
      <c r="B11" s="3">
        <v>500000000</v>
      </c>
      <c r="C11" s="14" t="s">
        <v>21</v>
      </c>
      <c r="D11" s="15" t="s">
        <v>22</v>
      </c>
      <c r="E11" s="16" t="s">
        <v>49</v>
      </c>
      <c r="F11" s="17"/>
    </row>
    <row r="12" spans="1:21" x14ac:dyDescent="0.25">
      <c r="A12" s="3" t="s">
        <v>18</v>
      </c>
      <c r="B12" s="3">
        <f>2*O10*B11/1000000000000</f>
        <v>33.868800000000007</v>
      </c>
      <c r="C12" s="18" t="s">
        <v>26</v>
      </c>
      <c r="D12" s="13">
        <v>176</v>
      </c>
      <c r="E12" s="11" t="s">
        <v>35</v>
      </c>
      <c r="F12" s="19">
        <v>178000</v>
      </c>
    </row>
    <row r="13" spans="1:21" ht="15.75" thickBot="1" x14ac:dyDescent="0.3">
      <c r="A13" s="3" t="s">
        <v>19</v>
      </c>
      <c r="B13" s="3">
        <f>(P10/(F12*4))*100</f>
        <v>93.022921348314611</v>
      </c>
      <c r="C13" s="6"/>
      <c r="D13" s="7"/>
      <c r="E13" s="22" t="s">
        <v>50</v>
      </c>
      <c r="F13" s="23">
        <v>1880</v>
      </c>
    </row>
    <row r="14" spans="1:21" x14ac:dyDescent="0.25">
      <c r="A14" s="3" t="s">
        <v>20</v>
      </c>
      <c r="B14" s="3">
        <f>(Q10+R10)*100/( F13)</f>
        <v>55.255319148936174</v>
      </c>
    </row>
    <row r="16" spans="1:21" x14ac:dyDescent="0.25">
      <c r="D16" s="3" t="s">
        <v>33</v>
      </c>
    </row>
    <row r="17" spans="1:5" x14ac:dyDescent="0.25">
      <c r="A17" s="9" t="s">
        <v>23</v>
      </c>
      <c r="B17" s="9" t="s">
        <v>24</v>
      </c>
      <c r="C17" s="9" t="s">
        <v>25</v>
      </c>
      <c r="D17" s="9" t="s">
        <v>34</v>
      </c>
      <c r="E17" s="9" t="s">
        <v>32</v>
      </c>
    </row>
    <row r="18" spans="1:5" x14ac:dyDescent="0.25">
      <c r="A18" s="9" t="s">
        <v>27</v>
      </c>
      <c r="B18" s="9">
        <f>P2*100/(F12*4)</f>
        <v>23.255730337078653</v>
      </c>
      <c r="C18" s="10"/>
      <c r="D18" s="9">
        <f>(Q2+R2)*100/( F13)</f>
        <v>17.723404255319149</v>
      </c>
      <c r="E18" s="10"/>
    </row>
    <row r="19" spans="1:5" x14ac:dyDescent="0.25">
      <c r="A19" s="9" t="s">
        <v>46</v>
      </c>
      <c r="B19" s="9">
        <f>P3*100/(F12*4)</f>
        <v>0</v>
      </c>
      <c r="C19" s="10"/>
      <c r="D19" s="9">
        <f>(Q3+R3)*100/( F13*1024)</f>
        <v>0</v>
      </c>
      <c r="E19" s="10"/>
    </row>
    <row r="20" spans="1:5" x14ac:dyDescent="0.25">
      <c r="A20" s="9" t="s">
        <v>29</v>
      </c>
      <c r="B20" s="9">
        <f>P4*100/(F12*4)</f>
        <v>93.022921348314611</v>
      </c>
      <c r="C20" s="10"/>
      <c r="D20" s="9">
        <f>(Q4+R4)*100/( F13)</f>
        <v>53.170212765957437</v>
      </c>
      <c r="E20" s="10"/>
    </row>
    <row r="21" spans="1:5" x14ac:dyDescent="0.25">
      <c r="A21" s="9" t="s">
        <v>47</v>
      </c>
      <c r="B21" s="9">
        <f>P5*100/(F12*4)</f>
        <v>0</v>
      </c>
      <c r="C21" s="10"/>
      <c r="D21" s="9">
        <f>(Q5+R5)*100/( F13*1024)</f>
        <v>0</v>
      </c>
      <c r="E21" s="10"/>
    </row>
    <row r="22" spans="1:5" x14ac:dyDescent="0.25">
      <c r="A22" s="9"/>
      <c r="B22" s="9"/>
      <c r="C22" s="10"/>
      <c r="D22" s="9"/>
      <c r="E22" s="10"/>
    </row>
  </sheetData>
  <conditionalFormatting sqref="M1:O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19" x14ac:dyDescent="0.25">
      <c r="A1" s="1" t="s">
        <v>0</v>
      </c>
      <c r="B1" s="2" t="s">
        <v>1</v>
      </c>
      <c r="C1" s="2" t="s">
        <v>2</v>
      </c>
      <c r="D1" s="2" t="s">
        <v>55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52</v>
      </c>
      <c r="R1" s="2" t="s">
        <v>53</v>
      </c>
      <c r="S1" s="3" t="s">
        <v>14</v>
      </c>
    </row>
    <row r="2" spans="1:19" x14ac:dyDescent="0.25">
      <c r="A2" s="4" t="s">
        <v>39</v>
      </c>
      <c r="B2" s="5">
        <v>1</v>
      </c>
      <c r="C2" s="5">
        <v>6</v>
      </c>
      <c r="D2" s="5">
        <v>1</v>
      </c>
      <c r="E2" s="5">
        <v>1</v>
      </c>
      <c r="F2" s="5">
        <v>32</v>
      </c>
      <c r="G2" s="5">
        <v>32</v>
      </c>
      <c r="H2" s="5">
        <v>28</v>
      </c>
      <c r="I2" s="5">
        <v>28</v>
      </c>
      <c r="J2" s="5">
        <v>5</v>
      </c>
      <c r="K2" s="5">
        <v>3</v>
      </c>
      <c r="L2" s="5">
        <v>3</v>
      </c>
      <c r="M2" s="5">
        <f>POWER(_xlfn.CEILING.MATH(J2/L2),2)</f>
        <v>4</v>
      </c>
      <c r="N2" s="5">
        <f>H2*I2</f>
        <v>784</v>
      </c>
      <c r="O2" s="5">
        <f>N2*B2*C2*L2*L2*M2/(D2*E2*F9*G9)</f>
        <v>4032</v>
      </c>
      <c r="P2" s="5">
        <f>D12*O2/9</f>
        <v>78848</v>
      </c>
      <c r="Q2" s="5">
        <f>N2*0.5*J2*_xlfn.CEILING.MATH(B2/4)/(F9*G9)</f>
        <v>46.666666666666664</v>
      </c>
      <c r="R2" s="5">
        <f>N2*(_xlfn.CEILING.MATH((J2*J2*2)/72))*B2*C2/(E2*F9*G9)</f>
        <v>112</v>
      </c>
      <c r="S2" s="3">
        <f>N2*B2*L2*L2*8/(F9*G9)</f>
        <v>1344</v>
      </c>
    </row>
    <row r="3" spans="1:19" x14ac:dyDescent="0.25">
      <c r="A3" s="4" t="s">
        <v>40</v>
      </c>
      <c r="B3" s="5">
        <v>6</v>
      </c>
      <c r="C3" s="5">
        <v>6</v>
      </c>
      <c r="D3" s="5">
        <v>1</v>
      </c>
      <c r="E3" s="5">
        <v>1</v>
      </c>
      <c r="F3" s="5">
        <v>28</v>
      </c>
      <c r="G3" s="5">
        <v>28</v>
      </c>
      <c r="H3" s="5">
        <v>14</v>
      </c>
      <c r="I3" s="5">
        <v>14</v>
      </c>
      <c r="J3" s="5">
        <v>2</v>
      </c>
      <c r="K3" s="5">
        <v>3</v>
      </c>
      <c r="L3" s="5">
        <v>3</v>
      </c>
      <c r="M3" s="5">
        <f>POWER(_xlfn.CEILING.MATH(J3/L3),2)</f>
        <v>1</v>
      </c>
      <c r="N3" s="5">
        <f>F3*G3</f>
        <v>784</v>
      </c>
      <c r="O3" s="5">
        <v>0</v>
      </c>
      <c r="P3" s="5">
        <f>D12*O3/9</f>
        <v>0</v>
      </c>
      <c r="Q3" s="5">
        <v>0</v>
      </c>
      <c r="R3" s="5">
        <v>0</v>
      </c>
      <c r="S3" s="3">
        <v>0</v>
      </c>
    </row>
    <row r="4" spans="1:19" x14ac:dyDescent="0.25">
      <c r="A4" s="4" t="s">
        <v>29</v>
      </c>
      <c r="B4" s="5">
        <v>6</v>
      </c>
      <c r="C4" s="5">
        <v>16</v>
      </c>
      <c r="D4" s="5">
        <v>1</v>
      </c>
      <c r="E4" s="5">
        <v>1</v>
      </c>
      <c r="F4" s="5">
        <v>14</v>
      </c>
      <c r="G4" s="5">
        <v>14</v>
      </c>
      <c r="H4" s="5">
        <v>10</v>
      </c>
      <c r="I4" s="5">
        <v>10</v>
      </c>
      <c r="J4" s="5">
        <v>6</v>
      </c>
      <c r="K4" s="5">
        <v>3</v>
      </c>
      <c r="L4" s="5">
        <v>3</v>
      </c>
      <c r="M4" s="5">
        <f>POWER(_xlfn.CEILING.MATH(J4/L4),2)</f>
        <v>4</v>
      </c>
      <c r="N4" s="5">
        <f>F4*G4</f>
        <v>196</v>
      </c>
      <c r="O4" s="5">
        <f>N4*B4*C4*L4*L4*M4/(D4*E4*F9*G9)</f>
        <v>16128</v>
      </c>
      <c r="P4" s="5">
        <f>D12*O4/9</f>
        <v>315392</v>
      </c>
      <c r="Q4" s="5">
        <f>N4*0.5*J4*_xlfn.CEILING.MATH(B4/4)/(F9*G9)</f>
        <v>28</v>
      </c>
      <c r="R4" s="5">
        <f>N4*(_xlfn.CEILING.MATH((J4*J4*2)/72))*B4*C4/(E4*F9*G9)</f>
        <v>448</v>
      </c>
      <c r="S4" s="3">
        <f>N4*B4*L4*L4*8/(F9*G9)</f>
        <v>2016</v>
      </c>
    </row>
    <row r="5" spans="1:19" x14ac:dyDescent="0.25">
      <c r="A5" s="4" t="s">
        <v>41</v>
      </c>
      <c r="B5" s="5">
        <v>16</v>
      </c>
      <c r="C5" s="5">
        <v>16</v>
      </c>
      <c r="D5" s="5">
        <v>1</v>
      </c>
      <c r="E5" s="5">
        <v>1</v>
      </c>
      <c r="F5" s="5">
        <v>10</v>
      </c>
      <c r="G5" s="5">
        <v>10</v>
      </c>
      <c r="H5" s="5">
        <v>5</v>
      </c>
      <c r="I5" s="5">
        <v>5</v>
      </c>
      <c r="J5" s="5">
        <v>2</v>
      </c>
      <c r="K5" s="5">
        <v>3</v>
      </c>
      <c r="L5" s="5">
        <v>3</v>
      </c>
      <c r="M5" s="5">
        <f>POWER(_xlfn.CEILING.MATH(J5/L5),2)</f>
        <v>1</v>
      </c>
      <c r="N5" s="5">
        <f>F5*G5</f>
        <v>100</v>
      </c>
      <c r="O5" s="5">
        <v>0</v>
      </c>
      <c r="P5" s="5">
        <f>D12*O5/9</f>
        <v>0</v>
      </c>
      <c r="Q5" s="5">
        <v>0</v>
      </c>
      <c r="R5" s="5">
        <v>0</v>
      </c>
      <c r="S5" s="3">
        <v>0</v>
      </c>
    </row>
    <row r="6" spans="1:19" x14ac:dyDescent="0.25">
      <c r="A6" t="s">
        <v>42</v>
      </c>
      <c r="B6">
        <v>400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5">
      <c r="A7" t="s">
        <v>42</v>
      </c>
      <c r="B7">
        <v>120</v>
      </c>
      <c r="C7"/>
      <c r="D7"/>
      <c r="E7"/>
      <c r="F7"/>
      <c r="G7"/>
      <c r="H7"/>
      <c r="I7"/>
      <c r="J7"/>
      <c r="K7"/>
      <c r="L7"/>
      <c r="M7"/>
      <c r="N7"/>
      <c r="O7">
        <f>MAX(O2:O6)</f>
        <v>16128</v>
      </c>
      <c r="P7" s="24">
        <f>MAX(P2:P6)</f>
        <v>315392</v>
      </c>
      <c r="Q7" s="24">
        <f>MAX(Q2:Q6)</f>
        <v>46.666666666666664</v>
      </c>
      <c r="R7" s="24">
        <f>MAX(R2:R6)</f>
        <v>448</v>
      </c>
      <c r="S7" s="3">
        <f>MAX(S2:S6)</f>
        <v>2016</v>
      </c>
    </row>
    <row r="8" spans="1:19" x14ac:dyDescent="0.25">
      <c r="A8" t="s">
        <v>43</v>
      </c>
      <c r="B8">
        <v>120</v>
      </c>
      <c r="C8"/>
      <c r="D8"/>
      <c r="E8"/>
      <c r="F8" t="s">
        <v>44</v>
      </c>
      <c r="G8" t="s">
        <v>45</v>
      </c>
      <c r="H8"/>
      <c r="I8"/>
      <c r="J8"/>
      <c r="K8"/>
      <c r="L8"/>
      <c r="M8"/>
      <c r="N8"/>
      <c r="O8"/>
      <c r="P8"/>
      <c r="Q8"/>
      <c r="R8"/>
      <c r="S8"/>
    </row>
    <row r="9" spans="1:19" x14ac:dyDescent="0.25">
      <c r="A9"/>
      <c r="B9"/>
      <c r="C9"/>
      <c r="D9"/>
      <c r="E9"/>
      <c r="F9">
        <v>6</v>
      </c>
      <c r="G9">
        <v>7</v>
      </c>
      <c r="H9"/>
      <c r="I9"/>
      <c r="J9"/>
      <c r="K9"/>
      <c r="L9"/>
      <c r="M9"/>
      <c r="N9"/>
      <c r="O9"/>
      <c r="P9"/>
      <c r="Q9"/>
      <c r="R9"/>
      <c r="S9"/>
    </row>
    <row r="10" spans="1:19" ht="15.75" thickBot="1" x14ac:dyDescent="0.3">
      <c r="A10" s="6" t="s">
        <v>16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48</v>
      </c>
      <c r="O10" s="7">
        <f>O7</f>
        <v>16128</v>
      </c>
      <c r="P10" s="7">
        <f>P7</f>
        <v>315392</v>
      </c>
      <c r="Q10" s="7">
        <f>Q7</f>
        <v>46.666666666666664</v>
      </c>
      <c r="R10" s="7">
        <f>R7</f>
        <v>448</v>
      </c>
      <c r="S10" s="3">
        <f>S7</f>
        <v>2016</v>
      </c>
    </row>
    <row r="11" spans="1:19" x14ac:dyDescent="0.25">
      <c r="A11" s="3" t="s">
        <v>17</v>
      </c>
      <c r="B11" s="3">
        <v>500000000</v>
      </c>
      <c r="C11" s="14" t="s">
        <v>21</v>
      </c>
      <c r="D11" s="15" t="s">
        <v>22</v>
      </c>
      <c r="E11" s="16" t="s">
        <v>36</v>
      </c>
      <c r="F11" s="17"/>
    </row>
    <row r="12" spans="1:19" x14ac:dyDescent="0.25">
      <c r="A12" s="3" t="s">
        <v>18</v>
      </c>
      <c r="B12" s="3">
        <f>2*O10*B11/1000000000000</f>
        <v>16.128</v>
      </c>
      <c r="C12" s="18" t="s">
        <v>26</v>
      </c>
      <c r="D12" s="13">
        <v>176</v>
      </c>
      <c r="E12" s="11" t="s">
        <v>35</v>
      </c>
      <c r="F12" s="19">
        <v>74650</v>
      </c>
    </row>
    <row r="13" spans="1:19" ht="15.75" thickBot="1" x14ac:dyDescent="0.3">
      <c r="A13" s="3" t="s">
        <v>19</v>
      </c>
      <c r="B13" s="3">
        <f>(P10/(F12*4))*100</f>
        <v>105.62357669122574</v>
      </c>
      <c r="C13" s="6"/>
      <c r="D13" s="7"/>
      <c r="E13" s="22" t="s">
        <v>50</v>
      </c>
      <c r="F13" s="23">
        <f>955</f>
        <v>955</v>
      </c>
    </row>
    <row r="14" spans="1:19" x14ac:dyDescent="0.25">
      <c r="A14" s="3" t="s">
        <v>20</v>
      </c>
      <c r="B14" s="3">
        <f>(Q10+R10)*100/( F13)</f>
        <v>51.797556719022694</v>
      </c>
    </row>
    <row r="16" spans="1:19" x14ac:dyDescent="0.25">
      <c r="D16" s="3" t="s">
        <v>33</v>
      </c>
    </row>
    <row r="17" spans="1:5" x14ac:dyDescent="0.25">
      <c r="A17" s="9" t="s">
        <v>23</v>
      </c>
      <c r="B17" s="9" t="s">
        <v>24</v>
      </c>
      <c r="C17" s="9" t="s">
        <v>25</v>
      </c>
      <c r="D17" s="9" t="s">
        <v>34</v>
      </c>
      <c r="E17" s="9" t="s">
        <v>32</v>
      </c>
    </row>
    <row r="18" spans="1:5" x14ac:dyDescent="0.25">
      <c r="A18" s="9" t="s">
        <v>27</v>
      </c>
      <c r="B18" s="9">
        <f>P2*100/(F12*4)</f>
        <v>26.40589417280643</v>
      </c>
      <c r="C18" s="10"/>
      <c r="D18" s="9">
        <f>(Q2+R2)*100/( F13)</f>
        <v>16.614310645724256</v>
      </c>
      <c r="E18" s="10"/>
    </row>
    <row r="19" spans="1:5" x14ac:dyDescent="0.25">
      <c r="A19" s="9" t="s">
        <v>28</v>
      </c>
      <c r="B19" s="9">
        <f>P3*100/(F12*4)</f>
        <v>0</v>
      </c>
      <c r="C19" s="10"/>
      <c r="D19" s="9">
        <f>(Q3+R3)*100/( F13*1024)</f>
        <v>0</v>
      </c>
      <c r="E19" s="10"/>
    </row>
    <row r="20" spans="1:5" x14ac:dyDescent="0.25">
      <c r="A20" s="9" t="s">
        <v>29</v>
      </c>
      <c r="B20" s="9">
        <f>P4*100/(F12*4)</f>
        <v>105.62357669122572</v>
      </c>
      <c r="C20" s="10"/>
      <c r="D20" s="9">
        <f>(Q4+R4)*100/( F13)</f>
        <v>49.842931937172771</v>
      </c>
      <c r="E20" s="10"/>
    </row>
    <row r="21" spans="1:5" x14ac:dyDescent="0.25">
      <c r="A21" s="9" t="s">
        <v>30</v>
      </c>
      <c r="B21" s="9">
        <f>P5*100/(F12*4)</f>
        <v>0</v>
      </c>
      <c r="C21" s="10"/>
      <c r="D21" s="9">
        <f>(Q5+R5)*100/( F13*1024)</f>
        <v>0</v>
      </c>
      <c r="E21" s="10"/>
    </row>
    <row r="22" spans="1:5" x14ac:dyDescent="0.25">
      <c r="A22" s="9"/>
      <c r="B22" s="9">
        <f>MAX(B18:B21)</f>
        <v>105.62357669122572</v>
      </c>
      <c r="C22" s="10"/>
      <c r="D22" s="9">
        <f>B14</f>
        <v>51.797556719022694</v>
      </c>
      <c r="E22" s="10"/>
    </row>
  </sheetData>
  <conditionalFormatting sqref="M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D1" sqref="D1:E1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55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52</v>
      </c>
      <c r="R1" s="2" t="s">
        <v>53</v>
      </c>
      <c r="S1" s="3" t="s">
        <v>14</v>
      </c>
    </row>
    <row r="2" spans="1:20" x14ac:dyDescent="0.25">
      <c r="A2" s="4" t="s">
        <v>39</v>
      </c>
      <c r="B2" s="5">
        <v>1</v>
      </c>
      <c r="C2" s="5">
        <v>6</v>
      </c>
      <c r="D2" s="5">
        <v>1</v>
      </c>
      <c r="E2" s="5">
        <v>1</v>
      </c>
      <c r="F2" s="5">
        <v>32</v>
      </c>
      <c r="G2" s="5">
        <v>32</v>
      </c>
      <c r="H2" s="5">
        <v>28</v>
      </c>
      <c r="I2" s="5">
        <v>28</v>
      </c>
      <c r="J2" s="5">
        <v>5</v>
      </c>
      <c r="K2" s="5">
        <v>3</v>
      </c>
      <c r="L2" s="5">
        <v>3</v>
      </c>
      <c r="M2" s="5">
        <f>POWER(_xlfn.CEILING.MATH(J2/L2),2)</f>
        <v>4</v>
      </c>
      <c r="N2" s="5">
        <f>H2*I2</f>
        <v>784</v>
      </c>
      <c r="O2" s="5">
        <f>N2*B2*C2*L2*L2*M2/(D2*E2*F9*G9)</f>
        <v>1693.44</v>
      </c>
      <c r="P2" s="5">
        <f>D12*O2/9</f>
        <v>33116.160000000003</v>
      </c>
      <c r="Q2" s="5">
        <f>N2*0.5*J2*_xlfn.CEILING.MATH(B2/4)/(F9*G9)</f>
        <v>19.600000000000001</v>
      </c>
      <c r="R2" s="5">
        <f>N2*(_xlfn.CEILING.MATH((J2*J2*2)/72))*B2*C2/(E2*F9*G9)</f>
        <v>47.04</v>
      </c>
      <c r="S2" s="3">
        <f>N2*B2*L2*L2*8/(F9*G9)</f>
        <v>564.48</v>
      </c>
    </row>
    <row r="3" spans="1:20" x14ac:dyDescent="0.25">
      <c r="A3" s="4" t="s">
        <v>40</v>
      </c>
      <c r="B3" s="5">
        <v>6</v>
      </c>
      <c r="C3" s="5">
        <v>6</v>
      </c>
      <c r="D3" s="5">
        <v>1</v>
      </c>
      <c r="E3" s="5">
        <v>1</v>
      </c>
      <c r="F3" s="5">
        <v>28</v>
      </c>
      <c r="G3" s="5">
        <v>28</v>
      </c>
      <c r="H3" s="5">
        <v>14</v>
      </c>
      <c r="I3" s="5">
        <v>14</v>
      </c>
      <c r="J3" s="5">
        <v>2</v>
      </c>
      <c r="K3" s="5">
        <v>3</v>
      </c>
      <c r="L3" s="5">
        <v>3</v>
      </c>
      <c r="M3" s="5">
        <f>POWER(_xlfn.CEILING.MATH(J3/L3),2)</f>
        <v>1</v>
      </c>
      <c r="N3" s="5">
        <f>F3*G3</f>
        <v>784</v>
      </c>
      <c r="O3" s="5">
        <v>0</v>
      </c>
      <c r="P3" s="5">
        <f>D12*O3/9</f>
        <v>0</v>
      </c>
      <c r="Q3" s="5">
        <v>0</v>
      </c>
      <c r="R3" s="5">
        <v>0</v>
      </c>
      <c r="S3" s="3">
        <v>0</v>
      </c>
    </row>
    <row r="4" spans="1:20" x14ac:dyDescent="0.25">
      <c r="A4" s="4" t="s">
        <v>29</v>
      </c>
      <c r="B4" s="5">
        <v>6</v>
      </c>
      <c r="C4" s="5">
        <v>16</v>
      </c>
      <c r="D4" s="5">
        <v>1</v>
      </c>
      <c r="E4" s="5">
        <v>1</v>
      </c>
      <c r="F4" s="5">
        <v>14</v>
      </c>
      <c r="G4" s="5">
        <v>14</v>
      </c>
      <c r="H4" s="5">
        <v>10</v>
      </c>
      <c r="I4" s="5">
        <v>10</v>
      </c>
      <c r="J4" s="5">
        <v>6</v>
      </c>
      <c r="K4" s="5">
        <v>3</v>
      </c>
      <c r="L4" s="5">
        <v>3</v>
      </c>
      <c r="M4" s="5">
        <f>POWER(_xlfn.CEILING.MATH(J4/L4),2)</f>
        <v>4</v>
      </c>
      <c r="N4" s="5">
        <f>F4*G4</f>
        <v>196</v>
      </c>
      <c r="O4" s="5">
        <f>N4*B4*C4*L4*L4*M4/(D4*E4*F9*G9)</f>
        <v>6773.76</v>
      </c>
      <c r="P4" s="5">
        <f>D12*O4/9</f>
        <v>132464.64000000001</v>
      </c>
      <c r="Q4" s="5">
        <f>N4*0.5*J4*_xlfn.CEILING.MATH(B4/4)/(F9*G9)</f>
        <v>11.76</v>
      </c>
      <c r="R4" s="5">
        <f>N4*(_xlfn.CEILING.MATH((J4*J4*2)/72))*B4*C4/(E4*F9*G9)</f>
        <v>188.16</v>
      </c>
      <c r="S4" s="3">
        <f>N4*B4*L4*L4*8/(F9*G9)</f>
        <v>846.72</v>
      </c>
    </row>
    <row r="5" spans="1:20" x14ac:dyDescent="0.25">
      <c r="A5" s="4" t="s">
        <v>41</v>
      </c>
      <c r="B5" s="5">
        <v>16</v>
      </c>
      <c r="C5" s="5">
        <v>16</v>
      </c>
      <c r="D5" s="5">
        <v>1</v>
      </c>
      <c r="E5" s="5">
        <v>1</v>
      </c>
      <c r="F5" s="5">
        <v>10</v>
      </c>
      <c r="G5" s="5">
        <v>10</v>
      </c>
      <c r="H5" s="5">
        <v>5</v>
      </c>
      <c r="I5" s="5">
        <v>5</v>
      </c>
      <c r="J5" s="5">
        <v>2</v>
      </c>
      <c r="K5" s="5">
        <v>3</v>
      </c>
      <c r="L5" s="5">
        <v>3</v>
      </c>
      <c r="M5" s="5">
        <f>POWER(_xlfn.CEILING.MATH(J5/L5),2)</f>
        <v>1</v>
      </c>
      <c r="N5" s="5">
        <f>F5*G5</f>
        <v>100</v>
      </c>
      <c r="O5" s="5">
        <v>0</v>
      </c>
      <c r="P5" s="5">
        <f>D12*O5/9</f>
        <v>0</v>
      </c>
      <c r="Q5" s="5">
        <v>0</v>
      </c>
      <c r="R5" s="5">
        <v>0</v>
      </c>
      <c r="S5" s="3">
        <v>0</v>
      </c>
    </row>
    <row r="6" spans="1:20" x14ac:dyDescent="0.25">
      <c r="A6" t="s">
        <v>42</v>
      </c>
      <c r="B6">
        <v>400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20" x14ac:dyDescent="0.25">
      <c r="A7" t="s">
        <v>42</v>
      </c>
      <c r="B7">
        <v>120</v>
      </c>
      <c r="C7"/>
      <c r="D7"/>
      <c r="E7"/>
      <c r="F7"/>
      <c r="G7"/>
      <c r="H7"/>
      <c r="I7"/>
      <c r="J7"/>
      <c r="K7"/>
      <c r="L7"/>
      <c r="M7"/>
      <c r="N7"/>
      <c r="O7">
        <f>MAX(O2:O6)</f>
        <v>6773.76</v>
      </c>
      <c r="P7" s="24">
        <f>MAX(P2:P6)</f>
        <v>132464.64000000001</v>
      </c>
      <c r="Q7" s="24">
        <f>MAX(Q2:Q6)</f>
        <v>19.600000000000001</v>
      </c>
      <c r="R7" s="24">
        <f>MAX(R2:R6)</f>
        <v>188.16</v>
      </c>
      <c r="S7" s="3">
        <f>MAX(S2:S6)</f>
        <v>846.72</v>
      </c>
      <c r="T7">
        <f>SUM(T2:T5)</f>
        <v>0</v>
      </c>
    </row>
    <row r="8" spans="1:20" x14ac:dyDescent="0.25">
      <c r="A8" t="s">
        <v>43</v>
      </c>
      <c r="B8">
        <v>120</v>
      </c>
      <c r="C8"/>
      <c r="D8"/>
      <c r="E8"/>
      <c r="F8" t="s">
        <v>44</v>
      </c>
      <c r="G8" t="s">
        <v>45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25">
      <c r="A9"/>
      <c r="B9"/>
      <c r="C9"/>
      <c r="D9"/>
      <c r="E9"/>
      <c r="F9">
        <v>10</v>
      </c>
      <c r="G9">
        <v>10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15.75" thickBot="1" x14ac:dyDescent="0.3">
      <c r="A10" s="6" t="s">
        <v>16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48</v>
      </c>
      <c r="O10" s="7">
        <f>O7</f>
        <v>6773.76</v>
      </c>
      <c r="P10" s="7">
        <f>P7</f>
        <v>132464.64000000001</v>
      </c>
      <c r="Q10" s="7">
        <f>Q7</f>
        <v>19.600000000000001</v>
      </c>
      <c r="R10" s="7">
        <f>R7</f>
        <v>188.16</v>
      </c>
      <c r="S10" s="3">
        <f>S7</f>
        <v>846.72</v>
      </c>
    </row>
    <row r="11" spans="1:20" x14ac:dyDescent="0.25">
      <c r="A11" s="3" t="s">
        <v>17</v>
      </c>
      <c r="B11" s="3">
        <v>500000000</v>
      </c>
      <c r="C11" s="14" t="s">
        <v>21</v>
      </c>
      <c r="D11" s="15" t="s">
        <v>22</v>
      </c>
      <c r="E11" s="16" t="s">
        <v>51</v>
      </c>
      <c r="F11" s="17"/>
    </row>
    <row r="12" spans="1:20" x14ac:dyDescent="0.25">
      <c r="A12" s="3" t="s">
        <v>18</v>
      </c>
      <c r="B12" s="3">
        <f>2*O10*B11/1000000000000</f>
        <v>6.7737600000000002</v>
      </c>
      <c r="C12" s="18" t="s">
        <v>26</v>
      </c>
      <c r="D12" s="13">
        <v>176</v>
      </c>
      <c r="E12" s="11" t="s">
        <v>35</v>
      </c>
      <c r="F12" s="19">
        <v>33650</v>
      </c>
    </row>
    <row r="13" spans="1:20" ht="15.75" thickBot="1" x14ac:dyDescent="0.3">
      <c r="A13" s="3" t="s">
        <v>19</v>
      </c>
      <c r="B13" s="3">
        <f>(P10/(F12*4))*100</f>
        <v>98.413551263001494</v>
      </c>
      <c r="C13" s="20"/>
      <c r="D13" s="21"/>
      <c r="E13" s="22" t="s">
        <v>50</v>
      </c>
      <c r="F13" s="23">
        <v>365</v>
      </c>
    </row>
    <row r="14" spans="1:20" x14ac:dyDescent="0.25">
      <c r="A14" s="3" t="s">
        <v>20</v>
      </c>
      <c r="B14" s="3">
        <f>(Q10+R10)*100/( F13)</f>
        <v>56.920547945205477</v>
      </c>
    </row>
    <row r="16" spans="1:20" x14ac:dyDescent="0.25">
      <c r="D16" s="3" t="s">
        <v>33</v>
      </c>
    </row>
    <row r="17" spans="1:5" x14ac:dyDescent="0.25">
      <c r="A17" s="9" t="s">
        <v>23</v>
      </c>
      <c r="B17" s="9" t="s">
        <v>24</v>
      </c>
      <c r="C17" s="9" t="s">
        <v>25</v>
      </c>
      <c r="D17" s="9" t="s">
        <v>34</v>
      </c>
      <c r="E17" s="9" t="s">
        <v>32</v>
      </c>
    </row>
    <row r="18" spans="1:5" x14ac:dyDescent="0.25">
      <c r="A18" s="9" t="s">
        <v>27</v>
      </c>
      <c r="B18" s="9">
        <f>P2*100/(F12*4)</f>
        <v>24.603387815750374</v>
      </c>
      <c r="C18" s="10"/>
      <c r="D18" s="9">
        <f>(Q2+R2)*100/( F13)</f>
        <v>18.257534246575343</v>
      </c>
      <c r="E18" s="10"/>
    </row>
    <row r="19" spans="1:5" x14ac:dyDescent="0.25">
      <c r="A19" s="9" t="s">
        <v>28</v>
      </c>
      <c r="B19" s="9">
        <f>P3*100/(F12*4)</f>
        <v>0</v>
      </c>
      <c r="C19" s="10"/>
      <c r="D19" s="9">
        <f>(Q3+R3)*100/( F13*1024)</f>
        <v>0</v>
      </c>
      <c r="E19" s="10"/>
    </row>
    <row r="20" spans="1:5" x14ac:dyDescent="0.25">
      <c r="A20" s="9" t="s">
        <v>29</v>
      </c>
      <c r="B20" s="9">
        <f>P4*100/(F12*4)</f>
        <v>98.413551263001494</v>
      </c>
      <c r="C20" s="10"/>
      <c r="D20" s="9">
        <f>(Q4+R4)*100/( F13)</f>
        <v>54.772602739726025</v>
      </c>
      <c r="E20" s="10"/>
    </row>
    <row r="21" spans="1:5" x14ac:dyDescent="0.25">
      <c r="A21" s="9" t="s">
        <v>30</v>
      </c>
      <c r="B21" s="9">
        <f>P5*100/(F12*4)</f>
        <v>0</v>
      </c>
      <c r="C21" s="10"/>
      <c r="D21" s="9">
        <f>(Q5+R5)*100/( F13*1024)</f>
        <v>0</v>
      </c>
      <c r="E21" s="10"/>
    </row>
    <row r="22" spans="1:5" x14ac:dyDescent="0.25">
      <c r="A22" s="9" t="s">
        <v>31</v>
      </c>
      <c r="B22" s="9">
        <f>MAX(B18:B21)</f>
        <v>98.413551263001494</v>
      </c>
      <c r="C22" s="10"/>
      <c r="D22" s="9">
        <f>B14</f>
        <v>56.920547945205477</v>
      </c>
      <c r="E22" s="10"/>
    </row>
  </sheetData>
  <conditionalFormatting sqref="M1:O1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F1" workbookViewId="0">
      <selection activeCell="R2" sqref="R2"/>
    </sheetView>
  </sheetViews>
  <sheetFormatPr defaultRowHeight="15" x14ac:dyDescent="0.25"/>
  <cols>
    <col min="1" max="1" width="27.140625" style="3" bestFit="1" customWidth="1"/>
    <col min="2" max="2" width="27.28515625" style="3" customWidth="1"/>
    <col min="3" max="3" width="31" style="3" customWidth="1"/>
    <col min="4" max="4" width="29.85546875" style="3" customWidth="1"/>
    <col min="5" max="5" width="23.140625" style="3" customWidth="1"/>
    <col min="6" max="9" width="9.140625" style="3"/>
    <col min="10" max="12" width="15.7109375" style="3" customWidth="1"/>
    <col min="13" max="13" width="16" style="3" customWidth="1"/>
    <col min="14" max="14" width="11.7109375" style="3" customWidth="1"/>
    <col min="15" max="15" width="16.85546875" style="3" customWidth="1"/>
    <col min="16" max="16" width="9.42578125" style="3" customWidth="1"/>
    <col min="17" max="17" width="19.5703125" style="3" bestFit="1" customWidth="1"/>
    <col min="18" max="18" width="9.140625" style="3"/>
    <col min="19" max="19" width="22.85546875" style="3" bestFit="1" customWidth="1"/>
    <col min="20" max="20" width="22.42578125" style="3" bestFit="1" customWidth="1"/>
    <col min="21" max="21" width="11" style="3" bestFit="1" customWidth="1"/>
    <col min="22" max="16384" width="9.140625" style="3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55</v>
      </c>
      <c r="E1" s="2" t="s">
        <v>54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52</v>
      </c>
      <c r="R1" s="2" t="s">
        <v>53</v>
      </c>
      <c r="S1" s="3" t="s">
        <v>14</v>
      </c>
      <c r="T1" t="s">
        <v>38</v>
      </c>
    </row>
    <row r="2" spans="1:20" x14ac:dyDescent="0.25">
      <c r="A2" s="4" t="s">
        <v>39</v>
      </c>
      <c r="B2" s="5">
        <v>1</v>
      </c>
      <c r="C2" s="5">
        <v>6</v>
      </c>
      <c r="D2" s="5">
        <v>1</v>
      </c>
      <c r="E2" s="5">
        <v>1</v>
      </c>
      <c r="F2" s="5">
        <v>32</v>
      </c>
      <c r="G2" s="5">
        <v>32</v>
      </c>
      <c r="H2" s="5">
        <v>28</v>
      </c>
      <c r="I2" s="5">
        <v>28</v>
      </c>
      <c r="J2" s="5">
        <v>5</v>
      </c>
      <c r="K2" s="5">
        <v>3</v>
      </c>
      <c r="L2" s="5">
        <v>3</v>
      </c>
      <c r="M2" s="5">
        <f>POWER(_xlfn.CEILING.MATH(J2/L2),2)</f>
        <v>4</v>
      </c>
      <c r="N2" s="5">
        <f>H2*I2</f>
        <v>784</v>
      </c>
      <c r="O2" s="5">
        <f>N2*B2*C2*L2*L2*M2/(D2*E2*F9*G9)</f>
        <v>3456</v>
      </c>
      <c r="P2" s="5">
        <f>D12*O2/9</f>
        <v>67584</v>
      </c>
      <c r="Q2" s="5">
        <f>N2*0.5*J2*_xlfn.CEILING.MATH(B2/4)/(F9*G9)</f>
        <v>40</v>
      </c>
      <c r="R2" s="5">
        <f>N2*(_xlfn.CEILING.MATH((J2*J2*2)/72))*B2*C2/(E2*F9*G9)</f>
        <v>96</v>
      </c>
      <c r="S2" s="3">
        <f>N2*B2*L2*L2*8/(F9*G9)</f>
        <v>1152</v>
      </c>
      <c r="T2">
        <f>B2*C2*H2*I2*J2*J2</f>
        <v>117600</v>
      </c>
    </row>
    <row r="3" spans="1:20" x14ac:dyDescent="0.25">
      <c r="A3" s="4" t="s">
        <v>40</v>
      </c>
      <c r="B3" s="5">
        <v>6</v>
      </c>
      <c r="C3" s="5">
        <v>6</v>
      </c>
      <c r="D3" s="5">
        <v>1</v>
      </c>
      <c r="E3" s="5">
        <v>1</v>
      </c>
      <c r="F3" s="5">
        <v>28</v>
      </c>
      <c r="G3" s="5">
        <v>28</v>
      </c>
      <c r="H3" s="5">
        <v>14</v>
      </c>
      <c r="I3" s="5">
        <v>14</v>
      </c>
      <c r="J3" s="5">
        <v>2</v>
      </c>
      <c r="K3" s="5">
        <v>3</v>
      </c>
      <c r="L3" s="5">
        <v>3</v>
      </c>
      <c r="M3" s="5">
        <f>POWER(_xlfn.CEILING.MATH(J3/L3),2)</f>
        <v>1</v>
      </c>
      <c r="N3" s="5">
        <f>F3*G3</f>
        <v>784</v>
      </c>
      <c r="O3" s="5">
        <v>0</v>
      </c>
      <c r="P3" s="5">
        <f>D12*O3/9</f>
        <v>0</v>
      </c>
      <c r="Q3" s="5">
        <v>0</v>
      </c>
      <c r="R3" s="5">
        <v>0</v>
      </c>
      <c r="S3" s="3">
        <v>0</v>
      </c>
      <c r="T3"/>
    </row>
    <row r="4" spans="1:20" x14ac:dyDescent="0.25">
      <c r="A4" s="4" t="s">
        <v>29</v>
      </c>
      <c r="B4" s="5">
        <v>6</v>
      </c>
      <c r="C4" s="5">
        <v>16</v>
      </c>
      <c r="D4" s="5">
        <v>1</v>
      </c>
      <c r="E4" s="5">
        <v>1</v>
      </c>
      <c r="F4" s="5">
        <v>14</v>
      </c>
      <c r="G4" s="5">
        <v>14</v>
      </c>
      <c r="H4" s="5">
        <v>10</v>
      </c>
      <c r="I4" s="5">
        <v>10</v>
      </c>
      <c r="J4" s="5">
        <v>6</v>
      </c>
      <c r="K4" s="5">
        <v>3</v>
      </c>
      <c r="L4" s="5">
        <v>3</v>
      </c>
      <c r="M4" s="5">
        <f>POWER(_xlfn.CEILING.MATH(J4/L4),2)</f>
        <v>4</v>
      </c>
      <c r="N4" s="5">
        <f>F4*G4</f>
        <v>196</v>
      </c>
      <c r="O4" s="5">
        <f>N4*B4*C4*L4*L4*M4/(D4*E4*F9*G9)</f>
        <v>13824</v>
      </c>
      <c r="P4" s="5">
        <f>D12*O4/9</f>
        <v>270336</v>
      </c>
      <c r="Q4" s="5">
        <f>N4*0.5*J4*_xlfn.CEILING.MATH(B4/4)/(F9*G9)</f>
        <v>24</v>
      </c>
      <c r="R4" s="5">
        <f>N4*(_xlfn.CEILING.MATH((J4*J4*2)/72))*B4*C4/(E4*F9*G9)</f>
        <v>384</v>
      </c>
      <c r="S4" s="3">
        <f>N4*B4*L4*L4*8/(F9*G9)</f>
        <v>1728</v>
      </c>
      <c r="T4">
        <f>B4*C4*H4*I4*J4*J4</f>
        <v>345600</v>
      </c>
    </row>
    <row r="5" spans="1:20" x14ac:dyDescent="0.25">
      <c r="A5" s="4" t="s">
        <v>41</v>
      </c>
      <c r="B5" s="5">
        <v>16</v>
      </c>
      <c r="C5" s="5">
        <v>16</v>
      </c>
      <c r="D5" s="5">
        <v>1</v>
      </c>
      <c r="E5" s="5">
        <v>1</v>
      </c>
      <c r="F5" s="5">
        <v>10</v>
      </c>
      <c r="G5" s="5">
        <v>10</v>
      </c>
      <c r="H5" s="5">
        <v>5</v>
      </c>
      <c r="I5" s="5">
        <v>5</v>
      </c>
      <c r="J5" s="5">
        <v>2</v>
      </c>
      <c r="K5" s="5">
        <v>3</v>
      </c>
      <c r="L5" s="5">
        <v>3</v>
      </c>
      <c r="M5" s="5">
        <f>POWER(_xlfn.CEILING.MATH(J5/L5),2)</f>
        <v>1</v>
      </c>
      <c r="N5" s="5">
        <f>F5*G5</f>
        <v>100</v>
      </c>
      <c r="O5" s="5">
        <v>0</v>
      </c>
      <c r="P5" s="5">
        <f>D12*O5/9</f>
        <v>0</v>
      </c>
      <c r="Q5" s="5">
        <v>0</v>
      </c>
      <c r="R5" s="5">
        <v>0</v>
      </c>
      <c r="S5" s="3">
        <v>0</v>
      </c>
      <c r="T5"/>
    </row>
    <row r="6" spans="1:20" x14ac:dyDescent="0.25">
      <c r="A6" t="s">
        <v>42</v>
      </c>
      <c r="B6">
        <v>400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T6"/>
    </row>
    <row r="7" spans="1:20" x14ac:dyDescent="0.25">
      <c r="A7" t="s">
        <v>42</v>
      </c>
      <c r="B7">
        <v>120</v>
      </c>
      <c r="C7"/>
      <c r="D7"/>
      <c r="E7"/>
      <c r="F7"/>
      <c r="G7"/>
      <c r="H7"/>
      <c r="I7"/>
      <c r="J7"/>
      <c r="K7"/>
      <c r="L7"/>
      <c r="M7"/>
      <c r="N7"/>
      <c r="O7">
        <f>MAX(O2:O6)</f>
        <v>13824</v>
      </c>
      <c r="P7" s="24">
        <f>MAX(P2:P6)</f>
        <v>270336</v>
      </c>
      <c r="Q7" s="24">
        <f>MAX(Q2:Q6)</f>
        <v>40</v>
      </c>
      <c r="R7" s="24">
        <f>MAX(R2:R6)</f>
        <v>384</v>
      </c>
      <c r="S7" s="3">
        <f>MAX(S2:S6)</f>
        <v>1728</v>
      </c>
      <c r="T7">
        <f>SUM(T2:T5)</f>
        <v>463200</v>
      </c>
    </row>
    <row r="8" spans="1:20" x14ac:dyDescent="0.25">
      <c r="A8" t="s">
        <v>43</v>
      </c>
      <c r="B8">
        <v>120</v>
      </c>
      <c r="C8"/>
      <c r="D8"/>
      <c r="E8"/>
      <c r="F8" t="s">
        <v>44</v>
      </c>
      <c r="G8" t="s">
        <v>45</v>
      </c>
      <c r="H8"/>
      <c r="I8"/>
      <c r="J8"/>
      <c r="K8"/>
      <c r="L8"/>
      <c r="M8"/>
      <c r="N8"/>
      <c r="O8"/>
      <c r="P8"/>
      <c r="Q8"/>
      <c r="R8"/>
      <c r="S8"/>
      <c r="T8"/>
    </row>
    <row r="9" spans="1:20" x14ac:dyDescent="0.25">
      <c r="A9"/>
      <c r="B9"/>
      <c r="C9"/>
      <c r="D9"/>
      <c r="E9"/>
      <c r="F9">
        <v>7</v>
      </c>
      <c r="G9">
        <v>7</v>
      </c>
      <c r="H9"/>
      <c r="I9"/>
      <c r="J9"/>
      <c r="K9"/>
      <c r="L9"/>
      <c r="M9"/>
      <c r="N9"/>
      <c r="O9"/>
      <c r="P9"/>
      <c r="Q9"/>
      <c r="R9"/>
      <c r="S9"/>
      <c r="T9"/>
    </row>
    <row r="10" spans="1:20" ht="15.75" thickBot="1" x14ac:dyDescent="0.3">
      <c r="A10" s="6" t="s">
        <v>16</v>
      </c>
      <c r="B10" s="7"/>
      <c r="C10" s="12"/>
      <c r="D10" s="12"/>
      <c r="E10" s="12"/>
      <c r="F10" s="12"/>
      <c r="G10" s="7"/>
      <c r="H10" s="7"/>
      <c r="I10" s="7"/>
      <c r="J10" s="7"/>
      <c r="K10" s="7"/>
      <c r="L10" s="7"/>
      <c r="M10" s="7"/>
      <c r="N10" s="8" t="s">
        <v>48</v>
      </c>
      <c r="O10" s="7">
        <f>O7</f>
        <v>13824</v>
      </c>
      <c r="P10" s="7">
        <f>P7</f>
        <v>270336</v>
      </c>
      <c r="Q10" s="7">
        <f>Q7</f>
        <v>40</v>
      </c>
      <c r="R10" s="7">
        <f>R7</f>
        <v>384</v>
      </c>
      <c r="S10" s="3">
        <f>S7</f>
        <v>1728</v>
      </c>
    </row>
    <row r="11" spans="1:20" x14ac:dyDescent="0.25">
      <c r="A11" s="3" t="s">
        <v>17</v>
      </c>
      <c r="B11" s="3">
        <v>500000000</v>
      </c>
      <c r="C11" s="14" t="s">
        <v>21</v>
      </c>
      <c r="D11" s="15" t="s">
        <v>22</v>
      </c>
      <c r="E11" s="16" t="s">
        <v>37</v>
      </c>
      <c r="F11" s="17"/>
    </row>
    <row r="12" spans="1:20" x14ac:dyDescent="0.25">
      <c r="A12" s="3" t="s">
        <v>18</v>
      </c>
      <c r="B12" s="3">
        <f>2*O10*B11/1000000000000</f>
        <v>13.824</v>
      </c>
      <c r="C12" s="18" t="s">
        <v>26</v>
      </c>
      <c r="D12" s="13">
        <v>176</v>
      </c>
      <c r="E12" s="11" t="s">
        <v>35</v>
      </c>
      <c r="F12" s="19">
        <f>277400/4</f>
        <v>69350</v>
      </c>
    </row>
    <row r="13" spans="1:20" ht="15.75" thickBot="1" x14ac:dyDescent="0.3">
      <c r="A13" s="3" t="s">
        <v>19</v>
      </c>
      <c r="B13" s="3">
        <f>(P10/(F12*4))*100</f>
        <v>97.453496755587594</v>
      </c>
      <c r="C13" s="20"/>
      <c r="D13" s="21"/>
      <c r="E13" s="22" t="s">
        <v>50</v>
      </c>
      <c r="F13" s="23">
        <v>755</v>
      </c>
    </row>
    <row r="14" spans="1:20" x14ac:dyDescent="0.25">
      <c r="A14" s="3" t="s">
        <v>20</v>
      </c>
      <c r="B14" s="3">
        <f>(Q10+R10)*100/( F13)</f>
        <v>56.158940397350996</v>
      </c>
    </row>
    <row r="16" spans="1:20" x14ac:dyDescent="0.25">
      <c r="D16" s="3" t="s">
        <v>33</v>
      </c>
    </row>
    <row r="17" spans="1:5" x14ac:dyDescent="0.25">
      <c r="A17" s="9" t="s">
        <v>23</v>
      </c>
      <c r="B17" s="9" t="s">
        <v>24</v>
      </c>
      <c r="C17" s="9" t="s">
        <v>25</v>
      </c>
      <c r="D17" s="9" t="s">
        <v>34</v>
      </c>
      <c r="E17" s="9" t="s">
        <v>32</v>
      </c>
    </row>
    <row r="18" spans="1:5" x14ac:dyDescent="0.25">
      <c r="A18" s="9" t="s">
        <v>27</v>
      </c>
      <c r="B18" s="9">
        <f>P2*100/(F12*4)</f>
        <v>24.363374188896898</v>
      </c>
      <c r="C18" s="10"/>
      <c r="D18" s="9">
        <f>(Q2+R2)*100/( F13)</f>
        <v>18.013245033112582</v>
      </c>
      <c r="E18" s="10"/>
    </row>
    <row r="19" spans="1:5" x14ac:dyDescent="0.25">
      <c r="A19" s="9" t="s">
        <v>28</v>
      </c>
      <c r="B19" s="9">
        <f>P3*100/(F12*4)</f>
        <v>0</v>
      </c>
      <c r="C19" s="10"/>
      <c r="D19" s="9">
        <f>(Q3+R3)*100/( F13*1024)</f>
        <v>0</v>
      </c>
      <c r="E19" s="10"/>
    </row>
    <row r="20" spans="1:5" x14ac:dyDescent="0.25">
      <c r="A20" s="9" t="s">
        <v>29</v>
      </c>
      <c r="B20" s="9">
        <f>P4*100/(F12*4)</f>
        <v>97.453496755587594</v>
      </c>
      <c r="C20" s="10"/>
      <c r="D20" s="9">
        <f>(Q4+R4)*100/( F13)</f>
        <v>54.039735099337747</v>
      </c>
      <c r="E20" s="10"/>
    </row>
    <row r="21" spans="1:5" x14ac:dyDescent="0.25">
      <c r="A21" s="9" t="s">
        <v>30</v>
      </c>
      <c r="B21" s="9">
        <f>P5*100/(F12*4)</f>
        <v>0</v>
      </c>
      <c r="C21" s="10"/>
      <c r="D21" s="9">
        <f>(Q5+R5)*100/( F13*1024)</f>
        <v>0</v>
      </c>
      <c r="E21" s="10"/>
    </row>
    <row r="22" spans="1:5" x14ac:dyDescent="0.25">
      <c r="A22" s="9" t="s">
        <v>48</v>
      </c>
      <c r="B22" s="9">
        <f>MAX(B18:B21)</f>
        <v>97.453496755587594</v>
      </c>
      <c r="C22" s="10"/>
      <c r="D22" s="9">
        <f>B14</f>
        <v>56.158940397350996</v>
      </c>
      <c r="E22" s="10"/>
    </row>
  </sheetData>
  <conditionalFormatting sqref="M1:O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Virtex</vt:lpstr>
      <vt:lpstr>Kintex</vt:lpstr>
      <vt:lpstr>artix</vt:lpstr>
      <vt:lpstr>zync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 Pant</dc:creator>
  <cp:lastModifiedBy>Vibha Pant</cp:lastModifiedBy>
  <dcterms:created xsi:type="dcterms:W3CDTF">2017-06-21T04:57:04Z</dcterms:created>
  <dcterms:modified xsi:type="dcterms:W3CDTF">2017-07-31T04:13:14Z</dcterms:modified>
</cp:coreProperties>
</file>