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ibha Pant BL.EN.P2EBS15022\code\performance_estimator\systolic\"/>
    </mc:Choice>
  </mc:AlternateContent>
  <bookViews>
    <workbookView xWindow="0" yWindow="0" windowWidth="20490" windowHeight="7155" activeTab="2"/>
  </bookViews>
  <sheets>
    <sheet name="Virtex" sheetId="1" r:id="rId1"/>
    <sheet name="Kintex" sheetId="2" r:id="rId2"/>
    <sheet name="artix" sheetId="3" r:id="rId3"/>
    <sheet name="zyn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4" l="1"/>
  <c r="B42" i="4"/>
  <c r="B38" i="4"/>
  <c r="B35" i="4"/>
  <c r="R18" i="4"/>
  <c r="Q18" i="4"/>
  <c r="D49" i="4" s="1"/>
  <c r="R17" i="4"/>
  <c r="Q17" i="4"/>
  <c r="D48" i="4" s="1"/>
  <c r="R16" i="4"/>
  <c r="Q16" i="4"/>
  <c r="D47" i="4" s="1"/>
  <c r="R15" i="4"/>
  <c r="Q15" i="4"/>
  <c r="D46" i="4" s="1"/>
  <c r="R14" i="4"/>
  <c r="Q14" i="4"/>
  <c r="D45" i="4" s="1"/>
  <c r="R13" i="4"/>
  <c r="Q13" i="4"/>
  <c r="D44" i="4" s="1"/>
  <c r="R12" i="4"/>
  <c r="Q12" i="4"/>
  <c r="D43" i="4" s="1"/>
  <c r="R11" i="4"/>
  <c r="Q11" i="4"/>
  <c r="D42" i="4" s="1"/>
  <c r="R10" i="4"/>
  <c r="Q10" i="4"/>
  <c r="D41" i="4" s="1"/>
  <c r="R9" i="4"/>
  <c r="Q9" i="4"/>
  <c r="D40" i="4" s="1"/>
  <c r="R8" i="4"/>
  <c r="Q8" i="4"/>
  <c r="D39" i="4" s="1"/>
  <c r="R7" i="4"/>
  <c r="Q7" i="4"/>
  <c r="D38" i="4" s="1"/>
  <c r="R6" i="4"/>
  <c r="Q6" i="4"/>
  <c r="D37" i="4" s="1"/>
  <c r="R5" i="4"/>
  <c r="Q5" i="4"/>
  <c r="D36" i="4" s="1"/>
  <c r="R4" i="4"/>
  <c r="Q4" i="4"/>
  <c r="D35" i="4" s="1"/>
  <c r="R3" i="4"/>
  <c r="Q3" i="4"/>
  <c r="D34" i="4" s="1"/>
  <c r="R2" i="4"/>
  <c r="Q2" i="4"/>
  <c r="D33" i="4" s="1"/>
  <c r="F27" i="4"/>
  <c r="B46" i="3"/>
  <c r="B42" i="3"/>
  <c r="B38" i="3"/>
  <c r="B35" i="3"/>
  <c r="R18" i="3"/>
  <c r="Q18" i="3"/>
  <c r="R17" i="3"/>
  <c r="Q17" i="3"/>
  <c r="R16" i="3"/>
  <c r="Q16" i="3"/>
  <c r="R15" i="3"/>
  <c r="Q15" i="3"/>
  <c r="D46" i="3" s="1"/>
  <c r="R14" i="3"/>
  <c r="Q14" i="3"/>
  <c r="R13" i="3"/>
  <c r="Q13" i="3"/>
  <c r="D44" i="3" s="1"/>
  <c r="R12" i="3"/>
  <c r="Q12" i="3"/>
  <c r="R11" i="3"/>
  <c r="Q11" i="3"/>
  <c r="R10" i="3"/>
  <c r="Q10" i="3"/>
  <c r="R9" i="3"/>
  <c r="Q9" i="3"/>
  <c r="D40" i="3" s="1"/>
  <c r="R8" i="3"/>
  <c r="Q8" i="3"/>
  <c r="R7" i="3"/>
  <c r="Q7" i="3"/>
  <c r="D38" i="3" s="1"/>
  <c r="R6" i="3"/>
  <c r="Q6" i="3"/>
  <c r="R5" i="3"/>
  <c r="Q5" i="3"/>
  <c r="D36" i="3" s="1"/>
  <c r="R4" i="3"/>
  <c r="Q4" i="3"/>
  <c r="R3" i="3"/>
  <c r="Q3" i="3"/>
  <c r="D34" i="3" s="1"/>
  <c r="R2" i="3"/>
  <c r="Q2" i="3"/>
  <c r="R18" i="2"/>
  <c r="B46" i="2"/>
  <c r="B42" i="2"/>
  <c r="B38" i="2"/>
  <c r="B35" i="2"/>
  <c r="D33" i="2"/>
  <c r="B33" i="2"/>
  <c r="Q18" i="2"/>
  <c r="R17" i="2"/>
  <c r="Q17" i="2"/>
  <c r="R16" i="2"/>
  <c r="Q16" i="2"/>
  <c r="R15" i="2"/>
  <c r="Q15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D37" i="2" s="1"/>
  <c r="Q6" i="2"/>
  <c r="R5" i="2"/>
  <c r="D36" i="2" s="1"/>
  <c r="Q5" i="2"/>
  <c r="R4" i="2"/>
  <c r="Q4" i="2"/>
  <c r="D35" i="2" s="1"/>
  <c r="R3" i="2"/>
  <c r="D34" i="2" s="1"/>
  <c r="Q3" i="2"/>
  <c r="R2" i="2"/>
  <c r="Q2" i="2"/>
  <c r="B46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R18" i="1"/>
  <c r="D49" i="1" s="1"/>
  <c r="Q18" i="1"/>
  <c r="R17" i="1"/>
  <c r="D48" i="1" s="1"/>
  <c r="Q17" i="1"/>
  <c r="R16" i="1"/>
  <c r="D47" i="1" s="1"/>
  <c r="Q16" i="1"/>
  <c r="R15" i="1"/>
  <c r="D46" i="1" s="1"/>
  <c r="Q15" i="1"/>
  <c r="R14" i="1"/>
  <c r="D45" i="1" s="1"/>
  <c r="Q14" i="1"/>
  <c r="R13" i="1"/>
  <c r="D44" i="1" s="1"/>
  <c r="Q13" i="1"/>
  <c r="R12" i="1"/>
  <c r="D43" i="1" s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R2" i="1"/>
  <c r="Q2" i="1"/>
  <c r="F28" i="2"/>
  <c r="R19" i="4" l="1"/>
  <c r="D51" i="4"/>
  <c r="Q19" i="4"/>
  <c r="D48" i="3"/>
  <c r="D42" i="3"/>
  <c r="D37" i="3"/>
  <c r="D39" i="3"/>
  <c r="D35" i="3"/>
  <c r="D41" i="3"/>
  <c r="R19" i="3"/>
  <c r="D43" i="3"/>
  <c r="D45" i="3"/>
  <c r="D47" i="3"/>
  <c r="D49" i="3"/>
  <c r="Q19" i="3"/>
  <c r="D33" i="3"/>
  <c r="D40" i="2"/>
  <c r="D42" i="2"/>
  <c r="D41" i="2"/>
  <c r="D39" i="2"/>
  <c r="D38" i="2"/>
  <c r="D48" i="2"/>
  <c r="D43" i="2"/>
  <c r="D44" i="2"/>
  <c r="D45" i="2"/>
  <c r="D46" i="2"/>
  <c r="D49" i="2"/>
  <c r="D47" i="2"/>
  <c r="Q19" i="2"/>
  <c r="R19" i="2"/>
  <c r="D51" i="1"/>
  <c r="B29" i="4" l="1"/>
  <c r="B29" i="3"/>
  <c r="D51" i="3"/>
  <c r="D51" i="2"/>
  <c r="B29" i="2"/>
  <c r="S19" i="4" l="1"/>
  <c r="S19" i="2"/>
  <c r="S19" i="1"/>
  <c r="R19" i="1"/>
  <c r="B29" i="1" s="1"/>
  <c r="Q19" i="1"/>
  <c r="S18" i="4" l="1"/>
  <c r="N18" i="4"/>
  <c r="M18" i="4"/>
  <c r="O18" i="4" s="1"/>
  <c r="P18" i="4" s="1"/>
  <c r="B49" i="4" s="1"/>
  <c r="S17" i="4"/>
  <c r="N17" i="4"/>
  <c r="M17" i="4"/>
  <c r="O17" i="4" s="1"/>
  <c r="P17" i="4" s="1"/>
  <c r="B48" i="4" s="1"/>
  <c r="S16" i="4"/>
  <c r="N16" i="4"/>
  <c r="M16" i="4"/>
  <c r="O16" i="4" s="1"/>
  <c r="P16" i="4" s="1"/>
  <c r="B47" i="4" s="1"/>
  <c r="T15" i="4"/>
  <c r="S15" i="4"/>
  <c r="S14" i="4"/>
  <c r="O14" i="4"/>
  <c r="P14" i="4" s="1"/>
  <c r="B45" i="4" s="1"/>
  <c r="N14" i="4"/>
  <c r="M14" i="4"/>
  <c r="S13" i="4"/>
  <c r="O13" i="4"/>
  <c r="P13" i="4" s="1"/>
  <c r="B44" i="4" s="1"/>
  <c r="N13" i="4"/>
  <c r="M13" i="4"/>
  <c r="S12" i="4"/>
  <c r="O12" i="4"/>
  <c r="P12" i="4" s="1"/>
  <c r="B43" i="4" s="1"/>
  <c r="N12" i="4"/>
  <c r="M12" i="4"/>
  <c r="T11" i="4"/>
  <c r="S10" i="4"/>
  <c r="N10" i="4"/>
  <c r="M10" i="4"/>
  <c r="O10" i="4" s="1"/>
  <c r="P10" i="4" s="1"/>
  <c r="B41" i="4" s="1"/>
  <c r="S9" i="4"/>
  <c r="N9" i="4"/>
  <c r="M9" i="4"/>
  <c r="O9" i="4" s="1"/>
  <c r="P9" i="4" s="1"/>
  <c r="B40" i="4" s="1"/>
  <c r="S8" i="4"/>
  <c r="N8" i="4"/>
  <c r="M8" i="4"/>
  <c r="O8" i="4" s="1"/>
  <c r="P8" i="4" s="1"/>
  <c r="B39" i="4" s="1"/>
  <c r="T7" i="4"/>
  <c r="S7" i="4"/>
  <c r="U6" i="4"/>
  <c r="S6" i="4"/>
  <c r="O6" i="4"/>
  <c r="P6" i="4" s="1"/>
  <c r="B37" i="4" s="1"/>
  <c r="N6" i="4"/>
  <c r="M6" i="4"/>
  <c r="U5" i="4"/>
  <c r="S5" i="4"/>
  <c r="N5" i="4"/>
  <c r="M5" i="4"/>
  <c r="O5" i="4" s="1"/>
  <c r="P5" i="4" s="1"/>
  <c r="B36" i="4" s="1"/>
  <c r="U4" i="4"/>
  <c r="T4" i="4"/>
  <c r="S4" i="4"/>
  <c r="U3" i="4"/>
  <c r="S3" i="4"/>
  <c r="N3" i="4"/>
  <c r="M3" i="4"/>
  <c r="O3" i="4" s="1"/>
  <c r="P3" i="4" s="1"/>
  <c r="B34" i="4" s="1"/>
  <c r="U2" i="4"/>
  <c r="U10" i="4" s="1"/>
  <c r="S2" i="4"/>
  <c r="N2" i="4"/>
  <c r="M2" i="4"/>
  <c r="O2" i="4" s="1"/>
  <c r="S18" i="3"/>
  <c r="N18" i="3"/>
  <c r="M18" i="3"/>
  <c r="O18" i="3" s="1"/>
  <c r="P18" i="3" s="1"/>
  <c r="B49" i="3" s="1"/>
  <c r="S17" i="3"/>
  <c r="N17" i="3"/>
  <c r="M17" i="3"/>
  <c r="O17" i="3" s="1"/>
  <c r="P17" i="3" s="1"/>
  <c r="B48" i="3" s="1"/>
  <c r="S16" i="3"/>
  <c r="N16" i="3"/>
  <c r="M16" i="3"/>
  <c r="O16" i="3" s="1"/>
  <c r="P16" i="3" s="1"/>
  <c r="B47" i="3" s="1"/>
  <c r="T15" i="3"/>
  <c r="S15" i="3"/>
  <c r="S14" i="3"/>
  <c r="N14" i="3"/>
  <c r="M14" i="3"/>
  <c r="O14" i="3" s="1"/>
  <c r="P14" i="3" s="1"/>
  <c r="B45" i="3" s="1"/>
  <c r="S13" i="3"/>
  <c r="N13" i="3"/>
  <c r="M13" i="3"/>
  <c r="O13" i="3" s="1"/>
  <c r="P13" i="3" s="1"/>
  <c r="B44" i="3" s="1"/>
  <c r="S12" i="3"/>
  <c r="N12" i="3"/>
  <c r="M12" i="3"/>
  <c r="O12" i="3" s="1"/>
  <c r="P12" i="3" s="1"/>
  <c r="B43" i="3" s="1"/>
  <c r="T11" i="3"/>
  <c r="S10" i="3"/>
  <c r="O10" i="3"/>
  <c r="P10" i="3" s="1"/>
  <c r="N10" i="3"/>
  <c r="M10" i="3"/>
  <c r="S9" i="3"/>
  <c r="N9" i="3"/>
  <c r="M9" i="3"/>
  <c r="O9" i="3" s="1"/>
  <c r="P9" i="3" s="1"/>
  <c r="S8" i="3"/>
  <c r="N8" i="3"/>
  <c r="M8" i="3"/>
  <c r="O8" i="3" s="1"/>
  <c r="P8" i="3" s="1"/>
  <c r="T7" i="3"/>
  <c r="S7" i="3"/>
  <c r="U6" i="3"/>
  <c r="S6" i="3"/>
  <c r="O6" i="3"/>
  <c r="P6" i="3" s="1"/>
  <c r="B37" i="3" s="1"/>
  <c r="N6" i="3"/>
  <c r="M6" i="3"/>
  <c r="U5" i="3"/>
  <c r="S5" i="3"/>
  <c r="N5" i="3"/>
  <c r="M5" i="3"/>
  <c r="O5" i="3" s="1"/>
  <c r="P5" i="3" s="1"/>
  <c r="B36" i="3" s="1"/>
  <c r="U4" i="3"/>
  <c r="T4" i="3"/>
  <c r="S4" i="3"/>
  <c r="U3" i="3"/>
  <c r="S3" i="3"/>
  <c r="N3" i="3"/>
  <c r="M3" i="3"/>
  <c r="O3" i="3" s="1"/>
  <c r="P3" i="3" s="1"/>
  <c r="B34" i="3" s="1"/>
  <c r="U2" i="3"/>
  <c r="S2" i="3"/>
  <c r="N2" i="3"/>
  <c r="M2" i="3"/>
  <c r="O2" i="3" s="1"/>
  <c r="U10" i="3" l="1"/>
  <c r="B40" i="3"/>
  <c r="T9" i="3"/>
  <c r="S19" i="3"/>
  <c r="T10" i="3"/>
  <c r="B41" i="3"/>
  <c r="T8" i="3"/>
  <c r="B39" i="3"/>
  <c r="O19" i="4"/>
  <c r="B27" i="4" s="1"/>
  <c r="P2" i="4"/>
  <c r="B33" i="4" s="1"/>
  <c r="B51" i="4" s="1"/>
  <c r="O19" i="3"/>
  <c r="B27" i="3" s="1"/>
  <c r="P2" i="3"/>
  <c r="T3" i="4"/>
  <c r="T13" i="4"/>
  <c r="T16" i="4"/>
  <c r="T5" i="4"/>
  <c r="T6" i="4"/>
  <c r="T9" i="4"/>
  <c r="T17" i="4"/>
  <c r="T8" i="4"/>
  <c r="T10" i="4"/>
  <c r="T12" i="4"/>
  <c r="T14" i="4"/>
  <c r="T18" i="4"/>
  <c r="T12" i="3"/>
  <c r="T13" i="3"/>
  <c r="T16" i="3"/>
  <c r="T14" i="3"/>
  <c r="T17" i="3"/>
  <c r="T6" i="3"/>
  <c r="T18" i="3"/>
  <c r="T5" i="3"/>
  <c r="T3" i="3"/>
  <c r="P19" i="3" l="1"/>
  <c r="B28" i="3" s="1"/>
  <c r="B33" i="3"/>
  <c r="B51" i="3" s="1"/>
  <c r="P19" i="4"/>
  <c r="B28" i="4" s="1"/>
  <c r="T2" i="4"/>
  <c r="T19" i="4" s="1"/>
  <c r="T2" i="3"/>
  <c r="T19" i="3" s="1"/>
  <c r="S18" i="2" l="1"/>
  <c r="N18" i="2"/>
  <c r="M18" i="2"/>
  <c r="O18" i="2" s="1"/>
  <c r="P18" i="2" s="1"/>
  <c r="B49" i="2" s="1"/>
  <c r="S17" i="2"/>
  <c r="N17" i="2"/>
  <c r="M17" i="2"/>
  <c r="O17" i="2" s="1"/>
  <c r="P17" i="2" s="1"/>
  <c r="B48" i="2" s="1"/>
  <c r="S16" i="2"/>
  <c r="N16" i="2"/>
  <c r="M16" i="2"/>
  <c r="O16" i="2" s="1"/>
  <c r="P16" i="2" s="1"/>
  <c r="B47" i="2" s="1"/>
  <c r="T15" i="2"/>
  <c r="S15" i="2"/>
  <c r="S14" i="2"/>
  <c r="O14" i="2"/>
  <c r="P14" i="2" s="1"/>
  <c r="B45" i="2" s="1"/>
  <c r="N14" i="2"/>
  <c r="M14" i="2"/>
  <c r="S13" i="2"/>
  <c r="O13" i="2"/>
  <c r="P13" i="2" s="1"/>
  <c r="B44" i="2" s="1"/>
  <c r="N13" i="2"/>
  <c r="M13" i="2"/>
  <c r="S12" i="2"/>
  <c r="O12" i="2"/>
  <c r="P12" i="2" s="1"/>
  <c r="B43" i="2" s="1"/>
  <c r="N12" i="2"/>
  <c r="M12" i="2"/>
  <c r="T11" i="2"/>
  <c r="S10" i="2"/>
  <c r="N10" i="2"/>
  <c r="M10" i="2"/>
  <c r="O10" i="2" s="1"/>
  <c r="P10" i="2" s="1"/>
  <c r="B41" i="2" s="1"/>
  <c r="S9" i="2"/>
  <c r="N9" i="2"/>
  <c r="M9" i="2"/>
  <c r="O9" i="2" s="1"/>
  <c r="P9" i="2" s="1"/>
  <c r="B40" i="2" s="1"/>
  <c r="S8" i="2"/>
  <c r="N8" i="2"/>
  <c r="M8" i="2"/>
  <c r="O8" i="2" s="1"/>
  <c r="P8" i="2" s="1"/>
  <c r="B39" i="2" s="1"/>
  <c r="T7" i="2"/>
  <c r="S7" i="2"/>
  <c r="U6" i="2"/>
  <c r="S6" i="2"/>
  <c r="O6" i="2"/>
  <c r="P6" i="2" s="1"/>
  <c r="B37" i="2" s="1"/>
  <c r="N6" i="2"/>
  <c r="M6" i="2"/>
  <c r="U5" i="2"/>
  <c r="S5" i="2"/>
  <c r="N5" i="2"/>
  <c r="M5" i="2"/>
  <c r="O5" i="2" s="1"/>
  <c r="P5" i="2" s="1"/>
  <c r="B36" i="2" s="1"/>
  <c r="U4" i="2"/>
  <c r="T4" i="2"/>
  <c r="S4" i="2"/>
  <c r="U3" i="2"/>
  <c r="S3" i="2"/>
  <c r="N3" i="2"/>
  <c r="M3" i="2"/>
  <c r="O3" i="2" s="1"/>
  <c r="P3" i="2" s="1"/>
  <c r="B34" i="2" s="1"/>
  <c r="U2" i="2"/>
  <c r="U10" i="2" s="1"/>
  <c r="S2" i="2"/>
  <c r="N2" i="2"/>
  <c r="M2" i="2"/>
  <c r="O2" i="2" s="1"/>
  <c r="S18" i="1"/>
  <c r="N18" i="1"/>
  <c r="M18" i="1"/>
  <c r="O18" i="1" s="1"/>
  <c r="P18" i="1" s="1"/>
  <c r="B49" i="1" s="1"/>
  <c r="S17" i="1"/>
  <c r="O17" i="1"/>
  <c r="N17" i="1"/>
  <c r="M17" i="1"/>
  <c r="S16" i="1"/>
  <c r="N16" i="1"/>
  <c r="M16" i="1"/>
  <c r="O16" i="1" s="1"/>
  <c r="P16" i="1" s="1"/>
  <c r="B47" i="1" s="1"/>
  <c r="T15" i="1"/>
  <c r="S15" i="1"/>
  <c r="S14" i="1"/>
  <c r="N14" i="1"/>
  <c r="M14" i="1"/>
  <c r="O14" i="1" s="1"/>
  <c r="P14" i="1" s="1"/>
  <c r="B45" i="1" s="1"/>
  <c r="S13" i="1"/>
  <c r="N13" i="1"/>
  <c r="M13" i="1"/>
  <c r="O13" i="1" s="1"/>
  <c r="P13" i="1" s="1"/>
  <c r="B44" i="1" s="1"/>
  <c r="S12" i="1"/>
  <c r="N12" i="1"/>
  <c r="M12" i="1"/>
  <c r="O12" i="1" s="1"/>
  <c r="T11" i="1"/>
  <c r="S10" i="1"/>
  <c r="N10" i="1"/>
  <c r="M10" i="1"/>
  <c r="O10" i="1" s="1"/>
  <c r="P10" i="1" s="1"/>
  <c r="S9" i="1"/>
  <c r="O9" i="1"/>
  <c r="N9" i="1"/>
  <c r="M9" i="1"/>
  <c r="S8" i="1"/>
  <c r="N8" i="1"/>
  <c r="M8" i="1"/>
  <c r="O8" i="1" s="1"/>
  <c r="P8" i="1" s="1"/>
  <c r="T7" i="1"/>
  <c r="S7" i="1"/>
  <c r="S6" i="1"/>
  <c r="N6" i="1"/>
  <c r="M6" i="1"/>
  <c r="O6" i="1" s="1"/>
  <c r="S5" i="1"/>
  <c r="N5" i="1"/>
  <c r="M5" i="1"/>
  <c r="O5" i="1" s="1"/>
  <c r="P5" i="1" s="1"/>
  <c r="T4" i="1"/>
  <c r="S4" i="1"/>
  <c r="S3" i="1"/>
  <c r="N3" i="1"/>
  <c r="M3" i="1"/>
  <c r="O3" i="1" s="1"/>
  <c r="S2" i="1"/>
  <c r="O2" i="1"/>
  <c r="N2" i="1"/>
  <c r="M2" i="1"/>
  <c r="B51" i="2" l="1"/>
  <c r="O19" i="2"/>
  <c r="B27" i="2" s="1"/>
  <c r="P2" i="2"/>
  <c r="P19" i="2" s="1"/>
  <c r="B28" i="2" s="1"/>
  <c r="P6" i="1"/>
  <c r="P3" i="1"/>
  <c r="T3" i="1" s="1"/>
  <c r="P12" i="1"/>
  <c r="B43" i="1" s="1"/>
  <c r="P17" i="1"/>
  <c r="P9" i="1"/>
  <c r="T9" i="1" s="1"/>
  <c r="O19" i="1"/>
  <c r="B27" i="1" s="1"/>
  <c r="P2" i="1"/>
  <c r="T3" i="2"/>
  <c r="T16" i="2"/>
  <c r="T5" i="2"/>
  <c r="T6" i="2"/>
  <c r="T9" i="2"/>
  <c r="T17" i="2"/>
  <c r="T8" i="2"/>
  <c r="T13" i="2"/>
  <c r="T10" i="2"/>
  <c r="T12" i="2"/>
  <c r="T14" i="2"/>
  <c r="T18" i="2"/>
  <c r="T10" i="1"/>
  <c r="T8" i="1"/>
  <c r="T18" i="1"/>
  <c r="T16" i="1"/>
  <c r="T13" i="1"/>
  <c r="T14" i="1"/>
  <c r="T2" i="1"/>
  <c r="T5" i="1"/>
  <c r="T6" i="1"/>
  <c r="T17" i="1" l="1"/>
  <c r="B48" i="1"/>
  <c r="B51" i="1" s="1"/>
  <c r="P19" i="1"/>
  <c r="B28" i="1" s="1"/>
  <c r="T12" i="1"/>
  <c r="T19" i="1" s="1"/>
  <c r="T2" i="2"/>
  <c r="T19" i="2" s="1"/>
  <c r="U6" i="1" l="1"/>
  <c r="U5" i="1"/>
  <c r="U4" i="1"/>
  <c r="U3" i="1"/>
  <c r="U2" i="1"/>
  <c r="U10" i="1" l="1"/>
</calcChain>
</file>

<file path=xl/sharedStrings.xml><?xml version="1.0" encoding="utf-8"?>
<sst xmlns="http://schemas.openxmlformats.org/spreadsheetml/2006/main" count="306" uniqueCount="61">
  <si>
    <t>Layer</t>
  </si>
  <si>
    <t>N</t>
  </si>
  <si>
    <t>M</t>
  </si>
  <si>
    <t>Rin</t>
  </si>
  <si>
    <t>Cin</t>
  </si>
  <si>
    <t>Rout</t>
  </si>
  <si>
    <t>Cout</t>
  </si>
  <si>
    <t>Kernel</t>
  </si>
  <si>
    <t xml:space="preserve"> Input Tile size</t>
  </si>
  <si>
    <t>kernel tile size</t>
  </si>
  <si>
    <t># times kernel</t>
  </si>
  <si>
    <t>#times Input</t>
  </si>
  <si>
    <t>#Ternary Compute</t>
  </si>
  <si>
    <t>#Luts</t>
  </si>
  <si>
    <t>#Intermediate Mem Bits</t>
  </si>
  <si>
    <t>#kernel 32 bit</t>
  </si>
  <si>
    <t>Frequency</t>
  </si>
  <si>
    <t>TOPs</t>
  </si>
  <si>
    <t>%lut-l util</t>
  </si>
  <si>
    <t>%lut-m util</t>
  </si>
  <si>
    <t>DATA GIVEN</t>
  </si>
  <si>
    <t>LUT</t>
  </si>
  <si>
    <t>layer</t>
  </si>
  <si>
    <t>ESTIMATED% LUT</t>
  </si>
  <si>
    <t>REPORTED % LUT</t>
  </si>
  <si>
    <t>PE</t>
  </si>
  <si>
    <t>Reported Memory %</t>
  </si>
  <si>
    <t>including intermediate</t>
  </si>
  <si>
    <t>kernel+input</t>
  </si>
  <si>
    <t>Estimated Memory BRAM Util %</t>
  </si>
  <si>
    <t>Atrix</t>
  </si>
  <si>
    <t>#slices</t>
  </si>
  <si>
    <t>Kintex</t>
  </si>
  <si>
    <t>Zync</t>
  </si>
  <si>
    <t>mac</t>
  </si>
  <si>
    <t>c1</t>
  </si>
  <si>
    <t>c2</t>
  </si>
  <si>
    <t>pool1</t>
  </si>
  <si>
    <t>c3</t>
  </si>
  <si>
    <t>c4</t>
  </si>
  <si>
    <t>pool2</t>
  </si>
  <si>
    <t>c5</t>
  </si>
  <si>
    <t>c6</t>
  </si>
  <si>
    <t>c7</t>
  </si>
  <si>
    <t>pool3</t>
  </si>
  <si>
    <t>C8</t>
  </si>
  <si>
    <t>C9</t>
  </si>
  <si>
    <t>C10</t>
  </si>
  <si>
    <t>Pool4</t>
  </si>
  <si>
    <t>C11</t>
  </si>
  <si>
    <t>C12</t>
  </si>
  <si>
    <t>C13</t>
  </si>
  <si>
    <t>pool5</t>
  </si>
  <si>
    <t>FC</t>
  </si>
  <si>
    <t>FC/SoftMax</t>
  </si>
  <si>
    <t>Virtex</t>
  </si>
  <si>
    <t>#brams(36 kb)</t>
  </si>
  <si>
    <t>#Input Memory(BRAMs)</t>
  </si>
  <si>
    <t>#Kernel BRAMs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</si>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</sst>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59</v>
      </c>
      <c r="E1" s="26" t="s">
        <v>60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57</v>
      </c>
      <c r="R1" s="26" t="s">
        <v>58</v>
      </c>
      <c r="S1" s="16" t="s">
        <v>14</v>
      </c>
      <c r="T1" s="19" t="s">
        <v>34</v>
      </c>
      <c r="U1" s="20" t="s">
        <v>15</v>
      </c>
    </row>
    <row r="2" spans="1:21" x14ac:dyDescent="0.25">
      <c r="A2" s="21" t="s">
        <v>35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33792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2750204998582272</v>
      </c>
      <c r="U2" s="22">
        <f>J2*J2*B2*C2*32</f>
        <v>55296</v>
      </c>
    </row>
    <row r="3" spans="1:21" x14ac:dyDescent="0.25">
      <c r="A3" s="21" t="s">
        <v>36</v>
      </c>
      <c r="B3" s="17">
        <v>64</v>
      </c>
      <c r="C3" s="17">
        <v>64</v>
      </c>
      <c r="D3" s="17">
        <v>1</v>
      </c>
      <c r="E3" s="17">
        <v>2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18432</v>
      </c>
      <c r="P3" s="17">
        <f>D27*O3/9</f>
        <v>360448</v>
      </c>
      <c r="Q3" s="27">
        <f t="shared" ref="Q3:Q18" si="2">0.5*J3*_xlfn.CEILING.MATH(B3/(4*D3))</f>
        <v>24</v>
      </c>
      <c r="R3" s="27">
        <f t="shared" ref="R3:R18" si="3">(_xlfn.CEILING.MATH((J3*J3*2)/72))*B3*C3/(E3*D3*4)</f>
        <v>512</v>
      </c>
      <c r="S3" s="17">
        <f t="shared" ref="S3:S18" si="4">B3*L3*L3*8</f>
        <v>4608</v>
      </c>
      <c r="T3" s="17">
        <f t="shared" ref="T3:T18" si="5">G3*H3*P3*P3*R3</f>
        <v>3.3377302738349588E+18</v>
      </c>
      <c r="U3" s="22">
        <f>J3*J3*B3*C3*32</f>
        <v>1179648</v>
      </c>
    </row>
    <row r="4" spans="1:21" x14ac:dyDescent="0.25">
      <c r="A4" s="21" t="s">
        <v>37</v>
      </c>
      <c r="B4" s="17">
        <v>64</v>
      </c>
      <c r="C4" s="17">
        <v>64</v>
      </c>
      <c r="D4" s="17">
        <v>1</v>
      </c>
      <c r="E4" s="17">
        <v>2</v>
      </c>
      <c r="F4" s="17">
        <v>224</v>
      </c>
      <c r="G4" s="17">
        <v>224</v>
      </c>
      <c r="H4" s="17">
        <v>112</v>
      </c>
      <c r="I4" s="17">
        <v>112</v>
      </c>
      <c r="J4" s="17">
        <v>2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16</v>
      </c>
      <c r="R4" s="27">
        <f t="shared" si="3"/>
        <v>512</v>
      </c>
      <c r="S4" s="17">
        <f t="shared" si="4"/>
        <v>0</v>
      </c>
      <c r="T4" s="17">
        <f t="shared" si="5"/>
        <v>0</v>
      </c>
      <c r="U4" s="22">
        <f>J4*J4*B4*C4*32</f>
        <v>524288</v>
      </c>
    </row>
    <row r="5" spans="1:21" x14ac:dyDescent="0.25">
      <c r="A5" s="21" t="s">
        <v>38</v>
      </c>
      <c r="B5" s="17">
        <v>64</v>
      </c>
      <c r="C5" s="17">
        <v>128</v>
      </c>
      <c r="D5" s="17">
        <v>1</v>
      </c>
      <c r="E5" s="17">
        <v>32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2304</v>
      </c>
      <c r="P5" s="17">
        <f>D27*O5/9</f>
        <v>45056</v>
      </c>
      <c r="Q5" s="27">
        <f t="shared" si="2"/>
        <v>24</v>
      </c>
      <c r="R5" s="27">
        <f t="shared" si="3"/>
        <v>64</v>
      </c>
      <c r="S5" s="17">
        <f t="shared" si="4"/>
        <v>4608</v>
      </c>
      <c r="T5" s="17">
        <f t="shared" si="5"/>
        <v>1629751110270976</v>
      </c>
      <c r="U5" s="22">
        <f>J5*J5*B5*C5*32</f>
        <v>2359296</v>
      </c>
    </row>
    <row r="6" spans="1:21" x14ac:dyDescent="0.25">
      <c r="A6" s="21" t="s">
        <v>39</v>
      </c>
      <c r="B6" s="17">
        <v>128</v>
      </c>
      <c r="C6" s="17">
        <v>128</v>
      </c>
      <c r="D6" s="17">
        <v>1</v>
      </c>
      <c r="E6" s="17">
        <v>32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4608</v>
      </c>
      <c r="P6" s="17">
        <f>D27*O6/9</f>
        <v>90112</v>
      </c>
      <c r="Q6" s="27">
        <f t="shared" si="2"/>
        <v>48</v>
      </c>
      <c r="R6" s="27">
        <f t="shared" si="3"/>
        <v>128</v>
      </c>
      <c r="S6" s="17">
        <f t="shared" si="4"/>
        <v>9216</v>
      </c>
      <c r="T6" s="17">
        <f t="shared" si="5"/>
        <v>1.3038008882167808E+16</v>
      </c>
      <c r="U6" s="22">
        <f>J6*J6*B6*C6*32</f>
        <v>4718592</v>
      </c>
    </row>
    <row r="7" spans="1:21" x14ac:dyDescent="0.25">
      <c r="A7" s="21" t="s">
        <v>40</v>
      </c>
      <c r="B7" s="17">
        <v>128</v>
      </c>
      <c r="C7" s="17">
        <v>128</v>
      </c>
      <c r="D7" s="17">
        <v>1</v>
      </c>
      <c r="E7" s="17">
        <v>32</v>
      </c>
      <c r="F7" s="17">
        <v>112</v>
      </c>
      <c r="G7" s="17">
        <v>112</v>
      </c>
      <c r="H7" s="17">
        <v>56</v>
      </c>
      <c r="I7" s="17">
        <v>56</v>
      </c>
      <c r="J7" s="17">
        <v>2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32</v>
      </c>
      <c r="R7" s="27">
        <f t="shared" si="3"/>
        <v>128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41</v>
      </c>
      <c r="B8" s="17">
        <v>128</v>
      </c>
      <c r="C8" s="17">
        <v>256</v>
      </c>
      <c r="D8" s="17">
        <v>1</v>
      </c>
      <c r="E8" s="17">
        <v>32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9216</v>
      </c>
      <c r="P8" s="17">
        <f>D27*O8/9</f>
        <v>180224</v>
      </c>
      <c r="Q8" s="27">
        <f t="shared" si="2"/>
        <v>48</v>
      </c>
      <c r="R8" s="27">
        <f t="shared" si="3"/>
        <v>256</v>
      </c>
      <c r="S8" s="17">
        <f t="shared" si="4"/>
        <v>9216</v>
      </c>
      <c r="T8" s="17">
        <f t="shared" si="5"/>
        <v>2.6076017764335616E+16</v>
      </c>
      <c r="U8" s="22"/>
    </row>
    <row r="9" spans="1:21" x14ac:dyDescent="0.25">
      <c r="A9" s="21" t="s">
        <v>42</v>
      </c>
      <c r="B9" s="17">
        <v>256</v>
      </c>
      <c r="C9" s="17">
        <v>256</v>
      </c>
      <c r="D9" s="17">
        <v>1</v>
      </c>
      <c r="E9" s="17">
        <v>32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18432</v>
      </c>
      <c r="P9" s="17">
        <f>D27*O9/9</f>
        <v>360448</v>
      </c>
      <c r="Q9" s="27">
        <f t="shared" si="2"/>
        <v>96</v>
      </c>
      <c r="R9" s="27">
        <f t="shared" si="3"/>
        <v>512</v>
      </c>
      <c r="S9" s="17">
        <f t="shared" si="4"/>
        <v>18432</v>
      </c>
      <c r="T9" s="17">
        <f t="shared" si="5"/>
        <v>2.0860814211468493E+17</v>
      </c>
      <c r="U9" s="22"/>
    </row>
    <row r="10" spans="1:21" x14ac:dyDescent="0.25">
      <c r="A10" s="21" t="s">
        <v>43</v>
      </c>
      <c r="B10" s="17">
        <v>256</v>
      </c>
      <c r="C10" s="17">
        <v>256</v>
      </c>
      <c r="D10" s="17">
        <v>1</v>
      </c>
      <c r="E10" s="17">
        <v>32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18432</v>
      </c>
      <c r="P10" s="17">
        <f>D27*O10/9</f>
        <v>360448</v>
      </c>
      <c r="Q10" s="27">
        <f t="shared" si="2"/>
        <v>96</v>
      </c>
      <c r="R10" s="27">
        <f t="shared" si="3"/>
        <v>512</v>
      </c>
      <c r="S10" s="17">
        <f t="shared" si="4"/>
        <v>18432</v>
      </c>
      <c r="T10" s="17">
        <f t="shared" si="5"/>
        <v>2.0860814211468493E+17</v>
      </c>
      <c r="U10" s="22">
        <f>SUM(U2:U9)</f>
        <v>8837120</v>
      </c>
    </row>
    <row r="11" spans="1:21" x14ac:dyDescent="0.25">
      <c r="A11" s="21" t="s">
        <v>44</v>
      </c>
      <c r="B11" s="17">
        <v>256</v>
      </c>
      <c r="C11" s="17">
        <v>256</v>
      </c>
      <c r="D11" s="17">
        <v>1</v>
      </c>
      <c r="E11" s="17">
        <v>32</v>
      </c>
      <c r="F11" s="17">
        <v>56</v>
      </c>
      <c r="G11" s="17">
        <v>56</v>
      </c>
      <c r="H11" s="17">
        <v>28</v>
      </c>
      <c r="I11" s="17">
        <v>28</v>
      </c>
      <c r="J11" s="17">
        <v>2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64</v>
      </c>
      <c r="R11" s="27">
        <f t="shared" si="3"/>
        <v>512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45</v>
      </c>
      <c r="B12" s="17">
        <v>256</v>
      </c>
      <c r="C12" s="17">
        <v>512</v>
      </c>
      <c r="D12" s="17">
        <v>1</v>
      </c>
      <c r="E12" s="17">
        <v>64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18432</v>
      </c>
      <c r="P12" s="17">
        <f>D27*O12/9</f>
        <v>360448</v>
      </c>
      <c r="Q12" s="27">
        <f t="shared" si="2"/>
        <v>96</v>
      </c>
      <c r="R12" s="27">
        <f t="shared" si="3"/>
        <v>512</v>
      </c>
      <c r="S12" s="17">
        <f t="shared" si="4"/>
        <v>18432</v>
      </c>
      <c r="T12" s="17">
        <f t="shared" si="5"/>
        <v>5.2152035528671232E+16</v>
      </c>
      <c r="U12" s="22"/>
    </row>
    <row r="13" spans="1:21" x14ac:dyDescent="0.25">
      <c r="A13" s="21" t="s">
        <v>46</v>
      </c>
      <c r="B13" s="17">
        <v>512</v>
      </c>
      <c r="C13" s="17">
        <v>512</v>
      </c>
      <c r="D13" s="17">
        <v>1</v>
      </c>
      <c r="E13" s="17">
        <v>64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36864</v>
      </c>
      <c r="P13" s="17">
        <f>D27*O13/9</f>
        <v>720896</v>
      </c>
      <c r="Q13" s="27">
        <f t="shared" si="2"/>
        <v>192</v>
      </c>
      <c r="R13" s="27">
        <f t="shared" si="3"/>
        <v>1024</v>
      </c>
      <c r="S13" s="17">
        <f t="shared" si="4"/>
        <v>36864</v>
      </c>
      <c r="T13" s="17">
        <f t="shared" si="5"/>
        <v>4.1721628422936986E+17</v>
      </c>
      <c r="U13" s="22"/>
    </row>
    <row r="14" spans="1:21" x14ac:dyDescent="0.25">
      <c r="A14" s="21" t="s">
        <v>47</v>
      </c>
      <c r="B14" s="17">
        <v>512</v>
      </c>
      <c r="C14" s="17">
        <v>512</v>
      </c>
      <c r="D14" s="17">
        <v>1</v>
      </c>
      <c r="E14" s="17">
        <v>64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36864</v>
      </c>
      <c r="P14" s="17">
        <f>D27*O14/9</f>
        <v>720896</v>
      </c>
      <c r="Q14" s="27">
        <f t="shared" si="2"/>
        <v>192</v>
      </c>
      <c r="R14" s="27">
        <f t="shared" si="3"/>
        <v>1024</v>
      </c>
      <c r="S14" s="17">
        <f t="shared" si="4"/>
        <v>36864</v>
      </c>
      <c r="T14" s="17">
        <f t="shared" si="5"/>
        <v>4.1721628422936986E+17</v>
      </c>
      <c r="U14" s="22"/>
    </row>
    <row r="15" spans="1:21" x14ac:dyDescent="0.25">
      <c r="A15" s="21" t="s">
        <v>48</v>
      </c>
      <c r="B15" s="17">
        <v>512</v>
      </c>
      <c r="C15" s="17">
        <v>512</v>
      </c>
      <c r="D15" s="17">
        <v>1</v>
      </c>
      <c r="E15" s="17">
        <v>64</v>
      </c>
      <c r="F15" s="17">
        <v>28</v>
      </c>
      <c r="G15" s="17">
        <v>28</v>
      </c>
      <c r="H15" s="17">
        <v>14</v>
      </c>
      <c r="I15" s="17">
        <v>14</v>
      </c>
      <c r="J15" s="17">
        <v>2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128</v>
      </c>
      <c r="R15" s="27">
        <f t="shared" si="3"/>
        <v>1024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49</v>
      </c>
      <c r="B16" s="17">
        <v>512</v>
      </c>
      <c r="C16" s="17">
        <v>512</v>
      </c>
      <c r="D16" s="17">
        <v>1</v>
      </c>
      <c r="E16" s="17">
        <v>64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36864</v>
      </c>
      <c r="P16" s="17">
        <f>D27*O16/9</f>
        <v>720896</v>
      </c>
      <c r="Q16" s="27">
        <f t="shared" si="2"/>
        <v>192</v>
      </c>
      <c r="R16" s="27">
        <f t="shared" si="3"/>
        <v>1024</v>
      </c>
      <c r="S16" s="17">
        <f t="shared" si="4"/>
        <v>36864</v>
      </c>
      <c r="T16" s="17">
        <f t="shared" si="5"/>
        <v>1.0430407105734246E+17</v>
      </c>
      <c r="U16" s="22"/>
    </row>
    <row r="17" spans="1:21" x14ac:dyDescent="0.25">
      <c r="A17" s="21" t="s">
        <v>50</v>
      </c>
      <c r="B17" s="17">
        <v>512</v>
      </c>
      <c r="C17" s="17">
        <v>512</v>
      </c>
      <c r="D17" s="17">
        <v>1</v>
      </c>
      <c r="E17" s="17">
        <v>64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36864</v>
      </c>
      <c r="P17" s="17">
        <f>D27*O17/9</f>
        <v>720896</v>
      </c>
      <c r="Q17" s="27">
        <f t="shared" si="2"/>
        <v>192</v>
      </c>
      <c r="R17" s="27">
        <f t="shared" si="3"/>
        <v>1024</v>
      </c>
      <c r="S17" s="17">
        <f t="shared" si="4"/>
        <v>36864</v>
      </c>
      <c r="T17" s="17">
        <f t="shared" si="5"/>
        <v>1.0430407105734246E+17</v>
      </c>
      <c r="U17" s="22"/>
    </row>
    <row r="18" spans="1:21" x14ac:dyDescent="0.25">
      <c r="A18" s="21" t="s">
        <v>51</v>
      </c>
      <c r="B18" s="17">
        <v>512</v>
      </c>
      <c r="C18" s="17">
        <v>512</v>
      </c>
      <c r="D18" s="17">
        <v>1</v>
      </c>
      <c r="E18" s="17">
        <v>64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36864</v>
      </c>
      <c r="P18" s="17">
        <f>D27*O18/9</f>
        <v>720896</v>
      </c>
      <c r="Q18" s="27">
        <f t="shared" si="2"/>
        <v>192</v>
      </c>
      <c r="R18" s="27">
        <f t="shared" si="3"/>
        <v>1024</v>
      </c>
      <c r="S18" s="17">
        <f t="shared" si="4"/>
        <v>36864</v>
      </c>
      <c r="T18" s="17">
        <f t="shared" si="5"/>
        <v>1.0430407105734246E+17</v>
      </c>
      <c r="U18" s="22"/>
    </row>
    <row r="19" spans="1:21" x14ac:dyDescent="0.25">
      <c r="A19" s="21" t="s">
        <v>52</v>
      </c>
      <c r="B19" s="17">
        <v>512</v>
      </c>
      <c r="C19" s="17">
        <v>512</v>
      </c>
      <c r="D19" s="17">
        <v>1</v>
      </c>
      <c r="E19" s="17">
        <v>64</v>
      </c>
      <c r="F19" s="17">
        <v>14</v>
      </c>
      <c r="G19" s="17">
        <v>14</v>
      </c>
      <c r="H19" s="17">
        <v>7</v>
      </c>
      <c r="I19" s="17">
        <v>7</v>
      </c>
      <c r="J19" s="17">
        <v>2</v>
      </c>
      <c r="K19" s="17"/>
      <c r="L19" s="17"/>
      <c r="M19" s="17"/>
      <c r="N19" s="17"/>
      <c r="O19" s="18">
        <f t="shared" ref="O19:T19" si="7">MAX(O2:O18)</f>
        <v>36864</v>
      </c>
      <c r="P19" s="18">
        <f t="shared" si="7"/>
        <v>720896</v>
      </c>
      <c r="Q19" s="18">
        <f t="shared" si="7"/>
        <v>192</v>
      </c>
      <c r="R19" s="18">
        <f t="shared" si="7"/>
        <v>1024</v>
      </c>
      <c r="S19" s="17">
        <f t="shared" si="7"/>
        <v>36864</v>
      </c>
      <c r="T19" s="18">
        <f t="shared" si="7"/>
        <v>3.3377302738349588E+18</v>
      </c>
      <c r="U19" s="22"/>
    </row>
    <row r="20" spans="1:21" x14ac:dyDescent="0.25">
      <c r="A20" s="21" t="s">
        <v>53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53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54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500000000</v>
      </c>
      <c r="C26" s="7" t="s">
        <v>20</v>
      </c>
      <c r="D26" s="8" t="s">
        <v>21</v>
      </c>
      <c r="E26" s="9" t="s">
        <v>55</v>
      </c>
      <c r="F26" s="10"/>
    </row>
    <row r="27" spans="1:21" x14ac:dyDescent="0.25">
      <c r="A27" s="1" t="s">
        <v>17</v>
      </c>
      <c r="B27" s="1">
        <f>2*O19*B26/1000000000000</f>
        <v>36.863999999999997</v>
      </c>
      <c r="C27" s="11" t="s">
        <v>25</v>
      </c>
      <c r="D27" s="6">
        <v>176</v>
      </c>
      <c r="E27" s="5" t="s">
        <v>31</v>
      </c>
      <c r="F27" s="12">
        <v>178000</v>
      </c>
    </row>
    <row r="28" spans="1:21" ht="15.75" thickBot="1" x14ac:dyDescent="0.3">
      <c r="A28" s="1" t="s">
        <v>18</v>
      </c>
      <c r="B28" s="1">
        <f>(P19/(F27*4))*100</f>
        <v>101.24943820224719</v>
      </c>
      <c r="C28" s="2"/>
      <c r="D28" s="3"/>
      <c r="E28" s="13" t="s">
        <v>56</v>
      </c>
      <c r="F28" s="14">
        <v>1880</v>
      </c>
    </row>
    <row r="29" spans="1:21" x14ac:dyDescent="0.25">
      <c r="A29" s="1" t="s">
        <v>19</v>
      </c>
      <c r="B29" s="1">
        <f>(Q19+R19)*100/( F28)</f>
        <v>64.680851063829792</v>
      </c>
      <c r="C29" s="1" t="s">
        <v>27</v>
      </c>
    </row>
    <row r="31" spans="1:21" x14ac:dyDescent="0.25">
      <c r="D31" s="1" t="s">
        <v>28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29</v>
      </c>
      <c r="E32" s="4" t="s">
        <v>26</v>
      </c>
    </row>
    <row r="33" spans="1:5" x14ac:dyDescent="0.25">
      <c r="A33" s="4" t="s">
        <v>35</v>
      </c>
      <c r="B33" s="4">
        <f>P2*100/(F27*4)</f>
        <v>4.7460674157303373</v>
      </c>
      <c r="C33" s="4"/>
      <c r="D33" s="4">
        <f>(Q2+R2)*100/( F28)</f>
        <v>2.6329787234042552</v>
      </c>
      <c r="E33" s="4"/>
    </row>
    <row r="34" spans="1:5" x14ac:dyDescent="0.25">
      <c r="A34" s="4" t="s">
        <v>36</v>
      </c>
      <c r="B34" s="4">
        <f>P3*100/(F27*4)</f>
        <v>50.624719101123596</v>
      </c>
      <c r="C34" s="4"/>
      <c r="D34" s="4">
        <f>(Q3+R3)*100/( F28)</f>
        <v>28.51063829787234</v>
      </c>
      <c r="E34" s="4"/>
    </row>
    <row r="35" spans="1:5" x14ac:dyDescent="0.25">
      <c r="A35" s="4" t="s">
        <v>37</v>
      </c>
      <c r="B35" s="4">
        <f>P4*100/(F27*4)</f>
        <v>0</v>
      </c>
      <c r="C35" s="4"/>
      <c r="D35" s="4">
        <f>(Q4+R4)*100/( F28)</f>
        <v>28.085106382978722</v>
      </c>
      <c r="E35" s="4"/>
    </row>
    <row r="36" spans="1:5" x14ac:dyDescent="0.25">
      <c r="A36" s="4" t="s">
        <v>38</v>
      </c>
      <c r="B36" s="4">
        <f>P5*100/(F27*4)</f>
        <v>6.3280898876404494</v>
      </c>
      <c r="C36" s="4"/>
      <c r="D36" s="4">
        <f>(Q5+R5)*100/( F28* 1)</f>
        <v>4.6808510638297873</v>
      </c>
      <c r="E36" s="4"/>
    </row>
    <row r="37" spans="1:5" x14ac:dyDescent="0.25">
      <c r="A37" s="4" t="s">
        <v>39</v>
      </c>
      <c r="B37" s="4">
        <f>P6*100/(F27*4)</f>
        <v>12.656179775280899</v>
      </c>
      <c r="C37" s="4"/>
      <c r="D37" s="4">
        <f>(Q6+R6)*100/( F28* 1)</f>
        <v>9.3617021276595747</v>
      </c>
      <c r="E37" s="4"/>
    </row>
    <row r="38" spans="1:5" x14ac:dyDescent="0.25">
      <c r="A38" s="4" t="s">
        <v>40</v>
      </c>
      <c r="B38" s="4">
        <f>P7*100/(F27*4)</f>
        <v>0</v>
      </c>
      <c r="C38" s="4"/>
      <c r="D38" s="4">
        <f>(Q7+R7)*100/( F28* 1)</f>
        <v>8.5106382978723403</v>
      </c>
      <c r="E38" s="4"/>
    </row>
    <row r="39" spans="1:5" x14ac:dyDescent="0.25">
      <c r="A39" s="4" t="s">
        <v>41</v>
      </c>
      <c r="B39" s="4">
        <f>P8*100/(F27*4)</f>
        <v>25.312359550561798</v>
      </c>
      <c r="C39" s="4"/>
      <c r="D39" s="4">
        <f>(Q8+R8)*100/( F28* 1)</f>
        <v>16.170212765957448</v>
      </c>
      <c r="E39" s="4"/>
    </row>
    <row r="40" spans="1:5" x14ac:dyDescent="0.25">
      <c r="A40" s="4" t="s">
        <v>42</v>
      </c>
      <c r="B40" s="4">
        <f>P9*100/(F27*4)</f>
        <v>50.624719101123596</v>
      </c>
      <c r="C40" s="4"/>
      <c r="D40" s="4">
        <f>(Q9+R9)*100/( F28* 1)</f>
        <v>32.340425531914896</v>
      </c>
      <c r="E40" s="4"/>
    </row>
    <row r="41" spans="1:5" x14ac:dyDescent="0.25">
      <c r="A41" s="4" t="s">
        <v>43</v>
      </c>
      <c r="B41" s="4">
        <f>P10*100/(F27*4)</f>
        <v>50.624719101123596</v>
      </c>
      <c r="C41" s="4"/>
      <c r="D41" s="4">
        <f>(Q10+R10)*100/( F28* 1)</f>
        <v>32.340425531914896</v>
      </c>
      <c r="E41" s="4"/>
    </row>
    <row r="42" spans="1:5" x14ac:dyDescent="0.25">
      <c r="A42" s="4" t="s">
        <v>44</v>
      </c>
      <c r="B42" s="4">
        <f>P11*100/(F27*4)</f>
        <v>0</v>
      </c>
      <c r="C42" s="4"/>
      <c r="D42" s="4">
        <f>(Q11+R11)*100/( F28* 1)</f>
        <v>30.638297872340427</v>
      </c>
      <c r="E42" s="4"/>
    </row>
    <row r="43" spans="1:5" x14ac:dyDescent="0.25">
      <c r="A43" s="4" t="s">
        <v>45</v>
      </c>
      <c r="B43" s="4">
        <f>P12*100/(F27*4)</f>
        <v>50.624719101123596</v>
      </c>
      <c r="C43" s="4"/>
      <c r="D43" s="4">
        <f>(Q12+R12)*100/( F28* 1)</f>
        <v>32.340425531914896</v>
      </c>
      <c r="E43" s="4"/>
    </row>
    <row r="44" spans="1:5" x14ac:dyDescent="0.25">
      <c r="A44" s="4" t="s">
        <v>46</v>
      </c>
      <c r="B44" s="4">
        <f>P13*100/(F27*4)</f>
        <v>101.24943820224719</v>
      </c>
      <c r="C44" s="4"/>
      <c r="D44" s="4">
        <f>(Q13+R13)*100/( F28* 1)</f>
        <v>64.680851063829792</v>
      </c>
      <c r="E44" s="4"/>
    </row>
    <row r="45" spans="1:5" x14ac:dyDescent="0.25">
      <c r="A45" s="4" t="s">
        <v>47</v>
      </c>
      <c r="B45" s="4">
        <f>P14*100/(F27*4)</f>
        <v>101.24943820224719</v>
      </c>
      <c r="C45" s="4"/>
      <c r="D45" s="4">
        <f>(Q14+R14)*100/( F28* 1)</f>
        <v>64.680851063829792</v>
      </c>
      <c r="E45" s="4"/>
    </row>
    <row r="46" spans="1:5" x14ac:dyDescent="0.25">
      <c r="A46" s="4" t="s">
        <v>48</v>
      </c>
      <c r="B46" s="4">
        <f>P15*100/(F27*4)</f>
        <v>0</v>
      </c>
      <c r="C46" s="4"/>
      <c r="D46" s="4">
        <f>(Q15+R15)*100/( F28* 1)</f>
        <v>61.276595744680854</v>
      </c>
      <c r="E46" s="4"/>
    </row>
    <row r="47" spans="1:5" x14ac:dyDescent="0.25">
      <c r="A47" s="4" t="s">
        <v>49</v>
      </c>
      <c r="B47" s="4">
        <f>P16*100/(F27*4)</f>
        <v>101.24943820224719</v>
      </c>
      <c r="C47" s="4"/>
      <c r="D47" s="4">
        <f>(Q16+R16)*100/( F28* 1)</f>
        <v>64.680851063829792</v>
      </c>
      <c r="E47" s="4"/>
    </row>
    <row r="48" spans="1:5" x14ac:dyDescent="0.25">
      <c r="A48" s="4" t="s">
        <v>50</v>
      </c>
      <c r="B48" s="4">
        <f>P17*100/(F27*4)</f>
        <v>101.24943820224719</v>
      </c>
      <c r="C48" s="4"/>
      <c r="D48" s="4">
        <f>(Q17+R17)*100/( F28* 1)</f>
        <v>64.680851063829792</v>
      </c>
      <c r="E48" s="4"/>
    </row>
    <row r="49" spans="1:5" x14ac:dyDescent="0.25">
      <c r="A49" s="4" t="s">
        <v>51</v>
      </c>
      <c r="B49" s="4">
        <f>P18*100/(F27*4)</f>
        <v>101.24943820224719</v>
      </c>
      <c r="C49" s="4"/>
      <c r="D49" s="4">
        <f>(Q18+R18)*100/( F28* 1)</f>
        <v>64.680851063829792</v>
      </c>
      <c r="E49" s="4"/>
    </row>
    <row r="50" spans="1:5" x14ac:dyDescent="0.25">
      <c r="A50" s="4" t="s">
        <v>52</v>
      </c>
      <c r="B50" s="4">
        <v>0</v>
      </c>
      <c r="C50" s="4"/>
      <c r="D50" s="4">
        <v>0</v>
      </c>
      <c r="E50" s="4"/>
    </row>
    <row r="51" spans="1:5" x14ac:dyDescent="0.25">
      <c r="B51" s="1">
        <f>MAX(B33:B50)</f>
        <v>101.24943820224719</v>
      </c>
      <c r="D51" s="1">
        <f>MAX(D33:D50)</f>
        <v>64.680851063829792</v>
      </c>
    </row>
  </sheetData>
  <conditionalFormatting sqref="M1:O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59</v>
      </c>
      <c r="E1" s="26" t="s">
        <v>60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57</v>
      </c>
      <c r="R1" s="26" t="s">
        <v>58</v>
      </c>
      <c r="S1" s="16" t="s">
        <v>14</v>
      </c>
      <c r="T1" s="19" t="s">
        <v>34</v>
      </c>
      <c r="U1" s="20" t="s">
        <v>15</v>
      </c>
    </row>
    <row r="2" spans="1:21" x14ac:dyDescent="0.25">
      <c r="A2" s="21" t="s">
        <v>35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33792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2750204998582272</v>
      </c>
      <c r="U2" s="22">
        <f>J2*J2*B2*C2*32</f>
        <v>55296</v>
      </c>
    </row>
    <row r="3" spans="1:21" x14ac:dyDescent="0.25">
      <c r="A3" s="21" t="s">
        <v>36</v>
      </c>
      <c r="B3" s="17">
        <v>64</v>
      </c>
      <c r="C3" s="17">
        <v>64</v>
      </c>
      <c r="D3" s="17">
        <v>1</v>
      </c>
      <c r="E3" s="17">
        <v>4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9216</v>
      </c>
      <c r="P3" s="17">
        <f>D27*O3/9</f>
        <v>180224</v>
      </c>
      <c r="Q3" s="27">
        <f t="shared" ref="Q3:Q18" si="2">0.5*J3*_xlfn.CEILING.MATH(B3/(4*D3))</f>
        <v>24</v>
      </c>
      <c r="R3" s="27">
        <f t="shared" ref="R3:R17" si="3">(_xlfn.CEILING.MATH((J3*J3*2)/72))*B3*C3/(E3*D3*4)</f>
        <v>256</v>
      </c>
      <c r="S3" s="17">
        <f t="shared" ref="S3:S18" si="4">B3*L3*L3*8</f>
        <v>4608</v>
      </c>
      <c r="T3" s="17">
        <f t="shared" ref="T3:T18" si="5">G3*H3*P3*P3*R3</f>
        <v>4.1721628422936986E+17</v>
      </c>
      <c r="U3" s="22">
        <f>J3*J3*B3*C3*32</f>
        <v>1179648</v>
      </c>
    </row>
    <row r="4" spans="1:21" x14ac:dyDescent="0.25">
      <c r="A4" s="21" t="s">
        <v>37</v>
      </c>
      <c r="B4" s="17">
        <v>64</v>
      </c>
      <c r="C4" s="17">
        <v>64</v>
      </c>
      <c r="D4" s="17">
        <v>1</v>
      </c>
      <c r="E4" s="17">
        <v>2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38</v>
      </c>
      <c r="B5" s="17">
        <v>64</v>
      </c>
      <c r="C5" s="17">
        <v>128</v>
      </c>
      <c r="D5" s="17">
        <v>1</v>
      </c>
      <c r="E5" s="17">
        <v>32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2304</v>
      </c>
      <c r="P5" s="17">
        <f>D27*O5/9</f>
        <v>45056</v>
      </c>
      <c r="Q5" s="27">
        <f t="shared" si="2"/>
        <v>24</v>
      </c>
      <c r="R5" s="27">
        <f t="shared" si="3"/>
        <v>64</v>
      </c>
      <c r="S5" s="17">
        <f t="shared" si="4"/>
        <v>4608</v>
      </c>
      <c r="T5" s="17">
        <f t="shared" si="5"/>
        <v>1629751110270976</v>
      </c>
      <c r="U5" s="22">
        <f>J5*J5*B5*C5*32</f>
        <v>2359296</v>
      </c>
    </row>
    <row r="6" spans="1:21" x14ac:dyDescent="0.25">
      <c r="A6" s="21" t="s">
        <v>39</v>
      </c>
      <c r="B6" s="17">
        <v>128</v>
      </c>
      <c r="C6" s="17">
        <v>128</v>
      </c>
      <c r="D6" s="17">
        <v>1</v>
      </c>
      <c r="E6" s="17">
        <v>32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4608</v>
      </c>
      <c r="P6" s="17">
        <f>D27*O6/9</f>
        <v>90112</v>
      </c>
      <c r="Q6" s="27">
        <f t="shared" si="2"/>
        <v>48</v>
      </c>
      <c r="R6" s="27">
        <f t="shared" si="3"/>
        <v>128</v>
      </c>
      <c r="S6" s="17">
        <f t="shared" si="4"/>
        <v>9216</v>
      </c>
      <c r="T6" s="17">
        <f t="shared" si="5"/>
        <v>1.3038008882167808E+16</v>
      </c>
      <c r="U6" s="22">
        <f>J6*J6*B6*C6*32</f>
        <v>4718592</v>
      </c>
    </row>
    <row r="7" spans="1:21" x14ac:dyDescent="0.25">
      <c r="A7" s="21" t="s">
        <v>40</v>
      </c>
      <c r="B7" s="17">
        <v>128</v>
      </c>
      <c r="C7" s="17">
        <v>128</v>
      </c>
      <c r="D7" s="17">
        <v>2</v>
      </c>
      <c r="E7" s="17">
        <v>32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41</v>
      </c>
      <c r="B8" s="17">
        <v>128</v>
      </c>
      <c r="C8" s="17">
        <v>256</v>
      </c>
      <c r="D8" s="17">
        <v>2</v>
      </c>
      <c r="E8" s="17">
        <v>64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2304</v>
      </c>
      <c r="P8" s="17">
        <f>D27*O8/9</f>
        <v>45056</v>
      </c>
      <c r="Q8" s="27">
        <f t="shared" si="2"/>
        <v>24</v>
      </c>
      <c r="R8" s="27">
        <f t="shared" si="3"/>
        <v>64</v>
      </c>
      <c r="S8" s="17">
        <f t="shared" si="4"/>
        <v>9216</v>
      </c>
      <c r="T8" s="17">
        <f t="shared" si="5"/>
        <v>407437777567744</v>
      </c>
      <c r="U8" s="22"/>
    </row>
    <row r="9" spans="1:21" x14ac:dyDescent="0.25">
      <c r="A9" s="21" t="s">
        <v>42</v>
      </c>
      <c r="B9" s="17">
        <v>256</v>
      </c>
      <c r="C9" s="17">
        <v>256</v>
      </c>
      <c r="D9" s="17">
        <v>2</v>
      </c>
      <c r="E9" s="17">
        <v>64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4608</v>
      </c>
      <c r="P9" s="17">
        <f>D27*O9/9</f>
        <v>90112</v>
      </c>
      <c r="Q9" s="27">
        <f t="shared" si="2"/>
        <v>48</v>
      </c>
      <c r="R9" s="27">
        <f t="shared" si="3"/>
        <v>128</v>
      </c>
      <c r="S9" s="17">
        <f t="shared" si="4"/>
        <v>18432</v>
      </c>
      <c r="T9" s="17">
        <f t="shared" si="5"/>
        <v>3259502220541952</v>
      </c>
      <c r="U9" s="22"/>
    </row>
    <row r="10" spans="1:21" x14ac:dyDescent="0.25">
      <c r="A10" s="21" t="s">
        <v>43</v>
      </c>
      <c r="B10" s="17">
        <v>256</v>
      </c>
      <c r="C10" s="17">
        <v>256</v>
      </c>
      <c r="D10" s="17">
        <v>2</v>
      </c>
      <c r="E10" s="17">
        <v>64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4608</v>
      </c>
      <c r="P10" s="17">
        <f>D27*O10/9</f>
        <v>90112</v>
      </c>
      <c r="Q10" s="27">
        <f t="shared" si="2"/>
        <v>48</v>
      </c>
      <c r="R10" s="27">
        <f t="shared" si="3"/>
        <v>128</v>
      </c>
      <c r="S10" s="17">
        <f t="shared" si="4"/>
        <v>18432</v>
      </c>
      <c r="T10" s="17">
        <f t="shared" si="5"/>
        <v>3259502220541952</v>
      </c>
      <c r="U10" s="22">
        <f>SUM(U2:U9)</f>
        <v>8312832</v>
      </c>
    </row>
    <row r="11" spans="1:21" x14ac:dyDescent="0.25">
      <c r="A11" s="21" t="s">
        <v>44</v>
      </c>
      <c r="B11" s="17">
        <v>256</v>
      </c>
      <c r="C11" s="17">
        <v>256</v>
      </c>
      <c r="D11" s="17">
        <v>2</v>
      </c>
      <c r="E11" s="17">
        <v>64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45</v>
      </c>
      <c r="B12" s="17">
        <v>256</v>
      </c>
      <c r="C12" s="17">
        <v>512</v>
      </c>
      <c r="D12" s="17">
        <v>8</v>
      </c>
      <c r="E12" s="17">
        <v>32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4608</v>
      </c>
      <c r="P12" s="17">
        <f>D27*O12/9</f>
        <v>90112</v>
      </c>
      <c r="Q12" s="27">
        <f t="shared" si="2"/>
        <v>12</v>
      </c>
      <c r="R12" s="27">
        <f t="shared" si="3"/>
        <v>128</v>
      </c>
      <c r="S12" s="17">
        <f t="shared" si="4"/>
        <v>18432</v>
      </c>
      <c r="T12" s="17">
        <f t="shared" si="5"/>
        <v>814875555135488</v>
      </c>
      <c r="U12" s="22"/>
    </row>
    <row r="13" spans="1:21" x14ac:dyDescent="0.25">
      <c r="A13" s="21" t="s">
        <v>46</v>
      </c>
      <c r="B13" s="17">
        <v>512</v>
      </c>
      <c r="C13" s="17">
        <v>512</v>
      </c>
      <c r="D13" s="17">
        <v>4</v>
      </c>
      <c r="E13" s="17">
        <v>36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16384</v>
      </c>
      <c r="P13" s="17">
        <f>D27*O13/9</f>
        <v>320398.22222222225</v>
      </c>
      <c r="Q13" s="27">
        <f t="shared" si="2"/>
        <v>48</v>
      </c>
      <c r="R13" s="27">
        <f t="shared" si="3"/>
        <v>455.11111111111109</v>
      </c>
      <c r="S13" s="17">
        <f t="shared" si="4"/>
        <v>36864</v>
      </c>
      <c r="T13" s="17">
        <f t="shared" si="5"/>
        <v>3.6628041413826712E+16</v>
      </c>
      <c r="U13" s="22"/>
    </row>
    <row r="14" spans="1:21" x14ac:dyDescent="0.25">
      <c r="A14" s="21" t="s">
        <v>47</v>
      </c>
      <c r="B14" s="17">
        <v>512</v>
      </c>
      <c r="C14" s="17">
        <v>512</v>
      </c>
      <c r="D14" s="17">
        <v>4</v>
      </c>
      <c r="E14" s="17">
        <v>36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16384</v>
      </c>
      <c r="P14" s="17">
        <f>D27*O14/9</f>
        <v>320398.22222222225</v>
      </c>
      <c r="Q14" s="27">
        <f t="shared" si="2"/>
        <v>48</v>
      </c>
      <c r="R14" s="27">
        <f t="shared" si="3"/>
        <v>455.11111111111109</v>
      </c>
      <c r="S14" s="17">
        <f t="shared" si="4"/>
        <v>36864</v>
      </c>
      <c r="T14" s="17">
        <f t="shared" si="5"/>
        <v>3.6628041413826712E+16</v>
      </c>
      <c r="U14" s="22"/>
    </row>
    <row r="15" spans="1:21" x14ac:dyDescent="0.25">
      <c r="A15" s="21" t="s">
        <v>48</v>
      </c>
      <c r="B15" s="17">
        <v>512</v>
      </c>
      <c r="C15" s="17">
        <v>512</v>
      </c>
      <c r="D15" s="17">
        <v>4</v>
      </c>
      <c r="E15" s="17">
        <v>36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49</v>
      </c>
      <c r="B16" s="17">
        <v>512</v>
      </c>
      <c r="C16" s="17">
        <v>512</v>
      </c>
      <c r="D16" s="17">
        <v>4</v>
      </c>
      <c r="E16" s="17">
        <v>36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16384</v>
      </c>
      <c r="P16" s="17">
        <f>D27*O16/9</f>
        <v>320398.22222222225</v>
      </c>
      <c r="Q16" s="27">
        <f t="shared" si="2"/>
        <v>48</v>
      </c>
      <c r="R16" s="27">
        <f t="shared" si="3"/>
        <v>455.11111111111109</v>
      </c>
      <c r="S16" s="17">
        <f t="shared" si="4"/>
        <v>36864</v>
      </c>
      <c r="T16" s="17">
        <f t="shared" si="5"/>
        <v>9157010353456678</v>
      </c>
      <c r="U16" s="22"/>
    </row>
    <row r="17" spans="1:21" x14ac:dyDescent="0.25">
      <c r="A17" s="21" t="s">
        <v>50</v>
      </c>
      <c r="B17" s="17">
        <v>512</v>
      </c>
      <c r="C17" s="17">
        <v>512</v>
      </c>
      <c r="D17" s="17">
        <v>4</v>
      </c>
      <c r="E17" s="17">
        <v>36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16384</v>
      </c>
      <c r="P17" s="17">
        <f>D27*O17/9</f>
        <v>320398.22222222225</v>
      </c>
      <c r="Q17" s="27">
        <f t="shared" si="2"/>
        <v>48</v>
      </c>
      <c r="R17" s="27">
        <f t="shared" si="3"/>
        <v>455.11111111111109</v>
      </c>
      <c r="S17" s="17">
        <f t="shared" si="4"/>
        <v>36864</v>
      </c>
      <c r="T17" s="17">
        <f t="shared" si="5"/>
        <v>9157010353456678</v>
      </c>
      <c r="U17" s="22"/>
    </row>
    <row r="18" spans="1:21" x14ac:dyDescent="0.25">
      <c r="A18" s="21" t="s">
        <v>51</v>
      </c>
      <c r="B18" s="17">
        <v>512</v>
      </c>
      <c r="C18" s="17">
        <v>512</v>
      </c>
      <c r="D18" s="17">
        <v>4</v>
      </c>
      <c r="E18" s="17">
        <v>36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16384</v>
      </c>
      <c r="P18" s="17">
        <f>D27*O18/9</f>
        <v>320398.22222222225</v>
      </c>
      <c r="Q18" s="27">
        <f t="shared" si="2"/>
        <v>48</v>
      </c>
      <c r="R18" s="27">
        <f>(_xlfn.CEILING.MATH((J18*J18*2)/72))*B18*C18/(E18*D18*4)</f>
        <v>455.11111111111109</v>
      </c>
      <c r="S18" s="17">
        <f t="shared" si="4"/>
        <v>36864</v>
      </c>
      <c r="T18" s="17">
        <f t="shared" si="5"/>
        <v>9157010353456678</v>
      </c>
      <c r="U18" s="22"/>
    </row>
    <row r="19" spans="1:21" x14ac:dyDescent="0.25">
      <c r="A19" s="21" t="s">
        <v>52</v>
      </c>
      <c r="B19" s="17">
        <v>512</v>
      </c>
      <c r="C19" s="17">
        <v>512</v>
      </c>
      <c r="D19" s="17">
        <v>4</v>
      </c>
      <c r="E19" s="17">
        <v>36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MAX(O2:O18)</f>
        <v>16384</v>
      </c>
      <c r="P19" s="18">
        <f t="shared" si="7"/>
        <v>320398.22222222225</v>
      </c>
      <c r="Q19" s="18">
        <f t="shared" si="7"/>
        <v>48</v>
      </c>
      <c r="R19" s="18">
        <f t="shared" si="7"/>
        <v>455.11111111111109</v>
      </c>
      <c r="S19" s="17">
        <f t="shared" si="7"/>
        <v>36864</v>
      </c>
      <c r="T19" s="18">
        <f t="shared" si="7"/>
        <v>4.1721628422936986E+17</v>
      </c>
      <c r="U19" s="22"/>
    </row>
    <row r="20" spans="1:21" x14ac:dyDescent="0.25">
      <c r="A20" s="21" t="s">
        <v>53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53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54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500000000</v>
      </c>
      <c r="C26" s="7" t="s">
        <v>20</v>
      </c>
      <c r="D26" s="8" t="s">
        <v>21</v>
      </c>
      <c r="E26" s="9" t="s">
        <v>32</v>
      </c>
      <c r="F26" s="10"/>
    </row>
    <row r="27" spans="1:21" x14ac:dyDescent="0.25">
      <c r="A27" s="1" t="s">
        <v>17</v>
      </c>
      <c r="B27" s="1">
        <f>2*O19*B26/1000000000000</f>
        <v>16.384</v>
      </c>
      <c r="C27" s="11" t="s">
        <v>25</v>
      </c>
      <c r="D27" s="6">
        <v>176</v>
      </c>
      <c r="E27" s="5" t="s">
        <v>31</v>
      </c>
      <c r="F27" s="12">
        <v>74650</v>
      </c>
    </row>
    <row r="28" spans="1:21" ht="15.75" thickBot="1" x14ac:dyDescent="0.3">
      <c r="A28" s="1" t="s">
        <v>18</v>
      </c>
      <c r="B28" s="1">
        <f>(P19/(F27*4))*100</f>
        <v>107.30014140061026</v>
      </c>
      <c r="C28" s="2"/>
      <c r="D28" s="3"/>
      <c r="E28" s="13" t="s">
        <v>56</v>
      </c>
      <c r="F28" s="14">
        <f>955</f>
        <v>955</v>
      </c>
    </row>
    <row r="29" spans="1:21" x14ac:dyDescent="0.25">
      <c r="A29" s="1" t="s">
        <v>19</v>
      </c>
      <c r="B29" s="1">
        <f>(Q19+R19)*100/( F28)</f>
        <v>52.681791739383364</v>
      </c>
    </row>
    <row r="31" spans="1:21" x14ac:dyDescent="0.25">
      <c r="D31" s="1" t="s">
        <v>28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29</v>
      </c>
      <c r="E32" s="4" t="s">
        <v>26</v>
      </c>
    </row>
    <row r="33" spans="1:5" x14ac:dyDescent="0.25">
      <c r="A33" s="4" t="s">
        <v>35</v>
      </c>
      <c r="B33" s="4">
        <f>P2*100/(F27*4)</f>
        <v>11.316811788345612</v>
      </c>
      <c r="C33" s="4"/>
      <c r="D33" s="4">
        <f>(Q2+R2)*100/( F28)</f>
        <v>5.1832460732984291</v>
      </c>
      <c r="E33" s="4"/>
    </row>
    <row r="34" spans="1:5" x14ac:dyDescent="0.25">
      <c r="A34" s="4" t="s">
        <v>36</v>
      </c>
      <c r="B34" s="4">
        <f>P3*100/(F27*4)</f>
        <v>60.356329537843266</v>
      </c>
      <c r="C34" s="4"/>
      <c r="D34" s="4">
        <f>(Q3+R3)*100/( F28)</f>
        <v>29.319371727748692</v>
      </c>
      <c r="E34" s="4"/>
    </row>
    <row r="35" spans="1:5" x14ac:dyDescent="0.25">
      <c r="A35" s="4" t="s">
        <v>37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38</v>
      </c>
      <c r="B36" s="4">
        <f>P5*100/(F27*4)</f>
        <v>15.089082384460816</v>
      </c>
      <c r="C36" s="4"/>
      <c r="D36" s="4">
        <f>(Q5+R5)*100/( F28* 1)</f>
        <v>9.2146596858638752</v>
      </c>
      <c r="E36" s="4"/>
    </row>
    <row r="37" spans="1:5" x14ac:dyDescent="0.25">
      <c r="A37" s="4" t="s">
        <v>39</v>
      </c>
      <c r="B37" s="4">
        <f>P6*100/(F27*4)</f>
        <v>30.178164768921633</v>
      </c>
      <c r="C37" s="4"/>
      <c r="D37" s="4">
        <f>(Q6+R6)*100/( F28* 1)</f>
        <v>18.42931937172775</v>
      </c>
      <c r="E37" s="4"/>
    </row>
    <row r="38" spans="1:5" x14ac:dyDescent="0.25">
      <c r="A38" s="4" t="s">
        <v>40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41</v>
      </c>
      <c r="B39" s="4">
        <f>P8*100/(F27*4)</f>
        <v>15.089082384460816</v>
      </c>
      <c r="C39" s="4"/>
      <c r="D39" s="4">
        <f>(Q8+R8)*100/( F28* 1)</f>
        <v>9.2146596858638752</v>
      </c>
      <c r="E39" s="4"/>
    </row>
    <row r="40" spans="1:5" x14ac:dyDescent="0.25">
      <c r="A40" s="4" t="s">
        <v>42</v>
      </c>
      <c r="B40" s="4">
        <f>P9*100/(F27*4)</f>
        <v>30.178164768921633</v>
      </c>
      <c r="C40" s="4"/>
      <c r="D40" s="4">
        <f>(Q9+R9)*100/( F28* 1)</f>
        <v>18.42931937172775</v>
      </c>
      <c r="E40" s="4"/>
    </row>
    <row r="41" spans="1:5" x14ac:dyDescent="0.25">
      <c r="A41" s="4" t="s">
        <v>43</v>
      </c>
      <c r="B41" s="4">
        <f>P10*100/(F27*4)</f>
        <v>30.178164768921633</v>
      </c>
      <c r="C41" s="4"/>
      <c r="D41" s="4">
        <f>(Q10+R10)*100/( F28* 1)</f>
        <v>18.42931937172775</v>
      </c>
      <c r="E41" s="4"/>
    </row>
    <row r="42" spans="1:5" x14ac:dyDescent="0.25">
      <c r="A42" s="4" t="s">
        <v>44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45</v>
      </c>
      <c r="B43" s="4">
        <f>P12*100/(F27*4)</f>
        <v>30.178164768921633</v>
      </c>
      <c r="C43" s="4"/>
      <c r="D43" s="4">
        <f>(Q12+R12)*100/( F28* 1)</f>
        <v>14.659685863874346</v>
      </c>
      <c r="E43" s="4"/>
    </row>
    <row r="44" spans="1:5" x14ac:dyDescent="0.25">
      <c r="A44" s="4" t="s">
        <v>46</v>
      </c>
      <c r="B44" s="4">
        <f>P13*100/(F27*4)</f>
        <v>107.30014140061026</v>
      </c>
      <c r="C44" s="4"/>
      <c r="D44" s="4">
        <f>(Q13+R13)*100/( F28* 1)</f>
        <v>52.681791739383364</v>
      </c>
      <c r="E44" s="4"/>
    </row>
    <row r="45" spans="1:5" x14ac:dyDescent="0.25">
      <c r="A45" s="4" t="s">
        <v>47</v>
      </c>
      <c r="B45" s="4">
        <f>P14*100/(F27*4)</f>
        <v>107.30014140061026</v>
      </c>
      <c r="C45" s="4"/>
      <c r="D45" s="4">
        <f>(Q14+R14)*100/( F28* 1)</f>
        <v>52.681791739383364</v>
      </c>
      <c r="E45" s="4"/>
    </row>
    <row r="46" spans="1:5" x14ac:dyDescent="0.25">
      <c r="A46" s="4" t="s">
        <v>48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49</v>
      </c>
      <c r="B47" s="4">
        <f>P16*100/(F27*4)</f>
        <v>107.30014140061026</v>
      </c>
      <c r="C47" s="4"/>
      <c r="D47" s="4">
        <f>(Q16+R16)*100/( F28* 1)</f>
        <v>52.681791739383364</v>
      </c>
      <c r="E47" s="4"/>
    </row>
    <row r="48" spans="1:5" x14ac:dyDescent="0.25">
      <c r="A48" s="4" t="s">
        <v>50</v>
      </c>
      <c r="B48" s="4">
        <f>P17*100/(F27*4)</f>
        <v>107.30014140061026</v>
      </c>
      <c r="C48" s="4"/>
      <c r="D48" s="4">
        <f>(Q17+R17)*100/( F28* 1)</f>
        <v>52.681791739383364</v>
      </c>
      <c r="E48" s="4"/>
    </row>
    <row r="49" spans="1:5" x14ac:dyDescent="0.25">
      <c r="A49" s="4" t="s">
        <v>51</v>
      </c>
      <c r="B49" s="4">
        <f>P18*100/(F27*4)</f>
        <v>107.30014140061026</v>
      </c>
      <c r="C49" s="4"/>
      <c r="D49" s="4">
        <f>(Q18+R18)*100/( F28* 1)</f>
        <v>52.681791739383364</v>
      </c>
      <c r="E49" s="4"/>
    </row>
    <row r="50" spans="1:5" x14ac:dyDescent="0.25">
      <c r="A50" s="4" t="s">
        <v>52</v>
      </c>
      <c r="B50" s="4">
        <v>0</v>
      </c>
      <c r="C50" s="4"/>
      <c r="D50" s="4">
        <v>0</v>
      </c>
      <c r="E50" s="4"/>
    </row>
    <row r="51" spans="1:5" x14ac:dyDescent="0.25">
      <c r="B51" s="1">
        <f>MAX(B33:B50)</f>
        <v>107.30014140061026</v>
      </c>
      <c r="D51" s="1">
        <f>MAX(D33:D50)</f>
        <v>52.681791739383364</v>
      </c>
    </row>
  </sheetData>
  <conditionalFormatting sqref="M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G18" sqref="G18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59</v>
      </c>
      <c r="E1" s="26" t="s">
        <v>60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57</v>
      </c>
      <c r="R1" s="26" t="s">
        <v>58</v>
      </c>
      <c r="S1" s="16" t="s">
        <v>14</v>
      </c>
      <c r="T1" s="19" t="s">
        <v>34</v>
      </c>
      <c r="U1" s="20" t="s">
        <v>15</v>
      </c>
    </row>
    <row r="2" spans="1:21" x14ac:dyDescent="0.25">
      <c r="A2" s="21" t="s">
        <v>35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33792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2750204998582272</v>
      </c>
      <c r="U2" s="22">
        <f>J2*J2*B2*C2*32</f>
        <v>55296</v>
      </c>
    </row>
    <row r="3" spans="1:21" x14ac:dyDescent="0.25">
      <c r="A3" s="21" t="s">
        <v>36</v>
      </c>
      <c r="B3" s="17">
        <v>64</v>
      </c>
      <c r="C3" s="17">
        <v>64</v>
      </c>
      <c r="D3" s="17">
        <v>1</v>
      </c>
      <c r="E3" s="17">
        <v>8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4608</v>
      </c>
      <c r="P3" s="17">
        <f>D27*O3/9</f>
        <v>90112</v>
      </c>
      <c r="Q3" s="27">
        <f t="shared" ref="Q3:Q18" si="2">0.5*J3*_xlfn.CEILING.MATH(B3/(4*D3))</f>
        <v>24</v>
      </c>
      <c r="R3" s="27">
        <f t="shared" ref="R3:R17" si="3">(_xlfn.CEILING.MATH((J3*J3*2)/72))*B3*C3/(E3*D3*4)</f>
        <v>128</v>
      </c>
      <c r="S3" s="17">
        <f t="shared" ref="S3:S18" si="4">B3*L3*L3*8</f>
        <v>4608</v>
      </c>
      <c r="T3" s="17">
        <f t="shared" ref="T3:T18" si="5">G3*H3*P3*P3*R3</f>
        <v>5.2152035528671232E+16</v>
      </c>
      <c r="U3" s="22">
        <f>J3*J3*B3*C3*32</f>
        <v>1179648</v>
      </c>
    </row>
    <row r="4" spans="1:21" x14ac:dyDescent="0.25">
      <c r="A4" s="21" t="s">
        <v>37</v>
      </c>
      <c r="B4" s="17">
        <v>64</v>
      </c>
      <c r="C4" s="17">
        <v>64</v>
      </c>
      <c r="D4" s="17">
        <v>1</v>
      </c>
      <c r="E4" s="17">
        <v>8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38</v>
      </c>
      <c r="B5" s="17">
        <v>64</v>
      </c>
      <c r="C5" s="17">
        <v>128</v>
      </c>
      <c r="D5" s="17">
        <v>1</v>
      </c>
      <c r="E5" s="17">
        <v>32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2304</v>
      </c>
      <c r="P5" s="17">
        <f>D27*O5/9</f>
        <v>45056</v>
      </c>
      <c r="Q5" s="27">
        <f t="shared" si="2"/>
        <v>24</v>
      </c>
      <c r="R5" s="27">
        <f t="shared" si="3"/>
        <v>64</v>
      </c>
      <c r="S5" s="17">
        <f t="shared" si="4"/>
        <v>4608</v>
      </c>
      <c r="T5" s="17">
        <f t="shared" si="5"/>
        <v>1629751110270976</v>
      </c>
      <c r="U5" s="22">
        <f>J5*J5*B5*C5*32</f>
        <v>2359296</v>
      </c>
    </row>
    <row r="6" spans="1:21" x14ac:dyDescent="0.25">
      <c r="A6" s="21" t="s">
        <v>39</v>
      </c>
      <c r="B6" s="17">
        <v>128</v>
      </c>
      <c r="C6" s="17">
        <v>128</v>
      </c>
      <c r="D6" s="17">
        <v>1</v>
      </c>
      <c r="E6" s="17">
        <v>32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4608</v>
      </c>
      <c r="P6" s="17">
        <f>D27*O6/9</f>
        <v>90112</v>
      </c>
      <c r="Q6" s="27">
        <f t="shared" si="2"/>
        <v>48</v>
      </c>
      <c r="R6" s="27">
        <f t="shared" si="3"/>
        <v>128</v>
      </c>
      <c r="S6" s="17">
        <f t="shared" si="4"/>
        <v>9216</v>
      </c>
      <c r="T6" s="17">
        <f t="shared" si="5"/>
        <v>1.3038008882167808E+16</v>
      </c>
      <c r="U6" s="22">
        <f>J6*J6*B6*C6*32</f>
        <v>4718592</v>
      </c>
    </row>
    <row r="7" spans="1:21" x14ac:dyDescent="0.25">
      <c r="A7" s="21" t="s">
        <v>40</v>
      </c>
      <c r="B7" s="17">
        <v>128</v>
      </c>
      <c r="C7" s="17">
        <v>128</v>
      </c>
      <c r="D7" s="17">
        <v>1</v>
      </c>
      <c r="E7" s="17">
        <v>32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41</v>
      </c>
      <c r="B8" s="17">
        <v>128</v>
      </c>
      <c r="C8" s="17">
        <v>256</v>
      </c>
      <c r="D8" s="17">
        <v>1</v>
      </c>
      <c r="E8" s="17">
        <v>64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4608</v>
      </c>
      <c r="P8" s="17">
        <f>D27*O8/9</f>
        <v>90112</v>
      </c>
      <c r="Q8" s="27">
        <f t="shared" si="2"/>
        <v>48</v>
      </c>
      <c r="R8" s="27">
        <f t="shared" si="3"/>
        <v>128</v>
      </c>
      <c r="S8" s="17">
        <f t="shared" si="4"/>
        <v>9216</v>
      </c>
      <c r="T8" s="17">
        <f t="shared" si="5"/>
        <v>3259502220541952</v>
      </c>
      <c r="U8" s="22"/>
    </row>
    <row r="9" spans="1:21" x14ac:dyDescent="0.25">
      <c r="A9" s="21" t="s">
        <v>42</v>
      </c>
      <c r="B9" s="17">
        <v>256</v>
      </c>
      <c r="C9" s="17">
        <v>256</v>
      </c>
      <c r="D9" s="17">
        <v>2</v>
      </c>
      <c r="E9" s="17">
        <v>64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4608</v>
      </c>
      <c r="P9" s="17">
        <f>D27*O9/9</f>
        <v>90112</v>
      </c>
      <c r="Q9" s="27">
        <f t="shared" si="2"/>
        <v>48</v>
      </c>
      <c r="R9" s="27">
        <f t="shared" si="3"/>
        <v>128</v>
      </c>
      <c r="S9" s="17">
        <f t="shared" si="4"/>
        <v>18432</v>
      </c>
      <c r="T9" s="17">
        <f t="shared" si="5"/>
        <v>3259502220541952</v>
      </c>
      <c r="U9" s="22"/>
    </row>
    <row r="10" spans="1:21" x14ac:dyDescent="0.25">
      <c r="A10" s="21" t="s">
        <v>43</v>
      </c>
      <c r="B10" s="17">
        <v>256</v>
      </c>
      <c r="C10" s="17">
        <v>256</v>
      </c>
      <c r="D10" s="17">
        <v>2</v>
      </c>
      <c r="E10" s="17">
        <v>64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4608</v>
      </c>
      <c r="P10" s="17">
        <f>D27*O10/9</f>
        <v>90112</v>
      </c>
      <c r="Q10" s="27">
        <f t="shared" si="2"/>
        <v>48</v>
      </c>
      <c r="R10" s="27">
        <f t="shared" si="3"/>
        <v>128</v>
      </c>
      <c r="S10" s="17">
        <f t="shared" si="4"/>
        <v>18432</v>
      </c>
      <c r="T10" s="17">
        <f t="shared" si="5"/>
        <v>3259502220541952</v>
      </c>
      <c r="U10" s="22">
        <f>SUM(U2:U9)</f>
        <v>8312832</v>
      </c>
    </row>
    <row r="11" spans="1:21" x14ac:dyDescent="0.25">
      <c r="A11" s="21" t="s">
        <v>44</v>
      </c>
      <c r="B11" s="17">
        <v>256</v>
      </c>
      <c r="C11" s="17">
        <v>256</v>
      </c>
      <c r="D11" s="17">
        <v>4</v>
      </c>
      <c r="E11" s="17">
        <v>64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45</v>
      </c>
      <c r="B12" s="17">
        <v>256</v>
      </c>
      <c r="C12" s="17">
        <v>512</v>
      </c>
      <c r="D12" s="17">
        <v>8</v>
      </c>
      <c r="E12" s="17">
        <v>32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4608</v>
      </c>
      <c r="P12" s="17">
        <f>D27*O12/9</f>
        <v>90112</v>
      </c>
      <c r="Q12" s="27">
        <f t="shared" si="2"/>
        <v>12</v>
      </c>
      <c r="R12" s="27">
        <f t="shared" si="3"/>
        <v>128</v>
      </c>
      <c r="S12" s="17">
        <f t="shared" si="4"/>
        <v>18432</v>
      </c>
      <c r="T12" s="17">
        <f t="shared" si="5"/>
        <v>814875555135488</v>
      </c>
      <c r="U12" s="22"/>
    </row>
    <row r="13" spans="1:21" x14ac:dyDescent="0.25">
      <c r="A13" s="21" t="s">
        <v>46</v>
      </c>
      <c r="B13" s="17">
        <v>512</v>
      </c>
      <c r="C13" s="17">
        <v>512</v>
      </c>
      <c r="D13" s="17">
        <v>10</v>
      </c>
      <c r="E13" s="17">
        <v>32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7372.8</v>
      </c>
      <c r="P13" s="17">
        <f>D27*O13/9</f>
        <v>144179.20000000001</v>
      </c>
      <c r="Q13" s="27">
        <f t="shared" si="2"/>
        <v>19.5</v>
      </c>
      <c r="R13" s="27">
        <f t="shared" si="3"/>
        <v>204.8</v>
      </c>
      <c r="S13" s="17">
        <f t="shared" si="4"/>
        <v>36864</v>
      </c>
      <c r="T13" s="17">
        <f t="shared" si="5"/>
        <v>3337730273834960</v>
      </c>
      <c r="U13" s="22"/>
    </row>
    <row r="14" spans="1:21" x14ac:dyDescent="0.25">
      <c r="A14" s="21" t="s">
        <v>47</v>
      </c>
      <c r="B14" s="17">
        <v>512</v>
      </c>
      <c r="C14" s="17">
        <v>512</v>
      </c>
      <c r="D14" s="17">
        <v>10</v>
      </c>
      <c r="E14" s="17">
        <v>32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7372.8</v>
      </c>
      <c r="P14" s="17">
        <f>D27*O14/9</f>
        <v>144179.20000000001</v>
      </c>
      <c r="Q14" s="27">
        <f t="shared" si="2"/>
        <v>19.5</v>
      </c>
      <c r="R14" s="27">
        <f t="shared" si="3"/>
        <v>204.8</v>
      </c>
      <c r="S14" s="17">
        <f t="shared" si="4"/>
        <v>36864</v>
      </c>
      <c r="T14" s="17">
        <f t="shared" si="5"/>
        <v>3337730273834960</v>
      </c>
      <c r="U14" s="22"/>
    </row>
    <row r="15" spans="1:21" x14ac:dyDescent="0.25">
      <c r="A15" s="21" t="s">
        <v>48</v>
      </c>
      <c r="B15" s="17">
        <v>512</v>
      </c>
      <c r="C15" s="17">
        <v>512</v>
      </c>
      <c r="D15" s="17">
        <v>10</v>
      </c>
      <c r="E15" s="17">
        <v>32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49</v>
      </c>
      <c r="B16" s="17">
        <v>512</v>
      </c>
      <c r="C16" s="17">
        <v>512</v>
      </c>
      <c r="D16" s="17">
        <v>10</v>
      </c>
      <c r="E16" s="17">
        <v>32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7372.8</v>
      </c>
      <c r="P16" s="17">
        <f>D27*O16/9</f>
        <v>144179.20000000001</v>
      </c>
      <c r="Q16" s="27">
        <f t="shared" si="2"/>
        <v>19.5</v>
      </c>
      <c r="R16" s="27">
        <f t="shared" si="3"/>
        <v>204.8</v>
      </c>
      <c r="S16" s="17">
        <f t="shared" si="4"/>
        <v>36864</v>
      </c>
      <c r="T16" s="17">
        <f t="shared" si="5"/>
        <v>834432568458740</v>
      </c>
      <c r="U16" s="22"/>
    </row>
    <row r="17" spans="1:21" x14ac:dyDescent="0.25">
      <c r="A17" s="21" t="s">
        <v>50</v>
      </c>
      <c r="B17" s="17">
        <v>512</v>
      </c>
      <c r="C17" s="17">
        <v>512</v>
      </c>
      <c r="D17" s="17">
        <v>10</v>
      </c>
      <c r="E17" s="17">
        <v>32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7372.8</v>
      </c>
      <c r="P17" s="17">
        <f>D27*O17/9</f>
        <v>144179.20000000001</v>
      </c>
      <c r="Q17" s="27">
        <f t="shared" si="2"/>
        <v>19.5</v>
      </c>
      <c r="R17" s="27">
        <f t="shared" si="3"/>
        <v>204.8</v>
      </c>
      <c r="S17" s="17">
        <f t="shared" si="4"/>
        <v>36864</v>
      </c>
      <c r="T17" s="17">
        <f t="shared" si="5"/>
        <v>834432568458740</v>
      </c>
      <c r="U17" s="22"/>
    </row>
    <row r="18" spans="1:21" x14ac:dyDescent="0.25">
      <c r="A18" s="21" t="s">
        <v>51</v>
      </c>
      <c r="B18" s="17">
        <v>512</v>
      </c>
      <c r="C18" s="17">
        <v>512</v>
      </c>
      <c r="D18" s="17">
        <v>10</v>
      </c>
      <c r="E18" s="17">
        <v>32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7372.8</v>
      </c>
      <c r="P18" s="17">
        <f>D27*O18/9</f>
        <v>144179.20000000001</v>
      </c>
      <c r="Q18" s="27">
        <f t="shared" si="2"/>
        <v>19.5</v>
      </c>
      <c r="R18" s="27">
        <f>(_xlfn.CEILING.MATH((J18*J18*2)/72))*B18*C18/(E18*D18*4)</f>
        <v>204.8</v>
      </c>
      <c r="S18" s="17">
        <f t="shared" si="4"/>
        <v>36864</v>
      </c>
      <c r="T18" s="17">
        <f t="shared" si="5"/>
        <v>834432568458740</v>
      </c>
      <c r="U18" s="22"/>
    </row>
    <row r="19" spans="1:21" x14ac:dyDescent="0.25">
      <c r="A19" s="21" t="s">
        <v>52</v>
      </c>
      <c r="B19" s="17">
        <v>512</v>
      </c>
      <c r="C19" s="17">
        <v>512</v>
      </c>
      <c r="D19" s="17">
        <v>10</v>
      </c>
      <c r="E19" s="17">
        <v>32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MAX(O2:O18)</f>
        <v>7372.8</v>
      </c>
      <c r="P19" s="18">
        <f t="shared" si="7"/>
        <v>144179.20000000001</v>
      </c>
      <c r="Q19" s="18">
        <f t="shared" si="7"/>
        <v>48</v>
      </c>
      <c r="R19" s="18">
        <f t="shared" si="7"/>
        <v>204.8</v>
      </c>
      <c r="S19" s="17">
        <f t="shared" si="7"/>
        <v>36864</v>
      </c>
      <c r="T19" s="18">
        <f t="shared" si="7"/>
        <v>5.2152035528671232E+16</v>
      </c>
      <c r="U19" s="22"/>
    </row>
    <row r="20" spans="1:21" x14ac:dyDescent="0.25">
      <c r="A20" s="21" t="s">
        <v>53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53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54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500000000</v>
      </c>
      <c r="C26" s="7" t="s">
        <v>20</v>
      </c>
      <c r="D26" s="8" t="s">
        <v>21</v>
      </c>
      <c r="E26" s="9" t="s">
        <v>30</v>
      </c>
      <c r="F26" s="10"/>
    </row>
    <row r="27" spans="1:21" x14ac:dyDescent="0.25">
      <c r="A27" s="1" t="s">
        <v>17</v>
      </c>
      <c r="B27" s="1">
        <f>2*O19*B26/1000000000000</f>
        <v>7.3727999999999998</v>
      </c>
      <c r="C27" s="11" t="s">
        <v>25</v>
      </c>
      <c r="D27" s="6">
        <v>176</v>
      </c>
      <c r="E27" s="5" t="s">
        <v>31</v>
      </c>
      <c r="F27" s="12">
        <v>33650</v>
      </c>
    </row>
    <row r="28" spans="1:21" ht="15.75" thickBot="1" x14ac:dyDescent="0.3">
      <c r="A28" s="1" t="s">
        <v>18</v>
      </c>
      <c r="B28" s="1">
        <f>(P19/(F27*4))*100</f>
        <v>107.11679049034176</v>
      </c>
      <c r="C28" s="2"/>
      <c r="D28" s="3"/>
      <c r="E28" s="13" t="s">
        <v>56</v>
      </c>
      <c r="F28" s="14">
        <v>365</v>
      </c>
    </row>
    <row r="29" spans="1:21" x14ac:dyDescent="0.25">
      <c r="A29" s="1" t="s">
        <v>19</v>
      </c>
      <c r="B29" s="1">
        <f>(Q19+R19)*100/( F28)</f>
        <v>69.260273972602747</v>
      </c>
      <c r="C29" s="1" t="s">
        <v>27</v>
      </c>
    </row>
    <row r="31" spans="1:21" x14ac:dyDescent="0.25">
      <c r="D31" s="1" t="s">
        <v>28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29</v>
      </c>
      <c r="E32" s="4" t="s">
        <v>26</v>
      </c>
    </row>
    <row r="33" spans="1:5" x14ac:dyDescent="0.25">
      <c r="A33" s="4" t="s">
        <v>35</v>
      </c>
      <c r="B33" s="4">
        <f>P2*100/(F27*4)</f>
        <v>25.105497771173848</v>
      </c>
      <c r="C33" s="4"/>
      <c r="D33" s="4">
        <f>(Q2+R2)*100/( F28)</f>
        <v>13.561643835616438</v>
      </c>
      <c r="E33" s="4"/>
    </row>
    <row r="34" spans="1:5" x14ac:dyDescent="0.25">
      <c r="A34" s="4" t="s">
        <v>36</v>
      </c>
      <c r="B34" s="4">
        <f>P3*100/(F27*4)</f>
        <v>66.9479940564636</v>
      </c>
      <c r="C34" s="4"/>
      <c r="D34" s="4">
        <f>(Q3+R3)*100/( F28)</f>
        <v>41.643835616438359</v>
      </c>
      <c r="E34" s="4"/>
    </row>
    <row r="35" spans="1:5" x14ac:dyDescent="0.25">
      <c r="A35" s="4" t="s">
        <v>37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38</v>
      </c>
      <c r="B36" s="4">
        <f>P5*100/(F27*4)</f>
        <v>33.4739970282318</v>
      </c>
      <c r="C36" s="4"/>
      <c r="D36" s="4">
        <f>(Q5+R5)*100/( F28* 1)</f>
        <v>24.109589041095891</v>
      </c>
      <c r="E36" s="4"/>
    </row>
    <row r="37" spans="1:5" x14ac:dyDescent="0.25">
      <c r="A37" s="4" t="s">
        <v>39</v>
      </c>
      <c r="B37" s="4">
        <f>P6*100/(F27*4)</f>
        <v>66.9479940564636</v>
      </c>
      <c r="C37" s="4"/>
      <c r="D37" s="4">
        <f>(Q6+R6)*100/( F28* 1)</f>
        <v>48.219178082191782</v>
      </c>
      <c r="E37" s="4"/>
    </row>
    <row r="38" spans="1:5" x14ac:dyDescent="0.25">
      <c r="A38" s="4" t="s">
        <v>40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41</v>
      </c>
      <c r="B39" s="4">
        <f>P8*100/(F27*4)</f>
        <v>66.9479940564636</v>
      </c>
      <c r="C39" s="4"/>
      <c r="D39" s="4">
        <f>(Q8+R8)*100/( F28* 1)</f>
        <v>48.219178082191782</v>
      </c>
      <c r="E39" s="4"/>
    </row>
    <row r="40" spans="1:5" x14ac:dyDescent="0.25">
      <c r="A40" s="4" t="s">
        <v>42</v>
      </c>
      <c r="B40" s="4">
        <f>P9*100/(F27*4)</f>
        <v>66.9479940564636</v>
      </c>
      <c r="C40" s="4"/>
      <c r="D40" s="4">
        <f>(Q9+R9)*100/( F28* 1)</f>
        <v>48.219178082191782</v>
      </c>
      <c r="E40" s="4"/>
    </row>
    <row r="41" spans="1:5" x14ac:dyDescent="0.25">
      <c r="A41" s="4" t="s">
        <v>43</v>
      </c>
      <c r="B41" s="4">
        <f>P10*100/(F27*4)</f>
        <v>66.9479940564636</v>
      </c>
      <c r="C41" s="4"/>
      <c r="D41" s="4">
        <f>(Q10+R10)*100/( F28* 1)</f>
        <v>48.219178082191782</v>
      </c>
      <c r="E41" s="4"/>
    </row>
    <row r="42" spans="1:5" x14ac:dyDescent="0.25">
      <c r="A42" s="4" t="s">
        <v>44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45</v>
      </c>
      <c r="B43" s="4">
        <f>P12*100/(F27*4)</f>
        <v>66.9479940564636</v>
      </c>
      <c r="C43" s="4"/>
      <c r="D43" s="4">
        <f>(Q12+R12)*100/( F28* 1)</f>
        <v>38.356164383561641</v>
      </c>
      <c r="E43" s="4"/>
    </row>
    <row r="44" spans="1:5" x14ac:dyDescent="0.25">
      <c r="A44" s="4" t="s">
        <v>46</v>
      </c>
      <c r="B44" s="4">
        <f>P13*100/(F27*4)</f>
        <v>107.11679049034177</v>
      </c>
      <c r="C44" s="4"/>
      <c r="D44" s="4">
        <f>(Q13+R13)*100/( F28* 1)</f>
        <v>61.452054794520549</v>
      </c>
      <c r="E44" s="4"/>
    </row>
    <row r="45" spans="1:5" x14ac:dyDescent="0.25">
      <c r="A45" s="4" t="s">
        <v>47</v>
      </c>
      <c r="B45" s="4">
        <f>P14*100/(F27*4)</f>
        <v>107.11679049034177</v>
      </c>
      <c r="C45" s="4"/>
      <c r="D45" s="4">
        <f>(Q14+R14)*100/( F28* 1)</f>
        <v>61.452054794520549</v>
      </c>
      <c r="E45" s="4"/>
    </row>
    <row r="46" spans="1:5" x14ac:dyDescent="0.25">
      <c r="A46" s="4" t="s">
        <v>48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49</v>
      </c>
      <c r="B47" s="4">
        <f>P16*100/(F27*4)</f>
        <v>107.11679049034177</v>
      </c>
      <c r="C47" s="4"/>
      <c r="D47" s="4">
        <f>(Q16+R16)*100/( F28* 1)</f>
        <v>61.452054794520549</v>
      </c>
      <c r="E47" s="4"/>
    </row>
    <row r="48" spans="1:5" x14ac:dyDescent="0.25">
      <c r="A48" s="4" t="s">
        <v>50</v>
      </c>
      <c r="B48" s="4">
        <f>P17*100/(F27*4)</f>
        <v>107.11679049034177</v>
      </c>
      <c r="C48" s="4"/>
      <c r="D48" s="4">
        <f>(Q17+R17)*100/( F28* 1)</f>
        <v>61.452054794520549</v>
      </c>
      <c r="E48" s="4"/>
    </row>
    <row r="49" spans="1:5" x14ac:dyDescent="0.25">
      <c r="A49" s="4" t="s">
        <v>51</v>
      </c>
      <c r="B49" s="4">
        <f>P18*100/(F27*4)</f>
        <v>107.11679049034177</v>
      </c>
      <c r="C49" s="4"/>
      <c r="D49" s="4">
        <f>(Q18+R18)*100/( F28* 1)</f>
        <v>61.452054794520549</v>
      </c>
      <c r="E49" s="4"/>
    </row>
    <row r="50" spans="1:5" x14ac:dyDescent="0.25">
      <c r="A50" s="4" t="s">
        <v>52</v>
      </c>
      <c r="B50" s="4">
        <v>0</v>
      </c>
      <c r="C50" s="4"/>
      <c r="D50" s="4">
        <v>0</v>
      </c>
      <c r="E50" s="4"/>
    </row>
    <row r="51" spans="1:5" x14ac:dyDescent="0.25">
      <c r="B51" s="1">
        <f>MAX(B33:B50)</f>
        <v>107.11679049034177</v>
      </c>
      <c r="D51" s="1">
        <f>MAX(D33:D50)</f>
        <v>61.452054794520549</v>
      </c>
    </row>
  </sheetData>
  <conditionalFormatting sqref="M1:O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59</v>
      </c>
      <c r="E1" s="26" t="s">
        <v>60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57</v>
      </c>
      <c r="R1" s="26" t="s">
        <v>58</v>
      </c>
      <c r="S1" s="16" t="s">
        <v>14</v>
      </c>
      <c r="T1" s="19" t="s">
        <v>34</v>
      </c>
      <c r="U1" s="20" t="s">
        <v>15</v>
      </c>
    </row>
    <row r="2" spans="1:21" x14ac:dyDescent="0.25">
      <c r="A2" s="21" t="s">
        <v>35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33792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2750204998582272</v>
      </c>
      <c r="U2" s="22">
        <f>J2*J2*B2*C2*32</f>
        <v>55296</v>
      </c>
    </row>
    <row r="3" spans="1:21" x14ac:dyDescent="0.25">
      <c r="A3" s="21" t="s">
        <v>36</v>
      </c>
      <c r="B3" s="17">
        <v>64</v>
      </c>
      <c r="C3" s="17">
        <v>64</v>
      </c>
      <c r="D3" s="17">
        <v>1</v>
      </c>
      <c r="E3" s="17">
        <v>8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4608</v>
      </c>
      <c r="P3" s="17">
        <f>D27*O3/9</f>
        <v>90112</v>
      </c>
      <c r="Q3" s="27">
        <f t="shared" ref="Q3:Q18" si="2">0.5*J3*_xlfn.CEILING.MATH(B3/(4*D3))</f>
        <v>24</v>
      </c>
      <c r="R3" s="27">
        <f t="shared" ref="R3:R17" si="3">(_xlfn.CEILING.MATH((J3*J3*2)/72))*B3*C3/(E3*D3*4)</f>
        <v>128</v>
      </c>
      <c r="S3" s="17">
        <f t="shared" ref="S3:S18" si="4">B3*L3*L3*8</f>
        <v>4608</v>
      </c>
      <c r="T3" s="17">
        <f t="shared" ref="T3:T18" si="5">G3*H3*P3*P3*R3</f>
        <v>5.2152035528671232E+16</v>
      </c>
      <c r="U3" s="22">
        <f>J3*J3*B3*C3*32</f>
        <v>1179648</v>
      </c>
    </row>
    <row r="4" spans="1:21" x14ac:dyDescent="0.25">
      <c r="A4" s="21" t="s">
        <v>37</v>
      </c>
      <c r="B4" s="17">
        <v>64</v>
      </c>
      <c r="C4" s="17">
        <v>64</v>
      </c>
      <c r="D4" s="17">
        <v>1</v>
      </c>
      <c r="E4" s="17">
        <v>8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38</v>
      </c>
      <c r="B5" s="17">
        <v>64</v>
      </c>
      <c r="C5" s="17">
        <v>128</v>
      </c>
      <c r="D5" s="17">
        <v>1</v>
      </c>
      <c r="E5" s="17">
        <v>32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2304</v>
      </c>
      <c r="P5" s="17">
        <f>D27*O5/9</f>
        <v>45056</v>
      </c>
      <c r="Q5" s="27">
        <f t="shared" si="2"/>
        <v>24</v>
      </c>
      <c r="R5" s="27">
        <f t="shared" si="3"/>
        <v>64</v>
      </c>
      <c r="S5" s="17">
        <f t="shared" si="4"/>
        <v>4608</v>
      </c>
      <c r="T5" s="17">
        <f t="shared" si="5"/>
        <v>1629751110270976</v>
      </c>
      <c r="U5" s="22">
        <f>J5*J5*B5*C5*32</f>
        <v>2359296</v>
      </c>
    </row>
    <row r="6" spans="1:21" x14ac:dyDescent="0.25">
      <c r="A6" s="21" t="s">
        <v>39</v>
      </c>
      <c r="B6" s="17">
        <v>128</v>
      </c>
      <c r="C6" s="17">
        <v>128</v>
      </c>
      <c r="D6" s="17">
        <v>1</v>
      </c>
      <c r="E6" s="17">
        <v>32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4608</v>
      </c>
      <c r="P6" s="17">
        <f>D27*O6/9</f>
        <v>90112</v>
      </c>
      <c r="Q6" s="27">
        <f t="shared" si="2"/>
        <v>48</v>
      </c>
      <c r="R6" s="27">
        <f t="shared" si="3"/>
        <v>128</v>
      </c>
      <c r="S6" s="17">
        <f t="shared" si="4"/>
        <v>9216</v>
      </c>
      <c r="T6" s="17">
        <f t="shared" si="5"/>
        <v>1.3038008882167808E+16</v>
      </c>
      <c r="U6" s="22">
        <f>J6*J6*B6*C6*32</f>
        <v>4718592</v>
      </c>
    </row>
    <row r="7" spans="1:21" x14ac:dyDescent="0.25">
      <c r="A7" s="21" t="s">
        <v>40</v>
      </c>
      <c r="B7" s="17">
        <v>128</v>
      </c>
      <c r="C7" s="17">
        <v>128</v>
      </c>
      <c r="D7" s="17">
        <v>1</v>
      </c>
      <c r="E7" s="17">
        <v>32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41</v>
      </c>
      <c r="B8" s="17">
        <v>128</v>
      </c>
      <c r="C8" s="17">
        <v>256</v>
      </c>
      <c r="D8" s="17">
        <v>1</v>
      </c>
      <c r="E8" s="17">
        <v>64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4608</v>
      </c>
      <c r="P8" s="17">
        <f>D27*O8/9</f>
        <v>90112</v>
      </c>
      <c r="Q8" s="27">
        <f t="shared" si="2"/>
        <v>48</v>
      </c>
      <c r="R8" s="27">
        <f t="shared" si="3"/>
        <v>128</v>
      </c>
      <c r="S8" s="17">
        <f t="shared" si="4"/>
        <v>9216</v>
      </c>
      <c r="T8" s="17">
        <f t="shared" si="5"/>
        <v>3259502220541952</v>
      </c>
      <c r="U8" s="22"/>
    </row>
    <row r="9" spans="1:21" x14ac:dyDescent="0.25">
      <c r="A9" s="21" t="s">
        <v>42</v>
      </c>
      <c r="B9" s="17">
        <v>256</v>
      </c>
      <c r="C9" s="17">
        <v>256</v>
      </c>
      <c r="D9" s="17">
        <v>2</v>
      </c>
      <c r="E9" s="17">
        <v>64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4608</v>
      </c>
      <c r="P9" s="17">
        <f>D27*O9/9</f>
        <v>90112</v>
      </c>
      <c r="Q9" s="27">
        <f t="shared" si="2"/>
        <v>48</v>
      </c>
      <c r="R9" s="27">
        <f t="shared" si="3"/>
        <v>128</v>
      </c>
      <c r="S9" s="17">
        <f t="shared" si="4"/>
        <v>18432</v>
      </c>
      <c r="T9" s="17">
        <f t="shared" si="5"/>
        <v>3259502220541952</v>
      </c>
      <c r="U9" s="22"/>
    </row>
    <row r="10" spans="1:21" x14ac:dyDescent="0.25">
      <c r="A10" s="21" t="s">
        <v>43</v>
      </c>
      <c r="B10" s="17">
        <v>256</v>
      </c>
      <c r="C10" s="17">
        <v>256</v>
      </c>
      <c r="D10" s="17">
        <v>2</v>
      </c>
      <c r="E10" s="17">
        <v>64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4608</v>
      </c>
      <c r="P10" s="17">
        <f>D27*O10/9</f>
        <v>90112</v>
      </c>
      <c r="Q10" s="27">
        <f t="shared" si="2"/>
        <v>48</v>
      </c>
      <c r="R10" s="27">
        <f t="shared" si="3"/>
        <v>128</v>
      </c>
      <c r="S10" s="17">
        <f t="shared" si="4"/>
        <v>18432</v>
      </c>
      <c r="T10" s="17">
        <f t="shared" si="5"/>
        <v>3259502220541952</v>
      </c>
      <c r="U10" s="22">
        <f>SUM(U2:U9)</f>
        <v>8312832</v>
      </c>
    </row>
    <row r="11" spans="1:21" x14ac:dyDescent="0.25">
      <c r="A11" s="21" t="s">
        <v>44</v>
      </c>
      <c r="B11" s="17">
        <v>256</v>
      </c>
      <c r="C11" s="17">
        <v>256</v>
      </c>
      <c r="D11" s="17">
        <v>2</v>
      </c>
      <c r="E11" s="17">
        <v>64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45</v>
      </c>
      <c r="B12" s="17">
        <v>256</v>
      </c>
      <c r="C12" s="17">
        <v>512</v>
      </c>
      <c r="D12" s="17">
        <v>5</v>
      </c>
      <c r="E12" s="17">
        <v>32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7372.8</v>
      </c>
      <c r="P12" s="17">
        <f>D27*O12/9</f>
        <v>144179.20000000001</v>
      </c>
      <c r="Q12" s="27">
        <f t="shared" si="2"/>
        <v>19.5</v>
      </c>
      <c r="R12" s="27">
        <f t="shared" si="3"/>
        <v>204.8</v>
      </c>
      <c r="S12" s="17">
        <f t="shared" si="4"/>
        <v>18432</v>
      </c>
      <c r="T12" s="17">
        <f t="shared" si="5"/>
        <v>3337730273834960</v>
      </c>
      <c r="U12" s="22"/>
    </row>
    <row r="13" spans="1:21" x14ac:dyDescent="0.25">
      <c r="A13" s="21" t="s">
        <v>46</v>
      </c>
      <c r="B13" s="17">
        <v>512</v>
      </c>
      <c r="C13" s="17">
        <v>512</v>
      </c>
      <c r="D13" s="17">
        <v>5</v>
      </c>
      <c r="E13" s="17">
        <v>32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14745.6</v>
      </c>
      <c r="P13" s="17">
        <f>D27*O13/9</f>
        <v>288358.40000000002</v>
      </c>
      <c r="Q13" s="27">
        <f t="shared" si="2"/>
        <v>39</v>
      </c>
      <c r="R13" s="27">
        <f t="shared" si="3"/>
        <v>409.6</v>
      </c>
      <c r="S13" s="17">
        <f t="shared" si="4"/>
        <v>36864</v>
      </c>
      <c r="T13" s="17">
        <f t="shared" si="5"/>
        <v>2.670184219067968E+16</v>
      </c>
      <c r="U13" s="22"/>
    </row>
    <row r="14" spans="1:21" x14ac:dyDescent="0.25">
      <c r="A14" s="21" t="s">
        <v>47</v>
      </c>
      <c r="B14" s="17">
        <v>512</v>
      </c>
      <c r="C14" s="17">
        <v>512</v>
      </c>
      <c r="D14" s="17">
        <v>5</v>
      </c>
      <c r="E14" s="17">
        <v>32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14745.6</v>
      </c>
      <c r="P14" s="17">
        <f>D27*O14/9</f>
        <v>288358.40000000002</v>
      </c>
      <c r="Q14" s="27">
        <f t="shared" si="2"/>
        <v>39</v>
      </c>
      <c r="R14" s="27">
        <f t="shared" si="3"/>
        <v>409.6</v>
      </c>
      <c r="S14" s="17">
        <f t="shared" si="4"/>
        <v>36864</v>
      </c>
      <c r="T14" s="17">
        <f t="shared" si="5"/>
        <v>2.670184219067968E+16</v>
      </c>
      <c r="U14" s="22"/>
    </row>
    <row r="15" spans="1:21" x14ac:dyDescent="0.25">
      <c r="A15" s="21" t="s">
        <v>48</v>
      </c>
      <c r="B15" s="17">
        <v>512</v>
      </c>
      <c r="C15" s="17">
        <v>512</v>
      </c>
      <c r="D15" s="17">
        <v>5</v>
      </c>
      <c r="E15" s="17">
        <v>32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49</v>
      </c>
      <c r="B16" s="17">
        <v>512</v>
      </c>
      <c r="C16" s="17">
        <v>512</v>
      </c>
      <c r="D16" s="17">
        <v>5</v>
      </c>
      <c r="E16" s="17">
        <v>32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14745.6</v>
      </c>
      <c r="P16" s="17">
        <f>D27*O16/9</f>
        <v>288358.40000000002</v>
      </c>
      <c r="Q16" s="27">
        <f t="shared" si="2"/>
        <v>39</v>
      </c>
      <c r="R16" s="27">
        <f t="shared" si="3"/>
        <v>409.6</v>
      </c>
      <c r="S16" s="17">
        <f t="shared" si="4"/>
        <v>36864</v>
      </c>
      <c r="T16" s="17">
        <f t="shared" si="5"/>
        <v>6675460547669920</v>
      </c>
      <c r="U16" s="22"/>
    </row>
    <row r="17" spans="1:21" x14ac:dyDescent="0.25">
      <c r="A17" s="21" t="s">
        <v>50</v>
      </c>
      <c r="B17" s="17">
        <v>512</v>
      </c>
      <c r="C17" s="17">
        <v>512</v>
      </c>
      <c r="D17" s="17">
        <v>5</v>
      </c>
      <c r="E17" s="17">
        <v>32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14745.6</v>
      </c>
      <c r="P17" s="17">
        <f>D27*O17/9</f>
        <v>288358.40000000002</v>
      </c>
      <c r="Q17" s="27">
        <f t="shared" si="2"/>
        <v>39</v>
      </c>
      <c r="R17" s="27">
        <f t="shared" si="3"/>
        <v>409.6</v>
      </c>
      <c r="S17" s="17">
        <f t="shared" si="4"/>
        <v>36864</v>
      </c>
      <c r="T17" s="17">
        <f t="shared" si="5"/>
        <v>6675460547669920</v>
      </c>
      <c r="U17" s="22"/>
    </row>
    <row r="18" spans="1:21" x14ac:dyDescent="0.25">
      <c r="A18" s="21" t="s">
        <v>51</v>
      </c>
      <c r="B18" s="17">
        <v>512</v>
      </c>
      <c r="C18" s="17">
        <v>512</v>
      </c>
      <c r="D18" s="17">
        <v>5</v>
      </c>
      <c r="E18" s="17">
        <v>32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14745.6</v>
      </c>
      <c r="P18" s="17">
        <f>D27*O18/9</f>
        <v>288358.40000000002</v>
      </c>
      <c r="Q18" s="27">
        <f t="shared" si="2"/>
        <v>39</v>
      </c>
      <c r="R18" s="27">
        <f>(_xlfn.CEILING.MATH((J18*J18*2)/72))*B18*C18/(E18*D18*4)</f>
        <v>409.6</v>
      </c>
      <c r="S18" s="17">
        <f t="shared" si="4"/>
        <v>36864</v>
      </c>
      <c r="T18" s="17">
        <f t="shared" si="5"/>
        <v>6675460547669920</v>
      </c>
      <c r="U18" s="22"/>
    </row>
    <row r="19" spans="1:21" x14ac:dyDescent="0.25">
      <c r="A19" s="21" t="s">
        <v>52</v>
      </c>
      <c r="B19" s="17">
        <v>512</v>
      </c>
      <c r="C19" s="17">
        <v>512</v>
      </c>
      <c r="D19" s="17">
        <v>5</v>
      </c>
      <c r="E19" s="17">
        <v>32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MAX(O2:O18)</f>
        <v>14745.6</v>
      </c>
      <c r="P19" s="18">
        <f t="shared" si="7"/>
        <v>288358.40000000002</v>
      </c>
      <c r="Q19" s="18">
        <f t="shared" si="7"/>
        <v>48</v>
      </c>
      <c r="R19" s="18">
        <f t="shared" si="7"/>
        <v>409.6</v>
      </c>
      <c r="S19" s="17">
        <f t="shared" si="7"/>
        <v>36864</v>
      </c>
      <c r="T19" s="18">
        <f t="shared" si="7"/>
        <v>5.2152035528671232E+16</v>
      </c>
      <c r="U19" s="22"/>
    </row>
    <row r="20" spans="1:21" x14ac:dyDescent="0.25">
      <c r="A20" s="21" t="s">
        <v>53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53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54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500000000</v>
      </c>
      <c r="C26" s="7" t="s">
        <v>20</v>
      </c>
      <c r="D26" s="8" t="s">
        <v>21</v>
      </c>
      <c r="E26" s="9" t="s">
        <v>33</v>
      </c>
      <c r="F26" s="10"/>
    </row>
    <row r="27" spans="1:21" x14ac:dyDescent="0.25">
      <c r="A27" s="1" t="s">
        <v>17</v>
      </c>
      <c r="B27" s="1">
        <f>2*O19*B26/1000000000000</f>
        <v>14.7456</v>
      </c>
      <c r="C27" s="11" t="s">
        <v>25</v>
      </c>
      <c r="D27" s="6">
        <v>176</v>
      </c>
      <c r="E27" s="5" t="s">
        <v>31</v>
      </c>
      <c r="F27" s="12">
        <f>277400/4</f>
        <v>69350</v>
      </c>
    </row>
    <row r="28" spans="1:21" ht="15.75" thickBot="1" x14ac:dyDescent="0.3">
      <c r="A28" s="1" t="s">
        <v>18</v>
      </c>
      <c r="B28" s="1">
        <f>(P19/(F27*4))*100</f>
        <v>103.95039653929345</v>
      </c>
      <c r="C28" s="2"/>
      <c r="D28" s="3"/>
      <c r="E28" s="13" t="s">
        <v>56</v>
      </c>
      <c r="F28" s="14">
        <v>755</v>
      </c>
    </row>
    <row r="29" spans="1:21" x14ac:dyDescent="0.25">
      <c r="A29" s="1" t="s">
        <v>19</v>
      </c>
      <c r="B29" s="1">
        <f>(Q19+R19)*100/( F28)</f>
        <v>60.609271523178805</v>
      </c>
    </row>
    <row r="31" spans="1:21" x14ac:dyDescent="0.25">
      <c r="D31" s="1" t="s">
        <v>28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29</v>
      </c>
      <c r="E32" s="4" t="s">
        <v>26</v>
      </c>
    </row>
    <row r="33" spans="1:5" x14ac:dyDescent="0.25">
      <c r="A33" s="4" t="s">
        <v>35</v>
      </c>
      <c r="B33" s="4">
        <f>P2*100/(F27*4)</f>
        <v>12.181687094448449</v>
      </c>
      <c r="C33" s="4"/>
      <c r="D33" s="4">
        <f>(Q2+R2)*100/( F28)</f>
        <v>6.556291390728477</v>
      </c>
      <c r="E33" s="4"/>
    </row>
    <row r="34" spans="1:5" x14ac:dyDescent="0.25">
      <c r="A34" s="4" t="s">
        <v>36</v>
      </c>
      <c r="B34" s="4">
        <f>P3*100/(F27*4)</f>
        <v>32.484498918529198</v>
      </c>
      <c r="C34" s="4"/>
      <c r="D34" s="4">
        <f>(Q3+R3)*100/( F28)</f>
        <v>20.132450331125828</v>
      </c>
      <c r="E34" s="4"/>
    </row>
    <row r="35" spans="1:5" x14ac:dyDescent="0.25">
      <c r="A35" s="4" t="s">
        <v>37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38</v>
      </c>
      <c r="B36" s="4">
        <f>P5*100/(F27*4)</f>
        <v>16.242249459264599</v>
      </c>
      <c r="C36" s="4"/>
      <c r="D36" s="4">
        <f>(Q5+R5)*100/( F28* 1)</f>
        <v>11.655629139072847</v>
      </c>
      <c r="E36" s="4"/>
    </row>
    <row r="37" spans="1:5" x14ac:dyDescent="0.25">
      <c r="A37" s="4" t="s">
        <v>39</v>
      </c>
      <c r="B37" s="4">
        <f>P6*100/(F27*4)</f>
        <v>32.484498918529198</v>
      </c>
      <c r="C37" s="4"/>
      <c r="D37" s="4">
        <f>(Q6+R6)*100/( F28* 1)</f>
        <v>23.311258278145694</v>
      </c>
      <c r="E37" s="4"/>
    </row>
    <row r="38" spans="1:5" x14ac:dyDescent="0.25">
      <c r="A38" s="4" t="s">
        <v>40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41</v>
      </c>
      <c r="B39" s="4">
        <f>P8*100/(F27*4)</f>
        <v>32.484498918529198</v>
      </c>
      <c r="C39" s="4"/>
      <c r="D39" s="4">
        <f>(Q8+R8)*100/( F28* 1)</f>
        <v>23.311258278145694</v>
      </c>
      <c r="E39" s="4"/>
    </row>
    <row r="40" spans="1:5" x14ac:dyDescent="0.25">
      <c r="A40" s="4" t="s">
        <v>42</v>
      </c>
      <c r="B40" s="4">
        <f>P9*100/(F27*4)</f>
        <v>32.484498918529198</v>
      </c>
      <c r="C40" s="4"/>
      <c r="D40" s="4">
        <f>(Q9+R9)*100/( F28* 1)</f>
        <v>23.311258278145694</v>
      </c>
      <c r="E40" s="4"/>
    </row>
    <row r="41" spans="1:5" x14ac:dyDescent="0.25">
      <c r="A41" s="4" t="s">
        <v>43</v>
      </c>
      <c r="B41" s="4">
        <f>P10*100/(F27*4)</f>
        <v>32.484498918529198</v>
      </c>
      <c r="C41" s="4"/>
      <c r="D41" s="4">
        <f>(Q10+R10)*100/( F28* 1)</f>
        <v>23.311258278145694</v>
      </c>
      <c r="E41" s="4"/>
    </row>
    <row r="42" spans="1:5" x14ac:dyDescent="0.25">
      <c r="A42" s="4" t="s">
        <v>44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45</v>
      </c>
      <c r="B43" s="4">
        <f>P12*100/(F27*4)</f>
        <v>51.975198269646725</v>
      </c>
      <c r="C43" s="4"/>
      <c r="D43" s="4">
        <f>(Q12+R12)*100/( F28* 1)</f>
        <v>29.70860927152318</v>
      </c>
      <c r="E43" s="4"/>
    </row>
    <row r="44" spans="1:5" x14ac:dyDescent="0.25">
      <c r="A44" s="4" t="s">
        <v>46</v>
      </c>
      <c r="B44" s="4">
        <f>P13*100/(F27*4)</f>
        <v>103.95039653929345</v>
      </c>
      <c r="C44" s="4"/>
      <c r="D44" s="4">
        <f>(Q13+R13)*100/( F28* 1)</f>
        <v>59.41721854304636</v>
      </c>
      <c r="E44" s="4"/>
    </row>
    <row r="45" spans="1:5" x14ac:dyDescent="0.25">
      <c r="A45" s="4" t="s">
        <v>47</v>
      </c>
      <c r="B45" s="4">
        <f>P14*100/(F27*4)</f>
        <v>103.95039653929345</v>
      </c>
      <c r="C45" s="4"/>
      <c r="D45" s="4">
        <f>(Q14+R14)*100/( F28* 1)</f>
        <v>59.41721854304636</v>
      </c>
      <c r="E45" s="4"/>
    </row>
    <row r="46" spans="1:5" x14ac:dyDescent="0.25">
      <c r="A46" s="4" t="s">
        <v>48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49</v>
      </c>
      <c r="B47" s="4">
        <f>P16*100/(F27*4)</f>
        <v>103.95039653929345</v>
      </c>
      <c r="C47" s="4"/>
      <c r="D47" s="4">
        <f>(Q16+R16)*100/( F28* 1)</f>
        <v>59.41721854304636</v>
      </c>
      <c r="E47" s="4"/>
    </row>
    <row r="48" spans="1:5" x14ac:dyDescent="0.25">
      <c r="A48" s="4" t="s">
        <v>50</v>
      </c>
      <c r="B48" s="4">
        <f>P17*100/(F27*4)</f>
        <v>103.95039653929345</v>
      </c>
      <c r="C48" s="4"/>
      <c r="D48" s="4">
        <f>(Q17+R17)*100/( F28* 1)</f>
        <v>59.41721854304636</v>
      </c>
      <c r="E48" s="4"/>
    </row>
    <row r="49" spans="1:5" x14ac:dyDescent="0.25">
      <c r="A49" s="4" t="s">
        <v>51</v>
      </c>
      <c r="B49" s="4">
        <f>P18*100/(F27*4)</f>
        <v>103.95039653929345</v>
      </c>
      <c r="C49" s="4"/>
      <c r="D49" s="4">
        <f>(Q18+R18)*100/( F28* 1)</f>
        <v>59.41721854304636</v>
      </c>
      <c r="E49" s="4"/>
    </row>
    <row r="50" spans="1:5" x14ac:dyDescent="0.25">
      <c r="A50" s="4" t="s">
        <v>52</v>
      </c>
      <c r="B50" s="4">
        <v>0</v>
      </c>
      <c r="C50" s="4"/>
      <c r="D50" s="4">
        <v>0</v>
      </c>
      <c r="E50" s="4"/>
    </row>
    <row r="51" spans="1:5" x14ac:dyDescent="0.25">
      <c r="B51" s="1">
        <f>MAX(B33:B50)</f>
        <v>103.95039653929345</v>
      </c>
      <c r="D51" s="1">
        <f>MAX(D33:D50)</f>
        <v>59.41721854304636</v>
      </c>
    </row>
  </sheetData>
  <conditionalFormatting sqref="M1:O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Virtex</vt:lpstr>
      <vt:lpstr>Kintex</vt:lpstr>
      <vt:lpstr>artix</vt:lpstr>
      <vt:lpstr>zync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Pant</dc:creator>
  <cp:lastModifiedBy>Vibha Pant</cp:lastModifiedBy>
  <dcterms:created xsi:type="dcterms:W3CDTF">2017-06-21T04:57:04Z</dcterms:created>
  <dcterms:modified xsi:type="dcterms:W3CDTF">2017-07-31T04:12:32Z</dcterms:modified>
</cp:coreProperties>
</file>