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o de Projeto " sheetId="1" r:id="rId4"/>
    <sheet state="visible" name="Lista de Participantes" sheetId="2" r:id="rId5"/>
    <sheet state="visible" name="Custo Base" sheetId="3" r:id="rId6"/>
    <sheet state="visible" name="Plano de comunicação" sheetId="4" r:id="rId7"/>
  </sheets>
  <definedNames/>
  <calcPr/>
  <extLst>
    <ext uri="GoogleSheetsCustomDataVersion1">
      <go:sheetsCustomData xmlns:go="http://customooxmlschemas.google.com/" r:id="rId8" roundtripDataSignature="AMtx7mj7VLcrUUn/WVvZTLc3wpApoOaaDQ=="/>
    </ext>
  </extLst>
</workbook>
</file>

<file path=xl/sharedStrings.xml><?xml version="1.0" encoding="utf-8"?>
<sst xmlns="http://schemas.openxmlformats.org/spreadsheetml/2006/main" count="139" uniqueCount="110">
  <si>
    <t>Lista de Participantes</t>
  </si>
  <si>
    <t>Nome</t>
  </si>
  <si>
    <t>Posição</t>
  </si>
  <si>
    <t>Função no Projeto</t>
  </si>
  <si>
    <t>E-mail</t>
  </si>
  <si>
    <t>Expectativas</t>
  </si>
  <si>
    <t>Base do Custo</t>
  </si>
  <si>
    <t>Total</t>
  </si>
  <si>
    <t>Edgard da Cunha Pontes</t>
  </si>
  <si>
    <t>Desenvolvedor</t>
  </si>
  <si>
    <t>Item/tarefa</t>
  </si>
  <si>
    <t>Gerente de Projeto</t>
  </si>
  <si>
    <t>edgardcunha@gmail.com</t>
  </si>
  <si>
    <t>Coordenar a equipe para cumprir o cronograma</t>
  </si>
  <si>
    <t>Vicenzo de Almeida Prucoli</t>
  </si>
  <si>
    <t>Gerente Infraestrutura</t>
  </si>
  <si>
    <t>vicenzo.alp@gmail.com</t>
  </si>
  <si>
    <t>% Concluída</t>
  </si>
  <si>
    <t>Custo Base</t>
  </si>
  <si>
    <t>Custo</t>
  </si>
  <si>
    <t>Custo Real</t>
  </si>
  <si>
    <t>% gasto do orçamento</t>
  </si>
  <si>
    <t>Aquisição de computadores (#4)</t>
  </si>
  <si>
    <t>Implementar e monitorar os recursos tecnológicos</t>
  </si>
  <si>
    <t>Glauber Lucas Gonçalves</t>
  </si>
  <si>
    <t>Gerente Financeiro</t>
  </si>
  <si>
    <t>glauberlpg@gmail.com</t>
  </si>
  <si>
    <t>Gerenciar os recursos financeiros</t>
  </si>
  <si>
    <t>Gabrielle Tuão</t>
  </si>
  <si>
    <t>Desenvolvedora</t>
  </si>
  <si>
    <t>Gerente de Comunição</t>
  </si>
  <si>
    <t>gabrielle.donna@gmail.com</t>
  </si>
  <si>
    <t>Gerenciar as contatos oficiais do projeto</t>
  </si>
  <si>
    <t>Flávio Izo</t>
  </si>
  <si>
    <t>PMO</t>
  </si>
  <si>
    <t>Gerente Geral de Projetos</t>
  </si>
  <si>
    <t>fizo@ifes.edu.br</t>
  </si>
  <si>
    <t>Gerenciar desempenho e Definir métricas</t>
  </si>
  <si>
    <t xml:space="preserve">
</t>
  </si>
  <si>
    <t>Mochila</t>
  </si>
  <si>
    <t>Contrato telefonia internet (12 meses)</t>
  </si>
  <si>
    <t>Versão</t>
  </si>
  <si>
    <t>Cafeteira</t>
  </si>
  <si>
    <t>Nome do Projeto</t>
  </si>
  <si>
    <t>Geladeira</t>
  </si>
  <si>
    <t>Doar Faz Bem</t>
  </si>
  <si>
    <t>Nome do Gerente</t>
  </si>
  <si>
    <t>Impressora</t>
  </si>
  <si>
    <t>Prazo do Projeto</t>
  </si>
  <si>
    <t>12 meses</t>
  </si>
  <si>
    <t>Quadro</t>
  </si>
  <si>
    <t>Declaração do Âmbito</t>
  </si>
  <si>
    <t>Aluguel (12 meses)</t>
  </si>
  <si>
    <t>Descreve detalhadamente as entregas do projeto e o trabalho necessário para criar essas entregas, sendo um documento fundamental para criar, entre todos os envolvidos no projeto, um entendimento comum sobre os objetivos do projeto, o que vai ser feito e como vai ser feito.</t>
  </si>
  <si>
    <t>http://pm2all.blogspot.com/2011/09/pmbok-declaracao-ambito-escopo-do.html</t>
  </si>
  <si>
    <t>Plano de Comunicação</t>
  </si>
  <si>
    <t>Água</t>
  </si>
  <si>
    <t>Tipo de comunicação</t>
  </si>
  <si>
    <t>Entregas</t>
  </si>
  <si>
    <t>Descrição</t>
  </si>
  <si>
    <t>Início</t>
  </si>
  <si>
    <t>Luz</t>
  </si>
  <si>
    <t>Método de entrega</t>
  </si>
  <si>
    <t>Frequência</t>
  </si>
  <si>
    <t>Responsável</t>
  </si>
  <si>
    <t>Término</t>
  </si>
  <si>
    <t>Audiencia</t>
  </si>
  <si>
    <t>Apresentação</t>
  </si>
  <si>
    <t>Progresso</t>
  </si>
  <si>
    <t>Apresentação de PowerPoint por 15 minutos</t>
  </si>
  <si>
    <t>Ar Condicionado</t>
  </si>
  <si>
    <t xml:space="preserve">Apresentação para prefeitura
</t>
  </si>
  <si>
    <t>Tarefa</t>
  </si>
  <si>
    <t>Em pessoa</t>
  </si>
  <si>
    <t>Uma vez</t>
  </si>
  <si>
    <t>Gabrielle</t>
  </si>
  <si>
    <t>Todos os envolvidos no projeto</t>
  </si>
  <si>
    <t>Reuniões por entrega</t>
  </si>
  <si>
    <t>Reuniões rápidas</t>
  </si>
  <si>
    <t>Verificação de status</t>
  </si>
  <si>
    <t>Dia Inicial</t>
  </si>
  <si>
    <t>3x por semana</t>
  </si>
  <si>
    <t>VPI (12 meses)</t>
  </si>
  <si>
    <t>Edgard</t>
  </si>
  <si>
    <t>Duração</t>
  </si>
  <si>
    <t>Equipe do Projeto</t>
  </si>
  <si>
    <t>Status</t>
  </si>
  <si>
    <t>Modelagem do Negócio</t>
  </si>
  <si>
    <t>Impostos (12 meses)</t>
  </si>
  <si>
    <t>Vicenzo</t>
  </si>
  <si>
    <t>Alimentação (12 meses)</t>
  </si>
  <si>
    <t>Remuneração (12 meses)</t>
  </si>
  <si>
    <t>Não iniciado</t>
  </si>
  <si>
    <t>Aquisições</t>
  </si>
  <si>
    <t>Glauber</t>
  </si>
  <si>
    <t>Insumos</t>
  </si>
  <si>
    <t>Levantamento de Requisitos</t>
  </si>
  <si>
    <t>Mesa de Coworking</t>
  </si>
  <si>
    <t>Cadeiras (#6)</t>
  </si>
  <si>
    <t>Gerenciamento do Projeto</t>
  </si>
  <si>
    <t>Desenvolvimento</t>
  </si>
  <si>
    <t>TOTAL</t>
  </si>
  <si>
    <t>Dev. CRUD</t>
  </si>
  <si>
    <t>Dev. Compra Online de Kits</t>
  </si>
  <si>
    <t>Dev. Doar Kits</t>
  </si>
  <si>
    <t>Dev. Relatórios</t>
  </si>
  <si>
    <t>Controle de Alteração</t>
  </si>
  <si>
    <t>Testes</t>
  </si>
  <si>
    <t>Implantação</t>
  </si>
  <si>
    <t>Lançamento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</si>
</sst>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.m"/>
    <numFmt numFmtId="166" formatCode="dd/mm/yyyy"/>
    <numFmt numFmtId="167" formatCode="d/m/yyyy"/>
    <numFmt numFmtId="168" formatCode="dd/MM/yyyy"/>
  </numFmts>
  <fonts count="11">
    <font>
      <sz val="12.0"/>
      <color rgb="FF000000"/>
      <name val="Calibri"/>
    </font>
    <font>
      <b/>
      <sz val="16.0"/>
      <color rgb="FF000000"/>
      <name val="Calibri"/>
    </font>
    <font>
      <sz val="14.0"/>
      <color rgb="FFFFFFFF"/>
      <name val="Calibri"/>
    </font>
    <font>
      <b/>
      <color theme="1"/>
      <name val="Calibri"/>
    </font>
    <font>
      <color theme="1"/>
      <name val="Calibri"/>
    </font>
    <font>
      <sz val="12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color rgb="FF0000FF"/>
    </font>
    <font>
      <b/>
      <sz val="11.0"/>
      <color rgb="FF808080"/>
      <name val="Calibri"/>
    </font>
    <font>
      <b/>
      <sz val="11.0"/>
      <color rgb="FF80808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17375E"/>
        <bgColor rgb="FF17375E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C3D69B"/>
        <bgColor rgb="FFC3D69B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2" fillId="0" fontId="0" numFmtId="49" xfId="0" applyAlignment="1" applyBorder="1" applyFont="1" applyNumberFormat="1">
      <alignment horizontal="left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2" fillId="0" fontId="0" numFmtId="49" xfId="0" applyAlignment="1" applyBorder="1" applyFont="1" applyNumberFormat="1">
      <alignment horizontal="center" readingOrder="0" shrinkToFit="0" vertical="center" wrapText="1"/>
    </xf>
    <xf borderId="0" fillId="0" fontId="4" numFmtId="49" xfId="0" applyAlignment="1" applyFont="1" applyNumberFormat="1">
      <alignment horizontal="left" readingOrder="0" vertical="bottom"/>
    </xf>
    <xf borderId="2" fillId="2" fontId="2" numFmtId="0" xfId="0" applyAlignment="1" applyBorder="1" applyFont="1">
      <alignment horizontal="center" shrinkToFit="0" vertical="bottom" wrapText="0"/>
    </xf>
    <xf borderId="2" fillId="0" fontId="5" numFmtId="49" xfId="0" applyAlignment="1" applyBorder="1" applyFont="1" applyNumberFormat="1">
      <alignment horizontal="left" shrinkToFit="0" wrapText="1"/>
    </xf>
    <xf borderId="2" fillId="0" fontId="4" numFmtId="0" xfId="0" applyAlignment="1" applyBorder="1" applyFont="1">
      <alignment horizontal="center" readingOrder="0" vertical="center"/>
    </xf>
    <xf borderId="2" fillId="0" fontId="0" numFmtId="9" xfId="0" applyAlignment="1" applyBorder="1" applyFont="1" applyNumberFormat="1">
      <alignment horizontal="center" readingOrder="0" shrinkToFit="0" vertical="center" wrapText="0"/>
    </xf>
    <xf borderId="3" fillId="0" fontId="5" numFmtId="49" xfId="0" applyAlignment="1" applyBorder="1" applyFont="1" applyNumberFormat="1">
      <alignment horizontal="left"/>
    </xf>
    <xf borderId="2" fillId="0" fontId="0" numFmtId="164" xfId="0" applyAlignment="1" applyBorder="1" applyFont="1" applyNumberFormat="1">
      <alignment horizontal="center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1"/>
    </xf>
    <xf borderId="0" fillId="0" fontId="4" numFmtId="49" xfId="0" applyFont="1" applyNumberFormat="1"/>
    <xf borderId="2" fillId="0" fontId="4" numFmtId="49" xfId="0" applyBorder="1" applyFont="1" applyNumberFormat="1"/>
    <xf borderId="2" fillId="0" fontId="0" numFmtId="49" xfId="0" applyAlignment="1" applyBorder="1" applyFont="1" applyNumberFormat="1">
      <alignment horizontal="left" shrinkToFit="0" vertical="center" wrapText="1"/>
    </xf>
    <xf borderId="2" fillId="0" fontId="0" numFmtId="49" xfId="0" applyAlignment="1" applyBorder="1" applyFont="1" applyNumberFormat="1">
      <alignment horizontal="center" shrinkToFit="0" vertical="center" wrapText="1"/>
    </xf>
    <xf borderId="2" fillId="0" fontId="0" numFmtId="4" xfId="0" applyAlignment="1" applyBorder="1" applyFont="1" applyNumberFormat="1">
      <alignment horizontal="center" shrinkToFit="0" vertical="center" wrapText="0"/>
    </xf>
    <xf borderId="2" fillId="0" fontId="0" numFmtId="4" xfId="0" applyAlignment="1" applyBorder="1" applyFont="1" applyNumberForma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2" fillId="0" fontId="0" numFmtId="164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2" fillId="0" fontId="0" numFmtId="164" xfId="0" applyAlignment="1" applyBorder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left"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Font="1"/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1"/>
    </xf>
    <xf borderId="2" fillId="0" fontId="0" numFmtId="164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readingOrder="0"/>
    </xf>
    <xf borderId="1" fillId="2" fontId="2" numFmtId="0" xfId="0" applyAlignment="1" applyBorder="1" applyFont="1">
      <alignment horizontal="center" readingOrder="0" shrinkToFit="0" vertical="bottom" wrapText="0"/>
    </xf>
    <xf borderId="0" fillId="0" fontId="0" numFmtId="166" xfId="0" applyAlignment="1" applyFont="1" applyNumberFormat="1">
      <alignment horizontal="center" readingOrder="0" shrinkToFit="0" vertical="bottom" wrapText="0"/>
    </xf>
    <xf borderId="0" fillId="0" fontId="0" numFmtId="167" xfId="0" applyAlignment="1" applyFont="1" applyNumberFormat="1">
      <alignment horizontal="center" readingOrder="0" shrinkToFit="0" vertical="bottom" wrapText="0"/>
    </xf>
    <xf borderId="2" fillId="0" fontId="0" numFmtId="0" xfId="0" applyAlignment="1" applyBorder="1" applyFont="1">
      <alignment horizontal="center" shrinkToFit="0" vertical="center" wrapText="1"/>
    </xf>
    <xf borderId="0" fillId="0" fontId="0" numFmtId="9" xfId="0" applyAlignment="1" applyFont="1" applyNumberForma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bottom" wrapText="1"/>
    </xf>
    <xf borderId="5" fillId="0" fontId="0" numFmtId="0" xfId="0" applyAlignment="1" applyBorder="1" applyFont="1">
      <alignment horizontal="center" readingOrder="0" shrinkToFit="0" vertical="center" wrapText="0"/>
    </xf>
    <xf borderId="5" fillId="0" fontId="0" numFmtId="168" xfId="0" applyAlignment="1" applyBorder="1" applyFont="1" applyNumberFormat="1">
      <alignment horizontal="center" readingOrder="0" shrinkToFit="0" vertical="center" wrapText="0"/>
    </xf>
    <xf borderId="5" fillId="0" fontId="0" numFmtId="3" xfId="0" applyAlignment="1" applyBorder="1" applyFont="1" applyNumberFormat="1">
      <alignment horizontal="center" readingOrder="0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0" fontId="9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5" fillId="0" fontId="0" numFmtId="166" xfId="0" applyAlignment="1" applyBorder="1" applyFont="1" applyNumberFormat="1">
      <alignment horizontal="center" readingOrder="0" shrinkToFit="0" vertical="center" wrapText="0"/>
    </xf>
    <xf borderId="5" fillId="4" fontId="0" numFmtId="0" xfId="0" applyAlignment="1" applyBorder="1" applyFill="1" applyFont="1">
      <alignment horizontal="center" readingOrder="0" shrinkToFit="0" vertical="center" wrapText="0"/>
    </xf>
    <xf borderId="5" fillId="4" fontId="0" numFmtId="168" xfId="0" applyAlignment="1" applyBorder="1" applyFont="1" applyNumberFormat="1">
      <alignment horizontal="center" readingOrder="0" shrinkToFit="0" vertical="center" wrapText="0"/>
    </xf>
    <xf borderId="2" fillId="5" fontId="0" numFmtId="0" xfId="0" applyAlignment="1" applyBorder="1" applyFill="1" applyFont="1">
      <alignment horizontal="right" readingOrder="0" shrinkToFit="0" vertical="bottom" wrapText="0"/>
    </xf>
    <xf borderId="5" fillId="4" fontId="0" numFmtId="3" xfId="0" applyAlignment="1" applyBorder="1" applyFont="1" applyNumberFormat="1">
      <alignment horizontal="center" readingOrder="0" shrinkToFit="0" vertical="center" wrapText="0"/>
    </xf>
    <xf borderId="2" fillId="5" fontId="0" numFmtId="9" xfId="0" applyAlignment="1" applyBorder="1" applyFont="1" applyNumberFormat="1">
      <alignment horizontal="center" readingOrder="0" shrinkToFit="0" vertical="center" wrapText="0"/>
    </xf>
    <xf borderId="5" fillId="4" fontId="0" numFmtId="0" xfId="0" applyAlignment="1" applyBorder="1" applyFont="1">
      <alignment horizontal="center" shrinkToFit="0" vertical="center" wrapText="0"/>
    </xf>
    <xf borderId="5" fillId="4" fontId="10" numFmtId="0" xfId="0" applyAlignment="1" applyBorder="1" applyFont="1">
      <alignment horizontal="center" readingOrder="0" vertical="center"/>
    </xf>
    <xf borderId="2" fillId="5" fontId="0" numFmtId="164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2" fillId="5" fontId="0" numFmtId="4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7" fillId="0" fontId="4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shrinkToFit="0" vertical="center" wrapText="0"/>
    </xf>
    <xf borderId="8" fillId="6" fontId="6" numFmtId="0" xfId="0" applyAlignment="1" applyBorder="1" applyFill="1" applyFont="1">
      <alignment horizontal="center" shrinkToFit="0" vertical="bottom" wrapText="0"/>
    </xf>
    <xf borderId="3" fillId="6" fontId="0" numFmtId="168" xfId="0" applyAlignment="1" applyBorder="1" applyFont="1" applyNumberFormat="1">
      <alignment horizontal="center" readingOrder="0" shrinkToFit="0" vertical="center" wrapText="0"/>
    </xf>
    <xf borderId="9" fillId="6" fontId="0" numFmtId="168" xfId="0" applyAlignment="1" applyBorder="1" applyFont="1" applyNumberFormat="1">
      <alignment horizontal="center" readingOrder="0" shrinkToFit="0" vertical="center" wrapText="0"/>
    </xf>
    <xf borderId="3" fillId="6" fontId="0" numFmtId="3" xfId="0" applyAlignment="1" applyBorder="1" applyFont="1" applyNumberFormat="1">
      <alignment horizontal="center" readingOrder="0" shrinkToFit="0" vertical="center" wrapText="0"/>
    </xf>
    <xf borderId="10" fillId="6" fontId="0" numFmtId="0" xfId="0" applyAlignment="1" applyBorder="1" applyFont="1">
      <alignment horizontal="center" shrinkToFit="0" vertical="center" wrapText="0"/>
    </xf>
    <xf borderId="8" fillId="6" fontId="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t>Gráfico de Gantt do Projeto "Doar Faz Bem"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'Plano de Projeto '!$E$12</c:f>
            </c:strRef>
          </c:tx>
          <c:spPr>
            <a:solidFill>
              <a:srgbClr val="000000"/>
            </a:solidFill>
          </c:spPr>
          <c:cat>
            <c:strRef>
              <c:f>'Plano de Projeto '!$A$13:$A$25</c:f>
            </c:strRef>
          </c:cat>
          <c:val>
            <c:numRef>
              <c:f>'Plano de Projeto '!$E$13:$E$25</c:f>
            </c:numRef>
          </c:val>
        </c:ser>
        <c:ser>
          <c:idx val="1"/>
          <c:order val="1"/>
          <c:tx>
            <c:strRef>
              <c:f>'Plano de Projeto '!$F$12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'Plano de Projeto '!$A$13:$A$25</c:f>
            </c:strRef>
          </c:cat>
          <c:val>
            <c:numRef>
              <c:f>'Plano de Projeto '!$F$13:$F$25</c:f>
            </c:numRef>
          </c:val>
        </c:ser>
        <c:axId val="1952519006"/>
        <c:axId val="1609866689"/>
      </c:bar3DChart>
      <c:catAx>
        <c:axId val="19525190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Tarefas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66689"/>
      </c:catAx>
      <c:valAx>
        <c:axId val="1609866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Dias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190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8705850" cy="4400550"/>
    <xdr:graphicFrame>
      <xdr:nvGraphicFramePr>
        <xdr:cNvPr id="148399098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171450</xdr:colOff>
      <xdr:row>25</xdr:row>
      <xdr:rowOff>200025</xdr:rowOff>
    </xdr:from>
    <xdr:ext cx="7534275" cy="43053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m2all.blogspot.com/2011/09/pmbok-declaracao-ambito-escopo-do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12.33"/>
    <col customWidth="1" min="3" max="3" width="15.22"/>
    <col customWidth="1" min="4" max="5" width="10.78"/>
    <col customWidth="1" min="6" max="6" width="12.56"/>
    <col customWidth="1" min="7" max="7" width="13.67"/>
    <col customWidth="1" min="8" max="18" width="11.0"/>
    <col customWidth="1" min="19" max="26" width="8.56"/>
  </cols>
  <sheetData>
    <row r="1">
      <c r="A1" s="23" t="s">
        <v>41</v>
      </c>
      <c r="B1" s="25">
        <v>43497.0</v>
      </c>
    </row>
    <row r="2">
      <c r="A2" s="26" t="s">
        <v>43</v>
      </c>
      <c r="B2" s="27" t="s">
        <v>45</v>
      </c>
      <c r="C2" s="28"/>
      <c r="D2" s="28"/>
    </row>
    <row r="3">
      <c r="A3" s="26" t="s">
        <v>46</v>
      </c>
      <c r="B3" s="27" t="s">
        <v>8</v>
      </c>
      <c r="C3" s="28"/>
      <c r="D3" s="28"/>
    </row>
    <row r="4">
      <c r="A4" s="26" t="s">
        <v>48</v>
      </c>
      <c r="B4" s="27" t="s">
        <v>49</v>
      </c>
      <c r="C4" s="29"/>
      <c r="D4" s="30"/>
    </row>
    <row r="5">
      <c r="A5" s="26" t="s">
        <v>51</v>
      </c>
      <c r="B5" s="31" t="s">
        <v>53</v>
      </c>
      <c r="J5" s="35" t="s">
        <v>54</v>
      </c>
    </row>
    <row r="8">
      <c r="A8" s="26" t="s">
        <v>60</v>
      </c>
      <c r="B8" s="26"/>
      <c r="C8" s="37">
        <v>43831.0</v>
      </c>
      <c r="D8" s="30"/>
    </row>
    <row r="9">
      <c r="A9" s="26" t="s">
        <v>65</v>
      </c>
      <c r="B9" s="26"/>
      <c r="C9" s="38">
        <v>44196.0</v>
      </c>
      <c r="D9" s="30"/>
    </row>
    <row r="10">
      <c r="A10" s="26" t="s">
        <v>68</v>
      </c>
      <c r="B10" s="26"/>
      <c r="C10" s="40">
        <v>0.0</v>
      </c>
      <c r="D10" s="30"/>
    </row>
    <row r="11">
      <c r="A11" s="30"/>
      <c r="B11" s="30"/>
      <c r="C11" s="30"/>
      <c r="D11" s="30"/>
    </row>
    <row r="12" ht="30.0" customHeight="1">
      <c r="A12" s="42" t="s">
        <v>72</v>
      </c>
      <c r="B12" s="42" t="s">
        <v>64</v>
      </c>
      <c r="C12" s="42" t="s">
        <v>60</v>
      </c>
      <c r="D12" s="42" t="s">
        <v>65</v>
      </c>
      <c r="E12" s="43" t="s">
        <v>80</v>
      </c>
      <c r="F12" s="43" t="s">
        <v>84</v>
      </c>
      <c r="G12" s="44" t="s">
        <v>86</v>
      </c>
    </row>
    <row r="13" ht="21.75" customHeight="1">
      <c r="A13" s="46" t="s">
        <v>87</v>
      </c>
      <c r="B13" s="46" t="s">
        <v>89</v>
      </c>
      <c r="C13" s="47">
        <v>43832.0</v>
      </c>
      <c r="D13" s="47">
        <v>43863.0</v>
      </c>
      <c r="E13" s="48">
        <f t="shared" ref="E13:E25" si="1">int(C13)-int($C$13)</f>
        <v>0</v>
      </c>
      <c r="F13" s="49">
        <f t="shared" ref="F13:F25" si="2">D13-C13</f>
        <v>31</v>
      </c>
      <c r="G13" s="50" t="s">
        <v>92</v>
      </c>
    </row>
    <row r="14" ht="21.75" customHeight="1">
      <c r="A14" s="46" t="s">
        <v>93</v>
      </c>
      <c r="B14" s="46" t="s">
        <v>94</v>
      </c>
      <c r="C14" s="47">
        <v>43832.0</v>
      </c>
      <c r="D14" s="47">
        <v>43847.0</v>
      </c>
      <c r="E14" s="48">
        <f t="shared" si="1"/>
        <v>0</v>
      </c>
      <c r="F14" s="49">
        <f t="shared" si="2"/>
        <v>15</v>
      </c>
      <c r="G14" s="51" t="s">
        <v>92</v>
      </c>
    </row>
    <row r="15" ht="21.75" customHeight="1">
      <c r="A15" s="46" t="s">
        <v>96</v>
      </c>
      <c r="B15" s="46" t="s">
        <v>75</v>
      </c>
      <c r="C15" s="47">
        <v>43846.0</v>
      </c>
      <c r="D15" s="52">
        <v>43891.0</v>
      </c>
      <c r="E15" s="48">
        <f t="shared" si="1"/>
        <v>14</v>
      </c>
      <c r="F15" s="49">
        <f t="shared" si="2"/>
        <v>45</v>
      </c>
      <c r="G15" s="51" t="s">
        <v>92</v>
      </c>
    </row>
    <row r="16" ht="21.75" customHeight="1">
      <c r="A16" s="46" t="s">
        <v>99</v>
      </c>
      <c r="B16" s="46" t="s">
        <v>83</v>
      </c>
      <c r="C16" s="47">
        <v>43891.0</v>
      </c>
      <c r="D16" s="47">
        <v>44086.0</v>
      </c>
      <c r="E16" s="48">
        <f t="shared" si="1"/>
        <v>59</v>
      </c>
      <c r="F16" s="49">
        <f t="shared" si="2"/>
        <v>195</v>
      </c>
      <c r="G16" s="51" t="s">
        <v>92</v>
      </c>
    </row>
    <row r="17" ht="21.75" customHeight="1">
      <c r="A17" s="53" t="s">
        <v>100</v>
      </c>
      <c r="B17" s="53" t="s">
        <v>89</v>
      </c>
      <c r="C17" s="54">
        <v>43892.0</v>
      </c>
      <c r="D17" s="54">
        <v>44134.0</v>
      </c>
      <c r="E17" s="56">
        <f t="shared" si="1"/>
        <v>60</v>
      </c>
      <c r="F17" s="58">
        <f t="shared" si="2"/>
        <v>242</v>
      </c>
      <c r="G17" s="59" t="s">
        <v>92</v>
      </c>
    </row>
    <row r="18" ht="21.75" customHeight="1">
      <c r="A18" s="46" t="s">
        <v>102</v>
      </c>
      <c r="B18" s="46" t="s">
        <v>89</v>
      </c>
      <c r="C18" s="47">
        <v>43892.0</v>
      </c>
      <c r="D18" s="47">
        <f t="shared" ref="D18:D20" si="3">C18+E18</f>
        <v>43952</v>
      </c>
      <c r="E18" s="48">
        <f t="shared" si="1"/>
        <v>60</v>
      </c>
      <c r="F18" s="49">
        <f t="shared" si="2"/>
        <v>60</v>
      </c>
      <c r="G18" s="51" t="s">
        <v>92</v>
      </c>
    </row>
    <row r="19" ht="21.75" customHeight="1">
      <c r="A19" s="61" t="s">
        <v>103</v>
      </c>
      <c r="B19" s="46" t="s">
        <v>83</v>
      </c>
      <c r="C19" s="47">
        <v>43953.0</v>
      </c>
      <c r="D19" s="47">
        <f t="shared" si="3"/>
        <v>44074</v>
      </c>
      <c r="E19" s="48">
        <f t="shared" si="1"/>
        <v>121</v>
      </c>
      <c r="F19" s="49">
        <f t="shared" si="2"/>
        <v>121</v>
      </c>
      <c r="G19" s="51" t="s">
        <v>92</v>
      </c>
    </row>
    <row r="20" ht="21.75" customHeight="1">
      <c r="A20" s="64" t="s">
        <v>104</v>
      </c>
      <c r="B20" s="61" t="s">
        <v>75</v>
      </c>
      <c r="C20" s="47">
        <v>43983.0</v>
      </c>
      <c r="D20" s="47">
        <f t="shared" si="3"/>
        <v>44134</v>
      </c>
      <c r="E20" s="48">
        <f t="shared" si="1"/>
        <v>151</v>
      </c>
      <c r="F20" s="49">
        <f t="shared" si="2"/>
        <v>151</v>
      </c>
      <c r="G20" s="51" t="s">
        <v>92</v>
      </c>
    </row>
    <row r="21" ht="21.75" customHeight="1">
      <c r="A21" s="46" t="s">
        <v>105</v>
      </c>
      <c r="B21" s="46" t="s">
        <v>94</v>
      </c>
      <c r="C21" s="47">
        <v>44094.0</v>
      </c>
      <c r="D21" s="47">
        <v>44134.0</v>
      </c>
      <c r="E21" s="48">
        <f t="shared" si="1"/>
        <v>262</v>
      </c>
      <c r="F21" s="49">
        <f t="shared" si="2"/>
        <v>40</v>
      </c>
      <c r="G21" s="51" t="s">
        <v>92</v>
      </c>
    </row>
    <row r="22" ht="21.75" customHeight="1">
      <c r="A22" s="46" t="s">
        <v>106</v>
      </c>
      <c r="B22" s="46" t="s">
        <v>75</v>
      </c>
      <c r="C22" s="47">
        <v>43892.0</v>
      </c>
      <c r="D22" s="47">
        <v>44134.0</v>
      </c>
      <c r="E22" s="48">
        <f t="shared" si="1"/>
        <v>60</v>
      </c>
      <c r="F22" s="49">
        <f t="shared" si="2"/>
        <v>242</v>
      </c>
      <c r="G22" s="51" t="s">
        <v>92</v>
      </c>
    </row>
    <row r="23" ht="21.75" customHeight="1">
      <c r="A23" s="46" t="s">
        <v>107</v>
      </c>
      <c r="B23" s="46" t="s">
        <v>94</v>
      </c>
      <c r="C23" s="47">
        <v>43892.0</v>
      </c>
      <c r="D23" s="47">
        <v>44157.0</v>
      </c>
      <c r="E23" s="48">
        <f t="shared" si="1"/>
        <v>60</v>
      </c>
      <c r="F23" s="49">
        <f t="shared" si="2"/>
        <v>265</v>
      </c>
      <c r="G23" s="51" t="s">
        <v>92</v>
      </c>
    </row>
    <row r="24" ht="21.75" customHeight="1">
      <c r="A24" s="46" t="s">
        <v>108</v>
      </c>
      <c r="B24" s="46" t="s">
        <v>89</v>
      </c>
      <c r="C24" s="47">
        <v>44155.0</v>
      </c>
      <c r="D24" s="47">
        <v>44185.0</v>
      </c>
      <c r="E24" s="48">
        <f t="shared" si="1"/>
        <v>323</v>
      </c>
      <c r="F24" s="49">
        <f t="shared" si="2"/>
        <v>30</v>
      </c>
      <c r="G24" s="65" t="s">
        <v>92</v>
      </c>
    </row>
    <row r="25" ht="21.75" customHeight="1">
      <c r="A25" s="66" t="s">
        <v>109</v>
      </c>
      <c r="B25" s="66"/>
      <c r="C25" s="67">
        <v>44185.0</v>
      </c>
      <c r="D25" s="68">
        <v>44195.0</v>
      </c>
      <c r="E25" s="69">
        <f t="shared" si="1"/>
        <v>353</v>
      </c>
      <c r="F25" s="70">
        <f t="shared" si="2"/>
        <v>10</v>
      </c>
      <c r="G25" s="71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5:I7"/>
  </mergeCells>
  <hyperlinks>
    <hyperlink r:id="rId1" ref="J5"/>
  </hyperlinks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22"/>
    <col customWidth="1" min="2" max="2" width="17.67"/>
    <col customWidth="1" min="3" max="3" width="19.67"/>
    <col customWidth="1" min="4" max="4" width="21.22"/>
    <col customWidth="1" min="5" max="5" width="61.78"/>
    <col customWidth="1" min="6" max="25" width="8.56"/>
  </cols>
  <sheetData>
    <row r="1">
      <c r="A1" s="1" t="s">
        <v>0</v>
      </c>
    </row>
    <row r="2"/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4" t="s">
        <v>8</v>
      </c>
      <c r="B4" s="6" t="s">
        <v>9</v>
      </c>
      <c r="C4" s="4" t="s">
        <v>11</v>
      </c>
      <c r="D4" s="7" t="s">
        <v>12</v>
      </c>
      <c r="E4" s="4" t="s">
        <v>13</v>
      </c>
    </row>
    <row r="5">
      <c r="A5" s="4" t="s">
        <v>14</v>
      </c>
      <c r="B5" s="6" t="s">
        <v>9</v>
      </c>
      <c r="C5" s="4" t="s">
        <v>15</v>
      </c>
      <c r="D5" s="9" t="s">
        <v>16</v>
      </c>
      <c r="E5" s="4" t="s">
        <v>23</v>
      </c>
    </row>
    <row r="6">
      <c r="A6" s="4" t="s">
        <v>24</v>
      </c>
      <c r="B6" s="6" t="s">
        <v>9</v>
      </c>
      <c r="C6" s="4" t="s">
        <v>25</v>
      </c>
      <c r="D6" s="12" t="s">
        <v>26</v>
      </c>
      <c r="E6" s="4" t="s">
        <v>27</v>
      </c>
    </row>
    <row r="7">
      <c r="A7" s="4" t="s">
        <v>28</v>
      </c>
      <c r="B7" s="6" t="s">
        <v>29</v>
      </c>
      <c r="C7" s="4" t="s">
        <v>30</v>
      </c>
      <c r="D7" s="4" t="s">
        <v>31</v>
      </c>
      <c r="E7" s="4" t="s">
        <v>32</v>
      </c>
    </row>
    <row r="8">
      <c r="A8" s="4" t="s">
        <v>33</v>
      </c>
      <c r="B8" s="6" t="s">
        <v>34</v>
      </c>
      <c r="C8" s="4" t="s">
        <v>35</v>
      </c>
      <c r="D8" s="14" t="s">
        <v>36</v>
      </c>
      <c r="E8" s="4" t="s">
        <v>37</v>
      </c>
    </row>
    <row r="9" ht="15.0" customHeight="1">
      <c r="A9" s="15" t="s">
        <v>38</v>
      </c>
      <c r="B9" s="16"/>
      <c r="C9" s="15"/>
      <c r="D9" s="16"/>
      <c r="E9" s="16"/>
    </row>
    <row r="10">
      <c r="A10" s="17"/>
      <c r="B10" s="18"/>
      <c r="C10" s="18"/>
      <c r="D10" s="17"/>
      <c r="E10" s="17"/>
    </row>
    <row r="11">
      <c r="A11" s="17"/>
      <c r="B11" s="18"/>
      <c r="C11" s="18"/>
      <c r="D11" s="17"/>
      <c r="E11" s="17"/>
    </row>
    <row r="12"/>
    <row r="13"/>
    <row r="14"/>
    <row r="15"/>
    <row r="16"/>
    <row r="17"/>
    <row r="18"/>
    <row r="19"/>
    <row r="20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89"/>
    <col customWidth="1" min="2" max="2" width="14.0"/>
    <col customWidth="1" min="3" max="3" width="14.67"/>
    <col customWidth="1" min="4" max="4" width="12.78"/>
    <col customWidth="1" min="5" max="5" width="15.33"/>
    <col customWidth="1" min="6" max="6" width="22.44"/>
    <col customWidth="1" min="7" max="25" width="8.56"/>
  </cols>
  <sheetData>
    <row r="1">
      <c r="A1" s="1" t="s">
        <v>6</v>
      </c>
      <c r="B1" s="3" t="s">
        <v>7</v>
      </c>
      <c r="C1" s="5">
        <v>200000.0</v>
      </c>
    </row>
    <row r="2"/>
    <row r="3">
      <c r="A3" s="8" t="s">
        <v>10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</row>
    <row r="4">
      <c r="A4" s="10" t="s">
        <v>22</v>
      </c>
      <c r="B4" s="11">
        <v>0.0</v>
      </c>
      <c r="C4" s="13">
        <v>12000.0</v>
      </c>
      <c r="D4" s="13">
        <f>4*C4</f>
        <v>48000</v>
      </c>
      <c r="E4" s="13">
        <f>4*10000</f>
        <v>40000</v>
      </c>
      <c r="F4" s="19">
        <f t="shared" ref="F4:F21" si="2">($E4/$C$1)*100</f>
        <v>20</v>
      </c>
    </row>
    <row r="5">
      <c r="A5" s="10" t="s">
        <v>39</v>
      </c>
      <c r="B5" s="11">
        <v>0.0</v>
      </c>
      <c r="C5" s="13">
        <f t="shared" ref="C5:E5" si="1">4*200</f>
        <v>800</v>
      </c>
      <c r="D5" s="13">
        <f t="shared" si="1"/>
        <v>800</v>
      </c>
      <c r="E5" s="13">
        <f t="shared" si="1"/>
        <v>800</v>
      </c>
      <c r="F5" s="20">
        <f t="shared" si="2"/>
        <v>0.4</v>
      </c>
    </row>
    <row r="6" ht="15.75" customHeight="1">
      <c r="A6" s="21" t="s">
        <v>40</v>
      </c>
      <c r="B6" s="11">
        <v>0.0</v>
      </c>
      <c r="C6" s="22">
        <f t="shared" ref="C6:D6" si="3">12*200</f>
        <v>2400</v>
      </c>
      <c r="D6" s="22">
        <f t="shared" si="3"/>
        <v>2400</v>
      </c>
      <c r="E6" s="22">
        <f>12*160</f>
        <v>1920</v>
      </c>
      <c r="F6" s="20">
        <f t="shared" si="2"/>
        <v>0.96</v>
      </c>
    </row>
    <row r="7">
      <c r="A7" s="21" t="s">
        <v>42</v>
      </c>
      <c r="B7" s="11">
        <v>0.0</v>
      </c>
      <c r="C7" s="24">
        <v>700.0</v>
      </c>
      <c r="D7" s="24">
        <v>700.0</v>
      </c>
      <c r="E7" s="24">
        <v>700.0</v>
      </c>
      <c r="F7" s="20">
        <f t="shared" si="2"/>
        <v>0.35</v>
      </c>
    </row>
    <row r="8">
      <c r="A8" s="21" t="s">
        <v>44</v>
      </c>
      <c r="B8" s="11">
        <v>0.0</v>
      </c>
      <c r="C8" s="24">
        <v>1700.0</v>
      </c>
      <c r="D8" s="24">
        <v>1700.0</v>
      </c>
      <c r="E8" s="24">
        <v>1500.0</v>
      </c>
      <c r="F8" s="20">
        <f t="shared" si="2"/>
        <v>0.75</v>
      </c>
    </row>
    <row r="9">
      <c r="A9" s="21" t="s">
        <v>47</v>
      </c>
      <c r="B9" s="11">
        <v>0.0</v>
      </c>
      <c r="C9" s="24">
        <v>2000.0</v>
      </c>
      <c r="D9" s="24">
        <v>2000.0</v>
      </c>
      <c r="E9" s="24">
        <v>1700.0</v>
      </c>
      <c r="F9" s="20">
        <f t="shared" si="2"/>
        <v>0.85</v>
      </c>
    </row>
    <row r="10">
      <c r="A10" s="21" t="s">
        <v>50</v>
      </c>
      <c r="B10" s="11">
        <v>0.0</v>
      </c>
      <c r="C10" s="24">
        <v>150.0</v>
      </c>
      <c r="D10" s="24">
        <v>150.0</v>
      </c>
      <c r="E10" s="24">
        <v>130.0</v>
      </c>
      <c r="F10" s="20">
        <f t="shared" si="2"/>
        <v>0.065</v>
      </c>
    </row>
    <row r="11">
      <c r="A11" s="21" t="s">
        <v>52</v>
      </c>
      <c r="B11" s="11">
        <v>0.0</v>
      </c>
      <c r="C11" s="24">
        <v>2000.0</v>
      </c>
      <c r="D11" s="24">
        <f>C11*12</f>
        <v>24000</v>
      </c>
      <c r="E11" s="32">
        <f>12*1800</f>
        <v>21600</v>
      </c>
      <c r="F11" s="20">
        <f t="shared" si="2"/>
        <v>10.8</v>
      </c>
    </row>
    <row r="12">
      <c r="A12" s="21" t="s">
        <v>56</v>
      </c>
      <c r="B12" s="11">
        <v>0.0</v>
      </c>
      <c r="C12" s="32">
        <f t="shared" ref="C12:D12" si="4">12*100</f>
        <v>1200</v>
      </c>
      <c r="D12" s="32">
        <f t="shared" si="4"/>
        <v>1200</v>
      </c>
      <c r="E12" s="32">
        <f>12*70</f>
        <v>840</v>
      </c>
      <c r="F12" s="20">
        <f t="shared" si="2"/>
        <v>0.42</v>
      </c>
    </row>
    <row r="13">
      <c r="A13" s="21" t="s">
        <v>61</v>
      </c>
      <c r="B13" s="11">
        <v>0.0</v>
      </c>
      <c r="C13" s="32">
        <f t="shared" ref="C13:D13" si="5">12*300</f>
        <v>3600</v>
      </c>
      <c r="D13" s="32">
        <f t="shared" si="5"/>
        <v>3600</v>
      </c>
      <c r="E13" s="32">
        <f>12*250</f>
        <v>3000</v>
      </c>
      <c r="F13" s="20">
        <f t="shared" si="2"/>
        <v>1.5</v>
      </c>
    </row>
    <row r="14">
      <c r="A14" s="21" t="s">
        <v>70</v>
      </c>
      <c r="B14" s="11">
        <v>0.0</v>
      </c>
      <c r="C14" s="24">
        <v>3000.0</v>
      </c>
      <c r="D14" s="32">
        <f>C14</f>
        <v>3000</v>
      </c>
      <c r="E14" s="24">
        <v>2700.0</v>
      </c>
      <c r="F14" s="20">
        <f t="shared" si="2"/>
        <v>1.35</v>
      </c>
    </row>
    <row r="15">
      <c r="A15" s="21" t="s">
        <v>82</v>
      </c>
      <c r="B15" s="11">
        <v>0.0</v>
      </c>
      <c r="C15" s="24">
        <f t="shared" ref="C15:D15" si="6">12*100</f>
        <v>1200</v>
      </c>
      <c r="D15" s="24">
        <f t="shared" si="6"/>
        <v>1200</v>
      </c>
      <c r="E15" s="32">
        <f>12*90</f>
        <v>1080</v>
      </c>
      <c r="F15" s="20">
        <f t="shared" si="2"/>
        <v>0.54</v>
      </c>
    </row>
    <row r="16">
      <c r="A16" s="21" t="s">
        <v>88</v>
      </c>
      <c r="B16" s="11">
        <v>0.0</v>
      </c>
      <c r="C16" s="24">
        <f t="shared" ref="C16:D16" si="7">13*400</f>
        <v>5200</v>
      </c>
      <c r="D16" s="24">
        <f t="shared" si="7"/>
        <v>5200</v>
      </c>
      <c r="E16" s="24">
        <f>13*350</f>
        <v>4550</v>
      </c>
      <c r="F16" s="20">
        <f t="shared" si="2"/>
        <v>2.275</v>
      </c>
    </row>
    <row r="17">
      <c r="A17" s="21" t="s">
        <v>90</v>
      </c>
      <c r="B17" s="11">
        <v>0.0</v>
      </c>
      <c r="C17" s="24">
        <f t="shared" ref="C17:D17" si="8">25*5*4*12*4</f>
        <v>24000</v>
      </c>
      <c r="D17" s="24">
        <f t="shared" si="8"/>
        <v>24000</v>
      </c>
      <c r="E17" s="24">
        <f>20*5*4*12*4</f>
        <v>19200</v>
      </c>
      <c r="F17" s="20">
        <f t="shared" si="2"/>
        <v>9.6</v>
      </c>
    </row>
    <row r="18">
      <c r="A18" s="21" t="s">
        <v>91</v>
      </c>
      <c r="B18" s="11">
        <v>0.0</v>
      </c>
      <c r="C18" s="24">
        <f t="shared" ref="C18:E18" si="9">12*1200</f>
        <v>14400</v>
      </c>
      <c r="D18" s="24">
        <f t="shared" si="9"/>
        <v>14400</v>
      </c>
      <c r="E18" s="24">
        <f t="shared" si="9"/>
        <v>14400</v>
      </c>
      <c r="F18" s="20">
        <f t="shared" si="2"/>
        <v>7.2</v>
      </c>
    </row>
    <row r="19">
      <c r="A19" s="21" t="s">
        <v>95</v>
      </c>
      <c r="B19" s="11">
        <v>0.0</v>
      </c>
      <c r="C19" s="24">
        <v>1000.0</v>
      </c>
      <c r="D19" s="24">
        <v>1000.0</v>
      </c>
      <c r="E19" s="24">
        <v>1000.0</v>
      </c>
      <c r="F19" s="20">
        <f t="shared" si="2"/>
        <v>0.5</v>
      </c>
    </row>
    <row r="20">
      <c r="A20" s="21" t="s">
        <v>97</v>
      </c>
      <c r="B20" s="11">
        <v>0.0</v>
      </c>
      <c r="C20" s="24">
        <v>2000.0</v>
      </c>
      <c r="D20" s="24">
        <v>2000.0</v>
      </c>
      <c r="E20" s="24">
        <v>2500.0</v>
      </c>
      <c r="F20" s="20">
        <f t="shared" si="2"/>
        <v>1.25</v>
      </c>
    </row>
    <row r="21">
      <c r="A21" s="21" t="s">
        <v>98</v>
      </c>
      <c r="B21" s="11">
        <v>0.0</v>
      </c>
      <c r="C21" s="24">
        <f t="shared" ref="C21:D21" si="10">6*300</f>
        <v>1800</v>
      </c>
      <c r="D21" s="24">
        <f t="shared" si="10"/>
        <v>1800</v>
      </c>
      <c r="E21" s="24">
        <f>6*270</f>
        <v>1620</v>
      </c>
      <c r="F21" s="20">
        <f t="shared" si="2"/>
        <v>0.81</v>
      </c>
    </row>
    <row r="22">
      <c r="A22" s="55" t="s">
        <v>101</v>
      </c>
      <c r="B22" s="57">
        <v>0.0</v>
      </c>
      <c r="C22" s="60">
        <f t="shared" ref="C22:E22" si="11">sum(C4:C15)</f>
        <v>30750</v>
      </c>
      <c r="D22" s="60">
        <f t="shared" si="11"/>
        <v>88750</v>
      </c>
      <c r="E22" s="60">
        <f t="shared" si="11"/>
        <v>75970</v>
      </c>
      <c r="F22" s="62">
        <f>SUM(F4:F21)</f>
        <v>59.62</v>
      </c>
    </row>
    <row r="23">
      <c r="A23" s="63" t="s">
        <v>38</v>
      </c>
    </row>
    <row r="24"/>
    <row r="25"/>
    <row r="26"/>
    <row r="27"/>
    <row r="28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78"/>
    <col customWidth="1" min="2" max="2" width="22.44"/>
    <col customWidth="1" min="3" max="3" width="23.22"/>
    <col customWidth="1" min="4" max="4" width="19.78"/>
    <col customWidth="1" min="5" max="5" width="22.22"/>
    <col customWidth="1" min="6" max="6" width="20.22"/>
    <col customWidth="1" min="7" max="7" width="23.0"/>
    <col customWidth="1" min="8" max="26" width="8.56"/>
  </cols>
  <sheetData>
    <row r="1">
      <c r="A1" s="33" t="s">
        <v>55</v>
      </c>
    </row>
    <row r="2"/>
    <row r="3">
      <c r="A3" s="34" t="s">
        <v>57</v>
      </c>
      <c r="B3" s="34" t="s">
        <v>58</v>
      </c>
      <c r="C3" s="36" t="s">
        <v>59</v>
      </c>
      <c r="D3" s="34" t="s">
        <v>62</v>
      </c>
      <c r="E3" s="34" t="s">
        <v>63</v>
      </c>
      <c r="F3" s="36" t="s">
        <v>64</v>
      </c>
      <c r="G3" s="34" t="s">
        <v>66</v>
      </c>
    </row>
    <row r="4">
      <c r="A4" s="39" t="s">
        <v>67</v>
      </c>
      <c r="B4" s="39" t="s">
        <v>69</v>
      </c>
      <c r="C4" s="41" t="s">
        <v>71</v>
      </c>
      <c r="D4" s="39" t="s">
        <v>73</v>
      </c>
      <c r="E4" s="39" t="s">
        <v>74</v>
      </c>
      <c r="F4" s="41" t="s">
        <v>75</v>
      </c>
      <c r="G4" s="41" t="s">
        <v>76</v>
      </c>
    </row>
    <row r="5">
      <c r="A5" s="41" t="s">
        <v>77</v>
      </c>
      <c r="B5" s="39" t="s">
        <v>78</v>
      </c>
      <c r="C5" s="39" t="s">
        <v>79</v>
      </c>
      <c r="D5" s="39" t="s">
        <v>73</v>
      </c>
      <c r="E5" s="41" t="s">
        <v>81</v>
      </c>
      <c r="F5" s="41" t="s">
        <v>83</v>
      </c>
      <c r="G5" s="39" t="s">
        <v>85</v>
      </c>
    </row>
    <row r="6">
      <c r="A6" s="45"/>
      <c r="B6" s="45"/>
      <c r="C6" s="45"/>
      <c r="D6" s="45"/>
      <c r="E6" s="45"/>
      <c r="F6" s="45"/>
      <c r="G6" s="45"/>
    </row>
    <row r="7">
      <c r="A7" s="45"/>
      <c r="B7" s="45"/>
      <c r="C7" s="45"/>
      <c r="D7" s="45"/>
      <c r="E7" s="45"/>
      <c r="F7" s="45"/>
      <c r="G7" s="45"/>
    </row>
    <row r="8">
      <c r="A8" s="45"/>
      <c r="B8" s="45"/>
      <c r="C8" s="45"/>
      <c r="D8" s="45"/>
      <c r="E8" s="45"/>
      <c r="F8" s="45"/>
      <c r="G8" s="45"/>
    </row>
    <row r="9">
      <c r="A9" s="45"/>
      <c r="B9" s="45"/>
      <c r="C9" s="45"/>
      <c r="D9" s="45"/>
      <c r="E9" s="45"/>
      <c r="F9" s="45"/>
      <c r="G9" s="45"/>
    </row>
    <row r="10">
      <c r="A10" s="45"/>
      <c r="B10" s="45"/>
      <c r="C10" s="45"/>
      <c r="D10" s="45"/>
      <c r="E10" s="45"/>
      <c r="F10" s="45"/>
      <c r="G10" s="45"/>
    </row>
    <row r="11">
      <c r="A11" s="45"/>
      <c r="B11" s="45"/>
      <c r="C11" s="45"/>
      <c r="D11" s="45"/>
      <c r="E11" s="45"/>
      <c r="F11" s="45"/>
      <c r="G11" s="45"/>
    </row>
    <row r="12">
      <c r="A12" s="45"/>
      <c r="B12" s="45"/>
      <c r="C12" s="45"/>
      <c r="D12" s="45"/>
      <c r="E12" s="45"/>
      <c r="F12" s="45"/>
      <c r="G12" s="45"/>
    </row>
    <row r="13">
      <c r="A13" s="45"/>
      <c r="B13" s="45"/>
      <c r="C13" s="45"/>
      <c r="D13" s="45"/>
      <c r="E13" s="45"/>
      <c r="F13" s="45"/>
      <c r="G13" s="45"/>
    </row>
    <row r="14">
      <c r="A14" s="45"/>
      <c r="B14" s="45"/>
      <c r="C14" s="45"/>
      <c r="D14" s="45"/>
      <c r="E14" s="45"/>
      <c r="F14" s="45"/>
      <c r="G14" s="45"/>
    </row>
    <row r="15">
      <c r="A15" s="45"/>
      <c r="B15" s="45"/>
      <c r="C15" s="45"/>
      <c r="D15" s="45"/>
      <c r="E15" s="45"/>
      <c r="F15" s="45"/>
      <c r="G15" s="45"/>
    </row>
    <row r="16"/>
    <row r="17"/>
    <row r="18"/>
    <row r="19"/>
    <row r="20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