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2nd_Semester\HCI\Results\"/>
    </mc:Choice>
  </mc:AlternateContent>
  <bookViews>
    <workbookView xWindow="0" yWindow="0" windowWidth="23040" windowHeight="9192" tabRatio="798" activeTab="1"/>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62913"/>
</workbook>
</file>

<file path=xl/calcChain.xml><?xml version="1.0" encoding="utf-8"?>
<calcChain xmlns="http://schemas.openxmlformats.org/spreadsheetml/2006/main">
  <c r="AG1004" i="14" l="1"/>
  <c r="AG1003" i="14"/>
  <c r="AG1002" i="14"/>
  <c r="AG1001" i="14"/>
  <c r="AG1000" i="14"/>
  <c r="AG999" i="14"/>
  <c r="AG998" i="14"/>
  <c r="AG997" i="14"/>
  <c r="AG996" i="14"/>
  <c r="AG995" i="14"/>
  <c r="AG994" i="14"/>
  <c r="AG993" i="14"/>
  <c r="AG992" i="14"/>
  <c r="AG991" i="14"/>
  <c r="AG990" i="14"/>
  <c r="AG989" i="14"/>
  <c r="AG988" i="14"/>
  <c r="AG987" i="14"/>
  <c r="AG986" i="14"/>
  <c r="AG985" i="14"/>
  <c r="AG984" i="14"/>
  <c r="AG983" i="14"/>
  <c r="AG982" i="14"/>
  <c r="AG981" i="14"/>
  <c r="AG980" i="14"/>
  <c r="AG979" i="14"/>
  <c r="AG978" i="14"/>
  <c r="AG977" i="14"/>
  <c r="AG976" i="14"/>
  <c r="AG975" i="14"/>
  <c r="AG974" i="14"/>
  <c r="AG973" i="14"/>
  <c r="AG972" i="14"/>
  <c r="AG971" i="14"/>
  <c r="AG970" i="14"/>
  <c r="AG969" i="14"/>
  <c r="AG968" i="14"/>
  <c r="AG967" i="14"/>
  <c r="AG966" i="14"/>
  <c r="AG965" i="14"/>
  <c r="AG964" i="14"/>
  <c r="AG963" i="14"/>
  <c r="AG962" i="14"/>
  <c r="AG961" i="14"/>
  <c r="AG960" i="14"/>
  <c r="AG959" i="14"/>
  <c r="AG958" i="14"/>
  <c r="AG957" i="14"/>
  <c r="AG956" i="14"/>
  <c r="AG955" i="14"/>
  <c r="AG954" i="14"/>
  <c r="AG953" i="14"/>
  <c r="AG952" i="14"/>
  <c r="AG951" i="14"/>
  <c r="AG950" i="14"/>
  <c r="AG949" i="14"/>
  <c r="AG948" i="14"/>
  <c r="AG947" i="14"/>
  <c r="AG946" i="14"/>
  <c r="AG945" i="14"/>
  <c r="AG944" i="14"/>
  <c r="AG943" i="14"/>
  <c r="AG942" i="14"/>
  <c r="AG941" i="14"/>
  <c r="AG940" i="14"/>
  <c r="AG939" i="14"/>
  <c r="AG938" i="14"/>
  <c r="AG937" i="14"/>
  <c r="AG936" i="14"/>
  <c r="AG935" i="14"/>
  <c r="AG934" i="14"/>
  <c r="AG933" i="14"/>
  <c r="AG932" i="14"/>
  <c r="AG931" i="14"/>
  <c r="AG930" i="14"/>
  <c r="AG929" i="14"/>
  <c r="AG928" i="14"/>
  <c r="AG927" i="14"/>
  <c r="AG926" i="14"/>
  <c r="AG925" i="14"/>
  <c r="AG924" i="14"/>
  <c r="AG923" i="14"/>
  <c r="AG922" i="14"/>
  <c r="AG921" i="14"/>
  <c r="AG920" i="14"/>
  <c r="AG919" i="14"/>
  <c r="AG918" i="14"/>
  <c r="AG917" i="14"/>
  <c r="AG916" i="14"/>
  <c r="AG915" i="14"/>
  <c r="AG914" i="14"/>
  <c r="AG913" i="14"/>
  <c r="AG912" i="14"/>
  <c r="AG911" i="14"/>
  <c r="AG910" i="14"/>
  <c r="AG909" i="14"/>
  <c r="AG908" i="14"/>
  <c r="AG907" i="14"/>
  <c r="AG906" i="14"/>
  <c r="AG905" i="14"/>
  <c r="AG904" i="14"/>
  <c r="AG903" i="14"/>
  <c r="AG902" i="14"/>
  <c r="AG901" i="14"/>
  <c r="AG900" i="14"/>
  <c r="AG899" i="14"/>
  <c r="AG898" i="14"/>
  <c r="AG897" i="14"/>
  <c r="AG896" i="14"/>
  <c r="AG895" i="14"/>
  <c r="AG894" i="14"/>
  <c r="AG893" i="14"/>
  <c r="AG892" i="14"/>
  <c r="AG891" i="14"/>
  <c r="AG890" i="14"/>
  <c r="AG889" i="14"/>
  <c r="AG888" i="14"/>
  <c r="AG887" i="14"/>
  <c r="AG886" i="14"/>
  <c r="AG885" i="14"/>
  <c r="AG884" i="14"/>
  <c r="AG883" i="14"/>
  <c r="AG882" i="14"/>
  <c r="AG881" i="14"/>
  <c r="AG880" i="14"/>
  <c r="AG879" i="14"/>
  <c r="AG878" i="14"/>
  <c r="AG877" i="14"/>
  <c r="AG876" i="14"/>
  <c r="AG875" i="14"/>
  <c r="AG874" i="14"/>
  <c r="AG873" i="14"/>
  <c r="AG872" i="14"/>
  <c r="AG871" i="14"/>
  <c r="AG870" i="14"/>
  <c r="AG869" i="14"/>
  <c r="AG868" i="14"/>
  <c r="AG867" i="14"/>
  <c r="AG866" i="14"/>
  <c r="AG865" i="14"/>
  <c r="AG864" i="14"/>
  <c r="AG863" i="14"/>
  <c r="AG862" i="14"/>
  <c r="AG861" i="14"/>
  <c r="AG860" i="14"/>
  <c r="AG859" i="14"/>
  <c r="AG858" i="14"/>
  <c r="AG857" i="14"/>
  <c r="AG856" i="14"/>
  <c r="AG855" i="14"/>
  <c r="AG854" i="14"/>
  <c r="AG853" i="14"/>
  <c r="AG852" i="14"/>
  <c r="AG851" i="14"/>
  <c r="AG850" i="14"/>
  <c r="AG849" i="14"/>
  <c r="AG848" i="14"/>
  <c r="AG847" i="14"/>
  <c r="AG846" i="14"/>
  <c r="AG845" i="14"/>
  <c r="AG844" i="14"/>
  <c r="AG843" i="14"/>
  <c r="AG842" i="14"/>
  <c r="AG841" i="14"/>
  <c r="AG840" i="14"/>
  <c r="AG839" i="14"/>
  <c r="AG838" i="14"/>
  <c r="AG837" i="14"/>
  <c r="AG836" i="14"/>
  <c r="AG835" i="14"/>
  <c r="AG834" i="14"/>
  <c r="AG833" i="14"/>
  <c r="AG832" i="14"/>
  <c r="AG831" i="14"/>
  <c r="AG830" i="14"/>
  <c r="AG829" i="14"/>
  <c r="AG828" i="14"/>
  <c r="AG827" i="14"/>
  <c r="AG826" i="14"/>
  <c r="AG825" i="14"/>
  <c r="AG824" i="14"/>
  <c r="AG823" i="14"/>
  <c r="AG822" i="14"/>
  <c r="AG821" i="14"/>
  <c r="AG820" i="14"/>
  <c r="AG819" i="14"/>
  <c r="AG818" i="14"/>
  <c r="AG817" i="14"/>
  <c r="AG816" i="14"/>
  <c r="AG815" i="14"/>
  <c r="AG814" i="14"/>
  <c r="AG813" i="14"/>
  <c r="AG812" i="14"/>
  <c r="AG811" i="14"/>
  <c r="AG810" i="14"/>
  <c r="AG809" i="14"/>
  <c r="AG808" i="14"/>
  <c r="AG807" i="14"/>
  <c r="AG806" i="14"/>
  <c r="AG805" i="14"/>
  <c r="AG804" i="14"/>
  <c r="AG803" i="14"/>
  <c r="AG802" i="14"/>
  <c r="AG801" i="14"/>
  <c r="AG800" i="14"/>
  <c r="AG799" i="14"/>
  <c r="AG798" i="14"/>
  <c r="AG797" i="14"/>
  <c r="AG796" i="14"/>
  <c r="AG795" i="14"/>
  <c r="AG794" i="14"/>
  <c r="AG793" i="14"/>
  <c r="AG792" i="14"/>
  <c r="AG791" i="14"/>
  <c r="AG790" i="14"/>
  <c r="AG789" i="14"/>
  <c r="AG788" i="14"/>
  <c r="AG787" i="14"/>
  <c r="AG786" i="14"/>
  <c r="AG785" i="14"/>
  <c r="AG784" i="14"/>
  <c r="AG783" i="14"/>
  <c r="AG782" i="14"/>
  <c r="AG781" i="14"/>
  <c r="AG780" i="14"/>
  <c r="AG779" i="14"/>
  <c r="AG778" i="14"/>
  <c r="AG777" i="14"/>
  <c r="AG776" i="14"/>
  <c r="AG775" i="14"/>
  <c r="AG774" i="14"/>
  <c r="AG773" i="14"/>
  <c r="AG772" i="14"/>
  <c r="AG771" i="14"/>
  <c r="AG770" i="14"/>
  <c r="AG769" i="14"/>
  <c r="AG768" i="14"/>
  <c r="AG767" i="14"/>
  <c r="AG766" i="14"/>
  <c r="AG765" i="14"/>
  <c r="AG764" i="14"/>
  <c r="AG763" i="14"/>
  <c r="AG762" i="14"/>
  <c r="AG761" i="14"/>
  <c r="AG760" i="14"/>
  <c r="AG759" i="14"/>
  <c r="AG758" i="14"/>
  <c r="AG757" i="14"/>
  <c r="AG756" i="14"/>
  <c r="AG755" i="14"/>
  <c r="AG754" i="14"/>
  <c r="AG753" i="14"/>
  <c r="AG752" i="14"/>
  <c r="AG751" i="14"/>
  <c r="AG750" i="14"/>
  <c r="AG749" i="14"/>
  <c r="AG748" i="14"/>
  <c r="AG747" i="14"/>
  <c r="AG746" i="14"/>
  <c r="AG745" i="14"/>
  <c r="AG744" i="14"/>
  <c r="AG743" i="14"/>
  <c r="AG742" i="14"/>
  <c r="AG741" i="14"/>
  <c r="AG740" i="14"/>
  <c r="AG739" i="14"/>
  <c r="AG738" i="14"/>
  <c r="AG737" i="14"/>
  <c r="AG736" i="14"/>
  <c r="AG735" i="14"/>
  <c r="AG734" i="14"/>
  <c r="AG733" i="14"/>
  <c r="AG732" i="14"/>
  <c r="AG731" i="14"/>
  <c r="AG730" i="14"/>
  <c r="AG729" i="14"/>
  <c r="AG728" i="14"/>
  <c r="AG727" i="14"/>
  <c r="AG726" i="14"/>
  <c r="AG725" i="14"/>
  <c r="AG724" i="14"/>
  <c r="AG723" i="14"/>
  <c r="AG722" i="14"/>
  <c r="AG721" i="14"/>
  <c r="AG720" i="14"/>
  <c r="AG719" i="14"/>
  <c r="AG718" i="14"/>
  <c r="AG717" i="14"/>
  <c r="AG716" i="14"/>
  <c r="AG715" i="14"/>
  <c r="AG714" i="14"/>
  <c r="AG713" i="14"/>
  <c r="AG712" i="14"/>
  <c r="AG711" i="14"/>
  <c r="AG710" i="14"/>
  <c r="AG709" i="14"/>
  <c r="AG708" i="14"/>
  <c r="AG707" i="14"/>
  <c r="AG706" i="14"/>
  <c r="AG705" i="14"/>
  <c r="AG704" i="14"/>
  <c r="AG703" i="14"/>
  <c r="AG702" i="14"/>
  <c r="AG701" i="14"/>
  <c r="AG700" i="14"/>
  <c r="AG699" i="14"/>
  <c r="AG698" i="14"/>
  <c r="AG697" i="14"/>
  <c r="AG696" i="14"/>
  <c r="AG695" i="14"/>
  <c r="AG694" i="14"/>
  <c r="AG693" i="14"/>
  <c r="AG692" i="14"/>
  <c r="AG691" i="14"/>
  <c r="AG690" i="14"/>
  <c r="AG689" i="14"/>
  <c r="AG688" i="14"/>
  <c r="AG687" i="14"/>
  <c r="AG686" i="14"/>
  <c r="AG685" i="14"/>
  <c r="AG684" i="14"/>
  <c r="AG683" i="14"/>
  <c r="AG682" i="14"/>
  <c r="AG681" i="14"/>
  <c r="AG680" i="14"/>
  <c r="AG679" i="14"/>
  <c r="AG678" i="14"/>
  <c r="AG677" i="14"/>
  <c r="AG676" i="14"/>
  <c r="AG675" i="14"/>
  <c r="AG674" i="14"/>
  <c r="AG673" i="14"/>
  <c r="AG672" i="14"/>
  <c r="AG671" i="14"/>
  <c r="AG670" i="14"/>
  <c r="AG669" i="14"/>
  <c r="AG668" i="14"/>
  <c r="AG667" i="14"/>
  <c r="AG666" i="14"/>
  <c r="AG665" i="14"/>
  <c r="AG664" i="14"/>
  <c r="AG663" i="14"/>
  <c r="AG662" i="14"/>
  <c r="AG661" i="14"/>
  <c r="AG660" i="14"/>
  <c r="AG659" i="14"/>
  <c r="AG658" i="14"/>
  <c r="AG657" i="14"/>
  <c r="AG656" i="14"/>
  <c r="AG655" i="14"/>
  <c r="AG654" i="14"/>
  <c r="AG653" i="14"/>
  <c r="AG652" i="14"/>
  <c r="AG651" i="14"/>
  <c r="AG650" i="14"/>
  <c r="AG649" i="14"/>
  <c r="AG648" i="14"/>
  <c r="AG647" i="14"/>
  <c r="AG646" i="14"/>
  <c r="AG645" i="14"/>
  <c r="AG644" i="14"/>
  <c r="AG643" i="14"/>
  <c r="AG642" i="14"/>
  <c r="AG641" i="14"/>
  <c r="AG640" i="14"/>
  <c r="AG639" i="14"/>
  <c r="AG638" i="14"/>
  <c r="AG637" i="14"/>
  <c r="AG636" i="14"/>
  <c r="AG635" i="14"/>
  <c r="AG634" i="14"/>
  <c r="AG633" i="14"/>
  <c r="AG632" i="14"/>
  <c r="AG631" i="14"/>
  <c r="AG630" i="14"/>
  <c r="AG629" i="14"/>
  <c r="AG628" i="14"/>
  <c r="AG627" i="14"/>
  <c r="AG626" i="14"/>
  <c r="AG625" i="14"/>
  <c r="AG624" i="14"/>
  <c r="AG623" i="14"/>
  <c r="AG622" i="14"/>
  <c r="AG621" i="14"/>
  <c r="AG620" i="14"/>
  <c r="AG619" i="14"/>
  <c r="AG618" i="14"/>
  <c r="AG617" i="14"/>
  <c r="AG616" i="14"/>
  <c r="AG615" i="14"/>
  <c r="AG614" i="14"/>
  <c r="AG613" i="14"/>
  <c r="AG612" i="14"/>
  <c r="AG611" i="14"/>
  <c r="AG610" i="14"/>
  <c r="AG609" i="14"/>
  <c r="AG608" i="14"/>
  <c r="AG607" i="14"/>
  <c r="AG606" i="14"/>
  <c r="AG605" i="14"/>
  <c r="AG604" i="14"/>
  <c r="AG603" i="14"/>
  <c r="AG602" i="14"/>
  <c r="AG601" i="14"/>
  <c r="AG600" i="14"/>
  <c r="AG599" i="14"/>
  <c r="AG598" i="14"/>
  <c r="AG597" i="14"/>
  <c r="AG596" i="14"/>
  <c r="AG595" i="14"/>
  <c r="AG594" i="14"/>
  <c r="AG593" i="14"/>
  <c r="AG592" i="14"/>
  <c r="AG591" i="14"/>
  <c r="AG590" i="14"/>
  <c r="AG589" i="14"/>
  <c r="AG588" i="14"/>
  <c r="AG587" i="14"/>
  <c r="AG586" i="14"/>
  <c r="AG585" i="14"/>
  <c r="AG584" i="14"/>
  <c r="AG583" i="14"/>
  <c r="AG582" i="14"/>
  <c r="AG581" i="14"/>
  <c r="AG580" i="14"/>
  <c r="AG579" i="14"/>
  <c r="AG578" i="14"/>
  <c r="AG577" i="14"/>
  <c r="AG576" i="14"/>
  <c r="AG575" i="14"/>
  <c r="AG574" i="14"/>
  <c r="AG573" i="14"/>
  <c r="AG572" i="14"/>
  <c r="AG571" i="14"/>
  <c r="AG570" i="14"/>
  <c r="AG569" i="14"/>
  <c r="AG568" i="14"/>
  <c r="AG567" i="14"/>
  <c r="AG566" i="14"/>
  <c r="AG565" i="14"/>
  <c r="AG564" i="14"/>
  <c r="AG563" i="14"/>
  <c r="AG562" i="14"/>
  <c r="AG561" i="14"/>
  <c r="AG560" i="14"/>
  <c r="AG559" i="14"/>
  <c r="AG558" i="14"/>
  <c r="AG557" i="14"/>
  <c r="AG556" i="14"/>
  <c r="AG555" i="14"/>
  <c r="AG554" i="14"/>
  <c r="AG553" i="14"/>
  <c r="AG552" i="14"/>
  <c r="AG551" i="14"/>
  <c r="AG550" i="14"/>
  <c r="AG549" i="14"/>
  <c r="AG548" i="14"/>
  <c r="AG547" i="14"/>
  <c r="AG546" i="14"/>
  <c r="AG545" i="14"/>
  <c r="AG544" i="14"/>
  <c r="AG543" i="14"/>
  <c r="AG542" i="14"/>
  <c r="AG541" i="14"/>
  <c r="AG540" i="14"/>
  <c r="AG539" i="14"/>
  <c r="AG538" i="14"/>
  <c r="AG537" i="14"/>
  <c r="AG536" i="14"/>
  <c r="AG535" i="14"/>
  <c r="AG534" i="14"/>
  <c r="AG533" i="14"/>
  <c r="AG532" i="14"/>
  <c r="AG531" i="14"/>
  <c r="AG530" i="14"/>
  <c r="AG529" i="14"/>
  <c r="AG528" i="14"/>
  <c r="AG527" i="14"/>
  <c r="AG526" i="14"/>
  <c r="AG525" i="14"/>
  <c r="AG524" i="14"/>
  <c r="AG523" i="14"/>
  <c r="AG522" i="14"/>
  <c r="AG521" i="14"/>
  <c r="AG520" i="14"/>
  <c r="AG519" i="14"/>
  <c r="AG518" i="14"/>
  <c r="AG517" i="14"/>
  <c r="AG516" i="14"/>
  <c r="AG515" i="14"/>
  <c r="AG514" i="14"/>
  <c r="AG513" i="14"/>
  <c r="AG512" i="14"/>
  <c r="AG511" i="14"/>
  <c r="AG510" i="14"/>
  <c r="AG509" i="14"/>
  <c r="AG508" i="14"/>
  <c r="AG507" i="14"/>
  <c r="AG506" i="14"/>
  <c r="AG505" i="14"/>
  <c r="AG504" i="14"/>
  <c r="AG503" i="14"/>
  <c r="AG502" i="14"/>
  <c r="AG501" i="14"/>
  <c r="AG500" i="14"/>
  <c r="AG499" i="14"/>
  <c r="AG498" i="14"/>
  <c r="AG497" i="14"/>
  <c r="AG496" i="14"/>
  <c r="AG495" i="14"/>
  <c r="AG494" i="14"/>
  <c r="AG493" i="14"/>
  <c r="AG492" i="14"/>
  <c r="AG491" i="14"/>
  <c r="AG490" i="14"/>
  <c r="AG489" i="14"/>
  <c r="AG488" i="14"/>
  <c r="AG487" i="14"/>
  <c r="AG486" i="14"/>
  <c r="AG485" i="14"/>
  <c r="AG484" i="14"/>
  <c r="AG483" i="14"/>
  <c r="AG482" i="14"/>
  <c r="AG481" i="14"/>
  <c r="AG480" i="14"/>
  <c r="AG479" i="14"/>
  <c r="AG478" i="14"/>
  <c r="AG477" i="14"/>
  <c r="AG476" i="14"/>
  <c r="AG475" i="14"/>
  <c r="AG474" i="14"/>
  <c r="AG473" i="14"/>
  <c r="AG472" i="14"/>
  <c r="AG471" i="14"/>
  <c r="AG470" i="14"/>
  <c r="AG469" i="14"/>
  <c r="AG468" i="14"/>
  <c r="AG467" i="14"/>
  <c r="AG466" i="14"/>
  <c r="AG465" i="14"/>
  <c r="AG464" i="14"/>
  <c r="AG463" i="14"/>
  <c r="AG462" i="14"/>
  <c r="AG461" i="14"/>
  <c r="AG460" i="14"/>
  <c r="AG459" i="14"/>
  <c r="AG458" i="14"/>
  <c r="AG457" i="14"/>
  <c r="AG456" i="14"/>
  <c r="AG455" i="14"/>
  <c r="AG454" i="14"/>
  <c r="AG453" i="14"/>
  <c r="AG452" i="14"/>
  <c r="AG451" i="14"/>
  <c r="AG450" i="14"/>
  <c r="AG449" i="14"/>
  <c r="AG448" i="14"/>
  <c r="AG447" i="14"/>
  <c r="AG446" i="14"/>
  <c r="AG445" i="14"/>
  <c r="AG444" i="14"/>
  <c r="AG443" i="14"/>
  <c r="AG442" i="14"/>
  <c r="AG441" i="14"/>
  <c r="AG440" i="14"/>
  <c r="AG439" i="14"/>
  <c r="AG438" i="14"/>
  <c r="AG437" i="14"/>
  <c r="AG436" i="14"/>
  <c r="AG435" i="14"/>
  <c r="AG434" i="14"/>
  <c r="AG433" i="14"/>
  <c r="AG432" i="14"/>
  <c r="AG431" i="14"/>
  <c r="AG430" i="14"/>
  <c r="AG429" i="14"/>
  <c r="AG428" i="14"/>
  <c r="AG427" i="14"/>
  <c r="AG426" i="14"/>
  <c r="AG425" i="14"/>
  <c r="AG424" i="14"/>
  <c r="AG423" i="14"/>
  <c r="AG422" i="14"/>
  <c r="AG421" i="14"/>
  <c r="AG420" i="14"/>
  <c r="AG419" i="14"/>
  <c r="AG418" i="14"/>
  <c r="AG417" i="14"/>
  <c r="AG416" i="14"/>
  <c r="AG415" i="14"/>
  <c r="AG414" i="14"/>
  <c r="AG413" i="14"/>
  <c r="AG412" i="14"/>
  <c r="AG411" i="14"/>
  <c r="AG410" i="14"/>
  <c r="AG409" i="14"/>
  <c r="AG408" i="14"/>
  <c r="AG407" i="14"/>
  <c r="AG406" i="14"/>
  <c r="AG405" i="14"/>
  <c r="AG404" i="14"/>
  <c r="AG403" i="14"/>
  <c r="AG402" i="14"/>
  <c r="AG401" i="14"/>
  <c r="AG400" i="14"/>
  <c r="AG399" i="14"/>
  <c r="AG398" i="14"/>
  <c r="AG397" i="14"/>
  <c r="AG396" i="14"/>
  <c r="AG395" i="14"/>
  <c r="AG394" i="14"/>
  <c r="AG393" i="14"/>
  <c r="AG392" i="14"/>
  <c r="AG391" i="14"/>
  <c r="AG390" i="14"/>
  <c r="AG389" i="14"/>
  <c r="AG388" i="14"/>
  <c r="AG387" i="14"/>
  <c r="AG386" i="14"/>
  <c r="AG385" i="14"/>
  <c r="AG384" i="14"/>
  <c r="AG383" i="14"/>
  <c r="AG382" i="14"/>
  <c r="AG381" i="14"/>
  <c r="AG380" i="14"/>
  <c r="AG379" i="14"/>
  <c r="AG378" i="14"/>
  <c r="AG377" i="14"/>
  <c r="AG376" i="14"/>
  <c r="AG375" i="14"/>
  <c r="AG374" i="14"/>
  <c r="AG373" i="14"/>
  <c r="AG372" i="14"/>
  <c r="AG371" i="14"/>
  <c r="AG370" i="14"/>
  <c r="AG369" i="14"/>
  <c r="AG368" i="14"/>
  <c r="AG367" i="14"/>
  <c r="AG366" i="14"/>
  <c r="AG365" i="14"/>
  <c r="AG364" i="14"/>
  <c r="AG363" i="14"/>
  <c r="AG362" i="14"/>
  <c r="AG361" i="14"/>
  <c r="AG360" i="14"/>
  <c r="AG359" i="14"/>
  <c r="AG358" i="14"/>
  <c r="AG357" i="14"/>
  <c r="AG356" i="14"/>
  <c r="AG355" i="14"/>
  <c r="AG354" i="14"/>
  <c r="AG353" i="14"/>
  <c r="AG352" i="14"/>
  <c r="AG351" i="14"/>
  <c r="AG350" i="14"/>
  <c r="AG349" i="14"/>
  <c r="AG348" i="14"/>
  <c r="AG347" i="14"/>
  <c r="AG346" i="14"/>
  <c r="AG345" i="14"/>
  <c r="AG344" i="14"/>
  <c r="AG343" i="14"/>
  <c r="AG342" i="14"/>
  <c r="AG341" i="14"/>
  <c r="AG340" i="14"/>
  <c r="AG339" i="14"/>
  <c r="AG338" i="14"/>
  <c r="AG337" i="14"/>
  <c r="AG336" i="14"/>
  <c r="AG335" i="14"/>
  <c r="AG334" i="14"/>
  <c r="AG333" i="14"/>
  <c r="AG332" i="14"/>
  <c r="AG331" i="14"/>
  <c r="AG330" i="14"/>
  <c r="AG329" i="14"/>
  <c r="AG328" i="14"/>
  <c r="AG327" i="14"/>
  <c r="AG326" i="14"/>
  <c r="AG325" i="14"/>
  <c r="AG324" i="14"/>
  <c r="AG323" i="14"/>
  <c r="AG322" i="14"/>
  <c r="AG321" i="14"/>
  <c r="AG320" i="14"/>
  <c r="AG319" i="14"/>
  <c r="AG318" i="14"/>
  <c r="AG317" i="14"/>
  <c r="AG316" i="14"/>
  <c r="AG315" i="14"/>
  <c r="AG314" i="14"/>
  <c r="AG313" i="14"/>
  <c r="AG312" i="14"/>
  <c r="AG311" i="14"/>
  <c r="AG310" i="14"/>
  <c r="AG309" i="14"/>
  <c r="AG308" i="14"/>
  <c r="AG307" i="14"/>
  <c r="AG306" i="14"/>
  <c r="AG305" i="14"/>
  <c r="AG304" i="14"/>
  <c r="AG303" i="14"/>
  <c r="AG302" i="14"/>
  <c r="AG301" i="14"/>
  <c r="AG300" i="14"/>
  <c r="AG299" i="14"/>
  <c r="AG298" i="14"/>
  <c r="AG297" i="14"/>
  <c r="AG296" i="14"/>
  <c r="AG295" i="14"/>
  <c r="AG294" i="14"/>
  <c r="AG293" i="14"/>
  <c r="AG292" i="14"/>
  <c r="AG291" i="14"/>
  <c r="AG290" i="14"/>
  <c r="AG289" i="14"/>
  <c r="AG288" i="14"/>
  <c r="AG287" i="14"/>
  <c r="AG286" i="14"/>
  <c r="AG285" i="14"/>
  <c r="AG284" i="14"/>
  <c r="AG283" i="14"/>
  <c r="AG282" i="14"/>
  <c r="AG281" i="14"/>
  <c r="AG280" i="14"/>
  <c r="AG279" i="14"/>
  <c r="AG278" i="14"/>
  <c r="AG277" i="14"/>
  <c r="AG276" i="14"/>
  <c r="AG275" i="14"/>
  <c r="AG274" i="14"/>
  <c r="AG273" i="14"/>
  <c r="AG272" i="14"/>
  <c r="AG271" i="14"/>
  <c r="AG270" i="14"/>
  <c r="AG269" i="14"/>
  <c r="AG268" i="14"/>
  <c r="AG267" i="14"/>
  <c r="AG266" i="14"/>
  <c r="AG265" i="14"/>
  <c r="AG264" i="14"/>
  <c r="AG263" i="14"/>
  <c r="AG262" i="14"/>
  <c r="AG261" i="14"/>
  <c r="AG260" i="14"/>
  <c r="AG259" i="14"/>
  <c r="AG258" i="14"/>
  <c r="AG257" i="14"/>
  <c r="AG256" i="14"/>
  <c r="AG255" i="14"/>
  <c r="AG254" i="14"/>
  <c r="AG253" i="14"/>
  <c r="AG252" i="14"/>
  <c r="AG251" i="14"/>
  <c r="AG250" i="14"/>
  <c r="AG249" i="14"/>
  <c r="AG248" i="14"/>
  <c r="AG247" i="14"/>
  <c r="AG246" i="14"/>
  <c r="AG245" i="14"/>
  <c r="AG244" i="14"/>
  <c r="AG243" i="14"/>
  <c r="AG242" i="14"/>
  <c r="AG241" i="14"/>
  <c r="AG240" i="14"/>
  <c r="AG239" i="14"/>
  <c r="AG238" i="14"/>
  <c r="AG237" i="14"/>
  <c r="AG236" i="14"/>
  <c r="AG235" i="14"/>
  <c r="AG234" i="14"/>
  <c r="AG233" i="14"/>
  <c r="AG232" i="14"/>
  <c r="AG231" i="14"/>
  <c r="AG230" i="14"/>
  <c r="AG229" i="14"/>
  <c r="AG228" i="14"/>
  <c r="AG227" i="14"/>
  <c r="AG226" i="14"/>
  <c r="AG225" i="14"/>
  <c r="AG224" i="14"/>
  <c r="AG223" i="14"/>
  <c r="AG222" i="14"/>
  <c r="AG221" i="14"/>
  <c r="AG220" i="14"/>
  <c r="AG219" i="14"/>
  <c r="AG218" i="14"/>
  <c r="AG217" i="14"/>
  <c r="AG216" i="14"/>
  <c r="AG215" i="14"/>
  <c r="AG214" i="14"/>
  <c r="AG213" i="14"/>
  <c r="AG212" i="14"/>
  <c r="AG211" i="14"/>
  <c r="AG210" i="14"/>
  <c r="AG209" i="14"/>
  <c r="AG208" i="14"/>
  <c r="AG207" i="14"/>
  <c r="AG206" i="14"/>
  <c r="AG205" i="14"/>
  <c r="AG204" i="14"/>
  <c r="AG203" i="14"/>
  <c r="AG202" i="14"/>
  <c r="AG201" i="14"/>
  <c r="AG200" i="14"/>
  <c r="AG199" i="14"/>
  <c r="AG198" i="14"/>
  <c r="AG197" i="14"/>
  <c r="AG196" i="14"/>
  <c r="AG195" i="14"/>
  <c r="AG194" i="14"/>
  <c r="AG193" i="14"/>
  <c r="AG192" i="14"/>
  <c r="AG191" i="14"/>
  <c r="AG190" i="14"/>
  <c r="AG189" i="14"/>
  <c r="AG188" i="14"/>
  <c r="AG187" i="14"/>
  <c r="AG186" i="14"/>
  <c r="AG185" i="14"/>
  <c r="AG184" i="14"/>
  <c r="AG183" i="14"/>
  <c r="AG182" i="14"/>
  <c r="AG181" i="14"/>
  <c r="AG180" i="14"/>
  <c r="AG179" i="14"/>
  <c r="AG178" i="14"/>
  <c r="AG177" i="14"/>
  <c r="AG176" i="14"/>
  <c r="AG175" i="14"/>
  <c r="AG174" i="14"/>
  <c r="AG173" i="14"/>
  <c r="AG172" i="14"/>
  <c r="AG171" i="14"/>
  <c r="AG170" i="14"/>
  <c r="AG169" i="14"/>
  <c r="AG168" i="14"/>
  <c r="AG167" i="14"/>
  <c r="AG166" i="14"/>
  <c r="AG165" i="14"/>
  <c r="AG164" i="14"/>
  <c r="AG163" i="14"/>
  <c r="AG162" i="14"/>
  <c r="AG161" i="14"/>
  <c r="AG160" i="14"/>
  <c r="AG159" i="14"/>
  <c r="AG158" i="14"/>
  <c r="AG157" i="14"/>
  <c r="AG156" i="14"/>
  <c r="AG155" i="14"/>
  <c r="AG154" i="14"/>
  <c r="AG153" i="14"/>
  <c r="AG152" i="14"/>
  <c r="AG151" i="14"/>
  <c r="AG150" i="14"/>
  <c r="AG149" i="14"/>
  <c r="AG148" i="14"/>
  <c r="AG147" i="14"/>
  <c r="AG146" i="14"/>
  <c r="AG145" i="14"/>
  <c r="AG144" i="14"/>
  <c r="AG143" i="14"/>
  <c r="AG142" i="14"/>
  <c r="AG141" i="14"/>
  <c r="AG140" i="14"/>
  <c r="AG139" i="14"/>
  <c r="AG138" i="14"/>
  <c r="AG137" i="14"/>
  <c r="AG136" i="14"/>
  <c r="AG135" i="14"/>
  <c r="AG134" i="14"/>
  <c r="AG133" i="14"/>
  <c r="AG132" i="14"/>
  <c r="AG131" i="14"/>
  <c r="AG130" i="14"/>
  <c r="AG129" i="14"/>
  <c r="AG128" i="14"/>
  <c r="AG127" i="14"/>
  <c r="AG126" i="14"/>
  <c r="AG125" i="14"/>
  <c r="AG124" i="14"/>
  <c r="AG123" i="14"/>
  <c r="AG122" i="14"/>
  <c r="AG121" i="14"/>
  <c r="AG120" i="14"/>
  <c r="AG119" i="14"/>
  <c r="AG118" i="14"/>
  <c r="AG117" i="14"/>
  <c r="AG116" i="14"/>
  <c r="AG115" i="14"/>
  <c r="AG114" i="14"/>
  <c r="AG113" i="14"/>
  <c r="AG112" i="14"/>
  <c r="AG111" i="14"/>
  <c r="AG110" i="14"/>
  <c r="AG109" i="14"/>
  <c r="AG108" i="14"/>
  <c r="AG107" i="14"/>
  <c r="AG106" i="14"/>
  <c r="AG105" i="14"/>
  <c r="AG104" i="14"/>
  <c r="AG103" i="14"/>
  <c r="AG102" i="14"/>
  <c r="AG101" i="14"/>
  <c r="AG100" i="14"/>
  <c r="AG99" i="14"/>
  <c r="AG98" i="14"/>
  <c r="AG97" i="14"/>
  <c r="AG96" i="14"/>
  <c r="AG95" i="14"/>
  <c r="AG94" i="14"/>
  <c r="AG93" i="14"/>
  <c r="AG92" i="14"/>
  <c r="AG91" i="14"/>
  <c r="AG90" i="14"/>
  <c r="AG89" i="14"/>
  <c r="AG88" i="14"/>
  <c r="AG87" i="14"/>
  <c r="AG86" i="14"/>
  <c r="AG85" i="14"/>
  <c r="AG84" i="14"/>
  <c r="AG83" i="14"/>
  <c r="AG82" i="14"/>
  <c r="AG81" i="14"/>
  <c r="AG80" i="14"/>
  <c r="AG79" i="14"/>
  <c r="AG78" i="14"/>
  <c r="AG77" i="14"/>
  <c r="AG76" i="14"/>
  <c r="AG75" i="14"/>
  <c r="AG74" i="14"/>
  <c r="AG73" i="14"/>
  <c r="AG72" i="14"/>
  <c r="AG71" i="14"/>
  <c r="AG70" i="14"/>
  <c r="AG69" i="14"/>
  <c r="AG68" i="14"/>
  <c r="AG67" i="14"/>
  <c r="AG66" i="14"/>
  <c r="AG65" i="14"/>
  <c r="AG64" i="14"/>
  <c r="AG63" i="14"/>
  <c r="AG62" i="14"/>
  <c r="AG61" i="14"/>
  <c r="AG60" i="14"/>
  <c r="AG59" i="14"/>
  <c r="AG58" i="14"/>
  <c r="AG57" i="14"/>
  <c r="AG56" i="14"/>
  <c r="AG55" i="14"/>
  <c r="AG54" i="14"/>
  <c r="AG53" i="14"/>
  <c r="AG52" i="14"/>
  <c r="AG51" i="14"/>
  <c r="AG50" i="14"/>
  <c r="AG49" i="14"/>
  <c r="AG48" i="14"/>
  <c r="AG47" i="14"/>
  <c r="AG46" i="14"/>
  <c r="AG45" i="14"/>
  <c r="AG44" i="14"/>
  <c r="AG43" i="14"/>
  <c r="AG42" i="14"/>
  <c r="AG41" i="14"/>
  <c r="AG40" i="14"/>
  <c r="AG39" i="14"/>
  <c r="AG38" i="14"/>
  <c r="AG37" i="14"/>
  <c r="AG36" i="14"/>
  <c r="AG35" i="14"/>
  <c r="AG34" i="14"/>
  <c r="AG33" i="14"/>
  <c r="AG32" i="14"/>
  <c r="AG31" i="14"/>
  <c r="AG30" i="14"/>
  <c r="AG29" i="14"/>
  <c r="AG28" i="14"/>
  <c r="AG27" i="14"/>
  <c r="AG26" i="14"/>
  <c r="AG25" i="14"/>
  <c r="AG24" i="14"/>
  <c r="AG23" i="14"/>
  <c r="AG22" i="14"/>
  <c r="AG21" i="14"/>
  <c r="AG20" i="14"/>
  <c r="AG19" i="14"/>
  <c r="AG18" i="14"/>
  <c r="G13" i="15" l="1"/>
  <c r="A10" i="15"/>
  <c r="F13" i="15"/>
  <c r="A9" i="15"/>
  <c r="E13" i="15"/>
  <c r="A8" i="15"/>
  <c r="D13" i="15"/>
  <c r="A7" i="15"/>
  <c r="C13" i="15"/>
  <c r="A6" i="15"/>
  <c r="B13" i="15"/>
  <c r="A5" i="15"/>
  <c r="K9" i="2"/>
  <c r="K8" i="2"/>
  <c r="K7" i="2"/>
  <c r="K6" i="2"/>
  <c r="K5" i="2"/>
  <c r="K4" i="2"/>
  <c r="K41"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AF1002" i="14" s="1"/>
  <c r="G1002" i="14"/>
  <c r="F1002" i="14"/>
  <c r="E1002" i="14"/>
  <c r="D1002" i="14"/>
  <c r="C1002" i="14"/>
  <c r="B1002" i="14"/>
  <c r="AD1002" i="14" s="1"/>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D1001" i="14" s="1"/>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D1000" i="14" s="1"/>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AF998" i="14" s="1"/>
  <c r="G998" i="14"/>
  <c r="F998" i="14"/>
  <c r="E998" i="14"/>
  <c r="D998" i="14"/>
  <c r="C998" i="14"/>
  <c r="B998" i="14"/>
  <c r="AD998" i="14" s="1"/>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D996" i="14" s="1"/>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D994" i="14" s="1"/>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D992" i="14" s="1"/>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D990" i="14" s="1"/>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D988" i="14" s="1"/>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D986" i="14" s="1"/>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D984" i="14" s="1"/>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D980" i="14" s="1"/>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AH979" i="14" s="1"/>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D976" i="14" s="1"/>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AH975" i="14" s="1"/>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D974" i="14" s="1"/>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D972" i="14" s="1"/>
  <c r="A972" i="14"/>
  <c r="Z971" i="14"/>
  <c r="Y971" i="14"/>
  <c r="X971" i="14"/>
  <c r="W971" i="14"/>
  <c r="V971" i="14"/>
  <c r="U971" i="14"/>
  <c r="T971" i="14"/>
  <c r="S971" i="14"/>
  <c r="R971" i="14"/>
  <c r="Q971" i="14"/>
  <c r="P971" i="14"/>
  <c r="O971" i="14"/>
  <c r="N971" i="14"/>
  <c r="M971" i="14"/>
  <c r="L971" i="14"/>
  <c r="K971" i="14"/>
  <c r="J971" i="14"/>
  <c r="I971" i="14"/>
  <c r="H971" i="14"/>
  <c r="AF971" i="14" s="1"/>
  <c r="G971" i="14"/>
  <c r="F971" i="14"/>
  <c r="E971" i="14"/>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D970" i="14" s="1"/>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D968" i="14" s="1"/>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AH967" i="14" s="1"/>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D966" i="14" s="1"/>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D964" i="14" s="1"/>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AH963" i="14" s="1"/>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D962" i="14" s="1"/>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D960" i="14" s="1"/>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D958" i="14" s="1"/>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D956" i="14" s="1"/>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AH955" i="14" s="1"/>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D954" i="14" s="1"/>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D952" i="14" s="1"/>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AH951" i="14" s="1"/>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D950" i="14" s="1"/>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D948" i="14" s="1"/>
  <c r="A948" i="14"/>
  <c r="Z947" i="14"/>
  <c r="Y947" i="14"/>
  <c r="X947" i="14"/>
  <c r="W947" i="14"/>
  <c r="V947" i="14"/>
  <c r="U947" i="14"/>
  <c r="T947" i="14"/>
  <c r="S947" i="14"/>
  <c r="R947" i="14"/>
  <c r="Q947" i="14"/>
  <c r="P947" i="14"/>
  <c r="O947" i="14"/>
  <c r="N947" i="14"/>
  <c r="M947" i="14"/>
  <c r="L947" i="14"/>
  <c r="K947" i="14"/>
  <c r="J947" i="14"/>
  <c r="I947" i="14"/>
  <c r="H947" i="14"/>
  <c r="AF947" i="14" s="1"/>
  <c r="G947" i="14"/>
  <c r="F947" i="14"/>
  <c r="E947" i="14"/>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D946" i="14" s="1"/>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D944" i="14" s="1"/>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AH943" i="14" s="1"/>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D942" i="14" s="1"/>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D940" i="14" s="1"/>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AH939" i="14" s="1"/>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D936" i="14" s="1"/>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D932" i="14" s="1"/>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AH931" i="14" s="1"/>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D928" i="14" s="1"/>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AH927" i="14" s="1"/>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D924" i="14" s="1"/>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D920" i="14" s="1"/>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AH919" i="14" s="1"/>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D916" i="14" s="1"/>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AH915" i="14" s="1"/>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D912" i="14" s="1"/>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D908" i="14" s="1"/>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AH907" i="14" s="1"/>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D904" i="14" s="1"/>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AH903" i="14" s="1"/>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D900" i="14" s="1"/>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D896" i="14" s="1"/>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D892" i="14" s="1"/>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D888" i="14" s="1"/>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D884" i="14" s="1"/>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D880" i="14" s="1"/>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D876" i="14" s="1"/>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D872" i="14" s="1"/>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D868" i="14" s="1"/>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D864" i="14" s="1"/>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D860" i="14" s="1"/>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D856" i="14" s="1"/>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D852" i="14" s="1"/>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D848" i="14" s="1"/>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D844" i="14" s="1"/>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D840" i="14" s="1"/>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D836" i="14" s="1"/>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D832" i="14" s="1"/>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D828" i="14" s="1"/>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D824" i="14" s="1"/>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D820" i="14" s="1"/>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D816" i="14" s="1"/>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D812" i="14" s="1"/>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AH811" i="14" s="1"/>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D808" i="14" s="1"/>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AH807" i="14" s="1"/>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D804" i="14" s="1"/>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D800" i="14" s="1"/>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AH799" i="14" s="1"/>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D796" i="14" s="1"/>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AH795" i="14" s="1"/>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D792" i="14" s="1"/>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D788" i="14" s="1"/>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AH787" i="14" s="1"/>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D784" i="14" s="1"/>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AH783" i="14" s="1"/>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D780" i="14" s="1"/>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D776" i="14" s="1"/>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AH775" i="14" s="1"/>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D772" i="14" s="1"/>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AH771" i="14" s="1"/>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D768" i="14" s="1"/>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D764" i="14" s="1"/>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AH763" i="14" s="1"/>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D760" i="14" s="1"/>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D756" i="14" s="1"/>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D752" i="14" s="1"/>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AH751" i="14" s="1"/>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D748" i="14" s="1"/>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D744" i="14" s="1"/>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D740" i="14" s="1"/>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AH739" i="14" s="1"/>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D736" i="14" s="1"/>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AH732" i="14" s="1"/>
  <c r="B732" i="14"/>
  <c r="AD732" i="14" s="1"/>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AH728" i="14" s="1"/>
  <c r="B728" i="14"/>
  <c r="AD728" i="14" s="1"/>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AH727" i="14" s="1"/>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AH724" i="14" s="1"/>
  <c r="B724" i="14"/>
  <c r="AD724" i="14" s="1"/>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AH723" i="14" s="1"/>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AH720" i="14" s="1"/>
  <c r="B720" i="14"/>
  <c r="AD720" i="14" s="1"/>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AH716" i="14" s="1"/>
  <c r="B716" i="14"/>
  <c r="AD716" i="14" s="1"/>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AH715" i="14" s="1"/>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AH712" i="14" s="1"/>
  <c r="B712" i="14"/>
  <c r="AD712" i="14" s="1"/>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AH711" i="14" s="1"/>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AH708" i="14" s="1"/>
  <c r="B708" i="14"/>
  <c r="AD708" i="14" s="1"/>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AH704" i="14" s="1"/>
  <c r="B704" i="14"/>
  <c r="AD704" i="14" s="1"/>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AH703" i="14" s="1"/>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AH700" i="14" s="1"/>
  <c r="B700" i="14"/>
  <c r="AD700" i="14" s="1"/>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AH699" i="14" s="1"/>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AH696" i="14" s="1"/>
  <c r="B696" i="14"/>
  <c r="AD696" i="14" s="1"/>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AH692" i="14" s="1"/>
  <c r="B692" i="14"/>
  <c r="AD692" i="14" s="1"/>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AH691" i="14" s="1"/>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AH688" i="14" s="1"/>
  <c r="B688" i="14"/>
  <c r="AD688" i="14" s="1"/>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AH687" i="14" s="1"/>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AH684" i="14" s="1"/>
  <c r="B684" i="14"/>
  <c r="AD684" i="14" s="1"/>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AH680" i="14" s="1"/>
  <c r="B680" i="14"/>
  <c r="AD680" i="14" s="1"/>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AH679" i="14" s="1"/>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AH676" i="14" s="1"/>
  <c r="B676" i="14"/>
  <c r="AD676" i="14" s="1"/>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AH675" i="14" s="1"/>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AH672" i="14" s="1"/>
  <c r="B672" i="14"/>
  <c r="AD672" i="14" s="1"/>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AH668" i="14" s="1"/>
  <c r="B668" i="14"/>
  <c r="AD668" i="14" s="1"/>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AH667" i="14" s="1"/>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AH664" i="14" s="1"/>
  <c r="B664" i="14"/>
  <c r="AD664" i="14" s="1"/>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AH663" i="14" s="1"/>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AH660" i="14" s="1"/>
  <c r="B660" i="14"/>
  <c r="AD660" i="14" s="1"/>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AH656" i="14" s="1"/>
  <c r="B656" i="14"/>
  <c r="AD656" i="14" s="1"/>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AH655" i="14" s="1"/>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AH652" i="14" s="1"/>
  <c r="B652" i="14"/>
  <c r="AD652" i="14" s="1"/>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AH651" i="14" s="1"/>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AH648" i="14" s="1"/>
  <c r="B648" i="14"/>
  <c r="AD648" i="14" s="1"/>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AH644" i="14" s="1"/>
  <c r="B644" i="14"/>
  <c r="AD644" i="14" s="1"/>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AH643" i="14" s="1"/>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AH640" i="14" s="1"/>
  <c r="B640" i="14"/>
  <c r="AD640" i="14" s="1"/>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AH639" i="14" s="1"/>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AH636" i="14" s="1"/>
  <c r="B636" i="14"/>
  <c r="AD636" i="14" s="1"/>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AH632" i="14" s="1"/>
  <c r="B632" i="14"/>
  <c r="AD632" i="14" s="1"/>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AH631" i="14" s="1"/>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AH628" i="14" s="1"/>
  <c r="B628" i="14"/>
  <c r="AD628" i="14" s="1"/>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AH627" i="14" s="1"/>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AH624" i="14" s="1"/>
  <c r="B624" i="14"/>
  <c r="AD624" i="14" s="1"/>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D620" i="14" s="1"/>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AH619" i="14" s="1"/>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AH616" i="14" s="1"/>
  <c r="B616" i="14"/>
  <c r="AD616" i="14" s="1"/>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AH615" i="14" s="1"/>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AH612" i="14" s="1"/>
  <c r="B612" i="14"/>
  <c r="AD612" i="14" s="1"/>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D608" i="14" s="1"/>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AH607" i="14" s="1"/>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AH604" i="14" s="1"/>
  <c r="B604" i="14"/>
  <c r="AD604" i="14" s="1"/>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AH603" i="14" s="1"/>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AH600" i="14" s="1"/>
  <c r="B600" i="14"/>
  <c r="AD600" i="14" s="1"/>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D596" i="14" s="1"/>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AH595" i="14" s="1"/>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AH592" i="14" s="1"/>
  <c r="B592" i="14"/>
  <c r="AD592" i="14" s="1"/>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AH591" i="14" s="1"/>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AH588" i="14" s="1"/>
  <c r="B588" i="14"/>
  <c r="AD588" i="14" s="1"/>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D584" i="14" s="1"/>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AH583" i="14" s="1"/>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AH580" i="14" s="1"/>
  <c r="B580" i="14"/>
  <c r="AD580" i="14" s="1"/>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AH579" i="14" s="1"/>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AH576" i="14" s="1"/>
  <c r="B576" i="14"/>
  <c r="AD576" i="14" s="1"/>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D572" i="14" s="1"/>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AH571" i="14" s="1"/>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AH568" i="14" s="1"/>
  <c r="B568" i="14"/>
  <c r="AD568" i="14" s="1"/>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AH567" i="14" s="1"/>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AH564" i="14" s="1"/>
  <c r="B564" i="14"/>
  <c r="AD564" i="14" s="1"/>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D560" i="14" s="1"/>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AH559" i="14" s="1"/>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AH556" i="14" s="1"/>
  <c r="B556" i="14"/>
  <c r="AD556" i="14" s="1"/>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AH555" i="14" s="1"/>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AH552" i="14" s="1"/>
  <c r="B552" i="14"/>
  <c r="AD552" i="14" s="1"/>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D548" i="14" s="1"/>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AH547" i="14" s="1"/>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AH544" i="14" s="1"/>
  <c r="B544" i="14"/>
  <c r="AD544" i="14" s="1"/>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AH543" i="14" s="1"/>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AH540" i="14" s="1"/>
  <c r="B540" i="14"/>
  <c r="AD540" i="14" s="1"/>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D536" i="14" s="1"/>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AH535" i="14" s="1"/>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AH532" i="14" s="1"/>
  <c r="B532" i="14"/>
  <c r="AD532" i="14" s="1"/>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AH531" i="14" s="1"/>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AH528" i="14" s="1"/>
  <c r="B528" i="14"/>
  <c r="AD528" i="14" s="1"/>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AH524" i="14" s="1"/>
  <c r="B524" i="14"/>
  <c r="AD524" i="14" s="1"/>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AH523" i="14" s="1"/>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AH520" i="14" s="1"/>
  <c r="B520" i="14"/>
  <c r="AD520" i="14" s="1"/>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AH519" i="14" s="1"/>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AH516" i="14" s="1"/>
  <c r="B516" i="14"/>
  <c r="AD516" i="14" s="1"/>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D512" i="14" s="1"/>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AH511" i="14" s="1"/>
  <c r="B511" i="14"/>
  <c r="A511" i="14"/>
  <c r="Z510" i="14"/>
  <c r="Y510" i="14"/>
  <c r="X510" i="14"/>
  <c r="W510" i="14"/>
  <c r="V510" i="14"/>
  <c r="U510" i="14"/>
  <c r="T510" i="14"/>
  <c r="S510" i="14"/>
  <c r="R510" i="14"/>
  <c r="Q510" i="14"/>
  <c r="P510" i="14"/>
  <c r="O510" i="14"/>
  <c r="N510" i="14"/>
  <c r="M510" i="14"/>
  <c r="L510" i="14"/>
  <c r="K510" i="14"/>
  <c r="J510" i="14"/>
  <c r="I510" i="14"/>
  <c r="H510" i="14"/>
  <c r="AF510" i="14" s="1"/>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D509" i="14" s="1"/>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AH508" i="14" s="1"/>
  <c r="B508" i="14"/>
  <c r="AD508" i="14" s="1"/>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AH507" i="14" s="1"/>
  <c r="B507" i="14"/>
  <c r="A507" i="14"/>
  <c r="Z506" i="14"/>
  <c r="Y506" i="14"/>
  <c r="X506" i="14"/>
  <c r="W506" i="14"/>
  <c r="V506" i="14"/>
  <c r="U506" i="14"/>
  <c r="T506" i="14"/>
  <c r="S506" i="14"/>
  <c r="R506" i="14"/>
  <c r="Q506" i="14"/>
  <c r="P506" i="14"/>
  <c r="O506" i="14"/>
  <c r="N506" i="14"/>
  <c r="M506" i="14"/>
  <c r="L506" i="14"/>
  <c r="K506" i="14"/>
  <c r="J506" i="14"/>
  <c r="I506" i="14"/>
  <c r="H506" i="14"/>
  <c r="AF506" i="14" s="1"/>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D505" i="14" s="1"/>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AH504" i="14" s="1"/>
  <c r="B504" i="14"/>
  <c r="AD504" i="14" s="1"/>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AF502" i="14" s="1"/>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D501" i="14" s="1"/>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D500" i="14" s="1"/>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AH499" i="14" s="1"/>
  <c r="B499" i="14"/>
  <c r="A499" i="14"/>
  <c r="Z498" i="14"/>
  <c r="Y498" i="14"/>
  <c r="X498" i="14"/>
  <c r="W498" i="14"/>
  <c r="V498" i="14"/>
  <c r="U498" i="14"/>
  <c r="T498" i="14"/>
  <c r="S498" i="14"/>
  <c r="R498" i="14"/>
  <c r="Q498" i="14"/>
  <c r="P498" i="14"/>
  <c r="O498" i="14"/>
  <c r="N498" i="14"/>
  <c r="M498" i="14"/>
  <c r="L498" i="14"/>
  <c r="K498" i="14"/>
  <c r="J498" i="14"/>
  <c r="I498" i="14"/>
  <c r="H498" i="14"/>
  <c r="AF498" i="14" s="1"/>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D497" i="14" s="1"/>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AH496" i="14" s="1"/>
  <c r="B496" i="14"/>
  <c r="AD496" i="14" s="1"/>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AH495" i="14" s="1"/>
  <c r="B495" i="14"/>
  <c r="A495" i="14"/>
  <c r="Z494" i="14"/>
  <c r="Y494" i="14"/>
  <c r="X494" i="14"/>
  <c r="W494" i="14"/>
  <c r="V494" i="14"/>
  <c r="U494" i="14"/>
  <c r="T494" i="14"/>
  <c r="S494" i="14"/>
  <c r="R494" i="14"/>
  <c r="Q494" i="14"/>
  <c r="P494" i="14"/>
  <c r="O494" i="14"/>
  <c r="N494" i="14"/>
  <c r="M494" i="14"/>
  <c r="L494" i="14"/>
  <c r="K494" i="14"/>
  <c r="J494" i="14"/>
  <c r="I494" i="14"/>
  <c r="H494" i="14"/>
  <c r="AF494" i="14" s="1"/>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D493" i="14" s="1"/>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AH492" i="14" s="1"/>
  <c r="B492" i="14"/>
  <c r="AD492" i="14" s="1"/>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AF490" i="14" s="1"/>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D489" i="14" s="1"/>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D488" i="14" s="1"/>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AH487" i="14" s="1"/>
  <c r="B487" i="14"/>
  <c r="A487" i="14"/>
  <c r="Z486" i="14"/>
  <c r="Y486" i="14"/>
  <c r="X486" i="14"/>
  <c r="W486" i="14"/>
  <c r="V486" i="14"/>
  <c r="U486" i="14"/>
  <c r="T486" i="14"/>
  <c r="S486" i="14"/>
  <c r="R486" i="14"/>
  <c r="Q486" i="14"/>
  <c r="P486" i="14"/>
  <c r="O486" i="14"/>
  <c r="N486" i="14"/>
  <c r="M486" i="14"/>
  <c r="L486" i="14"/>
  <c r="K486" i="14"/>
  <c r="J486" i="14"/>
  <c r="I486" i="14"/>
  <c r="H486" i="14"/>
  <c r="AF486" i="14" s="1"/>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D485" i="14" s="1"/>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AH484" i="14" s="1"/>
  <c r="B484" i="14"/>
  <c r="AD484" i="14" s="1"/>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AH483" i="14" s="1"/>
  <c r="B483" i="14"/>
  <c r="A483" i="14"/>
  <c r="Z482" i="14"/>
  <c r="Y482" i="14"/>
  <c r="X482" i="14"/>
  <c r="W482" i="14"/>
  <c r="V482" i="14"/>
  <c r="U482" i="14"/>
  <c r="T482" i="14"/>
  <c r="S482" i="14"/>
  <c r="R482" i="14"/>
  <c r="Q482" i="14"/>
  <c r="P482" i="14"/>
  <c r="O482" i="14"/>
  <c r="N482" i="14"/>
  <c r="M482" i="14"/>
  <c r="L482" i="14"/>
  <c r="K482" i="14"/>
  <c r="J482" i="14"/>
  <c r="I482" i="14"/>
  <c r="H482" i="14"/>
  <c r="AF482" i="14" s="1"/>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D481" i="14" s="1"/>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AH480" i="14" s="1"/>
  <c r="B480" i="14"/>
  <c r="AD480" i="14" s="1"/>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AF478" i="14" s="1"/>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D477" i="14" s="1"/>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D476" i="14" s="1"/>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AH475" i="14" s="1"/>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D473" i="14" s="1"/>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AH472" i="14" s="1"/>
  <c r="B472" i="14"/>
  <c r="AD472" i="14" s="1"/>
  <c r="A472" i="14"/>
  <c r="Z471" i="14"/>
  <c r="Y471" i="14"/>
  <c r="X471" i="14"/>
  <c r="W471" i="14"/>
  <c r="V471" i="14"/>
  <c r="U471" i="14"/>
  <c r="T471" i="14"/>
  <c r="S471" i="14"/>
  <c r="R471" i="14"/>
  <c r="Q471" i="14"/>
  <c r="P471" i="14"/>
  <c r="O471" i="14"/>
  <c r="N471" i="14"/>
  <c r="M471" i="14"/>
  <c r="L471" i="14"/>
  <c r="K471" i="14"/>
  <c r="J471" i="14"/>
  <c r="I471" i="14"/>
  <c r="H471" i="14"/>
  <c r="AF471" i="14" s="1"/>
  <c r="G471" i="14"/>
  <c r="F471" i="14"/>
  <c r="E471" i="14"/>
  <c r="D471" i="14"/>
  <c r="C471" i="14"/>
  <c r="AH471" i="14" s="1"/>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D470" i="14" s="1"/>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AH468" i="14" s="1"/>
  <c r="B468" i="14"/>
  <c r="AD468" i="14" s="1"/>
  <c r="A468" i="14"/>
  <c r="Z467" i="14"/>
  <c r="Y467" i="14"/>
  <c r="X467" i="14"/>
  <c r="W467" i="14"/>
  <c r="V467" i="14"/>
  <c r="U467" i="14"/>
  <c r="T467" i="14"/>
  <c r="S467" i="14"/>
  <c r="R467" i="14"/>
  <c r="Q467" i="14"/>
  <c r="P467" i="14"/>
  <c r="O467" i="14"/>
  <c r="N467" i="14"/>
  <c r="M467" i="14"/>
  <c r="L467" i="14"/>
  <c r="K467" i="14"/>
  <c r="J467" i="14"/>
  <c r="I467" i="14"/>
  <c r="H467" i="14"/>
  <c r="AF467" i="14" s="1"/>
  <c r="G467" i="14"/>
  <c r="F467" i="14"/>
  <c r="E467" i="14"/>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D466" i="14" s="1"/>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AH465" i="14" s="1"/>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D464" i="14" s="1"/>
  <c r="A464" i="14"/>
  <c r="Z463" i="14"/>
  <c r="Y463" i="14"/>
  <c r="X463" i="14"/>
  <c r="W463" i="14"/>
  <c r="V463" i="14"/>
  <c r="U463" i="14"/>
  <c r="T463" i="14"/>
  <c r="S463" i="14"/>
  <c r="R463" i="14"/>
  <c r="Q463" i="14"/>
  <c r="P463" i="14"/>
  <c r="O463" i="14"/>
  <c r="N463" i="14"/>
  <c r="M463" i="14"/>
  <c r="L463" i="14"/>
  <c r="K463" i="14"/>
  <c r="J463" i="14"/>
  <c r="I463" i="14"/>
  <c r="H463" i="14"/>
  <c r="AF463" i="14" s="1"/>
  <c r="G463" i="14"/>
  <c r="F463" i="14"/>
  <c r="E463" i="14"/>
  <c r="D463" i="14"/>
  <c r="C463" i="14"/>
  <c r="AH463" i="14" s="1"/>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D462" i="14" s="1"/>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AH460" i="14" s="1"/>
  <c r="B460" i="14"/>
  <c r="AD460" i="14" s="1"/>
  <c r="A460" i="14"/>
  <c r="Z459" i="14"/>
  <c r="Y459" i="14"/>
  <c r="X459" i="14"/>
  <c r="W459" i="14"/>
  <c r="V459" i="14"/>
  <c r="U459" i="14"/>
  <c r="T459" i="14"/>
  <c r="S459" i="14"/>
  <c r="R459" i="14"/>
  <c r="Q459" i="14"/>
  <c r="P459" i="14"/>
  <c r="O459" i="14"/>
  <c r="N459" i="14"/>
  <c r="M459" i="14"/>
  <c r="L459" i="14"/>
  <c r="K459" i="14"/>
  <c r="J459" i="14"/>
  <c r="I459" i="14"/>
  <c r="H459" i="14"/>
  <c r="AF459" i="14" s="1"/>
  <c r="G459" i="14"/>
  <c r="F459" i="14"/>
  <c r="E459" i="14"/>
  <c r="D459" i="14"/>
  <c r="C459" i="14"/>
  <c r="AH459" i="14" s="1"/>
  <c r="B459" i="14"/>
  <c r="A459" i="14"/>
  <c r="Z458" i="14"/>
  <c r="Y458" i="14"/>
  <c r="X458" i="14"/>
  <c r="W458" i="14"/>
  <c r="V458" i="14"/>
  <c r="U458" i="14"/>
  <c r="T458" i="14"/>
  <c r="S458" i="14"/>
  <c r="R458" i="14"/>
  <c r="Q458" i="14"/>
  <c r="P458" i="14"/>
  <c r="O458" i="14"/>
  <c r="N458" i="14"/>
  <c r="M458" i="14"/>
  <c r="L458" i="14"/>
  <c r="K458" i="14"/>
  <c r="J458" i="14"/>
  <c r="I458" i="14"/>
  <c r="H458" i="14"/>
  <c r="AF458" i="14" s="1"/>
  <c r="G458" i="14"/>
  <c r="F458" i="14"/>
  <c r="E458" i="14"/>
  <c r="D458" i="14"/>
  <c r="C458" i="14"/>
  <c r="B458" i="14"/>
  <c r="AD458" i="14" s="1"/>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AH456" i="14" s="1"/>
  <c r="B456" i="14"/>
  <c r="AD456" i="14" s="1"/>
  <c r="A456" i="14"/>
  <c r="Z455" i="14"/>
  <c r="Y455" i="14"/>
  <c r="X455" i="14"/>
  <c r="W455" i="14"/>
  <c r="V455" i="14"/>
  <c r="U455" i="14"/>
  <c r="T455" i="14"/>
  <c r="S455" i="14"/>
  <c r="R455" i="14"/>
  <c r="Q455" i="14"/>
  <c r="P455" i="14"/>
  <c r="O455" i="14"/>
  <c r="N455" i="14"/>
  <c r="M455" i="14"/>
  <c r="L455" i="14"/>
  <c r="K455" i="14"/>
  <c r="J455" i="14"/>
  <c r="I455" i="14"/>
  <c r="H455" i="14"/>
  <c r="AF455" i="14" s="1"/>
  <c r="G455" i="14"/>
  <c r="F455" i="14"/>
  <c r="E455" i="14"/>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D454" i="14" s="1"/>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D452" i="14" s="1"/>
  <c r="A452" i="14"/>
  <c r="Z451" i="14"/>
  <c r="Y451" i="14"/>
  <c r="X451" i="14"/>
  <c r="W451" i="14"/>
  <c r="V451" i="14"/>
  <c r="U451" i="14"/>
  <c r="T451" i="14"/>
  <c r="S451" i="14"/>
  <c r="R451" i="14"/>
  <c r="Q451" i="14"/>
  <c r="P451" i="14"/>
  <c r="O451" i="14"/>
  <c r="N451" i="14"/>
  <c r="M451" i="14"/>
  <c r="L451" i="14"/>
  <c r="K451" i="14"/>
  <c r="J451" i="14"/>
  <c r="I451" i="14"/>
  <c r="H451" i="14"/>
  <c r="AF451" i="14" s="1"/>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D450" i="14" s="1"/>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AH448" i="14" s="1"/>
  <c r="B448" i="14"/>
  <c r="AD448" i="14" s="1"/>
  <c r="A448" i="14"/>
  <c r="Z447" i="14"/>
  <c r="Y447" i="14"/>
  <c r="X447" i="14"/>
  <c r="W447" i="14"/>
  <c r="V447" i="14"/>
  <c r="U447" i="14"/>
  <c r="T447" i="14"/>
  <c r="S447" i="14"/>
  <c r="R447" i="14"/>
  <c r="Q447" i="14"/>
  <c r="P447" i="14"/>
  <c r="O447" i="14"/>
  <c r="N447" i="14"/>
  <c r="M447" i="14"/>
  <c r="L447" i="14"/>
  <c r="K447" i="14"/>
  <c r="J447" i="14"/>
  <c r="I447" i="14"/>
  <c r="H447" i="14"/>
  <c r="AF447" i="14" s="1"/>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D446" i="14" s="1"/>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AH444" i="14" s="1"/>
  <c r="B444" i="14"/>
  <c r="AD444" i="14" s="1"/>
  <c r="A444" i="14"/>
  <c r="Z443" i="14"/>
  <c r="Y443" i="14"/>
  <c r="X443" i="14"/>
  <c r="W443" i="14"/>
  <c r="V443" i="14"/>
  <c r="U443" i="14"/>
  <c r="T443" i="14"/>
  <c r="S443" i="14"/>
  <c r="R443" i="14"/>
  <c r="Q443" i="14"/>
  <c r="P443" i="14"/>
  <c r="O443" i="14"/>
  <c r="N443" i="14"/>
  <c r="M443" i="14"/>
  <c r="L443" i="14"/>
  <c r="K443" i="14"/>
  <c r="J443" i="14"/>
  <c r="I443" i="14"/>
  <c r="H443" i="14"/>
  <c r="AF443" i="14" s="1"/>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D442" i="14" s="1"/>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D440" i="14" s="1"/>
  <c r="A440" i="14"/>
  <c r="Z439" i="14"/>
  <c r="Y439" i="14"/>
  <c r="X439" i="14"/>
  <c r="W439" i="14"/>
  <c r="V439" i="14"/>
  <c r="U439" i="14"/>
  <c r="T439" i="14"/>
  <c r="S439" i="14"/>
  <c r="R439" i="14"/>
  <c r="Q439" i="14"/>
  <c r="P439" i="14"/>
  <c r="O439" i="14"/>
  <c r="N439" i="14"/>
  <c r="M439" i="14"/>
  <c r="L439" i="14"/>
  <c r="K439" i="14"/>
  <c r="J439" i="14"/>
  <c r="I439" i="14"/>
  <c r="H439" i="14"/>
  <c r="AF439" i="14" s="1"/>
  <c r="G439" i="14"/>
  <c r="F439" i="14"/>
  <c r="E439" i="14"/>
  <c r="D439" i="14"/>
  <c r="C439" i="14"/>
  <c r="AH439" i="14" s="1"/>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D438" i="14" s="1"/>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AH437" i="14" s="1"/>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AH436" i="14" s="1"/>
  <c r="B436" i="14"/>
  <c r="AD436" i="14" s="1"/>
  <c r="A436" i="14"/>
  <c r="Z435" i="14"/>
  <c r="Y435" i="14"/>
  <c r="X435" i="14"/>
  <c r="W435" i="14"/>
  <c r="V435" i="14"/>
  <c r="U435" i="14"/>
  <c r="T435" i="14"/>
  <c r="S435" i="14"/>
  <c r="R435" i="14"/>
  <c r="Q435" i="14"/>
  <c r="P435" i="14"/>
  <c r="O435" i="14"/>
  <c r="N435" i="14"/>
  <c r="M435" i="14"/>
  <c r="L435" i="14"/>
  <c r="K435" i="14"/>
  <c r="J435" i="14"/>
  <c r="I435" i="14"/>
  <c r="H435" i="14"/>
  <c r="AF435" i="14" s="1"/>
  <c r="G435" i="14"/>
  <c r="F435" i="14"/>
  <c r="E435" i="14"/>
  <c r="D435" i="14"/>
  <c r="C435" i="14"/>
  <c r="AH435" i="14" s="1"/>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D434" i="14" s="1"/>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AH433" i="14" s="1"/>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AH432" i="14" s="1"/>
  <c r="B432" i="14"/>
  <c r="AD432" i="14" s="1"/>
  <c r="A432" i="14"/>
  <c r="Z431" i="14"/>
  <c r="Y431" i="14"/>
  <c r="X431" i="14"/>
  <c r="W431" i="14"/>
  <c r="V431" i="14"/>
  <c r="U431" i="14"/>
  <c r="T431" i="14"/>
  <c r="S431" i="14"/>
  <c r="R431" i="14"/>
  <c r="Q431" i="14"/>
  <c r="P431" i="14"/>
  <c r="O431" i="14"/>
  <c r="N431" i="14"/>
  <c r="M431" i="14"/>
  <c r="L431" i="14"/>
  <c r="K431" i="14"/>
  <c r="J431" i="14"/>
  <c r="I431" i="14"/>
  <c r="H431" i="14"/>
  <c r="AF431" i="14" s="1"/>
  <c r="G431" i="14"/>
  <c r="F431" i="14"/>
  <c r="E431" i="14"/>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AF430" i="14" s="1"/>
  <c r="G430" i="14"/>
  <c r="F430" i="14"/>
  <c r="E430" i="14"/>
  <c r="D430" i="14"/>
  <c r="C430" i="14"/>
  <c r="B430" i="14"/>
  <c r="AD430" i="14" s="1"/>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D428" i="14" s="1"/>
  <c r="A428" i="14"/>
  <c r="Z427" i="14"/>
  <c r="Y427" i="14"/>
  <c r="X427" i="14"/>
  <c r="W427" i="14"/>
  <c r="V427" i="14"/>
  <c r="U427" i="14"/>
  <c r="T427" i="14"/>
  <c r="S427" i="14"/>
  <c r="R427" i="14"/>
  <c r="Q427" i="14"/>
  <c r="P427" i="14"/>
  <c r="O427" i="14"/>
  <c r="N427" i="14"/>
  <c r="M427" i="14"/>
  <c r="L427" i="14"/>
  <c r="K427" i="14"/>
  <c r="J427" i="14"/>
  <c r="I427" i="14"/>
  <c r="H427" i="14"/>
  <c r="AF427" i="14" s="1"/>
  <c r="G427" i="14"/>
  <c r="F427" i="14"/>
  <c r="E427" i="14"/>
  <c r="D427" i="14"/>
  <c r="C427" i="14"/>
  <c r="AH427" i="14" s="1"/>
  <c r="B427" i="14"/>
  <c r="A427" i="14"/>
  <c r="Z426" i="14"/>
  <c r="Y426" i="14"/>
  <c r="X426" i="14"/>
  <c r="W426" i="14"/>
  <c r="V426" i="14"/>
  <c r="U426" i="14"/>
  <c r="T426" i="14"/>
  <c r="S426" i="14"/>
  <c r="R426" i="14"/>
  <c r="Q426" i="14"/>
  <c r="P426" i="14"/>
  <c r="O426" i="14"/>
  <c r="N426" i="14"/>
  <c r="M426" i="14"/>
  <c r="L426" i="14"/>
  <c r="K426" i="14"/>
  <c r="J426" i="14"/>
  <c r="I426" i="14"/>
  <c r="H426" i="14"/>
  <c r="AF426" i="14" s="1"/>
  <c r="G426" i="14"/>
  <c r="F426" i="14"/>
  <c r="E426" i="14"/>
  <c r="D426" i="14"/>
  <c r="C426" i="14"/>
  <c r="B426" i="14"/>
  <c r="AD426" i="14" s="1"/>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AH424" i="14" s="1"/>
  <c r="B424" i="14"/>
  <c r="AD424" i="14" s="1"/>
  <c r="A424" i="14"/>
  <c r="Z423" i="14"/>
  <c r="Y423" i="14"/>
  <c r="X423" i="14"/>
  <c r="W423" i="14"/>
  <c r="V423" i="14"/>
  <c r="U423" i="14"/>
  <c r="T423" i="14"/>
  <c r="S423" i="14"/>
  <c r="R423" i="14"/>
  <c r="Q423" i="14"/>
  <c r="P423" i="14"/>
  <c r="O423" i="14"/>
  <c r="N423" i="14"/>
  <c r="M423" i="14"/>
  <c r="L423" i="14"/>
  <c r="K423" i="14"/>
  <c r="J423" i="14"/>
  <c r="I423" i="14"/>
  <c r="H423" i="14"/>
  <c r="AF423" i="14" s="1"/>
  <c r="G423" i="14"/>
  <c r="F423" i="14"/>
  <c r="E423" i="14"/>
  <c r="D423" i="14"/>
  <c r="C423" i="14"/>
  <c r="AH423" i="14" s="1"/>
  <c r="B423" i="14"/>
  <c r="A423" i="14"/>
  <c r="Z422" i="14"/>
  <c r="Y422" i="14"/>
  <c r="X422" i="14"/>
  <c r="W422" i="14"/>
  <c r="V422" i="14"/>
  <c r="U422" i="14"/>
  <c r="T422" i="14"/>
  <c r="S422" i="14"/>
  <c r="R422" i="14"/>
  <c r="Q422" i="14"/>
  <c r="P422" i="14"/>
  <c r="O422" i="14"/>
  <c r="N422" i="14"/>
  <c r="M422" i="14"/>
  <c r="L422" i="14"/>
  <c r="K422" i="14"/>
  <c r="J422" i="14"/>
  <c r="I422" i="14"/>
  <c r="H422" i="14"/>
  <c r="AF422" i="14" s="1"/>
  <c r="G422" i="14"/>
  <c r="F422" i="14"/>
  <c r="E422" i="14"/>
  <c r="D422" i="14"/>
  <c r="C422" i="14"/>
  <c r="B422" i="14"/>
  <c r="AD422" i="14" s="1"/>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AH420" i="14" s="1"/>
  <c r="B420" i="14"/>
  <c r="AD420" i="14" s="1"/>
  <c r="A420" i="14"/>
  <c r="Z419" i="14"/>
  <c r="Y419" i="14"/>
  <c r="X419" i="14"/>
  <c r="W419" i="14"/>
  <c r="V419" i="14"/>
  <c r="U419" i="14"/>
  <c r="T419" i="14"/>
  <c r="S419" i="14"/>
  <c r="R419" i="14"/>
  <c r="Q419" i="14"/>
  <c r="P419" i="14"/>
  <c r="O419" i="14"/>
  <c r="N419" i="14"/>
  <c r="M419" i="14"/>
  <c r="L419" i="14"/>
  <c r="K419" i="14"/>
  <c r="J419" i="14"/>
  <c r="I419" i="14"/>
  <c r="H419" i="14"/>
  <c r="AF419" i="14" s="1"/>
  <c r="G419" i="14"/>
  <c r="F419" i="14"/>
  <c r="E419" i="14"/>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AF418" i="14" s="1"/>
  <c r="G418" i="14"/>
  <c r="F418" i="14"/>
  <c r="E418" i="14"/>
  <c r="D418" i="14"/>
  <c r="C418" i="14"/>
  <c r="B418" i="14"/>
  <c r="AD418" i="14" s="1"/>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D416" i="14" s="1"/>
  <c r="A416" i="14"/>
  <c r="Z415" i="14"/>
  <c r="Y415" i="14"/>
  <c r="X415" i="14"/>
  <c r="W415" i="14"/>
  <c r="V415" i="14"/>
  <c r="U415" i="14"/>
  <c r="T415" i="14"/>
  <c r="S415" i="14"/>
  <c r="R415" i="14"/>
  <c r="Q415" i="14"/>
  <c r="P415" i="14"/>
  <c r="O415" i="14"/>
  <c r="N415" i="14"/>
  <c r="M415" i="14"/>
  <c r="L415" i="14"/>
  <c r="K415" i="14"/>
  <c r="J415" i="14"/>
  <c r="I415" i="14"/>
  <c r="H415" i="14"/>
  <c r="AF415" i="14" s="1"/>
  <c r="G415" i="14"/>
  <c r="F415" i="14"/>
  <c r="E415" i="14"/>
  <c r="D415" i="14"/>
  <c r="C415" i="14"/>
  <c r="AH415" i="14" s="1"/>
  <c r="B415" i="14"/>
  <c r="A415" i="14"/>
  <c r="Z414" i="14"/>
  <c r="Y414" i="14"/>
  <c r="X414" i="14"/>
  <c r="W414" i="14"/>
  <c r="V414" i="14"/>
  <c r="U414" i="14"/>
  <c r="T414" i="14"/>
  <c r="S414" i="14"/>
  <c r="R414" i="14"/>
  <c r="Q414" i="14"/>
  <c r="P414" i="14"/>
  <c r="O414" i="14"/>
  <c r="N414" i="14"/>
  <c r="M414" i="14"/>
  <c r="L414" i="14"/>
  <c r="K414" i="14"/>
  <c r="J414" i="14"/>
  <c r="I414" i="14"/>
  <c r="H414" i="14"/>
  <c r="AF414" i="14" s="1"/>
  <c r="G414" i="14"/>
  <c r="F414" i="14"/>
  <c r="E414" i="14"/>
  <c r="D414" i="14"/>
  <c r="C414" i="14"/>
  <c r="B414" i="14"/>
  <c r="AD414" i="14" s="1"/>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AH412" i="14" s="1"/>
  <c r="B412" i="14"/>
  <c r="AD412" i="14" s="1"/>
  <c r="A412" i="14"/>
  <c r="Z411" i="14"/>
  <c r="Y411" i="14"/>
  <c r="X411" i="14"/>
  <c r="W411" i="14"/>
  <c r="V411" i="14"/>
  <c r="U411" i="14"/>
  <c r="T411" i="14"/>
  <c r="S411" i="14"/>
  <c r="R411" i="14"/>
  <c r="Q411" i="14"/>
  <c r="P411" i="14"/>
  <c r="O411" i="14"/>
  <c r="N411" i="14"/>
  <c r="M411" i="14"/>
  <c r="L411" i="14"/>
  <c r="K411" i="14"/>
  <c r="J411" i="14"/>
  <c r="I411" i="14"/>
  <c r="H411" i="14"/>
  <c r="AF411" i="14" s="1"/>
  <c r="G411" i="14"/>
  <c r="F411" i="14"/>
  <c r="E411" i="14"/>
  <c r="D411" i="14"/>
  <c r="C411" i="14"/>
  <c r="AH411" i="14" s="1"/>
  <c r="B411" i="14"/>
  <c r="A411" i="14"/>
  <c r="Z410" i="14"/>
  <c r="Y410" i="14"/>
  <c r="X410" i="14"/>
  <c r="W410" i="14"/>
  <c r="V410" i="14"/>
  <c r="U410" i="14"/>
  <c r="T410" i="14"/>
  <c r="S410" i="14"/>
  <c r="R410" i="14"/>
  <c r="Q410" i="14"/>
  <c r="P410" i="14"/>
  <c r="O410" i="14"/>
  <c r="N410" i="14"/>
  <c r="M410" i="14"/>
  <c r="L410" i="14"/>
  <c r="K410" i="14"/>
  <c r="J410" i="14"/>
  <c r="I410" i="14"/>
  <c r="H410" i="14"/>
  <c r="AF410" i="14" s="1"/>
  <c r="G410" i="14"/>
  <c r="F410" i="14"/>
  <c r="E410" i="14"/>
  <c r="D410" i="14"/>
  <c r="C410" i="14"/>
  <c r="B410" i="14"/>
  <c r="AD410" i="14" s="1"/>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AH408" i="14" s="1"/>
  <c r="B408" i="14"/>
  <c r="AD408" i="14" s="1"/>
  <c r="A408" i="14"/>
  <c r="Z407" i="14"/>
  <c r="Y407" i="14"/>
  <c r="X407" i="14"/>
  <c r="W407" i="14"/>
  <c r="V407" i="14"/>
  <c r="U407" i="14"/>
  <c r="T407" i="14"/>
  <c r="S407" i="14"/>
  <c r="R407" i="14"/>
  <c r="Q407" i="14"/>
  <c r="P407" i="14"/>
  <c r="O407" i="14"/>
  <c r="N407" i="14"/>
  <c r="M407" i="14"/>
  <c r="L407" i="14"/>
  <c r="K407" i="14"/>
  <c r="J407" i="14"/>
  <c r="I407" i="14"/>
  <c r="H407" i="14"/>
  <c r="AF407" i="14" s="1"/>
  <c r="G407" i="14"/>
  <c r="F407" i="14"/>
  <c r="E407" i="14"/>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AF406" i="14" s="1"/>
  <c r="G406" i="14"/>
  <c r="F406" i="14"/>
  <c r="E406" i="14"/>
  <c r="D406" i="14"/>
  <c r="C406" i="14"/>
  <c r="B406" i="14"/>
  <c r="AD406" i="14" s="1"/>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D404" i="14" s="1"/>
  <c r="A404" i="14"/>
  <c r="Z403" i="14"/>
  <c r="Y403" i="14"/>
  <c r="X403" i="14"/>
  <c r="W403" i="14"/>
  <c r="V403" i="14"/>
  <c r="U403" i="14"/>
  <c r="T403" i="14"/>
  <c r="S403" i="14"/>
  <c r="R403" i="14"/>
  <c r="Q403" i="14"/>
  <c r="P403" i="14"/>
  <c r="O403" i="14"/>
  <c r="N403" i="14"/>
  <c r="M403" i="14"/>
  <c r="L403" i="14"/>
  <c r="K403" i="14"/>
  <c r="J403" i="14"/>
  <c r="I403" i="14"/>
  <c r="H403" i="14"/>
  <c r="AF403" i="14" s="1"/>
  <c r="G403" i="14"/>
  <c r="F403" i="14"/>
  <c r="E403" i="14"/>
  <c r="D403" i="14"/>
  <c r="C403" i="14"/>
  <c r="AH403" i="14" s="1"/>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D402" i="14" s="1"/>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AH400" i="14" s="1"/>
  <c r="B400" i="14"/>
  <c r="AD400" i="14" s="1"/>
  <c r="A400" i="14"/>
  <c r="Z399" i="14"/>
  <c r="Y399" i="14"/>
  <c r="X399" i="14"/>
  <c r="W399" i="14"/>
  <c r="V399" i="14"/>
  <c r="U399" i="14"/>
  <c r="T399" i="14"/>
  <c r="S399" i="14"/>
  <c r="R399" i="14"/>
  <c r="Q399" i="14"/>
  <c r="P399" i="14"/>
  <c r="O399" i="14"/>
  <c r="N399" i="14"/>
  <c r="M399" i="14"/>
  <c r="L399" i="14"/>
  <c r="K399" i="14"/>
  <c r="J399" i="14"/>
  <c r="I399" i="14"/>
  <c r="H399" i="14"/>
  <c r="AF399" i="14" s="1"/>
  <c r="G399" i="14"/>
  <c r="F399" i="14"/>
  <c r="E399" i="14"/>
  <c r="D399" i="14"/>
  <c r="C399" i="14"/>
  <c r="AH399" i="14" s="1"/>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D398" i="14" s="1"/>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AH396" i="14" s="1"/>
  <c r="B396" i="14"/>
  <c r="AD396" i="14" s="1"/>
  <c r="A396" i="14"/>
  <c r="Z395" i="14"/>
  <c r="Y395" i="14"/>
  <c r="X395" i="14"/>
  <c r="W395" i="14"/>
  <c r="V395" i="14"/>
  <c r="U395" i="14"/>
  <c r="T395" i="14"/>
  <c r="S395" i="14"/>
  <c r="R395" i="14"/>
  <c r="Q395" i="14"/>
  <c r="P395" i="14"/>
  <c r="O395" i="14"/>
  <c r="N395" i="14"/>
  <c r="M395" i="14"/>
  <c r="L395" i="14"/>
  <c r="K395" i="14"/>
  <c r="J395" i="14"/>
  <c r="I395" i="14"/>
  <c r="H395" i="14"/>
  <c r="AF395" i="14" s="1"/>
  <c r="G395" i="14"/>
  <c r="F395" i="14"/>
  <c r="E395" i="14"/>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D394" i="14" s="1"/>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D392" i="14" s="1"/>
  <c r="A392" i="14"/>
  <c r="Z391" i="14"/>
  <c r="Y391" i="14"/>
  <c r="X391" i="14"/>
  <c r="W391" i="14"/>
  <c r="V391" i="14"/>
  <c r="U391" i="14"/>
  <c r="T391" i="14"/>
  <c r="S391" i="14"/>
  <c r="R391" i="14"/>
  <c r="Q391" i="14"/>
  <c r="P391" i="14"/>
  <c r="O391" i="14"/>
  <c r="N391" i="14"/>
  <c r="M391" i="14"/>
  <c r="L391" i="14"/>
  <c r="K391" i="14"/>
  <c r="J391" i="14"/>
  <c r="I391" i="14"/>
  <c r="H391" i="14"/>
  <c r="AF391" i="14" s="1"/>
  <c r="G391" i="14"/>
  <c r="F391" i="14"/>
  <c r="E391" i="14"/>
  <c r="D391" i="14"/>
  <c r="C391" i="14"/>
  <c r="AH391" i="14" s="1"/>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D390" i="14" s="1"/>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AH388" i="14" s="1"/>
  <c r="B388" i="14"/>
  <c r="AD388" i="14" s="1"/>
  <c r="A388" i="14"/>
  <c r="Z387" i="14"/>
  <c r="Y387" i="14"/>
  <c r="X387" i="14"/>
  <c r="W387" i="14"/>
  <c r="V387" i="14"/>
  <c r="U387" i="14"/>
  <c r="T387" i="14"/>
  <c r="S387" i="14"/>
  <c r="R387" i="14"/>
  <c r="Q387" i="14"/>
  <c r="P387" i="14"/>
  <c r="O387" i="14"/>
  <c r="N387" i="14"/>
  <c r="M387" i="14"/>
  <c r="L387" i="14"/>
  <c r="K387" i="14"/>
  <c r="J387" i="14"/>
  <c r="I387" i="14"/>
  <c r="H387" i="14"/>
  <c r="AF387" i="14" s="1"/>
  <c r="G387" i="14"/>
  <c r="F387" i="14"/>
  <c r="E387" i="14"/>
  <c r="D387" i="14"/>
  <c r="C387" i="14"/>
  <c r="AH387" i="14" s="1"/>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D386" i="14" s="1"/>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AH384" i="14" s="1"/>
  <c r="B384" i="14"/>
  <c r="AD384" i="14" s="1"/>
  <c r="A384" i="14"/>
  <c r="Z383" i="14"/>
  <c r="Y383" i="14"/>
  <c r="X383" i="14"/>
  <c r="W383" i="14"/>
  <c r="V383" i="14"/>
  <c r="U383" i="14"/>
  <c r="T383" i="14"/>
  <c r="S383" i="14"/>
  <c r="R383" i="14"/>
  <c r="Q383" i="14"/>
  <c r="P383" i="14"/>
  <c r="O383" i="14"/>
  <c r="N383" i="14"/>
  <c r="M383" i="14"/>
  <c r="L383" i="14"/>
  <c r="K383" i="14"/>
  <c r="J383" i="14"/>
  <c r="I383" i="14"/>
  <c r="H383" i="14"/>
  <c r="AF383" i="14" s="1"/>
  <c r="G383" i="14"/>
  <c r="F383" i="14"/>
  <c r="E383" i="14"/>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D382" i="14" s="1"/>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D380" i="14" s="1"/>
  <c r="A380" i="14"/>
  <c r="Z379" i="14"/>
  <c r="Y379" i="14"/>
  <c r="X379" i="14"/>
  <c r="W379" i="14"/>
  <c r="V379" i="14"/>
  <c r="U379" i="14"/>
  <c r="T379" i="14"/>
  <c r="S379" i="14"/>
  <c r="R379" i="14"/>
  <c r="Q379" i="14"/>
  <c r="P379" i="14"/>
  <c r="O379" i="14"/>
  <c r="N379" i="14"/>
  <c r="M379" i="14"/>
  <c r="L379" i="14"/>
  <c r="K379" i="14"/>
  <c r="J379" i="14"/>
  <c r="I379" i="14"/>
  <c r="H379" i="14"/>
  <c r="AF379" i="14" s="1"/>
  <c r="G379" i="14"/>
  <c r="F379" i="14"/>
  <c r="E379" i="14"/>
  <c r="D379" i="14"/>
  <c r="C379" i="14"/>
  <c r="AH379" i="14" s="1"/>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D378" i="14" s="1"/>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AH376" i="14" s="1"/>
  <c r="B376" i="14"/>
  <c r="AD376" i="14" s="1"/>
  <c r="A376" i="14"/>
  <c r="Z375" i="14"/>
  <c r="Y375" i="14"/>
  <c r="X375" i="14"/>
  <c r="W375" i="14"/>
  <c r="V375" i="14"/>
  <c r="U375" i="14"/>
  <c r="T375" i="14"/>
  <c r="S375" i="14"/>
  <c r="R375" i="14"/>
  <c r="Q375" i="14"/>
  <c r="P375" i="14"/>
  <c r="O375" i="14"/>
  <c r="N375" i="14"/>
  <c r="M375" i="14"/>
  <c r="L375" i="14"/>
  <c r="K375" i="14"/>
  <c r="J375" i="14"/>
  <c r="I375" i="14"/>
  <c r="H375" i="14"/>
  <c r="AF375" i="14" s="1"/>
  <c r="G375" i="14"/>
  <c r="F375" i="14"/>
  <c r="E375" i="14"/>
  <c r="D375" i="14"/>
  <c r="C375" i="14"/>
  <c r="AH375" i="14" s="1"/>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D374" i="14" s="1"/>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AH372" i="14" s="1"/>
  <c r="B372" i="14"/>
  <c r="AD372" i="14" s="1"/>
  <c r="A372" i="14"/>
  <c r="Z371" i="14"/>
  <c r="Y371" i="14"/>
  <c r="X371" i="14"/>
  <c r="W371" i="14"/>
  <c r="V371" i="14"/>
  <c r="U371" i="14"/>
  <c r="T371" i="14"/>
  <c r="S371" i="14"/>
  <c r="R371" i="14"/>
  <c r="Q371" i="14"/>
  <c r="P371" i="14"/>
  <c r="O371" i="14"/>
  <c r="N371" i="14"/>
  <c r="M371" i="14"/>
  <c r="L371" i="14"/>
  <c r="K371" i="14"/>
  <c r="J371" i="14"/>
  <c r="I371" i="14"/>
  <c r="H371" i="14"/>
  <c r="AF371" i="14" s="1"/>
  <c r="G371" i="14"/>
  <c r="F371" i="14"/>
  <c r="E371" i="14"/>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D370" i="14" s="1"/>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D368" i="14" s="1"/>
  <c r="A368" i="14"/>
  <c r="Z367" i="14"/>
  <c r="Y367" i="14"/>
  <c r="X367" i="14"/>
  <c r="W367" i="14"/>
  <c r="V367" i="14"/>
  <c r="U367" i="14"/>
  <c r="T367" i="14"/>
  <c r="S367" i="14"/>
  <c r="R367" i="14"/>
  <c r="Q367" i="14"/>
  <c r="P367" i="14"/>
  <c r="O367" i="14"/>
  <c r="N367" i="14"/>
  <c r="M367" i="14"/>
  <c r="L367" i="14"/>
  <c r="K367" i="14"/>
  <c r="J367" i="14"/>
  <c r="I367" i="14"/>
  <c r="H367" i="14"/>
  <c r="AF367" i="14" s="1"/>
  <c r="G367" i="14"/>
  <c r="F367" i="14"/>
  <c r="E367" i="14"/>
  <c r="D367" i="14"/>
  <c r="C367" i="14"/>
  <c r="AH367" i="14" s="1"/>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D366" i="14" s="1"/>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AH364" i="14" s="1"/>
  <c r="B364" i="14"/>
  <c r="AD364" i="14" s="1"/>
  <c r="A364" i="14"/>
  <c r="Z363" i="14"/>
  <c r="Y363" i="14"/>
  <c r="X363" i="14"/>
  <c r="W363" i="14"/>
  <c r="V363" i="14"/>
  <c r="U363" i="14"/>
  <c r="T363" i="14"/>
  <c r="S363" i="14"/>
  <c r="R363" i="14"/>
  <c r="Q363" i="14"/>
  <c r="P363" i="14"/>
  <c r="O363" i="14"/>
  <c r="N363" i="14"/>
  <c r="M363" i="14"/>
  <c r="L363" i="14"/>
  <c r="K363" i="14"/>
  <c r="J363" i="14"/>
  <c r="I363" i="14"/>
  <c r="H363" i="14"/>
  <c r="AF363" i="14" s="1"/>
  <c r="G363" i="14"/>
  <c r="F363" i="14"/>
  <c r="E363" i="14"/>
  <c r="D363" i="14"/>
  <c r="C363" i="14"/>
  <c r="AH363" i="14" s="1"/>
  <c r="B363" i="14"/>
  <c r="A363" i="14"/>
  <c r="Z362" i="14"/>
  <c r="Y362" i="14"/>
  <c r="X362" i="14"/>
  <c r="W362" i="14"/>
  <c r="V362" i="14"/>
  <c r="U362" i="14"/>
  <c r="T362" i="14"/>
  <c r="S362" i="14"/>
  <c r="R362" i="14"/>
  <c r="Q362" i="14"/>
  <c r="P362" i="14"/>
  <c r="O362" i="14"/>
  <c r="N362" i="14"/>
  <c r="M362" i="14"/>
  <c r="L362" i="14"/>
  <c r="K362" i="14"/>
  <c r="J362" i="14"/>
  <c r="I362" i="14"/>
  <c r="H362" i="14"/>
  <c r="AF362" i="14" s="1"/>
  <c r="G362" i="14"/>
  <c r="F362" i="14"/>
  <c r="E362" i="14"/>
  <c r="D362" i="14"/>
  <c r="C362" i="14"/>
  <c r="B362" i="14"/>
  <c r="AD362" i="14" s="1"/>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AH361" i="14" s="1"/>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AH360" i="14" s="1"/>
  <c r="B360" i="14"/>
  <c r="AD360" i="14" s="1"/>
  <c r="A360" i="14"/>
  <c r="Z359" i="14"/>
  <c r="Y359" i="14"/>
  <c r="X359" i="14"/>
  <c r="W359" i="14"/>
  <c r="V359" i="14"/>
  <c r="U359" i="14"/>
  <c r="T359" i="14"/>
  <c r="S359" i="14"/>
  <c r="R359" i="14"/>
  <c r="Q359" i="14"/>
  <c r="P359" i="14"/>
  <c r="O359" i="14"/>
  <c r="N359" i="14"/>
  <c r="M359" i="14"/>
  <c r="L359" i="14"/>
  <c r="K359" i="14"/>
  <c r="J359" i="14"/>
  <c r="I359" i="14"/>
  <c r="H359" i="14"/>
  <c r="AF359" i="14" s="1"/>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D358" i="14" s="1"/>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AH357" i="14" s="1"/>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D356" i="14" s="1"/>
  <c r="A356" i="14"/>
  <c r="Z355" i="14"/>
  <c r="Y355" i="14"/>
  <c r="X355" i="14"/>
  <c r="W355" i="14"/>
  <c r="V355" i="14"/>
  <c r="U355" i="14"/>
  <c r="T355" i="14"/>
  <c r="S355" i="14"/>
  <c r="R355" i="14"/>
  <c r="Q355" i="14"/>
  <c r="P355" i="14"/>
  <c r="O355" i="14"/>
  <c r="N355" i="14"/>
  <c r="M355" i="14"/>
  <c r="L355" i="14"/>
  <c r="K355" i="14"/>
  <c r="J355" i="14"/>
  <c r="I355" i="14"/>
  <c r="H355" i="14"/>
  <c r="AF355" i="14" s="1"/>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D354" i="14" s="1"/>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AH353" i="14" s="1"/>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AH352" i="14" s="1"/>
  <c r="B352" i="14"/>
  <c r="AD352" i="14" s="1"/>
  <c r="A352" i="14"/>
  <c r="Z351" i="14"/>
  <c r="Y351" i="14"/>
  <c r="X351" i="14"/>
  <c r="W351" i="14"/>
  <c r="V351" i="14"/>
  <c r="U351" i="14"/>
  <c r="T351" i="14"/>
  <c r="S351" i="14"/>
  <c r="R351" i="14"/>
  <c r="Q351" i="14"/>
  <c r="P351" i="14"/>
  <c r="O351" i="14"/>
  <c r="N351" i="14"/>
  <c r="M351" i="14"/>
  <c r="L351" i="14"/>
  <c r="K351" i="14"/>
  <c r="J351" i="14"/>
  <c r="I351" i="14"/>
  <c r="H351" i="14"/>
  <c r="AF351" i="14" s="1"/>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D350" i="14" s="1"/>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AH349" i="14" s="1"/>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AH348" i="14" s="1"/>
  <c r="B348" i="14"/>
  <c r="AD348" i="14" s="1"/>
  <c r="A348" i="14"/>
  <c r="Z347" i="14"/>
  <c r="Y347" i="14"/>
  <c r="X347" i="14"/>
  <c r="W347" i="14"/>
  <c r="V347" i="14"/>
  <c r="U347" i="14"/>
  <c r="T347" i="14"/>
  <c r="S347" i="14"/>
  <c r="R347" i="14"/>
  <c r="Q347" i="14"/>
  <c r="P347" i="14"/>
  <c r="O347" i="14"/>
  <c r="N347" i="14"/>
  <c r="M347" i="14"/>
  <c r="L347" i="14"/>
  <c r="K347" i="14"/>
  <c r="J347" i="14"/>
  <c r="I347" i="14"/>
  <c r="H347" i="14"/>
  <c r="AF347" i="14" s="1"/>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AF346" i="14" s="1"/>
  <c r="G346" i="14"/>
  <c r="F346" i="14"/>
  <c r="E346" i="14"/>
  <c r="D346" i="14"/>
  <c r="C346" i="14"/>
  <c r="B346" i="14"/>
  <c r="AD346" i="14" s="1"/>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AH345" i="14" s="1"/>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AH344" i="14" s="1"/>
  <c r="B344" i="14"/>
  <c r="AD344" i="14" s="1"/>
  <c r="A344" i="14"/>
  <c r="Z343" i="14"/>
  <c r="Y343" i="14"/>
  <c r="X343" i="14"/>
  <c r="W343" i="14"/>
  <c r="V343" i="14"/>
  <c r="U343" i="14"/>
  <c r="T343" i="14"/>
  <c r="S343" i="14"/>
  <c r="R343" i="14"/>
  <c r="Q343" i="14"/>
  <c r="P343" i="14"/>
  <c r="O343" i="14"/>
  <c r="N343" i="14"/>
  <c r="M343" i="14"/>
  <c r="L343" i="14"/>
  <c r="K343" i="14"/>
  <c r="J343" i="14"/>
  <c r="I343" i="14"/>
  <c r="H343" i="14"/>
  <c r="AF343" i="14" s="1"/>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AF342" i="14" s="1"/>
  <c r="G342" i="14"/>
  <c r="F342" i="14"/>
  <c r="E342" i="14"/>
  <c r="D342" i="14"/>
  <c r="C342" i="14"/>
  <c r="B342" i="14"/>
  <c r="AD342" i="14" s="1"/>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AH341" i="14" s="1"/>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AH340" i="14" s="1"/>
  <c r="B340" i="14"/>
  <c r="AD340" i="14" s="1"/>
  <c r="A340" i="14"/>
  <c r="Z339" i="14"/>
  <c r="Y339" i="14"/>
  <c r="X339" i="14"/>
  <c r="W339" i="14"/>
  <c r="V339" i="14"/>
  <c r="U339" i="14"/>
  <c r="T339" i="14"/>
  <c r="S339" i="14"/>
  <c r="R339" i="14"/>
  <c r="Q339" i="14"/>
  <c r="P339" i="14"/>
  <c r="O339" i="14"/>
  <c r="N339" i="14"/>
  <c r="M339" i="14"/>
  <c r="L339" i="14"/>
  <c r="K339" i="14"/>
  <c r="J339" i="14"/>
  <c r="I339" i="14"/>
  <c r="H339" i="14"/>
  <c r="AF339" i="14" s="1"/>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AF338" i="14" s="1"/>
  <c r="G338" i="14"/>
  <c r="F338" i="14"/>
  <c r="E338" i="14"/>
  <c r="D338" i="14"/>
  <c r="C338" i="14"/>
  <c r="B338" i="14"/>
  <c r="AD338" i="14" s="1"/>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AH336" i="14" s="1"/>
  <c r="B336" i="14"/>
  <c r="AD336" i="14" s="1"/>
  <c r="A336" i="14"/>
  <c r="Z335" i="14"/>
  <c r="Y335" i="14"/>
  <c r="X335" i="14"/>
  <c r="W335" i="14"/>
  <c r="V335" i="14"/>
  <c r="U335" i="14"/>
  <c r="T335" i="14"/>
  <c r="S335" i="14"/>
  <c r="R335" i="14"/>
  <c r="Q335" i="14"/>
  <c r="P335" i="14"/>
  <c r="O335" i="14"/>
  <c r="N335" i="14"/>
  <c r="M335" i="14"/>
  <c r="L335" i="14"/>
  <c r="K335" i="14"/>
  <c r="J335" i="14"/>
  <c r="I335" i="14"/>
  <c r="H335" i="14"/>
  <c r="AF335" i="14" s="1"/>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AF334" i="14" s="1"/>
  <c r="G334" i="14"/>
  <c r="F334" i="14"/>
  <c r="E334" i="14"/>
  <c r="D334" i="14"/>
  <c r="C334" i="14"/>
  <c r="B334" i="14"/>
  <c r="AD334" i="14" s="1"/>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AH332" i="14" s="1"/>
  <c r="B332" i="14"/>
  <c r="AD332" i="14" s="1"/>
  <c r="A332" i="14"/>
  <c r="Z331" i="14"/>
  <c r="Y331" i="14"/>
  <c r="X331" i="14"/>
  <c r="W331" i="14"/>
  <c r="V331" i="14"/>
  <c r="U331" i="14"/>
  <c r="T331" i="14"/>
  <c r="S331" i="14"/>
  <c r="R331" i="14"/>
  <c r="Q331" i="14"/>
  <c r="P331" i="14"/>
  <c r="O331" i="14"/>
  <c r="N331" i="14"/>
  <c r="M331" i="14"/>
  <c r="L331" i="14"/>
  <c r="K331" i="14"/>
  <c r="J331" i="14"/>
  <c r="I331" i="14"/>
  <c r="H331" i="14"/>
  <c r="AF331" i="14" s="1"/>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AF330" i="14" s="1"/>
  <c r="G330" i="14"/>
  <c r="F330" i="14"/>
  <c r="E330" i="14"/>
  <c r="D330" i="14"/>
  <c r="C330" i="14"/>
  <c r="B330" i="14"/>
  <c r="AD330" i="14" s="1"/>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AH328" i="14" s="1"/>
  <c r="B328" i="14"/>
  <c r="AD328" i="14" s="1"/>
  <c r="A328" i="14"/>
  <c r="Z327" i="14"/>
  <c r="Y327" i="14"/>
  <c r="X327" i="14"/>
  <c r="W327" i="14"/>
  <c r="V327" i="14"/>
  <c r="U327" i="14"/>
  <c r="T327" i="14"/>
  <c r="S327" i="14"/>
  <c r="R327" i="14"/>
  <c r="Q327" i="14"/>
  <c r="P327" i="14"/>
  <c r="O327" i="14"/>
  <c r="N327" i="14"/>
  <c r="M327" i="14"/>
  <c r="L327" i="14"/>
  <c r="K327" i="14"/>
  <c r="J327" i="14"/>
  <c r="I327" i="14"/>
  <c r="H327" i="14"/>
  <c r="AF327" i="14" s="1"/>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AF326" i="14" s="1"/>
  <c r="G326" i="14"/>
  <c r="F326" i="14"/>
  <c r="E326" i="14"/>
  <c r="D326" i="14"/>
  <c r="C326" i="14"/>
  <c r="B326" i="14"/>
  <c r="AD326" i="14" s="1"/>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AH324" i="14" s="1"/>
  <c r="B324" i="14"/>
  <c r="AD324" i="14" s="1"/>
  <c r="A324" i="14"/>
  <c r="Z323" i="14"/>
  <c r="Y323" i="14"/>
  <c r="X323" i="14"/>
  <c r="W323" i="14"/>
  <c r="V323" i="14"/>
  <c r="U323" i="14"/>
  <c r="T323" i="14"/>
  <c r="S323" i="14"/>
  <c r="R323" i="14"/>
  <c r="Q323" i="14"/>
  <c r="P323" i="14"/>
  <c r="O323" i="14"/>
  <c r="N323" i="14"/>
  <c r="M323" i="14"/>
  <c r="L323" i="14"/>
  <c r="K323" i="14"/>
  <c r="J323" i="14"/>
  <c r="I323" i="14"/>
  <c r="H323" i="14"/>
  <c r="AF323" i="14" s="1"/>
  <c r="G323" i="14"/>
  <c r="F323" i="14"/>
  <c r="E323" i="14"/>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AF322" i="14" s="1"/>
  <c r="G322" i="14"/>
  <c r="F322" i="14"/>
  <c r="E322" i="14"/>
  <c r="D322" i="14"/>
  <c r="C322" i="14"/>
  <c r="B322" i="14"/>
  <c r="AD322" i="14" s="1"/>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D320" i="14" s="1"/>
  <c r="A320" i="14"/>
  <c r="Z319" i="14"/>
  <c r="Y319" i="14"/>
  <c r="X319" i="14"/>
  <c r="W319" i="14"/>
  <c r="V319" i="14"/>
  <c r="U319" i="14"/>
  <c r="T319" i="14"/>
  <c r="S319" i="14"/>
  <c r="R319" i="14"/>
  <c r="Q319" i="14"/>
  <c r="P319" i="14"/>
  <c r="O319" i="14"/>
  <c r="N319" i="14"/>
  <c r="M319" i="14"/>
  <c r="L319" i="14"/>
  <c r="K319" i="14"/>
  <c r="J319" i="14"/>
  <c r="I319" i="14"/>
  <c r="H319" i="14"/>
  <c r="AF319" i="14" s="1"/>
  <c r="G319" i="14"/>
  <c r="F319" i="14"/>
  <c r="E319" i="14"/>
  <c r="D319" i="14"/>
  <c r="C319" i="14"/>
  <c r="AH319" i="14" s="1"/>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D318" i="14" s="1"/>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AH317" i="14" s="1"/>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AH316" i="14" s="1"/>
  <c r="B316" i="14"/>
  <c r="AD316" i="14" s="1"/>
  <c r="A316" i="14"/>
  <c r="Z315" i="14"/>
  <c r="Y315" i="14"/>
  <c r="X315" i="14"/>
  <c r="W315" i="14"/>
  <c r="V315" i="14"/>
  <c r="U315" i="14"/>
  <c r="T315" i="14"/>
  <c r="S315" i="14"/>
  <c r="R315" i="14"/>
  <c r="Q315" i="14"/>
  <c r="P315" i="14"/>
  <c r="O315" i="14"/>
  <c r="N315" i="14"/>
  <c r="M315" i="14"/>
  <c r="L315" i="14"/>
  <c r="K315" i="14"/>
  <c r="J315" i="14"/>
  <c r="I315" i="14"/>
  <c r="H315" i="14"/>
  <c r="AF315" i="14" s="1"/>
  <c r="G315" i="14"/>
  <c r="F315" i="14"/>
  <c r="E315" i="14"/>
  <c r="D315" i="14"/>
  <c r="C315" i="14"/>
  <c r="AH315" i="14" s="1"/>
  <c r="B315" i="14"/>
  <c r="A315" i="14"/>
  <c r="Z314" i="14"/>
  <c r="Y314" i="14"/>
  <c r="X314" i="14"/>
  <c r="W314" i="14"/>
  <c r="V314" i="14"/>
  <c r="U314" i="14"/>
  <c r="T314" i="14"/>
  <c r="S314" i="14"/>
  <c r="R314" i="14"/>
  <c r="Q314" i="14"/>
  <c r="P314" i="14"/>
  <c r="O314" i="14"/>
  <c r="N314" i="14"/>
  <c r="M314" i="14"/>
  <c r="L314" i="14"/>
  <c r="K314" i="14"/>
  <c r="J314" i="14"/>
  <c r="I314" i="14"/>
  <c r="H314" i="14"/>
  <c r="AF314" i="14" s="1"/>
  <c r="G314" i="14"/>
  <c r="F314" i="14"/>
  <c r="E314" i="14"/>
  <c r="D314" i="14"/>
  <c r="C314" i="14"/>
  <c r="B314" i="14"/>
  <c r="AD314" i="14" s="1"/>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AH312" i="14" s="1"/>
  <c r="B312" i="14"/>
  <c r="AD312" i="14" s="1"/>
  <c r="A312" i="14"/>
  <c r="Z311" i="14"/>
  <c r="Y311" i="14"/>
  <c r="X311" i="14"/>
  <c r="W311" i="14"/>
  <c r="V311" i="14"/>
  <c r="U311" i="14"/>
  <c r="T311" i="14"/>
  <c r="S311" i="14"/>
  <c r="R311" i="14"/>
  <c r="Q311" i="14"/>
  <c r="P311" i="14"/>
  <c r="O311" i="14"/>
  <c r="N311" i="14"/>
  <c r="M311" i="14"/>
  <c r="L311" i="14"/>
  <c r="K311" i="14"/>
  <c r="J311" i="14"/>
  <c r="I311" i="14"/>
  <c r="H311" i="14"/>
  <c r="AF311" i="14" s="1"/>
  <c r="G311" i="14"/>
  <c r="F311" i="14"/>
  <c r="E311" i="14"/>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D310" i="14" s="1"/>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AH309" i="14" s="1"/>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D308" i="14" s="1"/>
  <c r="A308" i="14"/>
  <c r="Z307" i="14"/>
  <c r="Y307" i="14"/>
  <c r="X307" i="14"/>
  <c r="W307" i="14"/>
  <c r="V307" i="14"/>
  <c r="U307" i="14"/>
  <c r="T307" i="14"/>
  <c r="S307" i="14"/>
  <c r="R307" i="14"/>
  <c r="Q307" i="14"/>
  <c r="P307" i="14"/>
  <c r="O307" i="14"/>
  <c r="N307" i="14"/>
  <c r="M307" i="14"/>
  <c r="L307" i="14"/>
  <c r="K307" i="14"/>
  <c r="J307" i="14"/>
  <c r="I307" i="14"/>
  <c r="H307" i="14"/>
  <c r="AF307" i="14" s="1"/>
  <c r="G307" i="14"/>
  <c r="F307" i="14"/>
  <c r="E307" i="14"/>
  <c r="D307" i="14"/>
  <c r="C307" i="14"/>
  <c r="AH307" i="14" s="1"/>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D306" i="14" s="1"/>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AH305" i="14" s="1"/>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AH304" i="14" s="1"/>
  <c r="B304" i="14"/>
  <c r="AD304" i="14" s="1"/>
  <c r="A304" i="14"/>
  <c r="Z303" i="14"/>
  <c r="Y303" i="14"/>
  <c r="X303" i="14"/>
  <c r="W303" i="14"/>
  <c r="V303" i="14"/>
  <c r="U303" i="14"/>
  <c r="T303" i="14"/>
  <c r="S303" i="14"/>
  <c r="R303" i="14"/>
  <c r="Q303" i="14"/>
  <c r="P303" i="14"/>
  <c r="O303" i="14"/>
  <c r="N303" i="14"/>
  <c r="M303" i="14"/>
  <c r="L303" i="14"/>
  <c r="K303" i="14"/>
  <c r="J303" i="14"/>
  <c r="I303" i="14"/>
  <c r="H303" i="14"/>
  <c r="AF303" i="14" s="1"/>
  <c r="G303" i="14"/>
  <c r="F303" i="14"/>
  <c r="E303" i="14"/>
  <c r="D303" i="14"/>
  <c r="C303" i="14"/>
  <c r="AH303" i="14" s="1"/>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D302" i="14" s="1"/>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AH301" i="14" s="1"/>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AH300" i="14" s="1"/>
  <c r="B300" i="14"/>
  <c r="AD300" i="14" s="1"/>
  <c r="A300" i="14"/>
  <c r="Z299" i="14"/>
  <c r="Y299" i="14"/>
  <c r="X299" i="14"/>
  <c r="W299" i="14"/>
  <c r="V299" i="14"/>
  <c r="U299" i="14"/>
  <c r="T299" i="14"/>
  <c r="S299" i="14"/>
  <c r="R299" i="14"/>
  <c r="Q299" i="14"/>
  <c r="P299" i="14"/>
  <c r="O299" i="14"/>
  <c r="N299" i="14"/>
  <c r="M299" i="14"/>
  <c r="L299" i="14"/>
  <c r="K299" i="14"/>
  <c r="J299" i="14"/>
  <c r="I299" i="14"/>
  <c r="H299" i="14"/>
  <c r="AF299" i="14" s="1"/>
  <c r="G299" i="14"/>
  <c r="F299" i="14"/>
  <c r="E299" i="14"/>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D298" i="14" s="1"/>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AH297" i="14" s="1"/>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D296" i="14" s="1"/>
  <c r="A296" i="14"/>
  <c r="Z295" i="14"/>
  <c r="Y295" i="14"/>
  <c r="X295" i="14"/>
  <c r="W295" i="14"/>
  <c r="V295" i="14"/>
  <c r="U295" i="14"/>
  <c r="T295" i="14"/>
  <c r="S295" i="14"/>
  <c r="R295" i="14"/>
  <c r="Q295" i="14"/>
  <c r="P295" i="14"/>
  <c r="O295" i="14"/>
  <c r="N295" i="14"/>
  <c r="M295" i="14"/>
  <c r="L295" i="14"/>
  <c r="K295" i="14"/>
  <c r="J295" i="14"/>
  <c r="I295" i="14"/>
  <c r="H295" i="14"/>
  <c r="AF295" i="14" s="1"/>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D294" i="14" s="1"/>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AH293" i="14" s="1"/>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AH292" i="14" s="1"/>
  <c r="B292" i="14"/>
  <c r="AD292" i="14" s="1"/>
  <c r="A292" i="14"/>
  <c r="Z291" i="14"/>
  <c r="Y291" i="14"/>
  <c r="X291" i="14"/>
  <c r="W291" i="14"/>
  <c r="V291" i="14"/>
  <c r="U291" i="14"/>
  <c r="T291" i="14"/>
  <c r="S291" i="14"/>
  <c r="R291" i="14"/>
  <c r="Q291" i="14"/>
  <c r="P291" i="14"/>
  <c r="O291" i="14"/>
  <c r="N291" i="14"/>
  <c r="M291" i="14"/>
  <c r="L291" i="14"/>
  <c r="K291" i="14"/>
  <c r="J291" i="14"/>
  <c r="I291" i="14"/>
  <c r="H291" i="14"/>
  <c r="AF291" i="14" s="1"/>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D290" i="14" s="1"/>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AH289" i="14" s="1"/>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AH288" i="14" s="1"/>
  <c r="B288" i="14"/>
  <c r="AD288" i="14" s="1"/>
  <c r="A288" i="14"/>
  <c r="Z287" i="14"/>
  <c r="Y287" i="14"/>
  <c r="X287" i="14"/>
  <c r="W287" i="14"/>
  <c r="V287" i="14"/>
  <c r="U287" i="14"/>
  <c r="T287" i="14"/>
  <c r="S287" i="14"/>
  <c r="R287" i="14"/>
  <c r="Q287" i="14"/>
  <c r="P287" i="14"/>
  <c r="O287" i="14"/>
  <c r="N287" i="14"/>
  <c r="M287" i="14"/>
  <c r="L287" i="14"/>
  <c r="K287" i="14"/>
  <c r="J287" i="14"/>
  <c r="I287" i="14"/>
  <c r="H287" i="14"/>
  <c r="AF287" i="14" s="1"/>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D286" i="14" s="1"/>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AH285" i="14" s="1"/>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D284" i="14" s="1"/>
  <c r="A284" i="14"/>
  <c r="Z283" i="14"/>
  <c r="Y283" i="14"/>
  <c r="X283" i="14"/>
  <c r="W283" i="14"/>
  <c r="V283" i="14"/>
  <c r="U283" i="14"/>
  <c r="T283" i="14"/>
  <c r="S283" i="14"/>
  <c r="R283" i="14"/>
  <c r="Q283" i="14"/>
  <c r="P283" i="14"/>
  <c r="O283" i="14"/>
  <c r="N283" i="14"/>
  <c r="M283" i="14"/>
  <c r="L283" i="14"/>
  <c r="K283" i="14"/>
  <c r="J283" i="14"/>
  <c r="I283" i="14"/>
  <c r="H283" i="14"/>
  <c r="AF283" i="14" s="1"/>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D282" i="14" s="1"/>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AH280" i="14" s="1"/>
  <c r="B280" i="14"/>
  <c r="AD280" i="14" s="1"/>
  <c r="A280" i="14"/>
  <c r="Z279" i="14"/>
  <c r="Y279" i="14"/>
  <c r="X279" i="14"/>
  <c r="W279" i="14"/>
  <c r="V279" i="14"/>
  <c r="U279" i="14"/>
  <c r="T279" i="14"/>
  <c r="S279" i="14"/>
  <c r="R279" i="14"/>
  <c r="Q279" i="14"/>
  <c r="P279" i="14"/>
  <c r="O279" i="14"/>
  <c r="N279" i="14"/>
  <c r="M279" i="14"/>
  <c r="L279" i="14"/>
  <c r="K279" i="14"/>
  <c r="J279" i="14"/>
  <c r="I279" i="14"/>
  <c r="H279" i="14"/>
  <c r="AF279" i="14" s="1"/>
  <c r="G279" i="14"/>
  <c r="F279" i="14"/>
  <c r="E279" i="14"/>
  <c r="D279" i="14"/>
  <c r="C279" i="14"/>
  <c r="AH279" i="14" s="1"/>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D278" i="14" s="1"/>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AH276" i="14" s="1"/>
  <c r="B276" i="14"/>
  <c r="AD276" i="14" s="1"/>
  <c r="A276" i="14"/>
  <c r="Z275" i="14"/>
  <c r="Y275" i="14"/>
  <c r="X275" i="14"/>
  <c r="W275" i="14"/>
  <c r="V275" i="14"/>
  <c r="U275" i="14"/>
  <c r="T275" i="14"/>
  <c r="S275" i="14"/>
  <c r="R275" i="14"/>
  <c r="Q275" i="14"/>
  <c r="P275" i="14"/>
  <c r="O275" i="14"/>
  <c r="N275" i="14"/>
  <c r="M275" i="14"/>
  <c r="L275" i="14"/>
  <c r="K275" i="14"/>
  <c r="J275" i="14"/>
  <c r="I275" i="14"/>
  <c r="H275" i="14"/>
  <c r="AF275" i="14" s="1"/>
  <c r="G275" i="14"/>
  <c r="F275" i="14"/>
  <c r="E275" i="14"/>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D274" i="14" s="1"/>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D272" i="14" s="1"/>
  <c r="A272" i="14"/>
  <c r="Z271" i="14"/>
  <c r="Y271" i="14"/>
  <c r="X271" i="14"/>
  <c r="W271" i="14"/>
  <c r="V271" i="14"/>
  <c r="U271" i="14"/>
  <c r="T271" i="14"/>
  <c r="S271" i="14"/>
  <c r="R271" i="14"/>
  <c r="Q271" i="14"/>
  <c r="P271" i="14"/>
  <c r="O271" i="14"/>
  <c r="N271" i="14"/>
  <c r="M271" i="14"/>
  <c r="L271" i="14"/>
  <c r="K271" i="14"/>
  <c r="J271" i="14"/>
  <c r="I271" i="14"/>
  <c r="H271" i="14"/>
  <c r="AF271" i="14" s="1"/>
  <c r="G271" i="14"/>
  <c r="F271" i="14"/>
  <c r="E271" i="14"/>
  <c r="D271" i="14"/>
  <c r="C271" i="14"/>
  <c r="AH271" i="14" s="1"/>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D270" i="14" s="1"/>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AH268" i="14" s="1"/>
  <c r="B268" i="14"/>
  <c r="AD268" i="14" s="1"/>
  <c r="A268" i="14"/>
  <c r="Z267" i="14"/>
  <c r="Y267" i="14"/>
  <c r="X267" i="14"/>
  <c r="W267" i="14"/>
  <c r="V267" i="14"/>
  <c r="U267" i="14"/>
  <c r="T267" i="14"/>
  <c r="S267" i="14"/>
  <c r="R267" i="14"/>
  <c r="Q267" i="14"/>
  <c r="P267" i="14"/>
  <c r="O267" i="14"/>
  <c r="N267" i="14"/>
  <c r="M267" i="14"/>
  <c r="L267" i="14"/>
  <c r="K267" i="14"/>
  <c r="J267" i="14"/>
  <c r="I267" i="14"/>
  <c r="H267" i="14"/>
  <c r="AF267" i="14" s="1"/>
  <c r="G267" i="14"/>
  <c r="F267" i="14"/>
  <c r="E267" i="14"/>
  <c r="D267" i="14"/>
  <c r="C267" i="14"/>
  <c r="AH267" i="14" s="1"/>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D266" i="14" s="1"/>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AH264" i="14" s="1"/>
  <c r="B264" i="14"/>
  <c r="AD264" i="14" s="1"/>
  <c r="A264" i="14"/>
  <c r="Z263" i="14"/>
  <c r="Y263" i="14"/>
  <c r="X263" i="14"/>
  <c r="W263" i="14"/>
  <c r="V263" i="14"/>
  <c r="U263" i="14"/>
  <c r="T263" i="14"/>
  <c r="S263" i="14"/>
  <c r="R263" i="14"/>
  <c r="Q263" i="14"/>
  <c r="P263" i="14"/>
  <c r="O263" i="14"/>
  <c r="N263" i="14"/>
  <c r="M263" i="14"/>
  <c r="L263" i="14"/>
  <c r="K263" i="14"/>
  <c r="J263" i="14"/>
  <c r="I263" i="14"/>
  <c r="H263" i="14"/>
  <c r="AF263" i="14" s="1"/>
  <c r="G263" i="14"/>
  <c r="F263" i="14"/>
  <c r="E263" i="14"/>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D262" i="14" s="1"/>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D260" i="14" s="1"/>
  <c r="A260" i="14"/>
  <c r="Z259" i="14"/>
  <c r="Y259" i="14"/>
  <c r="X259" i="14"/>
  <c r="W259" i="14"/>
  <c r="V259" i="14"/>
  <c r="U259" i="14"/>
  <c r="T259" i="14"/>
  <c r="S259" i="14"/>
  <c r="R259" i="14"/>
  <c r="Q259" i="14"/>
  <c r="P259" i="14"/>
  <c r="O259" i="14"/>
  <c r="N259" i="14"/>
  <c r="M259" i="14"/>
  <c r="L259" i="14"/>
  <c r="K259" i="14"/>
  <c r="J259" i="14"/>
  <c r="I259" i="14"/>
  <c r="H259" i="14"/>
  <c r="AF259" i="14" s="1"/>
  <c r="G259" i="14"/>
  <c r="F259" i="14"/>
  <c r="E259" i="14"/>
  <c r="D259" i="14"/>
  <c r="C259" i="14"/>
  <c r="AH259" i="14" s="1"/>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D258" i="14" s="1"/>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AH256" i="14" s="1"/>
  <c r="B256" i="14"/>
  <c r="AD256" i="14" s="1"/>
  <c r="A256" i="14"/>
  <c r="Z255" i="14"/>
  <c r="Y255" i="14"/>
  <c r="X255" i="14"/>
  <c r="W255" i="14"/>
  <c r="V255" i="14"/>
  <c r="U255" i="14"/>
  <c r="T255" i="14"/>
  <c r="S255" i="14"/>
  <c r="R255" i="14"/>
  <c r="Q255" i="14"/>
  <c r="P255" i="14"/>
  <c r="O255" i="14"/>
  <c r="N255" i="14"/>
  <c r="M255" i="14"/>
  <c r="L255" i="14"/>
  <c r="K255" i="14"/>
  <c r="J255" i="14"/>
  <c r="I255" i="14"/>
  <c r="H255" i="14"/>
  <c r="AF255" i="14" s="1"/>
  <c r="G255" i="14"/>
  <c r="F255" i="14"/>
  <c r="E255" i="14"/>
  <c r="D255" i="14"/>
  <c r="C255" i="14"/>
  <c r="AH255" i="14" s="1"/>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D254" i="14" s="1"/>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AH252" i="14" s="1"/>
  <c r="B252" i="14"/>
  <c r="AD252" i="14" s="1"/>
  <c r="A252" i="14"/>
  <c r="Z251" i="14"/>
  <c r="Y251" i="14"/>
  <c r="X251" i="14"/>
  <c r="W251" i="14"/>
  <c r="V251" i="14"/>
  <c r="U251" i="14"/>
  <c r="T251" i="14"/>
  <c r="S251" i="14"/>
  <c r="R251" i="14"/>
  <c r="Q251" i="14"/>
  <c r="P251" i="14"/>
  <c r="O251" i="14"/>
  <c r="N251" i="14"/>
  <c r="M251" i="14"/>
  <c r="L251" i="14"/>
  <c r="K251" i="14"/>
  <c r="J251" i="14"/>
  <c r="I251" i="14"/>
  <c r="H251" i="14"/>
  <c r="AF251" i="14" s="1"/>
  <c r="G251" i="14"/>
  <c r="F251" i="14"/>
  <c r="E251" i="14"/>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D250" i="14" s="1"/>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D248" i="14" s="1"/>
  <c r="A248" i="14"/>
  <c r="Z247" i="14"/>
  <c r="Y247" i="14"/>
  <c r="X247" i="14"/>
  <c r="W247" i="14"/>
  <c r="V247" i="14"/>
  <c r="U247" i="14"/>
  <c r="T247" i="14"/>
  <c r="S247" i="14"/>
  <c r="R247" i="14"/>
  <c r="Q247" i="14"/>
  <c r="P247" i="14"/>
  <c r="O247" i="14"/>
  <c r="N247" i="14"/>
  <c r="M247" i="14"/>
  <c r="L247" i="14"/>
  <c r="K247" i="14"/>
  <c r="J247" i="14"/>
  <c r="I247" i="14"/>
  <c r="H247" i="14"/>
  <c r="AF247" i="14" s="1"/>
  <c r="G247" i="14"/>
  <c r="F247" i="14"/>
  <c r="E247" i="14"/>
  <c r="D247" i="14"/>
  <c r="C247" i="14"/>
  <c r="AH247" i="14" s="1"/>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D246" i="14" s="1"/>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AH244" i="14" s="1"/>
  <c r="B244" i="14"/>
  <c r="AD244" i="14" s="1"/>
  <c r="A244" i="14"/>
  <c r="Z243" i="14"/>
  <c r="Y243" i="14"/>
  <c r="X243" i="14"/>
  <c r="W243" i="14"/>
  <c r="V243" i="14"/>
  <c r="U243" i="14"/>
  <c r="T243" i="14"/>
  <c r="S243" i="14"/>
  <c r="R243" i="14"/>
  <c r="Q243" i="14"/>
  <c r="P243" i="14"/>
  <c r="O243" i="14"/>
  <c r="N243" i="14"/>
  <c r="M243" i="14"/>
  <c r="L243" i="14"/>
  <c r="K243" i="14"/>
  <c r="J243" i="14"/>
  <c r="I243" i="14"/>
  <c r="H243" i="14"/>
  <c r="AF243" i="14" s="1"/>
  <c r="G243" i="14"/>
  <c r="F243" i="14"/>
  <c r="E243" i="14"/>
  <c r="D243" i="14"/>
  <c r="C243" i="14"/>
  <c r="AH243" i="14" s="1"/>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D242" i="14" s="1"/>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AH240" i="14" s="1"/>
  <c r="B240" i="14"/>
  <c r="AD240" i="14" s="1"/>
  <c r="A240" i="14"/>
  <c r="Z239" i="14"/>
  <c r="Y239" i="14"/>
  <c r="X239" i="14"/>
  <c r="W239" i="14"/>
  <c r="V239" i="14"/>
  <c r="U239" i="14"/>
  <c r="T239" i="14"/>
  <c r="S239" i="14"/>
  <c r="R239" i="14"/>
  <c r="Q239" i="14"/>
  <c r="P239" i="14"/>
  <c r="O239" i="14"/>
  <c r="N239" i="14"/>
  <c r="M239" i="14"/>
  <c r="L239" i="14"/>
  <c r="K239" i="14"/>
  <c r="J239" i="14"/>
  <c r="I239" i="14"/>
  <c r="H239" i="14"/>
  <c r="AF239" i="14" s="1"/>
  <c r="G239" i="14"/>
  <c r="F239" i="14"/>
  <c r="E239" i="14"/>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D238" i="14" s="1"/>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AH236" i="14" s="1"/>
  <c r="B236" i="14"/>
  <c r="AD236" i="14" s="1"/>
  <c r="A236" i="14"/>
  <c r="Z235" i="14"/>
  <c r="Y235" i="14"/>
  <c r="X235" i="14"/>
  <c r="W235" i="14"/>
  <c r="V235" i="14"/>
  <c r="U235" i="14"/>
  <c r="T235" i="14"/>
  <c r="S235" i="14"/>
  <c r="R235" i="14"/>
  <c r="Q235" i="14"/>
  <c r="P235" i="14"/>
  <c r="O235" i="14"/>
  <c r="N235" i="14"/>
  <c r="M235" i="14"/>
  <c r="L235" i="14"/>
  <c r="K235" i="14"/>
  <c r="J235" i="14"/>
  <c r="I235" i="14"/>
  <c r="H235" i="14"/>
  <c r="AF235" i="14" s="1"/>
  <c r="G235" i="14"/>
  <c r="F235" i="14"/>
  <c r="E235" i="14"/>
  <c r="D235" i="14"/>
  <c r="C235" i="14"/>
  <c r="AH235" i="14" s="1"/>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D234" i="14" s="1"/>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AH232" i="14" s="1"/>
  <c r="B232" i="14"/>
  <c r="AD232" i="14" s="1"/>
  <c r="A232" i="14"/>
  <c r="Z231" i="14"/>
  <c r="Y231" i="14"/>
  <c r="X231" i="14"/>
  <c r="W231" i="14"/>
  <c r="V231" i="14"/>
  <c r="U231" i="14"/>
  <c r="T231" i="14"/>
  <c r="S231" i="14"/>
  <c r="R231" i="14"/>
  <c r="Q231" i="14"/>
  <c r="P231" i="14"/>
  <c r="O231" i="14"/>
  <c r="N231" i="14"/>
  <c r="M231" i="14"/>
  <c r="L231" i="14"/>
  <c r="K231" i="14"/>
  <c r="J231" i="14"/>
  <c r="I231" i="14"/>
  <c r="H231" i="14"/>
  <c r="AF231" i="14" s="1"/>
  <c r="G231" i="14"/>
  <c r="F231" i="14"/>
  <c r="E231" i="14"/>
  <c r="D231" i="14"/>
  <c r="C231" i="14"/>
  <c r="AH231" i="14" s="1"/>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D230" i="14" s="1"/>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AH228" i="14" s="1"/>
  <c r="B228" i="14"/>
  <c r="AD228" i="14" s="1"/>
  <c r="A228" i="14"/>
  <c r="Z227" i="14"/>
  <c r="Y227" i="14"/>
  <c r="X227" i="14"/>
  <c r="W227" i="14"/>
  <c r="V227" i="14"/>
  <c r="U227" i="14"/>
  <c r="T227" i="14"/>
  <c r="S227" i="14"/>
  <c r="R227" i="14"/>
  <c r="Q227" i="14"/>
  <c r="P227" i="14"/>
  <c r="O227" i="14"/>
  <c r="N227" i="14"/>
  <c r="M227" i="14"/>
  <c r="L227" i="14"/>
  <c r="K227" i="14"/>
  <c r="J227" i="14"/>
  <c r="I227" i="14"/>
  <c r="H227" i="14"/>
  <c r="AF227" i="14" s="1"/>
  <c r="G227" i="14"/>
  <c r="F227" i="14"/>
  <c r="E227" i="14"/>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D226" i="14" s="1"/>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D224" i="14" s="1"/>
  <c r="A224" i="14"/>
  <c r="Z223" i="14"/>
  <c r="Y223" i="14"/>
  <c r="X223" i="14"/>
  <c r="W223" i="14"/>
  <c r="V223" i="14"/>
  <c r="U223" i="14"/>
  <c r="T223" i="14"/>
  <c r="S223" i="14"/>
  <c r="R223" i="14"/>
  <c r="Q223" i="14"/>
  <c r="P223" i="14"/>
  <c r="O223" i="14"/>
  <c r="N223" i="14"/>
  <c r="M223" i="14"/>
  <c r="L223" i="14"/>
  <c r="K223" i="14"/>
  <c r="J223" i="14"/>
  <c r="I223" i="14"/>
  <c r="H223" i="14"/>
  <c r="AF223" i="14" s="1"/>
  <c r="G223" i="14"/>
  <c r="F223" i="14"/>
  <c r="E223" i="14"/>
  <c r="D223" i="14"/>
  <c r="C223" i="14"/>
  <c r="AH223" i="14" s="1"/>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D222" i="14" s="1"/>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AH220" i="14" s="1"/>
  <c r="B220" i="14"/>
  <c r="AD220" i="14" s="1"/>
  <c r="A220" i="14"/>
  <c r="Z219" i="14"/>
  <c r="Y219" i="14"/>
  <c r="X219" i="14"/>
  <c r="W219" i="14"/>
  <c r="V219" i="14"/>
  <c r="U219" i="14"/>
  <c r="T219" i="14"/>
  <c r="S219" i="14"/>
  <c r="R219" i="14"/>
  <c r="Q219" i="14"/>
  <c r="P219" i="14"/>
  <c r="O219" i="14"/>
  <c r="N219" i="14"/>
  <c r="M219" i="14"/>
  <c r="L219" i="14"/>
  <c r="K219" i="14"/>
  <c r="J219" i="14"/>
  <c r="I219" i="14"/>
  <c r="H219" i="14"/>
  <c r="AF219" i="14" s="1"/>
  <c r="G219" i="14"/>
  <c r="F219" i="14"/>
  <c r="E219" i="14"/>
  <c r="D219" i="14"/>
  <c r="C219" i="14"/>
  <c r="AH219" i="14" s="1"/>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D218" i="14" s="1"/>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AH216" i="14" s="1"/>
  <c r="B216" i="14"/>
  <c r="AD216" i="14" s="1"/>
  <c r="A216" i="14"/>
  <c r="Z215" i="14"/>
  <c r="Y215" i="14"/>
  <c r="X215" i="14"/>
  <c r="W215" i="14"/>
  <c r="V215" i="14"/>
  <c r="U215" i="14"/>
  <c r="T215" i="14"/>
  <c r="S215" i="14"/>
  <c r="R215" i="14"/>
  <c r="Q215" i="14"/>
  <c r="P215" i="14"/>
  <c r="O215" i="14"/>
  <c r="N215" i="14"/>
  <c r="M215" i="14"/>
  <c r="L215" i="14"/>
  <c r="K215" i="14"/>
  <c r="J215" i="14"/>
  <c r="I215" i="14"/>
  <c r="H215" i="14"/>
  <c r="AF215" i="14" s="1"/>
  <c r="G215" i="14"/>
  <c r="F215" i="14"/>
  <c r="E215" i="14"/>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D214" i="14" s="1"/>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D212" i="14" s="1"/>
  <c r="A212" i="14"/>
  <c r="Z211" i="14"/>
  <c r="Y211" i="14"/>
  <c r="X211" i="14"/>
  <c r="W211" i="14"/>
  <c r="V211" i="14"/>
  <c r="U211" i="14"/>
  <c r="T211" i="14"/>
  <c r="S211" i="14"/>
  <c r="R211" i="14"/>
  <c r="Q211" i="14"/>
  <c r="P211" i="14"/>
  <c r="O211" i="14"/>
  <c r="N211" i="14"/>
  <c r="M211" i="14"/>
  <c r="L211" i="14"/>
  <c r="K211" i="14"/>
  <c r="J211" i="14"/>
  <c r="I211" i="14"/>
  <c r="H211" i="14"/>
  <c r="AF211" i="14" s="1"/>
  <c r="G211" i="14"/>
  <c r="F211" i="14"/>
  <c r="E211" i="14"/>
  <c r="D211" i="14"/>
  <c r="C211" i="14"/>
  <c r="AH211" i="14" s="1"/>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D210" i="14" s="1"/>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AH208" i="14" s="1"/>
  <c r="B208" i="14"/>
  <c r="AD208" i="14" s="1"/>
  <c r="A208" i="14"/>
  <c r="Z207" i="14"/>
  <c r="Y207" i="14"/>
  <c r="X207" i="14"/>
  <c r="W207" i="14"/>
  <c r="V207" i="14"/>
  <c r="U207" i="14"/>
  <c r="T207" i="14"/>
  <c r="S207" i="14"/>
  <c r="R207" i="14"/>
  <c r="Q207" i="14"/>
  <c r="P207" i="14"/>
  <c r="O207" i="14"/>
  <c r="N207" i="14"/>
  <c r="M207" i="14"/>
  <c r="L207" i="14"/>
  <c r="K207" i="14"/>
  <c r="J207" i="14"/>
  <c r="I207" i="14"/>
  <c r="H207" i="14"/>
  <c r="AF207" i="14" s="1"/>
  <c r="G207" i="14"/>
  <c r="F207" i="14"/>
  <c r="E207" i="14"/>
  <c r="D207" i="14"/>
  <c r="C207" i="14"/>
  <c r="AH207" i="14" s="1"/>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D206" i="14" s="1"/>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AH204" i="14" s="1"/>
  <c r="B204" i="14"/>
  <c r="AD204" i="14" s="1"/>
  <c r="A204" i="14"/>
  <c r="Z203" i="14"/>
  <c r="Y203" i="14"/>
  <c r="X203" i="14"/>
  <c r="W203" i="14"/>
  <c r="V203" i="14"/>
  <c r="U203" i="14"/>
  <c r="T203" i="14"/>
  <c r="S203" i="14"/>
  <c r="R203" i="14"/>
  <c r="Q203" i="14"/>
  <c r="P203" i="14"/>
  <c r="O203" i="14"/>
  <c r="N203" i="14"/>
  <c r="M203" i="14"/>
  <c r="L203" i="14"/>
  <c r="K203" i="14"/>
  <c r="J203" i="14"/>
  <c r="I203" i="14"/>
  <c r="H203" i="14"/>
  <c r="AF203" i="14" s="1"/>
  <c r="G203" i="14"/>
  <c r="F203" i="14"/>
  <c r="E203" i="14"/>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D202" i="14" s="1"/>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D200" i="14" s="1"/>
  <c r="A200" i="14"/>
  <c r="Z199" i="14"/>
  <c r="Y199" i="14"/>
  <c r="X199" i="14"/>
  <c r="W199" i="14"/>
  <c r="V199" i="14"/>
  <c r="U199" i="14"/>
  <c r="T199" i="14"/>
  <c r="S199" i="14"/>
  <c r="R199" i="14"/>
  <c r="Q199" i="14"/>
  <c r="P199" i="14"/>
  <c r="O199" i="14"/>
  <c r="N199" i="14"/>
  <c r="M199" i="14"/>
  <c r="L199" i="14"/>
  <c r="K199" i="14"/>
  <c r="J199" i="14"/>
  <c r="I199" i="14"/>
  <c r="H199" i="14"/>
  <c r="AF199" i="14" s="1"/>
  <c r="G199" i="14"/>
  <c r="F199" i="14"/>
  <c r="E199" i="14"/>
  <c r="D199" i="14"/>
  <c r="C199" i="14"/>
  <c r="AH199" i="14" s="1"/>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D198" i="14" s="1"/>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AH196" i="14" s="1"/>
  <c r="B196" i="14"/>
  <c r="AD196" i="14" s="1"/>
  <c r="A196" i="14"/>
  <c r="Z195" i="14"/>
  <c r="Y195" i="14"/>
  <c r="X195" i="14"/>
  <c r="W195" i="14"/>
  <c r="V195" i="14"/>
  <c r="U195" i="14"/>
  <c r="T195" i="14"/>
  <c r="S195" i="14"/>
  <c r="R195" i="14"/>
  <c r="Q195" i="14"/>
  <c r="P195" i="14"/>
  <c r="O195" i="14"/>
  <c r="N195" i="14"/>
  <c r="M195" i="14"/>
  <c r="L195" i="14"/>
  <c r="K195" i="14"/>
  <c r="J195" i="14"/>
  <c r="I195" i="14"/>
  <c r="H195" i="14"/>
  <c r="AF195" i="14" s="1"/>
  <c r="G195" i="14"/>
  <c r="F195" i="14"/>
  <c r="E195" i="14"/>
  <c r="D195" i="14"/>
  <c r="C195" i="14"/>
  <c r="AH195" i="14" s="1"/>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D194" i="14" s="1"/>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AH192" i="14" s="1"/>
  <c r="B192" i="14"/>
  <c r="AD192" i="14" s="1"/>
  <c r="A192" i="14"/>
  <c r="Z191" i="14"/>
  <c r="Y191" i="14"/>
  <c r="X191" i="14"/>
  <c r="W191" i="14"/>
  <c r="V191" i="14"/>
  <c r="U191" i="14"/>
  <c r="T191" i="14"/>
  <c r="S191" i="14"/>
  <c r="R191" i="14"/>
  <c r="Q191" i="14"/>
  <c r="P191" i="14"/>
  <c r="O191" i="14"/>
  <c r="N191" i="14"/>
  <c r="M191" i="14"/>
  <c r="L191" i="14"/>
  <c r="K191" i="14"/>
  <c r="J191" i="14"/>
  <c r="I191" i="14"/>
  <c r="H191" i="14"/>
  <c r="AF191" i="14" s="1"/>
  <c r="G191" i="14"/>
  <c r="F191" i="14"/>
  <c r="E191" i="14"/>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D190" i="14" s="1"/>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D188" i="14" s="1"/>
  <c r="A188" i="14"/>
  <c r="Z187" i="14"/>
  <c r="Y187" i="14"/>
  <c r="X187" i="14"/>
  <c r="W187" i="14"/>
  <c r="V187" i="14"/>
  <c r="U187" i="14"/>
  <c r="T187" i="14"/>
  <c r="S187" i="14"/>
  <c r="R187" i="14"/>
  <c r="Q187" i="14"/>
  <c r="P187" i="14"/>
  <c r="O187" i="14"/>
  <c r="N187" i="14"/>
  <c r="M187" i="14"/>
  <c r="L187" i="14"/>
  <c r="K187" i="14"/>
  <c r="J187" i="14"/>
  <c r="I187" i="14"/>
  <c r="H187" i="14"/>
  <c r="AF187" i="14" s="1"/>
  <c r="G187" i="14"/>
  <c r="F187" i="14"/>
  <c r="E187" i="14"/>
  <c r="D187" i="14"/>
  <c r="C187" i="14"/>
  <c r="AH187" i="14" s="1"/>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D186" i="14" s="1"/>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AH184" i="14" s="1"/>
  <c r="B184" i="14"/>
  <c r="AD184" i="14" s="1"/>
  <c r="A184" i="14"/>
  <c r="Z183" i="14"/>
  <c r="Y183" i="14"/>
  <c r="X183" i="14"/>
  <c r="W183" i="14"/>
  <c r="V183" i="14"/>
  <c r="U183" i="14"/>
  <c r="T183" i="14"/>
  <c r="S183" i="14"/>
  <c r="R183" i="14"/>
  <c r="Q183" i="14"/>
  <c r="P183" i="14"/>
  <c r="O183" i="14"/>
  <c r="N183" i="14"/>
  <c r="M183" i="14"/>
  <c r="L183" i="14"/>
  <c r="K183" i="14"/>
  <c r="J183" i="14"/>
  <c r="I183" i="14"/>
  <c r="H183" i="14"/>
  <c r="AF183" i="14" s="1"/>
  <c r="G183" i="14"/>
  <c r="F183" i="14"/>
  <c r="E183" i="14"/>
  <c r="D183" i="14"/>
  <c r="C183" i="14"/>
  <c r="AH183" i="14" s="1"/>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D182" i="14" s="1"/>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AH180" i="14" s="1"/>
  <c r="B180" i="14"/>
  <c r="AD180" i="14" s="1"/>
  <c r="A180" i="14"/>
  <c r="Z179" i="14"/>
  <c r="Y179" i="14"/>
  <c r="X179" i="14"/>
  <c r="W179" i="14"/>
  <c r="V179" i="14"/>
  <c r="U179" i="14"/>
  <c r="T179" i="14"/>
  <c r="S179" i="14"/>
  <c r="R179" i="14"/>
  <c r="Q179" i="14"/>
  <c r="P179" i="14"/>
  <c r="O179" i="14"/>
  <c r="N179" i="14"/>
  <c r="M179" i="14"/>
  <c r="L179" i="14"/>
  <c r="K179" i="14"/>
  <c r="J179" i="14"/>
  <c r="I179" i="14"/>
  <c r="H179" i="14"/>
  <c r="AF179" i="14" s="1"/>
  <c r="G179" i="14"/>
  <c r="F179" i="14"/>
  <c r="E179" i="14"/>
  <c r="D179" i="14"/>
  <c r="C179" i="14"/>
  <c r="AH179" i="14" s="1"/>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D178" i="14" s="1"/>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D176" i="14" s="1"/>
  <c r="A176" i="14"/>
  <c r="Z175" i="14"/>
  <c r="Y175" i="14"/>
  <c r="X175" i="14"/>
  <c r="W175" i="14"/>
  <c r="V175" i="14"/>
  <c r="U175" i="14"/>
  <c r="T175" i="14"/>
  <c r="S175" i="14"/>
  <c r="R175" i="14"/>
  <c r="Q175" i="14"/>
  <c r="P175" i="14"/>
  <c r="O175" i="14"/>
  <c r="N175" i="14"/>
  <c r="M175" i="14"/>
  <c r="L175" i="14"/>
  <c r="K175" i="14"/>
  <c r="J175" i="14"/>
  <c r="I175" i="14"/>
  <c r="H175" i="14"/>
  <c r="AF175" i="14" s="1"/>
  <c r="G175" i="14"/>
  <c r="F175" i="14"/>
  <c r="E175" i="14"/>
  <c r="D175" i="14"/>
  <c r="C175" i="14"/>
  <c r="AH175" i="14" s="1"/>
  <c r="B175" i="14"/>
  <c r="A175" i="14"/>
  <c r="Z174" i="14"/>
  <c r="Y174" i="14"/>
  <c r="X174" i="14"/>
  <c r="W174" i="14"/>
  <c r="V174" i="14"/>
  <c r="U174" i="14"/>
  <c r="T174" i="14"/>
  <c r="S174" i="14"/>
  <c r="R174" i="14"/>
  <c r="Q174" i="14"/>
  <c r="P174" i="14"/>
  <c r="O174" i="14"/>
  <c r="N174" i="14"/>
  <c r="M174" i="14"/>
  <c r="L174" i="14"/>
  <c r="K174" i="14"/>
  <c r="J174" i="14"/>
  <c r="I174" i="14"/>
  <c r="H174" i="14"/>
  <c r="AF174" i="14" s="1"/>
  <c r="G174" i="14"/>
  <c r="F174" i="14"/>
  <c r="E174" i="14"/>
  <c r="D174" i="14"/>
  <c r="C174" i="14"/>
  <c r="B174" i="14"/>
  <c r="AD174" i="14" s="1"/>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AH172" i="14" s="1"/>
  <c r="B172" i="14"/>
  <c r="AD172" i="14" s="1"/>
  <c r="A172" i="14"/>
  <c r="Z171" i="14"/>
  <c r="Y171" i="14"/>
  <c r="X171" i="14"/>
  <c r="W171" i="14"/>
  <c r="V171" i="14"/>
  <c r="U171" i="14"/>
  <c r="T171" i="14"/>
  <c r="S171" i="14"/>
  <c r="R171" i="14"/>
  <c r="Q171" i="14"/>
  <c r="P171" i="14"/>
  <c r="O171" i="14"/>
  <c r="N171" i="14"/>
  <c r="M171" i="14"/>
  <c r="L171" i="14"/>
  <c r="K171" i="14"/>
  <c r="J171" i="14"/>
  <c r="I171" i="14"/>
  <c r="H171" i="14"/>
  <c r="AF171" i="14" s="1"/>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D170" i="14" s="1"/>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AH168" i="14" s="1"/>
  <c r="B168" i="14"/>
  <c r="AD168" i="14" s="1"/>
  <c r="A168" i="14"/>
  <c r="Z167" i="14"/>
  <c r="Y167" i="14"/>
  <c r="X167" i="14"/>
  <c r="W167" i="14"/>
  <c r="V167" i="14"/>
  <c r="U167" i="14"/>
  <c r="T167" i="14"/>
  <c r="S167" i="14"/>
  <c r="R167" i="14"/>
  <c r="Q167" i="14"/>
  <c r="P167" i="14"/>
  <c r="O167" i="14"/>
  <c r="N167" i="14"/>
  <c r="M167" i="14"/>
  <c r="L167" i="14"/>
  <c r="K167" i="14"/>
  <c r="J167" i="14"/>
  <c r="I167" i="14"/>
  <c r="H167" i="14"/>
  <c r="AF167" i="14" s="1"/>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D166" i="14" s="1"/>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D164" i="14" s="1"/>
  <c r="A164" i="14"/>
  <c r="Z163" i="14"/>
  <c r="Y163" i="14"/>
  <c r="X163" i="14"/>
  <c r="W163" i="14"/>
  <c r="V163" i="14"/>
  <c r="U163" i="14"/>
  <c r="T163" i="14"/>
  <c r="S163" i="14"/>
  <c r="R163" i="14"/>
  <c r="Q163" i="14"/>
  <c r="P163" i="14"/>
  <c r="O163" i="14"/>
  <c r="N163" i="14"/>
  <c r="M163" i="14"/>
  <c r="L163" i="14"/>
  <c r="K163" i="14"/>
  <c r="J163" i="14"/>
  <c r="I163" i="14"/>
  <c r="H163" i="14"/>
  <c r="AF163" i="14" s="1"/>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D162" i="14" s="1"/>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AH160" i="14" s="1"/>
  <c r="B160" i="14"/>
  <c r="AD160" i="14" s="1"/>
  <c r="A160" i="14"/>
  <c r="Z159" i="14"/>
  <c r="Y159" i="14"/>
  <c r="X159" i="14"/>
  <c r="W159" i="14"/>
  <c r="V159" i="14"/>
  <c r="U159" i="14"/>
  <c r="T159" i="14"/>
  <c r="S159" i="14"/>
  <c r="R159" i="14"/>
  <c r="Q159" i="14"/>
  <c r="P159" i="14"/>
  <c r="O159" i="14"/>
  <c r="N159" i="14"/>
  <c r="M159" i="14"/>
  <c r="L159" i="14"/>
  <c r="K159" i="14"/>
  <c r="J159" i="14"/>
  <c r="I159" i="14"/>
  <c r="H159" i="14"/>
  <c r="AF159" i="14" s="1"/>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D158" i="14" s="1"/>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AH156" i="14" s="1"/>
  <c r="B156" i="14"/>
  <c r="AD156" i="14" s="1"/>
  <c r="A156" i="14"/>
  <c r="Z155" i="14"/>
  <c r="Y155" i="14"/>
  <c r="X155" i="14"/>
  <c r="W155" i="14"/>
  <c r="V155" i="14"/>
  <c r="U155" i="14"/>
  <c r="T155" i="14"/>
  <c r="S155" i="14"/>
  <c r="R155" i="14"/>
  <c r="Q155" i="14"/>
  <c r="P155" i="14"/>
  <c r="O155" i="14"/>
  <c r="N155" i="14"/>
  <c r="M155" i="14"/>
  <c r="L155" i="14"/>
  <c r="K155" i="14"/>
  <c r="J155" i="14"/>
  <c r="I155" i="14"/>
  <c r="H155" i="14"/>
  <c r="AF155" i="14" s="1"/>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D154" i="14" s="1"/>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D153" i="14" s="1"/>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AH152" i="14" s="1"/>
  <c r="B152" i="14"/>
  <c r="A152" i="14"/>
  <c r="Z151" i="14"/>
  <c r="Y151" i="14"/>
  <c r="X151" i="14"/>
  <c r="W151" i="14"/>
  <c r="V151" i="14"/>
  <c r="U151" i="14"/>
  <c r="T151" i="14"/>
  <c r="S151" i="14"/>
  <c r="R151" i="14"/>
  <c r="Q151" i="14"/>
  <c r="P151" i="14"/>
  <c r="O151" i="14"/>
  <c r="N151" i="14"/>
  <c r="M151" i="14"/>
  <c r="L151" i="14"/>
  <c r="K151" i="14"/>
  <c r="J151" i="14"/>
  <c r="I151" i="14"/>
  <c r="H151" i="14"/>
  <c r="AF151" i="14" s="1"/>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AF150" i="14" s="1"/>
  <c r="G150" i="14"/>
  <c r="F150" i="14"/>
  <c r="E150" i="14"/>
  <c r="D150" i="14"/>
  <c r="C150" i="14"/>
  <c r="B150" i="14"/>
  <c r="AD150" i="14" s="1"/>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D149" i="14" s="1"/>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AF147" i="14" s="1"/>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AF146" i="14" s="1"/>
  <c r="G146" i="14"/>
  <c r="F146" i="14"/>
  <c r="E146" i="14"/>
  <c r="D146" i="14"/>
  <c r="C146" i="14"/>
  <c r="B146" i="14"/>
  <c r="AD146" i="14" s="1"/>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D145" i="14" s="1"/>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AH144" i="14" s="1"/>
  <c r="B144" i="14"/>
  <c r="A144" i="14"/>
  <c r="Z143" i="14"/>
  <c r="Y143" i="14"/>
  <c r="X143" i="14"/>
  <c r="W143" i="14"/>
  <c r="V143" i="14"/>
  <c r="U143" i="14"/>
  <c r="T143" i="14"/>
  <c r="S143" i="14"/>
  <c r="R143" i="14"/>
  <c r="Q143" i="14"/>
  <c r="P143" i="14"/>
  <c r="O143" i="14"/>
  <c r="N143" i="14"/>
  <c r="M143" i="14"/>
  <c r="L143" i="14"/>
  <c r="K143" i="14"/>
  <c r="J143" i="14"/>
  <c r="I143" i="14"/>
  <c r="H143" i="14"/>
  <c r="AF143" i="14" s="1"/>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AF142" i="14" s="1"/>
  <c r="G142" i="14"/>
  <c r="F142" i="14"/>
  <c r="E142" i="14"/>
  <c r="D142" i="14"/>
  <c r="C142" i="14"/>
  <c r="B142" i="14"/>
  <c r="AD142" i="14" s="1"/>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D141" i="14" s="1"/>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AF139" i="14" s="1"/>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AF138" i="14" s="1"/>
  <c r="G138" i="14"/>
  <c r="F138" i="14"/>
  <c r="E138" i="14"/>
  <c r="D138" i="14"/>
  <c r="C138" i="14"/>
  <c r="B138" i="14"/>
  <c r="AD138" i="14" s="1"/>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D137" i="14" s="1"/>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AF135" i="14" s="1"/>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AF134" i="14" s="1"/>
  <c r="G134" i="14"/>
  <c r="F134" i="14"/>
  <c r="E134" i="14"/>
  <c r="D134" i="14"/>
  <c r="C134" i="14"/>
  <c r="B134" i="14"/>
  <c r="AD134" i="14" s="1"/>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D133" i="14" s="1"/>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AH132" i="14" s="1"/>
  <c r="B132" i="14"/>
  <c r="A132" i="14"/>
  <c r="Z131" i="14"/>
  <c r="Y131" i="14"/>
  <c r="X131" i="14"/>
  <c r="W131" i="14"/>
  <c r="V131" i="14"/>
  <c r="U131" i="14"/>
  <c r="T131" i="14"/>
  <c r="S131" i="14"/>
  <c r="R131" i="14"/>
  <c r="Q131" i="14"/>
  <c r="P131" i="14"/>
  <c r="O131" i="14"/>
  <c r="N131" i="14"/>
  <c r="M131" i="14"/>
  <c r="L131" i="14"/>
  <c r="K131" i="14"/>
  <c r="J131" i="14"/>
  <c r="I131" i="14"/>
  <c r="H131" i="14"/>
  <c r="AF131" i="14" s="1"/>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AF130" i="14" s="1"/>
  <c r="G130" i="14"/>
  <c r="F130" i="14"/>
  <c r="E130" i="14"/>
  <c r="D130" i="14"/>
  <c r="C130" i="14"/>
  <c r="B130" i="14"/>
  <c r="AD130" i="14" s="1"/>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D129" i="14" s="1"/>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AH128" i="14" s="1"/>
  <c r="B128" i="14"/>
  <c r="A128" i="14"/>
  <c r="Z127" i="14"/>
  <c r="Y127" i="14"/>
  <c r="X127" i="14"/>
  <c r="W127" i="14"/>
  <c r="V127" i="14"/>
  <c r="U127" i="14"/>
  <c r="T127" i="14"/>
  <c r="S127" i="14"/>
  <c r="R127" i="14"/>
  <c r="Q127" i="14"/>
  <c r="P127" i="14"/>
  <c r="O127" i="14"/>
  <c r="N127" i="14"/>
  <c r="M127" i="14"/>
  <c r="L127" i="14"/>
  <c r="K127" i="14"/>
  <c r="J127" i="14"/>
  <c r="I127" i="14"/>
  <c r="H127" i="14"/>
  <c r="AF127" i="14" s="1"/>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AF126" i="14" s="1"/>
  <c r="G126" i="14"/>
  <c r="F126" i="14"/>
  <c r="E126" i="14"/>
  <c r="D126" i="14"/>
  <c r="C126" i="14"/>
  <c r="B126" i="14"/>
  <c r="AD126" i="14" s="1"/>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D125" i="14" s="1"/>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AF123" i="14" s="1"/>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AF122" i="14" s="1"/>
  <c r="G122" i="14"/>
  <c r="F122" i="14"/>
  <c r="E122" i="14"/>
  <c r="D122" i="14"/>
  <c r="C122" i="14"/>
  <c r="B122" i="14"/>
  <c r="AD122" i="14" s="1"/>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D121" i="14" s="1"/>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H120" i="14" s="1"/>
  <c r="B120" i="14"/>
  <c r="A120" i="14"/>
  <c r="Z119" i="14"/>
  <c r="Y119" i="14"/>
  <c r="X119" i="14"/>
  <c r="W119" i="14"/>
  <c r="V119" i="14"/>
  <c r="U119" i="14"/>
  <c r="T119" i="14"/>
  <c r="S119" i="14"/>
  <c r="R119" i="14"/>
  <c r="Q119" i="14"/>
  <c r="P119" i="14"/>
  <c r="O119" i="14"/>
  <c r="N119" i="14"/>
  <c r="M119" i="14"/>
  <c r="L119" i="14"/>
  <c r="K119" i="14"/>
  <c r="J119" i="14"/>
  <c r="I119" i="14"/>
  <c r="H119" i="14"/>
  <c r="AF119" i="14" s="1"/>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AF118" i="14" s="1"/>
  <c r="G118" i="14"/>
  <c r="F118" i="14"/>
  <c r="E118" i="14"/>
  <c r="D118" i="14"/>
  <c r="C118" i="14"/>
  <c r="B118" i="14"/>
  <c r="AD118" i="14" s="1"/>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D117" i="14" s="1"/>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AF115" i="14" s="1"/>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AF114" i="14" s="1"/>
  <c r="G114" i="14"/>
  <c r="F114" i="14"/>
  <c r="E114" i="14"/>
  <c r="D114" i="14"/>
  <c r="C114" i="14"/>
  <c r="B114" i="14"/>
  <c r="AD114" i="14" s="1"/>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D113" i="14" s="1"/>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AF111" i="14" s="1"/>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AF110" i="14" s="1"/>
  <c r="G110" i="14"/>
  <c r="F110" i="14"/>
  <c r="E110" i="14"/>
  <c r="D110" i="14"/>
  <c r="C110" i="14"/>
  <c r="B110" i="14"/>
  <c r="AD110" i="14" s="1"/>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D109" i="14" s="1"/>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H108" i="14" s="1"/>
  <c r="B108" i="14"/>
  <c r="A108" i="14"/>
  <c r="Z107" i="14"/>
  <c r="Y107" i="14"/>
  <c r="X107" i="14"/>
  <c r="W107" i="14"/>
  <c r="V107" i="14"/>
  <c r="U107" i="14"/>
  <c r="T107" i="14"/>
  <c r="S107" i="14"/>
  <c r="R107" i="14"/>
  <c r="Q107" i="14"/>
  <c r="P107" i="14"/>
  <c r="O107" i="14"/>
  <c r="N107" i="14"/>
  <c r="M107" i="14"/>
  <c r="L107" i="14"/>
  <c r="K107" i="14"/>
  <c r="J107" i="14"/>
  <c r="I107" i="14"/>
  <c r="H107" i="14"/>
  <c r="AF107" i="14" s="1"/>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D106" i="14" s="1"/>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AH105" i="14" s="1"/>
  <c r="B105" i="14"/>
  <c r="AD105" i="14" s="1"/>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AF103" i="14" s="1"/>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D102" i="14" s="1"/>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AH101" i="14" s="1"/>
  <c r="B101" i="14"/>
  <c r="AD101" i="14" s="1"/>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H100" i="14" s="1"/>
  <c r="B100" i="14"/>
  <c r="A100" i="14"/>
  <c r="Z99" i="14"/>
  <c r="Y99" i="14"/>
  <c r="X99" i="14"/>
  <c r="W99" i="14"/>
  <c r="V99" i="14"/>
  <c r="U99" i="14"/>
  <c r="T99" i="14"/>
  <c r="S99" i="14"/>
  <c r="R99" i="14"/>
  <c r="Q99" i="14"/>
  <c r="P99" i="14"/>
  <c r="O99" i="14"/>
  <c r="N99" i="14"/>
  <c r="M99" i="14"/>
  <c r="L99" i="14"/>
  <c r="K99" i="14"/>
  <c r="J99" i="14"/>
  <c r="I99" i="14"/>
  <c r="H99" i="14"/>
  <c r="AF99" i="14" s="1"/>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D98" i="14" s="1"/>
  <c r="A98" i="14"/>
  <c r="Z97" i="14"/>
  <c r="Y97" i="14"/>
  <c r="X97" i="14"/>
  <c r="W97" i="14"/>
  <c r="V97" i="14"/>
  <c r="U97" i="14"/>
  <c r="T97" i="14"/>
  <c r="S97" i="14"/>
  <c r="R97" i="14"/>
  <c r="Q97" i="14"/>
  <c r="P97" i="14"/>
  <c r="O97" i="14"/>
  <c r="N97" i="14"/>
  <c r="M97" i="14"/>
  <c r="L97" i="14"/>
  <c r="K97" i="14"/>
  <c r="J97" i="14"/>
  <c r="I97" i="14"/>
  <c r="H97" i="14"/>
  <c r="G97" i="14"/>
  <c r="F97" i="14"/>
  <c r="E97" i="14"/>
  <c r="D97" i="14"/>
  <c r="C97" i="14"/>
  <c r="AH97" i="14" s="1"/>
  <c r="B97" i="14"/>
  <c r="AD97" i="14" s="1"/>
  <c r="A97" i="14"/>
  <c r="Z96" i="14"/>
  <c r="Y96" i="14"/>
  <c r="X96" i="14"/>
  <c r="W96" i="14"/>
  <c r="V96" i="14"/>
  <c r="U96" i="14"/>
  <c r="T96" i="14"/>
  <c r="S96" i="14"/>
  <c r="R96" i="14"/>
  <c r="Q96" i="14"/>
  <c r="P96" i="14"/>
  <c r="O96" i="14"/>
  <c r="N96" i="14"/>
  <c r="M96" i="14"/>
  <c r="L96" i="14"/>
  <c r="K96" i="14"/>
  <c r="J96" i="14"/>
  <c r="I96" i="14"/>
  <c r="H96" i="14"/>
  <c r="G96" i="14"/>
  <c r="F96" i="14"/>
  <c r="E96" i="14"/>
  <c r="D96" i="14"/>
  <c r="C96" i="14"/>
  <c r="AH96" i="14" s="1"/>
  <c r="B96" i="14"/>
  <c r="A96" i="14"/>
  <c r="Z95" i="14"/>
  <c r="Y95" i="14"/>
  <c r="X95" i="14"/>
  <c r="W95" i="14"/>
  <c r="V95" i="14"/>
  <c r="U95" i="14"/>
  <c r="T95" i="14"/>
  <c r="S95" i="14"/>
  <c r="R95" i="14"/>
  <c r="Q95" i="14"/>
  <c r="P95" i="14"/>
  <c r="O95" i="14"/>
  <c r="N95" i="14"/>
  <c r="M95" i="14"/>
  <c r="L95" i="14"/>
  <c r="K95" i="14"/>
  <c r="J95" i="14"/>
  <c r="I95" i="14"/>
  <c r="H95" i="14"/>
  <c r="AF95" i="14" s="1"/>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D94" i="14" s="1"/>
  <c r="A94" i="14"/>
  <c r="Z93" i="14"/>
  <c r="Y93" i="14"/>
  <c r="X93" i="14"/>
  <c r="W93" i="14"/>
  <c r="V93" i="14"/>
  <c r="U93" i="14"/>
  <c r="T93" i="14"/>
  <c r="S93" i="14"/>
  <c r="R93" i="14"/>
  <c r="Q93" i="14"/>
  <c r="P93" i="14"/>
  <c r="O93" i="14"/>
  <c r="N93" i="14"/>
  <c r="M93" i="14"/>
  <c r="L93" i="14"/>
  <c r="K93" i="14"/>
  <c r="J93" i="14"/>
  <c r="I93" i="14"/>
  <c r="H93" i="14"/>
  <c r="G93" i="14"/>
  <c r="F93" i="14"/>
  <c r="E93" i="14"/>
  <c r="D93" i="14"/>
  <c r="C93" i="14"/>
  <c r="AH93" i="14" s="1"/>
  <c r="B93" i="14"/>
  <c r="AD93" i="14" s="1"/>
  <c r="A93" i="14"/>
  <c r="Z92" i="14"/>
  <c r="Y92" i="14"/>
  <c r="X92" i="14"/>
  <c r="W92" i="14"/>
  <c r="V92" i="14"/>
  <c r="U92" i="14"/>
  <c r="T92" i="14"/>
  <c r="S92" i="14"/>
  <c r="R92" i="14"/>
  <c r="Q92" i="14"/>
  <c r="P92" i="14"/>
  <c r="O92" i="14"/>
  <c r="N92" i="14"/>
  <c r="M92" i="14"/>
  <c r="L92" i="14"/>
  <c r="K92" i="14"/>
  <c r="J92" i="14"/>
  <c r="I92" i="14"/>
  <c r="H92" i="14"/>
  <c r="G92" i="14"/>
  <c r="F92" i="14"/>
  <c r="E92" i="14"/>
  <c r="D92" i="14"/>
  <c r="C92" i="14"/>
  <c r="AH92" i="14" s="1"/>
  <c r="B92" i="14"/>
  <c r="A92" i="14"/>
  <c r="Z91" i="14"/>
  <c r="Y91" i="14"/>
  <c r="X91" i="14"/>
  <c r="W91" i="14"/>
  <c r="V91" i="14"/>
  <c r="U91" i="14"/>
  <c r="T91" i="14"/>
  <c r="S91" i="14"/>
  <c r="R91" i="14"/>
  <c r="Q91" i="14"/>
  <c r="P91" i="14"/>
  <c r="O91" i="14"/>
  <c r="N91" i="14"/>
  <c r="M91" i="14"/>
  <c r="L91" i="14"/>
  <c r="K91" i="14"/>
  <c r="J91" i="14"/>
  <c r="I91" i="14"/>
  <c r="H91" i="14"/>
  <c r="AF91" i="14" s="1"/>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D90" i="14" s="1"/>
  <c r="A90" i="14"/>
  <c r="Z89" i="14"/>
  <c r="Y89" i="14"/>
  <c r="X89" i="14"/>
  <c r="W89" i="14"/>
  <c r="V89" i="14"/>
  <c r="U89" i="14"/>
  <c r="T89" i="14"/>
  <c r="S89" i="14"/>
  <c r="R89" i="14"/>
  <c r="Q89" i="14"/>
  <c r="P89" i="14"/>
  <c r="O89" i="14"/>
  <c r="N89" i="14"/>
  <c r="M89" i="14"/>
  <c r="L89" i="14"/>
  <c r="K89" i="14"/>
  <c r="J89" i="14"/>
  <c r="I89" i="14"/>
  <c r="H89" i="14"/>
  <c r="G89" i="14"/>
  <c r="F89" i="14"/>
  <c r="E89" i="14"/>
  <c r="D89" i="14"/>
  <c r="C89" i="14"/>
  <c r="AH89" i="14" s="1"/>
  <c r="B89" i="14"/>
  <c r="AD89" i="14" s="1"/>
  <c r="A89" i="14"/>
  <c r="Z88" i="14"/>
  <c r="Y88" i="14"/>
  <c r="X88" i="14"/>
  <c r="W88" i="14"/>
  <c r="V88" i="14"/>
  <c r="U88" i="14"/>
  <c r="T88" i="14"/>
  <c r="S88" i="14"/>
  <c r="R88" i="14"/>
  <c r="Q88" i="14"/>
  <c r="P88" i="14"/>
  <c r="O88" i="14"/>
  <c r="N88" i="14"/>
  <c r="M88" i="14"/>
  <c r="L88" i="14"/>
  <c r="K88" i="14"/>
  <c r="J88" i="14"/>
  <c r="I88" i="14"/>
  <c r="H88" i="14"/>
  <c r="G88" i="14"/>
  <c r="F88" i="14"/>
  <c r="E88" i="14"/>
  <c r="D88" i="14"/>
  <c r="C88" i="14"/>
  <c r="AH88" i="14" s="1"/>
  <c r="B88" i="14"/>
  <c r="A88" i="14"/>
  <c r="Z87" i="14"/>
  <c r="Y87" i="14"/>
  <c r="X87" i="14"/>
  <c r="W87" i="14"/>
  <c r="V87" i="14"/>
  <c r="U87" i="14"/>
  <c r="T87" i="14"/>
  <c r="S87" i="14"/>
  <c r="R87" i="14"/>
  <c r="Q87" i="14"/>
  <c r="P87" i="14"/>
  <c r="O87" i="14"/>
  <c r="N87" i="14"/>
  <c r="M87" i="14"/>
  <c r="L87" i="14"/>
  <c r="K87" i="14"/>
  <c r="J87" i="14"/>
  <c r="I87" i="14"/>
  <c r="H87" i="14"/>
  <c r="AF87" i="14" s="1"/>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D86" i="14" s="1"/>
  <c r="A86" i="14"/>
  <c r="Z85" i="14"/>
  <c r="Y85" i="14"/>
  <c r="X85" i="14"/>
  <c r="W85" i="14"/>
  <c r="V85" i="14"/>
  <c r="U85" i="14"/>
  <c r="T85" i="14"/>
  <c r="S85" i="14"/>
  <c r="R85" i="14"/>
  <c r="Q85" i="14"/>
  <c r="P85" i="14"/>
  <c r="O85" i="14"/>
  <c r="N85" i="14"/>
  <c r="M85" i="14"/>
  <c r="L85" i="14"/>
  <c r="K85" i="14"/>
  <c r="J85" i="14"/>
  <c r="I85" i="14"/>
  <c r="H85" i="14"/>
  <c r="G85" i="14"/>
  <c r="F85" i="14"/>
  <c r="E85" i="14"/>
  <c r="D85" i="14"/>
  <c r="C85" i="14"/>
  <c r="AH85" i="14" s="1"/>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AH84" i="14" s="1"/>
  <c r="B84" i="14"/>
  <c r="A84" i="14"/>
  <c r="Z83" i="14"/>
  <c r="Y83" i="14"/>
  <c r="X83" i="14"/>
  <c r="W83" i="14"/>
  <c r="V83" i="14"/>
  <c r="U83" i="14"/>
  <c r="T83" i="14"/>
  <c r="S83" i="14"/>
  <c r="R83" i="14"/>
  <c r="Q83" i="14"/>
  <c r="P83" i="14"/>
  <c r="O83" i="14"/>
  <c r="N83" i="14"/>
  <c r="M83" i="14"/>
  <c r="L83" i="14"/>
  <c r="K83" i="14"/>
  <c r="J83" i="14"/>
  <c r="I83" i="14"/>
  <c r="H83" i="14"/>
  <c r="AF83" i="14" s="1"/>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D82" i="14" s="1"/>
  <c r="A82" i="14"/>
  <c r="Z81" i="14"/>
  <c r="Y81" i="14"/>
  <c r="X81" i="14"/>
  <c r="W81" i="14"/>
  <c r="V81" i="14"/>
  <c r="U81" i="14"/>
  <c r="T81" i="14"/>
  <c r="S81" i="14"/>
  <c r="R81" i="14"/>
  <c r="Q81" i="14"/>
  <c r="P81" i="14"/>
  <c r="O81" i="14"/>
  <c r="N81" i="14"/>
  <c r="M81" i="14"/>
  <c r="L81" i="14"/>
  <c r="K81" i="14"/>
  <c r="J81" i="14"/>
  <c r="I81" i="14"/>
  <c r="H81" i="14"/>
  <c r="G81" i="14"/>
  <c r="F81" i="14"/>
  <c r="E81" i="14"/>
  <c r="D81" i="14"/>
  <c r="C81" i="14"/>
  <c r="AH81" i="14" s="1"/>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AH80" i="14" s="1"/>
  <c r="B80" i="14"/>
  <c r="A80" i="14"/>
  <c r="Z79" i="14"/>
  <c r="Y79" i="14"/>
  <c r="X79" i="14"/>
  <c r="W79" i="14"/>
  <c r="V79" i="14"/>
  <c r="U79" i="14"/>
  <c r="T79" i="14"/>
  <c r="S79" i="14"/>
  <c r="R79" i="14"/>
  <c r="Q79" i="14"/>
  <c r="P79" i="14"/>
  <c r="O79" i="14"/>
  <c r="N79" i="14"/>
  <c r="M79" i="14"/>
  <c r="L79" i="14"/>
  <c r="K79" i="14"/>
  <c r="J79" i="14"/>
  <c r="I79" i="14"/>
  <c r="H79" i="14"/>
  <c r="AF79" i="14" s="1"/>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D78" i="14" s="1"/>
  <c r="A78" i="14"/>
  <c r="Z77" i="14"/>
  <c r="Y77" i="14"/>
  <c r="X77" i="14"/>
  <c r="W77" i="14"/>
  <c r="V77" i="14"/>
  <c r="U77" i="14"/>
  <c r="T77" i="14"/>
  <c r="S77" i="14"/>
  <c r="R77" i="14"/>
  <c r="Q77" i="14"/>
  <c r="P77" i="14"/>
  <c r="O77" i="14"/>
  <c r="N77" i="14"/>
  <c r="M77" i="14"/>
  <c r="L77" i="14"/>
  <c r="K77" i="14"/>
  <c r="J77" i="14"/>
  <c r="I77" i="14"/>
  <c r="H77" i="14"/>
  <c r="G77" i="14"/>
  <c r="F77" i="14"/>
  <c r="E77" i="14"/>
  <c r="D77" i="14"/>
  <c r="C77" i="14"/>
  <c r="AH77" i="14" s="1"/>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AH76" i="14" s="1"/>
  <c r="B76" i="14"/>
  <c r="A76" i="14"/>
  <c r="Z75" i="14"/>
  <c r="Y75" i="14"/>
  <c r="X75" i="14"/>
  <c r="W75" i="14"/>
  <c r="V75" i="14"/>
  <c r="U75" i="14"/>
  <c r="T75" i="14"/>
  <c r="S75" i="14"/>
  <c r="R75" i="14"/>
  <c r="Q75" i="14"/>
  <c r="P75" i="14"/>
  <c r="O75" i="14"/>
  <c r="N75" i="14"/>
  <c r="M75" i="14"/>
  <c r="L75" i="14"/>
  <c r="K75" i="14"/>
  <c r="J75" i="14"/>
  <c r="I75" i="14"/>
  <c r="H75" i="14"/>
  <c r="AF75" i="14" s="1"/>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D74" i="14" s="1"/>
  <c r="A74" i="14"/>
  <c r="Z73" i="14"/>
  <c r="Y73" i="14"/>
  <c r="X73" i="14"/>
  <c r="W73" i="14"/>
  <c r="V73" i="14"/>
  <c r="U73" i="14"/>
  <c r="T73" i="14"/>
  <c r="S73" i="14"/>
  <c r="R73" i="14"/>
  <c r="Q73" i="14"/>
  <c r="P73" i="14"/>
  <c r="O73" i="14"/>
  <c r="N73" i="14"/>
  <c r="M73" i="14"/>
  <c r="L73" i="14"/>
  <c r="K73" i="14"/>
  <c r="J73" i="14"/>
  <c r="I73" i="14"/>
  <c r="H73" i="14"/>
  <c r="G73" i="14"/>
  <c r="F73" i="14"/>
  <c r="E73" i="14"/>
  <c r="D73" i="14"/>
  <c r="C73" i="14"/>
  <c r="AH73" i="14" s="1"/>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AH72" i="14" s="1"/>
  <c r="B72" i="14"/>
  <c r="A72" i="14"/>
  <c r="Z71" i="14"/>
  <c r="Y71" i="14"/>
  <c r="X71" i="14"/>
  <c r="W71" i="14"/>
  <c r="V71" i="14"/>
  <c r="U71" i="14"/>
  <c r="T71" i="14"/>
  <c r="S71" i="14"/>
  <c r="R71" i="14"/>
  <c r="Q71" i="14"/>
  <c r="P71" i="14"/>
  <c r="O71" i="14"/>
  <c r="N71" i="14"/>
  <c r="M71" i="14"/>
  <c r="L71" i="14"/>
  <c r="K71" i="14"/>
  <c r="J71" i="14"/>
  <c r="I71" i="14"/>
  <c r="H71" i="14"/>
  <c r="AF71" i="14" s="1"/>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D70" i="14" s="1"/>
  <c r="A70" i="14"/>
  <c r="Z69" i="14"/>
  <c r="Y69" i="14"/>
  <c r="X69" i="14"/>
  <c r="W69" i="14"/>
  <c r="V69" i="14"/>
  <c r="U69" i="14"/>
  <c r="T69" i="14"/>
  <c r="S69" i="14"/>
  <c r="R69" i="14"/>
  <c r="Q69" i="14"/>
  <c r="P69" i="14"/>
  <c r="O69" i="14"/>
  <c r="N69" i="14"/>
  <c r="M69" i="14"/>
  <c r="L69" i="14"/>
  <c r="K69" i="14"/>
  <c r="J69" i="14"/>
  <c r="I69" i="14"/>
  <c r="H69" i="14"/>
  <c r="G69" i="14"/>
  <c r="F69" i="14"/>
  <c r="E69" i="14"/>
  <c r="D69" i="14"/>
  <c r="C69" i="14"/>
  <c r="AH69" i="14" s="1"/>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AH68" i="14" s="1"/>
  <c r="B68" i="14"/>
  <c r="A68" i="14"/>
  <c r="Z67" i="14"/>
  <c r="Y67" i="14"/>
  <c r="X67" i="14"/>
  <c r="W67" i="14"/>
  <c r="V67" i="14"/>
  <c r="U67" i="14"/>
  <c r="T67" i="14"/>
  <c r="S67" i="14"/>
  <c r="R67" i="14"/>
  <c r="Q67" i="14"/>
  <c r="P67" i="14"/>
  <c r="O67" i="14"/>
  <c r="N67" i="14"/>
  <c r="M67" i="14"/>
  <c r="L67" i="14"/>
  <c r="K67" i="14"/>
  <c r="J67" i="14"/>
  <c r="I67" i="14"/>
  <c r="H67" i="14"/>
  <c r="AF67" i="14" s="1"/>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D66" i="14" s="1"/>
  <c r="A66" i="14"/>
  <c r="Z65" i="14"/>
  <c r="Y65" i="14"/>
  <c r="X65" i="14"/>
  <c r="W65" i="14"/>
  <c r="V65" i="14"/>
  <c r="U65" i="14"/>
  <c r="T65" i="14"/>
  <c r="S65" i="14"/>
  <c r="R65" i="14"/>
  <c r="Q65" i="14"/>
  <c r="P65" i="14"/>
  <c r="O65" i="14"/>
  <c r="N65" i="14"/>
  <c r="M65" i="14"/>
  <c r="L65" i="14"/>
  <c r="K65" i="14"/>
  <c r="J65" i="14"/>
  <c r="I65" i="14"/>
  <c r="H65" i="14"/>
  <c r="G65" i="14"/>
  <c r="F65" i="14"/>
  <c r="E65" i="14"/>
  <c r="D65" i="14"/>
  <c r="C65" i="14"/>
  <c r="AH65" i="14" s="1"/>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AH64" i="14" s="1"/>
  <c r="B64" i="14"/>
  <c r="A64" i="14"/>
  <c r="Z63" i="14"/>
  <c r="Y63" i="14"/>
  <c r="X63" i="14"/>
  <c r="W63" i="14"/>
  <c r="V63" i="14"/>
  <c r="U63" i="14"/>
  <c r="T63" i="14"/>
  <c r="S63" i="14"/>
  <c r="R63" i="14"/>
  <c r="Q63" i="14"/>
  <c r="P63" i="14"/>
  <c r="O63" i="14"/>
  <c r="N63" i="14"/>
  <c r="M63" i="14"/>
  <c r="L63" i="14"/>
  <c r="K63" i="14"/>
  <c r="J63" i="14"/>
  <c r="I63" i="14"/>
  <c r="H63" i="14"/>
  <c r="AF63" i="14" s="1"/>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D62" i="14" s="1"/>
  <c r="A62" i="14"/>
  <c r="Z61" i="14"/>
  <c r="Y61" i="14"/>
  <c r="X61" i="14"/>
  <c r="W61" i="14"/>
  <c r="V61" i="14"/>
  <c r="U61" i="14"/>
  <c r="T61" i="14"/>
  <c r="S61" i="14"/>
  <c r="R61" i="14"/>
  <c r="Q61" i="14"/>
  <c r="P61" i="14"/>
  <c r="O61" i="14"/>
  <c r="N61" i="14"/>
  <c r="M61" i="14"/>
  <c r="L61" i="14"/>
  <c r="K61" i="14"/>
  <c r="J61" i="14"/>
  <c r="I61" i="14"/>
  <c r="H61" i="14"/>
  <c r="G61" i="14"/>
  <c r="F61" i="14"/>
  <c r="E61" i="14"/>
  <c r="D61" i="14"/>
  <c r="C61" i="14"/>
  <c r="AH61" i="14" s="1"/>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AH60" i="14" s="1"/>
  <c r="B60" i="14"/>
  <c r="A60" i="14"/>
  <c r="Z59" i="14"/>
  <c r="Y59" i="14"/>
  <c r="X59" i="14"/>
  <c r="W59" i="14"/>
  <c r="V59" i="14"/>
  <c r="U59" i="14"/>
  <c r="T59" i="14"/>
  <c r="S59" i="14"/>
  <c r="R59" i="14"/>
  <c r="Q59" i="14"/>
  <c r="P59" i="14"/>
  <c r="O59" i="14"/>
  <c r="N59" i="14"/>
  <c r="M59" i="14"/>
  <c r="L59" i="14"/>
  <c r="K59" i="14"/>
  <c r="J59" i="14"/>
  <c r="I59" i="14"/>
  <c r="H59" i="14"/>
  <c r="AF59" i="14" s="1"/>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D58" i="14" s="1"/>
  <c r="A58" i="14"/>
  <c r="Z57" i="14"/>
  <c r="Y57" i="14"/>
  <c r="X57" i="14"/>
  <c r="W57" i="14"/>
  <c r="V57" i="14"/>
  <c r="U57" i="14"/>
  <c r="T57" i="14"/>
  <c r="S57" i="14"/>
  <c r="R57" i="14"/>
  <c r="Q57" i="14"/>
  <c r="P57" i="14"/>
  <c r="O57" i="14"/>
  <c r="N57" i="14"/>
  <c r="M57" i="14"/>
  <c r="L57" i="14"/>
  <c r="K57" i="14"/>
  <c r="J57" i="14"/>
  <c r="I57" i="14"/>
  <c r="H57" i="14"/>
  <c r="G57" i="14"/>
  <c r="F57" i="14"/>
  <c r="E57" i="14"/>
  <c r="D57" i="14"/>
  <c r="C57" i="14"/>
  <c r="AH57" i="14" s="1"/>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AH56" i="14" s="1"/>
  <c r="B56" i="14"/>
  <c r="A56" i="14"/>
  <c r="Z55" i="14"/>
  <c r="Y55" i="14"/>
  <c r="X55" i="14"/>
  <c r="W55" i="14"/>
  <c r="V55" i="14"/>
  <c r="U55" i="14"/>
  <c r="T55" i="14"/>
  <c r="S55" i="14"/>
  <c r="R55" i="14"/>
  <c r="Q55" i="14"/>
  <c r="P55" i="14"/>
  <c r="O55" i="14"/>
  <c r="N55" i="14"/>
  <c r="M55" i="14"/>
  <c r="L55" i="14"/>
  <c r="K55" i="14"/>
  <c r="J55" i="14"/>
  <c r="I55" i="14"/>
  <c r="H55" i="14"/>
  <c r="AF55" i="14" s="1"/>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D54" i="14" s="1"/>
  <c r="A54" i="14"/>
  <c r="Z53" i="14"/>
  <c r="Y53" i="14"/>
  <c r="X53" i="14"/>
  <c r="W53" i="14"/>
  <c r="V53" i="14"/>
  <c r="U53" i="14"/>
  <c r="T53" i="14"/>
  <c r="S53" i="14"/>
  <c r="R53" i="14"/>
  <c r="Q53" i="14"/>
  <c r="P53" i="14"/>
  <c r="O53" i="14"/>
  <c r="N53" i="14"/>
  <c r="M53" i="14"/>
  <c r="L53" i="14"/>
  <c r="K53" i="14"/>
  <c r="J53" i="14"/>
  <c r="I53" i="14"/>
  <c r="H53" i="14"/>
  <c r="G53" i="14"/>
  <c r="F53" i="14"/>
  <c r="E53" i="14"/>
  <c r="D53" i="14"/>
  <c r="C53" i="14"/>
  <c r="AH53" i="14" s="1"/>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AH52" i="14" s="1"/>
  <c r="B52" i="14"/>
  <c r="A52" i="14"/>
  <c r="Z51" i="14"/>
  <c r="Y51" i="14"/>
  <c r="X51" i="14"/>
  <c r="W51" i="14"/>
  <c r="V51" i="14"/>
  <c r="U51" i="14"/>
  <c r="T51" i="14"/>
  <c r="S51" i="14"/>
  <c r="R51" i="14"/>
  <c r="Q51" i="14"/>
  <c r="P51" i="14"/>
  <c r="O51" i="14"/>
  <c r="N51" i="14"/>
  <c r="M51" i="14"/>
  <c r="L51" i="14"/>
  <c r="K51" i="14"/>
  <c r="J51" i="14"/>
  <c r="I51" i="14"/>
  <c r="H51" i="14"/>
  <c r="AF51" i="14" s="1"/>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D50" i="14" s="1"/>
  <c r="A50" i="14"/>
  <c r="Z49" i="14"/>
  <c r="Y49" i="14"/>
  <c r="X49" i="14"/>
  <c r="W49" i="14"/>
  <c r="V49" i="14"/>
  <c r="U49" i="14"/>
  <c r="T49" i="14"/>
  <c r="S49" i="14"/>
  <c r="R49" i="14"/>
  <c r="Q49" i="14"/>
  <c r="P49" i="14"/>
  <c r="O49" i="14"/>
  <c r="N49" i="14"/>
  <c r="M49" i="14"/>
  <c r="L49" i="14"/>
  <c r="K49" i="14"/>
  <c r="J49" i="14"/>
  <c r="I49" i="14"/>
  <c r="H49" i="14"/>
  <c r="G49" i="14"/>
  <c r="F49" i="14"/>
  <c r="E49" i="14"/>
  <c r="D49" i="14"/>
  <c r="C49" i="14"/>
  <c r="AH49" i="14" s="1"/>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AH48" i="14" s="1"/>
  <c r="B48" i="14"/>
  <c r="A48" i="14"/>
  <c r="Z47" i="14"/>
  <c r="Y47" i="14"/>
  <c r="X47" i="14"/>
  <c r="W47" i="14"/>
  <c r="V47" i="14"/>
  <c r="U47" i="14"/>
  <c r="T47" i="14"/>
  <c r="S47" i="14"/>
  <c r="R47" i="14"/>
  <c r="Q47" i="14"/>
  <c r="P47" i="14"/>
  <c r="O47" i="14"/>
  <c r="N47" i="14"/>
  <c r="M47" i="14"/>
  <c r="L47" i="14"/>
  <c r="K47" i="14"/>
  <c r="J47" i="14"/>
  <c r="I47" i="14"/>
  <c r="H47" i="14"/>
  <c r="AF47" i="14" s="1"/>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D46" i="14" s="1"/>
  <c r="A46" i="14"/>
  <c r="Z45" i="14"/>
  <c r="Y45" i="14"/>
  <c r="X45" i="14"/>
  <c r="W45" i="14"/>
  <c r="V45" i="14"/>
  <c r="U45" i="14"/>
  <c r="T45" i="14"/>
  <c r="S45" i="14"/>
  <c r="R45" i="14"/>
  <c r="Q45" i="14"/>
  <c r="P45" i="14"/>
  <c r="O45" i="14"/>
  <c r="N45" i="14"/>
  <c r="M45" i="14"/>
  <c r="L45" i="14"/>
  <c r="K45" i="14"/>
  <c r="J45" i="14"/>
  <c r="I45" i="14"/>
  <c r="H45" i="14"/>
  <c r="G45" i="14"/>
  <c r="F45" i="14"/>
  <c r="E45" i="14"/>
  <c r="D45" i="14"/>
  <c r="C45" i="14"/>
  <c r="AH45" i="14" s="1"/>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AH44" i="14" s="1"/>
  <c r="B44" i="14"/>
  <c r="A44" i="14"/>
  <c r="Z43" i="14"/>
  <c r="Y43" i="14"/>
  <c r="X43" i="14"/>
  <c r="W43" i="14"/>
  <c r="V43" i="14"/>
  <c r="U43" i="14"/>
  <c r="T43" i="14"/>
  <c r="S43" i="14"/>
  <c r="R43" i="14"/>
  <c r="Q43" i="14"/>
  <c r="P43" i="14"/>
  <c r="O43" i="14"/>
  <c r="N43" i="14"/>
  <c r="M43" i="14"/>
  <c r="L43" i="14"/>
  <c r="K43" i="14"/>
  <c r="J43" i="14"/>
  <c r="I43" i="14"/>
  <c r="H43" i="14"/>
  <c r="AF43" i="14" s="1"/>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D42" i="14" s="1"/>
  <c r="A42" i="14"/>
  <c r="Z41" i="14"/>
  <c r="Y41" i="14"/>
  <c r="X41" i="14"/>
  <c r="W41" i="14"/>
  <c r="V41" i="14"/>
  <c r="U41" i="14"/>
  <c r="T41" i="14"/>
  <c r="S41" i="14"/>
  <c r="R41" i="14"/>
  <c r="Q41" i="14"/>
  <c r="P41" i="14"/>
  <c r="O41" i="14"/>
  <c r="N41" i="14"/>
  <c r="M41" i="14"/>
  <c r="L41" i="14"/>
  <c r="K41" i="14"/>
  <c r="J41" i="14"/>
  <c r="I41" i="14"/>
  <c r="H41" i="14"/>
  <c r="G41" i="14"/>
  <c r="F41" i="14"/>
  <c r="E41" i="14"/>
  <c r="D41" i="14"/>
  <c r="C41" i="14"/>
  <c r="AH41" i="14" s="1"/>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AH40" i="14" s="1"/>
  <c r="B40" i="14"/>
  <c r="A40" i="14"/>
  <c r="Z39" i="14"/>
  <c r="Y39" i="14"/>
  <c r="X39" i="14"/>
  <c r="W39" i="14"/>
  <c r="V39" i="14"/>
  <c r="U39" i="14"/>
  <c r="T39" i="14"/>
  <c r="S39" i="14"/>
  <c r="R39" i="14"/>
  <c r="Q39" i="14"/>
  <c r="P39" i="14"/>
  <c r="O39" i="14"/>
  <c r="N39" i="14"/>
  <c r="M39" i="14"/>
  <c r="L39" i="14"/>
  <c r="K39" i="14"/>
  <c r="J39" i="14"/>
  <c r="I39" i="14"/>
  <c r="H39" i="14"/>
  <c r="AF39" i="14" s="1"/>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D38" i="14" s="1"/>
  <c r="A38" i="14"/>
  <c r="Z37" i="14"/>
  <c r="Y37" i="14"/>
  <c r="X37" i="14"/>
  <c r="W37" i="14"/>
  <c r="V37" i="14"/>
  <c r="U37" i="14"/>
  <c r="T37" i="14"/>
  <c r="S37" i="14"/>
  <c r="R37" i="14"/>
  <c r="Q37" i="14"/>
  <c r="P37" i="14"/>
  <c r="O37" i="14"/>
  <c r="N37" i="14"/>
  <c r="M37" i="14"/>
  <c r="L37" i="14"/>
  <c r="K37" i="14"/>
  <c r="J37" i="14"/>
  <c r="I37" i="14"/>
  <c r="H37" i="14"/>
  <c r="G37" i="14"/>
  <c r="F37" i="14"/>
  <c r="E37" i="14"/>
  <c r="D37" i="14"/>
  <c r="C37" i="14"/>
  <c r="AH37" i="14" s="1"/>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AH36" i="14" s="1"/>
  <c r="B36" i="14"/>
  <c r="A36" i="14"/>
  <c r="Z35" i="14"/>
  <c r="Y35" i="14"/>
  <c r="X35" i="14"/>
  <c r="W35" i="14"/>
  <c r="V35" i="14"/>
  <c r="U35" i="14"/>
  <c r="T35" i="14"/>
  <c r="S35" i="14"/>
  <c r="R35" i="14"/>
  <c r="Q35" i="14"/>
  <c r="P35" i="14"/>
  <c r="O35" i="14"/>
  <c r="N35" i="14"/>
  <c r="M35" i="14"/>
  <c r="L35" i="14"/>
  <c r="K35" i="14"/>
  <c r="J35" i="14"/>
  <c r="I35" i="14"/>
  <c r="H35" i="14"/>
  <c r="AF35" i="14" s="1"/>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D34" i="14" s="1"/>
  <c r="A34" i="14"/>
  <c r="Z33" i="14"/>
  <c r="Y33" i="14"/>
  <c r="X33" i="14"/>
  <c r="W33" i="14"/>
  <c r="V33" i="14"/>
  <c r="U33" i="14"/>
  <c r="T33" i="14"/>
  <c r="S33" i="14"/>
  <c r="R33" i="14"/>
  <c r="Q33" i="14"/>
  <c r="P33" i="14"/>
  <c r="O33" i="14"/>
  <c r="N33" i="14"/>
  <c r="M33" i="14"/>
  <c r="L33" i="14"/>
  <c r="K33" i="14"/>
  <c r="J33" i="14"/>
  <c r="I33" i="14"/>
  <c r="H33" i="14"/>
  <c r="G33" i="14"/>
  <c r="F33" i="14"/>
  <c r="E33" i="14"/>
  <c r="D33" i="14"/>
  <c r="C33" i="14"/>
  <c r="AH33" i="14" s="1"/>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AH32" i="14" s="1"/>
  <c r="B32" i="14"/>
  <c r="A32" i="14"/>
  <c r="Z31" i="14"/>
  <c r="Y31" i="14"/>
  <c r="X31" i="14"/>
  <c r="W31" i="14"/>
  <c r="V31" i="14"/>
  <c r="U31" i="14"/>
  <c r="T31" i="14"/>
  <c r="S31" i="14"/>
  <c r="R31" i="14"/>
  <c r="Q31" i="14"/>
  <c r="P31" i="14"/>
  <c r="O31" i="14"/>
  <c r="N31" i="14"/>
  <c r="M31" i="14"/>
  <c r="L31" i="14"/>
  <c r="K31" i="14"/>
  <c r="J31" i="14"/>
  <c r="I31" i="14"/>
  <c r="H31" i="14"/>
  <c r="AF31" i="14" s="1"/>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D30" i="14" s="1"/>
  <c r="A30" i="14"/>
  <c r="Z29" i="14"/>
  <c r="Y29" i="14"/>
  <c r="X29" i="14"/>
  <c r="W29" i="14"/>
  <c r="V29" i="14"/>
  <c r="U29" i="14"/>
  <c r="T29" i="14"/>
  <c r="S29" i="14"/>
  <c r="R29" i="14"/>
  <c r="Q29" i="14"/>
  <c r="P29" i="14"/>
  <c r="O29" i="14"/>
  <c r="N29" i="14"/>
  <c r="M29" i="14"/>
  <c r="L29" i="14"/>
  <c r="K29" i="14"/>
  <c r="J29" i="14"/>
  <c r="I29" i="14"/>
  <c r="H29" i="14"/>
  <c r="G29" i="14"/>
  <c r="F29" i="14"/>
  <c r="E29" i="14"/>
  <c r="D29" i="14"/>
  <c r="C29" i="14"/>
  <c r="AH29" i="14" s="1"/>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AH28" i="14" s="1"/>
  <c r="B28" i="14"/>
  <c r="A28" i="14"/>
  <c r="Z27" i="14"/>
  <c r="Y27" i="14"/>
  <c r="X27" i="14"/>
  <c r="W27" i="14"/>
  <c r="V27" i="14"/>
  <c r="U27" i="14"/>
  <c r="T27" i="14"/>
  <c r="S27" i="14"/>
  <c r="R27" i="14"/>
  <c r="Q27" i="14"/>
  <c r="P27" i="14"/>
  <c r="O27" i="14"/>
  <c r="N27" i="14"/>
  <c r="M27" i="14"/>
  <c r="L27" i="14"/>
  <c r="K27" i="14"/>
  <c r="J27" i="14"/>
  <c r="I27" i="14"/>
  <c r="H27" i="14"/>
  <c r="AF27" i="14" s="1"/>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D26" i="14" s="1"/>
  <c r="A26" i="14"/>
  <c r="Z25" i="14"/>
  <c r="Y25" i="14"/>
  <c r="X25" i="14"/>
  <c r="W25" i="14"/>
  <c r="V25" i="14"/>
  <c r="U25" i="14"/>
  <c r="T25" i="14"/>
  <c r="S25" i="14"/>
  <c r="R25" i="14"/>
  <c r="Q25" i="14"/>
  <c r="P25" i="14"/>
  <c r="O25" i="14"/>
  <c r="N25" i="14"/>
  <c r="M25" i="14"/>
  <c r="L25" i="14"/>
  <c r="K25" i="14"/>
  <c r="J25" i="14"/>
  <c r="I25" i="14"/>
  <c r="H25" i="14"/>
  <c r="G25" i="14"/>
  <c r="F25" i="14"/>
  <c r="E25" i="14"/>
  <c r="D25" i="14"/>
  <c r="C25" i="14"/>
  <c r="AH25" i="14" s="1"/>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AH24" i="14" s="1"/>
  <c r="B24" i="14"/>
  <c r="A24" i="14"/>
  <c r="Z23" i="14"/>
  <c r="Y23" i="14"/>
  <c r="X23" i="14"/>
  <c r="W23" i="14"/>
  <c r="V23" i="14"/>
  <c r="U23" i="14"/>
  <c r="T23" i="14"/>
  <c r="S23" i="14"/>
  <c r="R23" i="14"/>
  <c r="Q23" i="14"/>
  <c r="P23" i="14"/>
  <c r="O23" i="14"/>
  <c r="N23" i="14"/>
  <c r="M23" i="14"/>
  <c r="L23" i="14"/>
  <c r="K23" i="14"/>
  <c r="J23" i="14"/>
  <c r="I23" i="14"/>
  <c r="H23" i="14"/>
  <c r="AF23" i="14" s="1"/>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D22" i="14" s="1"/>
  <c r="A22" i="14"/>
  <c r="Z21" i="14"/>
  <c r="Y21" i="14"/>
  <c r="X21" i="14"/>
  <c r="W21" i="14"/>
  <c r="V21" i="14"/>
  <c r="U21" i="14"/>
  <c r="T21" i="14"/>
  <c r="S21" i="14"/>
  <c r="R21" i="14"/>
  <c r="Q21" i="14"/>
  <c r="P21" i="14"/>
  <c r="O21" i="14"/>
  <c r="N21" i="14"/>
  <c r="M21" i="14"/>
  <c r="L21" i="14"/>
  <c r="K21" i="14"/>
  <c r="J21" i="14"/>
  <c r="I21" i="14"/>
  <c r="H21" i="14"/>
  <c r="G21" i="14"/>
  <c r="F21" i="14"/>
  <c r="E21" i="14"/>
  <c r="D21" i="14"/>
  <c r="C21" i="14"/>
  <c r="AH21" i="14" s="1"/>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AF19" i="14" s="1"/>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D18" i="14" s="1"/>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AF15" i="14" s="1"/>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D14" i="14" s="1"/>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AF11" i="14" s="1"/>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D10" i="14" s="1"/>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AF7" i="14" s="1"/>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D6" i="14" s="1"/>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5" i="14" l="1"/>
  <c r="AG7" i="14"/>
  <c r="AG9" i="14"/>
  <c r="AG11" i="14"/>
  <c r="AG13" i="14"/>
  <c r="AG15" i="14"/>
  <c r="AH16" i="14"/>
  <c r="AG17" i="14"/>
  <c r="AH5" i="14"/>
  <c r="AH9" i="14"/>
  <c r="AH13" i="14"/>
  <c r="AG16" i="14"/>
  <c r="AH17" i="14"/>
  <c r="AH4" i="14"/>
  <c r="AH8" i="14"/>
  <c r="AH12" i="14"/>
  <c r="AG4" i="14"/>
  <c r="AG6" i="14"/>
  <c r="AG8" i="14"/>
  <c r="AG10" i="14"/>
  <c r="AG12" i="14"/>
  <c r="AG14" i="14"/>
  <c r="AI25" i="14"/>
  <c r="AC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I29" i="14"/>
  <c r="AC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D17" i="14"/>
  <c r="AI17" i="14" s="1"/>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I5" i="14" s="1"/>
  <c r="AE17"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I18" i="14"/>
  <c r="AC18" i="14"/>
  <c r="AE18" i="14"/>
  <c r="AI22" i="14"/>
  <c r="AC22" i="14"/>
  <c r="AE22" i="14"/>
  <c r="AI26" i="14"/>
  <c r="AC26" i="14"/>
  <c r="AE26" i="14"/>
  <c r="AI30" i="14"/>
  <c r="AC30" i="14"/>
  <c r="AE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H6" i="14"/>
  <c r="AC7" i="14"/>
  <c r="AE7" i="14"/>
  <c r="AH10" i="14"/>
  <c r="AC11" i="14"/>
  <c r="AE11" i="14"/>
  <c r="AH14" i="14"/>
  <c r="AC15" i="14"/>
  <c r="AE15" i="14"/>
  <c r="AH18" i="14"/>
  <c r="AI19" i="14"/>
  <c r="AC19" i="14"/>
  <c r="AE19" i="14"/>
  <c r="AH22" i="14"/>
  <c r="AI23" i="14"/>
  <c r="AC23" i="14"/>
  <c r="AE23" i="14"/>
  <c r="AH26" i="14"/>
  <c r="AI27" i="14"/>
  <c r="AC27" i="14"/>
  <c r="AE27" i="14"/>
  <c r="AH30" i="14"/>
  <c r="AI31" i="14"/>
  <c r="AC31" i="14"/>
  <c r="AE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I21" i="14"/>
  <c r="AC21" i="14"/>
  <c r="AE29" i="14"/>
  <c r="AI33" i="14"/>
  <c r="AC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C4" i="14"/>
  <c r="AE4" i="14"/>
  <c r="AH7" i="14"/>
  <c r="AC8" i="14"/>
  <c r="AE8" i="14"/>
  <c r="AH11" i="14"/>
  <c r="AC12" i="14"/>
  <c r="AE12" i="14"/>
  <c r="AH15" i="14"/>
  <c r="AC16" i="14"/>
  <c r="AE16" i="14"/>
  <c r="AH19" i="14"/>
  <c r="AI20" i="14"/>
  <c r="AC20" i="14"/>
  <c r="AE20" i="14"/>
  <c r="AH23" i="14"/>
  <c r="AI24" i="14"/>
  <c r="AC24" i="14"/>
  <c r="AE24" i="14"/>
  <c r="AH27" i="14"/>
  <c r="AI28" i="14"/>
  <c r="AC28" i="14"/>
  <c r="AE28" i="14"/>
  <c r="AH31" i="14"/>
  <c r="AI32" i="14"/>
  <c r="AC32" i="14"/>
  <c r="AE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E10" i="14"/>
  <c r="AD4" i="14"/>
  <c r="AF5" i="14"/>
  <c r="AD8" i="14"/>
  <c r="AF9" i="14"/>
  <c r="AD12" i="14"/>
  <c r="AF13" i="14"/>
  <c r="AD16" i="14"/>
  <c r="AI16" i="14" s="1"/>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AI14" i="14" l="1"/>
  <c r="AI11" i="14"/>
  <c r="AI6" i="14"/>
  <c r="AI15" i="14"/>
  <c r="AI4" i="14"/>
  <c r="AI9" i="14"/>
  <c r="AI7" i="14"/>
  <c r="AI8" i="14"/>
  <c r="AI10" i="14"/>
  <c r="AI12" i="14"/>
  <c r="AI13" i="14"/>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s="1"/>
  <c r="H1004" i="7"/>
  <c r="AF1004" i="7" s="1"/>
  <c r="G1004" i="7"/>
  <c r="F1004" i="7"/>
  <c r="E1004" i="7"/>
  <c r="AG1004" i="7" s="1"/>
  <c r="D1004" i="7"/>
  <c r="C1004" i="7"/>
  <c r="AH1004" i="7" s="1"/>
  <c r="B1004" i="7"/>
  <c r="AD1004" i="7" s="1"/>
  <c r="A1004" i="7"/>
  <c r="AC1004" i="7" s="1"/>
  <c r="Z1003" i="7"/>
  <c r="Y1003" i="7"/>
  <c r="X1003" i="7"/>
  <c r="W1003" i="7"/>
  <c r="V1003" i="7"/>
  <c r="U1003" i="7"/>
  <c r="T1003" i="7"/>
  <c r="S1003" i="7"/>
  <c r="R1003" i="7"/>
  <c r="Q1003" i="7"/>
  <c r="P1003" i="7"/>
  <c r="O1003" i="7"/>
  <c r="N1003" i="7"/>
  <c r="M1003" i="7"/>
  <c r="L1003" i="7"/>
  <c r="K1003" i="7"/>
  <c r="J1003" i="7"/>
  <c r="I1003" i="7"/>
  <c r="AE1003" i="7" s="1"/>
  <c r="H1003" i="7"/>
  <c r="AF1003" i="7" s="1"/>
  <c r="G1003" i="7"/>
  <c r="F1003" i="7"/>
  <c r="E1003" i="7"/>
  <c r="AG1003" i="7" s="1"/>
  <c r="D1003" i="7"/>
  <c r="C1003" i="7"/>
  <c r="AH1003" i="7" s="1"/>
  <c r="B1003" i="7"/>
  <c r="AD1003" i="7" s="1"/>
  <c r="A1003" i="7"/>
  <c r="AC1003" i="7" s="1"/>
  <c r="Z1002" i="7"/>
  <c r="Y1002" i="7"/>
  <c r="X1002" i="7"/>
  <c r="W1002" i="7"/>
  <c r="V1002" i="7"/>
  <c r="U1002" i="7"/>
  <c r="T1002" i="7"/>
  <c r="S1002" i="7"/>
  <c r="R1002" i="7"/>
  <c r="Q1002" i="7"/>
  <c r="P1002" i="7"/>
  <c r="O1002" i="7"/>
  <c r="N1002" i="7"/>
  <c r="M1002" i="7"/>
  <c r="L1002" i="7"/>
  <c r="K1002" i="7"/>
  <c r="J1002" i="7"/>
  <c r="I1002" i="7"/>
  <c r="AE1002" i="7" s="1"/>
  <c r="H1002" i="7"/>
  <c r="AF1002" i="7" s="1"/>
  <c r="G1002" i="7"/>
  <c r="F1002" i="7"/>
  <c r="E1002" i="7"/>
  <c r="AG1002" i="7" s="1"/>
  <c r="D1002" i="7"/>
  <c r="C1002" i="7"/>
  <c r="AH1002" i="7" s="1"/>
  <c r="B1002" i="7"/>
  <c r="AD1002" i="7" s="1"/>
  <c r="A1002" i="7"/>
  <c r="AC1002" i="7" s="1"/>
  <c r="Z1001" i="7"/>
  <c r="Y1001" i="7"/>
  <c r="X1001" i="7"/>
  <c r="W1001" i="7"/>
  <c r="V1001" i="7"/>
  <c r="U1001" i="7"/>
  <c r="T1001" i="7"/>
  <c r="S1001" i="7"/>
  <c r="R1001" i="7"/>
  <c r="Q1001" i="7"/>
  <c r="P1001" i="7"/>
  <c r="O1001" i="7"/>
  <c r="N1001" i="7"/>
  <c r="M1001" i="7"/>
  <c r="L1001" i="7"/>
  <c r="K1001" i="7"/>
  <c r="J1001" i="7"/>
  <c r="I1001" i="7"/>
  <c r="AE1001" i="7" s="1"/>
  <c r="H1001" i="7"/>
  <c r="AF1001" i="7" s="1"/>
  <c r="G1001" i="7"/>
  <c r="F1001" i="7"/>
  <c r="E1001" i="7"/>
  <c r="AG1001" i="7" s="1"/>
  <c r="D1001" i="7"/>
  <c r="C1001" i="7"/>
  <c r="AH1001" i="7" s="1"/>
  <c r="B1001" i="7"/>
  <c r="AD1001" i="7" s="1"/>
  <c r="A1001" i="7"/>
  <c r="AC1001" i="7" s="1"/>
  <c r="P3" i="4" l="1"/>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s="1"/>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s="1"/>
  <c r="H961" i="7"/>
  <c r="G961" i="7"/>
  <c r="F961" i="7"/>
  <c r="E961" i="7"/>
  <c r="D961" i="7"/>
  <c r="C961" i="7"/>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s="1"/>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s="1"/>
  <c r="H949" i="7"/>
  <c r="G949" i="7"/>
  <c r="F949" i="7"/>
  <c r="E949" i="7"/>
  <c r="D949" i="7"/>
  <c r="C949" i="7"/>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s="1"/>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s="1"/>
  <c r="H937" i="7"/>
  <c r="G937" i="7"/>
  <c r="F937" i="7"/>
  <c r="E937" i="7"/>
  <c r="D937" i="7"/>
  <c r="C937" i="7"/>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s="1"/>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s="1"/>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AG915" i="7" s="1"/>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s="1"/>
  <c r="H913" i="7"/>
  <c r="G913" i="7"/>
  <c r="F913" i="7"/>
  <c r="E913" i="7"/>
  <c r="D913" i="7"/>
  <c r="C913" i="7"/>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AG911" i="7" s="1"/>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AG903" i="7" s="1"/>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s="1"/>
  <c r="H901" i="7"/>
  <c r="G901" i="7"/>
  <c r="F901" i="7"/>
  <c r="E901" i="7"/>
  <c r="D901" i="7"/>
  <c r="C901" i="7"/>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AG899" i="7" s="1"/>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s="1"/>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AG891" i="7" s="1"/>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s="1"/>
  <c r="H889" i="7"/>
  <c r="G889" i="7"/>
  <c r="F889" i="7"/>
  <c r="E889" i="7"/>
  <c r="D889" i="7"/>
  <c r="C889" i="7"/>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AG887" i="7" s="1"/>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s="1"/>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AG875" i="7" s="1"/>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s="1"/>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AG863" i="7" s="1"/>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s="1"/>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AG851" i="7" s="1"/>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s="1"/>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AG843" i="7" s="1"/>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s="1"/>
  <c r="H841" i="7"/>
  <c r="G841" i="7"/>
  <c r="F841" i="7"/>
  <c r="E841" i="7"/>
  <c r="D841" i="7"/>
  <c r="C841" i="7"/>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AG839" i="7" s="1"/>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s="1"/>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AG831" i="7" s="1"/>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s="1"/>
  <c r="H829" i="7"/>
  <c r="G829" i="7"/>
  <c r="F829" i="7"/>
  <c r="E829" i="7"/>
  <c r="D829" i="7"/>
  <c r="C829" i="7"/>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AG827" i="7" s="1"/>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s="1"/>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AG815" i="7" s="1"/>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s="1"/>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AG803" i="7" s="1"/>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s="1"/>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AH799" i="7" s="1"/>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AG795" i="7" s="1"/>
  <c r="D795" i="7"/>
  <c r="C795" i="7"/>
  <c r="AH795" i="7" s="1"/>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s="1"/>
  <c r="H793" i="7"/>
  <c r="G793" i="7"/>
  <c r="F793" i="7"/>
  <c r="E793" i="7"/>
  <c r="D793" i="7"/>
  <c r="C793" i="7"/>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AG791" i="7" s="1"/>
  <c r="D791" i="7"/>
  <c r="C791" i="7"/>
  <c r="AH791" i="7" s="1"/>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s="1"/>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AG779" i="7" s="1"/>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s="1"/>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AG771" i="7" s="1"/>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s="1"/>
  <c r="H769" i="7"/>
  <c r="G769" i="7"/>
  <c r="F769" i="7"/>
  <c r="E769" i="7"/>
  <c r="D769" i="7"/>
  <c r="C769" i="7"/>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AG767" i="7" s="1"/>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s="1"/>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AG759" i="7" s="1"/>
  <c r="D759" i="7"/>
  <c r="C759" i="7"/>
  <c r="AH759" i="7" s="1"/>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s="1"/>
  <c r="H757" i="7"/>
  <c r="G757" i="7"/>
  <c r="F757" i="7"/>
  <c r="E757" i="7"/>
  <c r="D757" i="7"/>
  <c r="C757" i="7"/>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AG755" i="7" s="1"/>
  <c r="D755" i="7"/>
  <c r="C755" i="7"/>
  <c r="AH755" i="7" s="1"/>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s="1"/>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AH751" i="7" s="1"/>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AG747" i="7" s="1"/>
  <c r="D747" i="7"/>
  <c r="C747" i="7"/>
  <c r="AH747" i="7" s="1"/>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s="1"/>
  <c r="H745" i="7"/>
  <c r="G745" i="7"/>
  <c r="F745" i="7"/>
  <c r="E745" i="7"/>
  <c r="D745" i="7"/>
  <c r="C745" i="7"/>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AG743" i="7" s="1"/>
  <c r="D743" i="7"/>
  <c r="C743" i="7"/>
  <c r="AH743" i="7" s="1"/>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s="1"/>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AG735" i="7" s="1"/>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s="1"/>
  <c r="H733" i="7"/>
  <c r="G733" i="7"/>
  <c r="F733" i="7"/>
  <c r="E733" i="7"/>
  <c r="D733" i="7"/>
  <c r="C733" i="7"/>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AG731" i="7" s="1"/>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s="1"/>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AG723" i="7" s="1"/>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s="1"/>
  <c r="H721" i="7"/>
  <c r="G721" i="7"/>
  <c r="F721" i="7"/>
  <c r="E721" i="7"/>
  <c r="D721" i="7"/>
  <c r="C721" i="7"/>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AG719" i="7" s="1"/>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s="1"/>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AG707" i="7" s="1"/>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s="1"/>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AG695" i="7" s="1"/>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s="1"/>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AG683" i="7" s="1"/>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s="1"/>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AG671" i="7" s="1"/>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s="1"/>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AG659" i="7" s="1"/>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s="1"/>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AG647" i="7" s="1"/>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s="1"/>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AG635" i="7" s="1"/>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s="1"/>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AH627" i="7" s="1"/>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AG623" i="7" s="1"/>
  <c r="D623" i="7"/>
  <c r="C623" i="7"/>
  <c r="AH623" i="7" s="1"/>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s="1"/>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AH619" i="7" s="1"/>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AH615" i="7" s="1"/>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AG611" i="7" s="1"/>
  <c r="D611" i="7"/>
  <c r="C611" i="7"/>
  <c r="AH611" i="7" s="1"/>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s="1"/>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AH607" i="7" s="1"/>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AH603" i="7" s="1"/>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AG599" i="7" s="1"/>
  <c r="D599" i="7"/>
  <c r="C599" i="7"/>
  <c r="AH599" i="7" s="1"/>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s="1"/>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AH595" i="7" s="1"/>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AH591" i="7" s="1"/>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AG587" i="7" s="1"/>
  <c r="D587" i="7"/>
  <c r="C587" i="7"/>
  <c r="AH587" i="7" s="1"/>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s="1"/>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AH583" i="7" s="1"/>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AH579" i="7" s="1"/>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AG575" i="7" s="1"/>
  <c r="D575" i="7"/>
  <c r="C575" i="7"/>
  <c r="AH575" i="7" s="1"/>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AH571" i="7" s="1"/>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AH567" i="7" s="1"/>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AG563" i="7" s="1"/>
  <c r="D563" i="7"/>
  <c r="C563" i="7"/>
  <c r="AH563" i="7" s="1"/>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s="1"/>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AH559" i="7" s="1"/>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AH555" i="7" s="1"/>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AG551" i="7" s="1"/>
  <c r="D551" i="7"/>
  <c r="C551" i="7"/>
  <c r="AH551" i="7" s="1"/>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s="1"/>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AH547" i="7" s="1"/>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AH543" i="7" s="1"/>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AG539" i="7" s="1"/>
  <c r="D539" i="7"/>
  <c r="C539" i="7"/>
  <c r="AH539" i="7" s="1"/>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AH535" i="7" s="1"/>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AH531" i="7" s="1"/>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AG527" i="7" s="1"/>
  <c r="D527" i="7"/>
  <c r="C527" i="7"/>
  <c r="AH527" i="7" s="1"/>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AH523" i="7" s="1"/>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AH519" i="7" s="1"/>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AG515" i="7" s="1"/>
  <c r="D515" i="7"/>
  <c r="C515" i="7"/>
  <c r="AH515" i="7" s="1"/>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AH511" i="7" s="1"/>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AH507" i="7" s="1"/>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AG503" i="7" s="1"/>
  <c r="D503" i="7"/>
  <c r="C503" i="7"/>
  <c r="AH503" i="7" s="1"/>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AH499" i="7" s="1"/>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AH495" i="7" s="1"/>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AG491" i="7" s="1"/>
  <c r="D491" i="7"/>
  <c r="C491" i="7"/>
  <c r="AH491" i="7" s="1"/>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AH487" i="7" s="1"/>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AH483" i="7" s="1"/>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AG479" i="7" s="1"/>
  <c r="D479" i="7"/>
  <c r="C479" i="7"/>
  <c r="AH479" i="7" s="1"/>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AH475" i="7" s="1"/>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AH471" i="7" s="1"/>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AG467" i="7" s="1"/>
  <c r="D467" i="7"/>
  <c r="C467" i="7"/>
  <c r="AH467" i="7" s="1"/>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AH463" i="7" s="1"/>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AH459" i="7" s="1"/>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AG455" i="7" s="1"/>
  <c r="D455" i="7"/>
  <c r="C455" i="7"/>
  <c r="AH455" i="7" s="1"/>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AH451" i="7" s="1"/>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AH447" i="7" s="1"/>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AG443" i="7" s="1"/>
  <c r="D443" i="7"/>
  <c r="C443" i="7"/>
  <c r="AH443" i="7" s="1"/>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AH439" i="7" s="1"/>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AH435" i="7" s="1"/>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AG431" i="7" s="1"/>
  <c r="D431" i="7"/>
  <c r="C431" i="7"/>
  <c r="AH431" i="7" s="1"/>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AH427" i="7" s="1"/>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AH423" i="7" s="1"/>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AG419" i="7" s="1"/>
  <c r="D419" i="7"/>
  <c r="C419" i="7"/>
  <c r="AH419" i="7" s="1"/>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AH415" i="7" s="1"/>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AH411" i="7" s="1"/>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AG407" i="7" s="1"/>
  <c r="D407" i="7"/>
  <c r="C407" i="7"/>
  <c r="AH407" i="7" s="1"/>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AH403" i="7" s="1"/>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AH399" i="7" s="1"/>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AG395" i="7" s="1"/>
  <c r="D395" i="7"/>
  <c r="C395" i="7"/>
  <c r="AH395" i="7" s="1"/>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AH391" i="7" s="1"/>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AH387" i="7" s="1"/>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AG383" i="7" s="1"/>
  <c r="D383" i="7"/>
  <c r="C383" i="7"/>
  <c r="AH383" i="7" s="1"/>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AH379" i="7" s="1"/>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AH375" i="7" s="1"/>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AG371" i="7" s="1"/>
  <c r="D371" i="7"/>
  <c r="C371" i="7"/>
  <c r="AH371" i="7" s="1"/>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AH367" i="7" s="1"/>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AH363" i="7" s="1"/>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AG359" i="7" s="1"/>
  <c r="D359" i="7"/>
  <c r="C359" i="7"/>
  <c r="AH359" i="7" s="1"/>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AH355" i="7" s="1"/>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AH351" i="7" s="1"/>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AG347" i="7" s="1"/>
  <c r="D347" i="7"/>
  <c r="C347" i="7"/>
  <c r="AH347" i="7" s="1"/>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AH343" i="7" s="1"/>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AH339" i="7" s="1"/>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AG335" i="7" s="1"/>
  <c r="D335" i="7"/>
  <c r="C335" i="7"/>
  <c r="AH335" i="7" s="1"/>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AH331" i="7" s="1"/>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AH327" i="7" s="1"/>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AG323" i="7" s="1"/>
  <c r="D323" i="7"/>
  <c r="C323" i="7"/>
  <c r="AH323" i="7" s="1"/>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AH319" i="7" s="1"/>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AH315" i="7" s="1"/>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AH311" i="7" s="1"/>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AH307" i="7" s="1"/>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AH303" i="7" s="1"/>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AH299" i="7" s="1"/>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AH295" i="7" s="1"/>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AH291" i="7" s="1"/>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AH287" i="7" s="1"/>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AH283" i="7" s="1"/>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AH279" i="7" s="1"/>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AH275" i="7" s="1"/>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AH271" i="7" s="1"/>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AH267" i="7" s="1"/>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AH263" i="7" s="1"/>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AH259" i="7" s="1"/>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AH255" i="7" s="1"/>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AG251" i="7" s="1"/>
  <c r="D251" i="7"/>
  <c r="C251" i="7"/>
  <c r="AH251" i="7" s="1"/>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AH247" i="7" s="1"/>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AH243" i="7" s="1"/>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AG239" i="7" s="1"/>
  <c r="D239" i="7"/>
  <c r="C239" i="7"/>
  <c r="AH239" i="7" s="1"/>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AH235" i="7" s="1"/>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AG231" i="7" s="1"/>
  <c r="D231" i="7"/>
  <c r="C231" i="7"/>
  <c r="AH231" i="7" s="1"/>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AG227" i="7" s="1"/>
  <c r="D227" i="7"/>
  <c r="C227" i="7"/>
  <c r="AH227" i="7" s="1"/>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AH223" i="7" s="1"/>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AH219" i="7" s="1"/>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AG215" i="7" s="1"/>
  <c r="D215" i="7"/>
  <c r="C215" i="7"/>
  <c r="AH215" i="7" s="1"/>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AH211" i="7" s="1"/>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AH207" i="7" s="1"/>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AG203" i="7" s="1"/>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AH199" i="7" s="1"/>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AH195" i="7" s="1"/>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AG191" i="7" s="1"/>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AH187" i="7" s="1"/>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AH183" i="7" s="1"/>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AG179" i="7" s="1"/>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AH175" i="7" s="1"/>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AH171" i="7" s="1"/>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AG167" i="7" s="1"/>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AH163" i="7" s="1"/>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AG159" i="7" s="1"/>
  <c r="D159" i="7"/>
  <c r="C159" i="7"/>
  <c r="AH159" i="7" s="1"/>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AG155" i="7" s="1"/>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AG151" i="7" s="1"/>
  <c r="D151" i="7"/>
  <c r="C151" i="7"/>
  <c r="AH151" i="7" s="1"/>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AG143" i="7" s="1"/>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AG131" i="7" s="1"/>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AG119" i="7" s="1"/>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AG107" i="7" s="1"/>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AH99" i="7" s="1"/>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AG95" i="7" s="1"/>
  <c r="D95" i="7"/>
  <c r="C95" i="7"/>
  <c r="AH95" i="7" s="1"/>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AG91" i="7" s="1"/>
  <c r="D91" i="7"/>
  <c r="C91" i="7"/>
  <c r="AH91" i="7" s="1"/>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AH87" i="7" s="1"/>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AG83" i="7" s="1"/>
  <c r="D83" i="7"/>
  <c r="C83" i="7"/>
  <c r="AH83" i="7" s="1"/>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AG79" i="7" s="1"/>
  <c r="D79" i="7"/>
  <c r="C79" i="7"/>
  <c r="AH79" i="7" s="1"/>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AG75" i="7" s="1"/>
  <c r="D75" i="7"/>
  <c r="C75" i="7"/>
  <c r="AH75" i="7" s="1"/>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AG71" i="7" s="1"/>
  <c r="D71" i="7"/>
  <c r="C71" i="7"/>
  <c r="AH71" i="7" s="1"/>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AG67" i="7" s="1"/>
  <c r="D67" i="7"/>
  <c r="C67" i="7"/>
  <c r="AH67" i="7" s="1"/>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AG63" i="7" s="1"/>
  <c r="D63" i="7"/>
  <c r="C63" i="7"/>
  <c r="AH63" i="7" s="1"/>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AG59" i="7" s="1"/>
  <c r="D59" i="7"/>
  <c r="C59" i="7"/>
  <c r="AH59" i="7" s="1"/>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AG55" i="7" s="1"/>
  <c r="D55" i="7"/>
  <c r="C55" i="7"/>
  <c r="AH55" i="7" s="1"/>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AG51" i="7" s="1"/>
  <c r="D51" i="7"/>
  <c r="C51" i="7"/>
  <c r="AH51" i="7" s="1"/>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AG47" i="7" s="1"/>
  <c r="D47" i="7"/>
  <c r="C47" i="7"/>
  <c r="AH47" i="7" s="1"/>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AG43" i="7" s="1"/>
  <c r="D43" i="7"/>
  <c r="C43" i="7"/>
  <c r="AH43" i="7" s="1"/>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AG39" i="7" s="1"/>
  <c r="D39" i="7"/>
  <c r="C39" i="7"/>
  <c r="AH39" i="7" s="1"/>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AG35" i="7" s="1"/>
  <c r="D35" i="7"/>
  <c r="C35" i="7"/>
  <c r="AH35" i="7" s="1"/>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AG31" i="7" s="1"/>
  <c r="D31" i="7"/>
  <c r="C31" i="7"/>
  <c r="AH31" i="7" s="1"/>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AG27" i="7" s="1"/>
  <c r="D27" i="7"/>
  <c r="C27" i="7"/>
  <c r="AH27" i="7" s="1"/>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AG23" i="7" s="1"/>
  <c r="D23" i="7"/>
  <c r="C23" i="7"/>
  <c r="AH23" i="7" s="1"/>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AG19" i="7" s="1"/>
  <c r="D19" i="7"/>
  <c r="C19" i="7"/>
  <c r="AH19" i="7" s="1"/>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AG15" i="7" s="1"/>
  <c r="D15" i="7"/>
  <c r="C15" i="7"/>
  <c r="AH15" i="7" s="1"/>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s="1"/>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s="1"/>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l="1"/>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D5" i="2" s="1"/>
  <c r="C6" i="3" s="1"/>
  <c r="E6" i="3" s="1"/>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s="1"/>
  <c r="E23" i="3" s="1"/>
  <c r="B23" i="3"/>
  <c r="B11" i="3"/>
  <c r="D25" i="2"/>
  <c r="C26" i="3" s="1"/>
  <c r="E26" i="3" s="1"/>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s="1"/>
  <c r="E19" i="3" s="1"/>
  <c r="B19" i="3"/>
  <c r="B14" i="3"/>
  <c r="B5" i="3"/>
  <c r="B15" i="3"/>
  <c r="D14" i="2"/>
  <c r="C15" i="3" s="1"/>
  <c r="E15" i="3" s="1"/>
  <c r="D29" i="2"/>
  <c r="C30" i="3" s="1"/>
  <c r="E30" i="3" s="1"/>
  <c r="B30" i="3"/>
  <c r="D20" i="2"/>
  <c r="C21" i="3" s="1"/>
  <c r="E21" i="3" s="1"/>
  <c r="B21" i="3"/>
  <c r="B28" i="3"/>
  <c r="D27" i="2"/>
  <c r="C28" i="3" s="1"/>
  <c r="E28" i="3" s="1"/>
  <c r="B24" i="3"/>
  <c r="D23" i="2"/>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s="1"/>
  <c r="E8" i="3" s="1"/>
  <c r="B12" i="3"/>
  <c r="B20" i="3"/>
  <c r="D19" i="2"/>
  <c r="C20" i="3" s="1"/>
  <c r="E20" i="3" s="1"/>
  <c r="B16" i="3"/>
  <c r="D15" i="2"/>
  <c r="C16" i="3" s="1"/>
  <c r="E16" i="3" s="1"/>
  <c r="B27" i="3"/>
  <c r="D26" i="2"/>
  <c r="C27" i="3" s="1"/>
  <c r="E27" i="3" s="1"/>
  <c r="D24" i="2"/>
  <c r="C25" i="3" s="1"/>
  <c r="E25"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s="1"/>
  <c r="E17" i="3" s="1"/>
  <c r="B17" i="3"/>
  <c r="AE4" i="7"/>
  <c r="D12" i="2"/>
  <c r="C13" i="3" s="1"/>
  <c r="E13" i="3" s="1"/>
  <c r="B13" i="3"/>
  <c r="D21" i="2"/>
  <c r="C22" i="3" s="1"/>
  <c r="E22" i="3" s="1"/>
  <c r="B22" i="3"/>
  <c r="D28" i="2"/>
  <c r="C29" i="3" s="1"/>
  <c r="E29" i="3" s="1"/>
  <c r="B29" i="3"/>
  <c r="D17" i="2"/>
  <c r="C18" i="3" s="1"/>
  <c r="E18" i="3" s="1"/>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D6" i="2"/>
  <c r="C7" i="3" s="1"/>
  <c r="E7" i="3" s="1"/>
  <c r="AC6" i="7"/>
  <c r="D8" i="2"/>
  <c r="C9" i="3" s="1"/>
  <c r="E9" i="3" s="1"/>
  <c r="AC8" i="7"/>
  <c r="D10" i="2"/>
  <c r="C11" i="3" s="1"/>
  <c r="E11" i="3" s="1"/>
  <c r="G11" i="3" s="1"/>
  <c r="AC10" i="7"/>
  <c r="AC12" i="7"/>
  <c r="AG4" i="7"/>
  <c r="AG6" i="7"/>
  <c r="AE6" i="7"/>
  <c r="AG8" i="7"/>
  <c r="AE8" i="7"/>
  <c r="AG10" i="7"/>
  <c r="AE10" i="7"/>
  <c r="AG12" i="7"/>
  <c r="AE12" i="7"/>
  <c r="AF4" i="7"/>
  <c r="AD5" i="7"/>
  <c r="AF6" i="7"/>
  <c r="AD7" i="7"/>
  <c r="AF8" i="7"/>
  <c r="AD9" i="7"/>
  <c r="AF10" i="7"/>
  <c r="AD11" i="7"/>
  <c r="AF12" i="7"/>
  <c r="AD13" i="7"/>
  <c r="AC5" i="7"/>
  <c r="AC7" i="7"/>
  <c r="D9" i="2"/>
  <c r="C10" i="3" s="1"/>
  <c r="E10" i="3" s="1"/>
  <c r="AC9" i="7"/>
  <c r="D11" i="2"/>
  <c r="C12" i="3" s="1"/>
  <c r="E12" i="3" s="1"/>
  <c r="AC11" i="7"/>
  <c r="D13" i="2"/>
  <c r="C14" i="3" s="1"/>
  <c r="E14" i="3" s="1"/>
  <c r="AC13" i="7"/>
  <c r="AH4" i="7"/>
  <c r="AG5" i="7"/>
  <c r="AE5" i="7"/>
  <c r="AH6" i="7"/>
  <c r="AG7" i="7"/>
  <c r="AE7" i="7"/>
  <c r="AH8" i="7"/>
  <c r="AG9" i="7"/>
  <c r="AE9" i="7"/>
  <c r="AH10" i="7"/>
  <c r="AG11" i="7"/>
  <c r="AE11" i="7"/>
  <c r="AH12" i="7"/>
  <c r="AG13" i="7"/>
  <c r="AE13" i="7"/>
  <c r="F22" i="3" l="1"/>
  <c r="G9" i="3"/>
  <c r="B8" i="15"/>
  <c r="J8" i="3"/>
  <c r="L7" i="2"/>
  <c r="B7" i="11" s="1"/>
  <c r="K8" i="3"/>
  <c r="B9" i="15"/>
  <c r="J9" i="3"/>
  <c r="L8" i="2"/>
  <c r="B8" i="11" s="1"/>
  <c r="K9" i="3"/>
  <c r="B10" i="15"/>
  <c r="J10" i="3"/>
  <c r="L9" i="2"/>
  <c r="B9" i="11" s="1"/>
  <c r="K10" i="3"/>
  <c r="B6" i="15"/>
  <c r="K6" i="3"/>
  <c r="J6" i="3"/>
  <c r="L5" i="2"/>
  <c r="B5" i="11" s="1"/>
  <c r="G13" i="3"/>
  <c r="B7" i="15"/>
  <c r="K7" i="3"/>
  <c r="J7" i="3"/>
  <c r="L6" i="2"/>
  <c r="B6" i="11" s="1"/>
  <c r="L4" i="2"/>
  <c r="B4" i="11" s="1"/>
  <c r="B5" i="15"/>
  <c r="K5" i="3"/>
  <c r="M5" i="3" s="1"/>
  <c r="J5" i="3"/>
  <c r="L41" i="2"/>
  <c r="G17" i="3"/>
  <c r="G26" i="3"/>
  <c r="F28" i="3"/>
  <c r="F10" i="3"/>
  <c r="F16" i="3"/>
  <c r="F21" i="3"/>
  <c r="G12" i="3"/>
  <c r="F8" i="3"/>
  <c r="F30" i="3"/>
  <c r="G18" i="3"/>
  <c r="F18" i="3"/>
  <c r="F27" i="3"/>
  <c r="G27" i="3"/>
  <c r="F20" i="3"/>
  <c r="G20" i="3"/>
  <c r="B20" i="4"/>
  <c r="B21" i="4" s="1"/>
  <c r="F29" i="3"/>
  <c r="G29" i="3"/>
  <c r="F13" i="3"/>
  <c r="E11" i="4"/>
  <c r="E12" i="4" s="1"/>
  <c r="F25" i="3"/>
  <c r="G25" i="3"/>
  <c r="G8" i="3"/>
  <c r="G30" i="3"/>
  <c r="F14" i="3"/>
  <c r="G14" i="3"/>
  <c r="G19" i="3"/>
  <c r="F19" i="3"/>
  <c r="F23" i="3"/>
  <c r="G23" i="3"/>
  <c r="F12" i="3"/>
  <c r="G10" i="3"/>
  <c r="F6" i="3"/>
  <c r="G6" i="3"/>
  <c r="G16" i="3"/>
  <c r="K11" i="4"/>
  <c r="K12" i="4" s="1"/>
  <c r="G28" i="3"/>
  <c r="G21" i="3"/>
  <c r="F9" i="3"/>
  <c r="Q11" i="4"/>
  <c r="Q12" i="4" s="1"/>
  <c r="N11" i="4"/>
  <c r="N12" i="4" s="1"/>
  <c r="G7" i="3"/>
  <c r="F7" i="3"/>
  <c r="M10" i="3"/>
  <c r="N10" i="3" s="1"/>
  <c r="M8" i="3"/>
  <c r="M7" i="3"/>
  <c r="O7" i="3" s="1"/>
  <c r="M9" i="3"/>
  <c r="L43" i="2"/>
  <c r="G22" i="3"/>
  <c r="H11" i="4"/>
  <c r="H12" i="4" s="1"/>
  <c r="F17" i="3"/>
  <c r="M6" i="3"/>
  <c r="F24" i="3"/>
  <c r="G24" i="3"/>
  <c r="G15" i="3"/>
  <c r="F15" i="3"/>
  <c r="G5" i="3"/>
  <c r="F5" i="3"/>
  <c r="F26" i="3"/>
  <c r="F11" i="3"/>
  <c r="D5" i="11" l="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<sst xmlns="http://schemas.openxmlformats.org/spreadsheetml/2006/main" count="1422" uniqueCount="1348">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</sst>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9"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FFFF00"/>
              </a:solidFill>
            </c:spPr>
            <c:extLst>
              <c:ext xmlns:c16="http://schemas.microsoft.com/office/drawing/2014/chart" uri="{C3380CC4-5D6E-409C-BE32-E72D297353CC}">
                <c16:uniqueId val="{00000009-F096-4730-A698-5B86DE4DE336}"/>
              </c:ext>
            </c:extLst>
          </c:dPt>
          <c:dPt>
            <c:idx val="5"/>
            <c:invertIfNegative val="0"/>
            <c:bubble3D val="0"/>
            <c:spPr>
              <a:solidFill>
                <a:srgbClr val="FFFF00"/>
              </a:solidFill>
            </c:spPr>
            <c:extLst>
              <c:ext xmlns:c16="http://schemas.microsoft.com/office/drawing/2014/chart" uri="{C3380CC4-5D6E-409C-BE32-E72D297353CC}">
                <c16:uniqueId val="{0000000B-F096-4730-A698-5B86DE4DE336}"/>
              </c:ext>
            </c:extLst>
          </c:dPt>
          <c:dPt>
            <c:idx val="6"/>
            <c:invertIfNegative val="0"/>
            <c:bubble3D val="0"/>
            <c:spPr>
              <a:solidFill>
                <a:srgbClr val="FFFF00"/>
              </a:solidFill>
            </c:spPr>
            <c:extLs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c:ext xmlns:c16="http://schemas.microsoft.com/office/drawing/2014/chart" uri="{C3380CC4-5D6E-409C-BE32-E72D297353CC}">
                <c16:uniqueId val="{00000021-F096-4730-A698-5B86DE4DE336}"/>
              </c:ext>
            </c:extLst>
          </c:dPt>
          <c:dPt>
            <c:idx val="17"/>
            <c:invertIfNegative val="0"/>
            <c:bubble3D val="0"/>
            <c:spPr>
              <a:solidFill>
                <a:srgbClr val="FFFF00"/>
              </a:solidFill>
            </c:spPr>
            <c:extLs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c:ext xmlns:c16="http://schemas.microsoft.com/office/drawing/2014/chart" uri="{C3380CC4-5D6E-409C-BE32-E72D297353CC}">
                <c16:uniqueId val="{00000033-F096-4730-A698-5B86DE4DE336}"/>
              </c:ext>
            </c:extLst>
          </c:dPt>
          <c:val>
            <c:numRef>
              <c:f>Results!$B$4:$B$29</c:f>
              <c:numCache>
                <c:formatCode>0.0</c:formatCode>
                <c:ptCount val="26"/>
                <c:pt idx="0">
                  <c:v>0.14285714285714285</c:v>
                </c:pt>
                <c:pt idx="1">
                  <c:v>1.3571428571428572</c:v>
                </c:pt>
                <c:pt idx="2">
                  <c:v>0.9285714285714286</c:v>
                </c:pt>
                <c:pt idx="3">
                  <c:v>0.8571428571428571</c:v>
                </c:pt>
                <c:pt idx="4">
                  <c:v>1.1428571428571428</c:v>
                </c:pt>
                <c:pt idx="5">
                  <c:v>0.7857142857142857</c:v>
                </c:pt>
                <c:pt idx="6">
                  <c:v>0.7142857142857143</c:v>
                </c:pt>
                <c:pt idx="7">
                  <c:v>0.7857142857142857</c:v>
                </c:pt>
                <c:pt idx="8">
                  <c:v>0.5</c:v>
                </c:pt>
                <c:pt idx="9">
                  <c:v>1.3571428571428572</c:v>
                </c:pt>
                <c:pt idx="10">
                  <c:v>1.4285714285714286</c:v>
                </c:pt>
                <c:pt idx="11">
                  <c:v>1.0714285714285714</c:v>
                </c:pt>
                <c:pt idx="12">
                  <c:v>0.7857142857142857</c:v>
                </c:pt>
                <c:pt idx="13">
                  <c:v>0.9285714285714286</c:v>
                </c:pt>
                <c:pt idx="14">
                  <c:v>0.2857142857142857</c:v>
                </c:pt>
                <c:pt idx="15">
                  <c:v>0.9285714285714286</c:v>
                </c:pt>
                <c:pt idx="16">
                  <c:v>1</c:v>
                </c:pt>
                <c:pt idx="17">
                  <c:v>1.2857142857142858</c:v>
                </c:pt>
                <c:pt idx="18">
                  <c:v>1.1428571428571428</c:v>
                </c:pt>
                <c:pt idx="19">
                  <c:v>1.0714285714285714</c:v>
                </c:pt>
                <c:pt idx="20">
                  <c:v>0.8571428571428571</c:v>
                </c:pt>
                <c:pt idx="21">
                  <c:v>0.8571428571428571</c:v>
                </c:pt>
                <c:pt idx="22">
                  <c:v>1</c:v>
                </c:pt>
                <c:pt idx="23">
                  <c:v>0.35714285714285715</c:v>
                </c:pt>
                <c:pt idx="24">
                  <c:v>0.6428571428571429</c:v>
                </c:pt>
                <c:pt idx="25">
                  <c:v>1.2857142857142858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0.46255681095784418</c:v>
                  </c:pt>
                  <c:pt idx="1">
                    <c:v>0.60527329913994643</c:v>
                  </c:pt>
                  <c:pt idx="2">
                    <c:v>0.51291582059374519</c:v>
                  </c:pt>
                  <c:pt idx="3">
                    <c:v>0.37607869743263128</c:v>
                  </c:pt>
                  <c:pt idx="4">
                    <c:v>0.51994051736294755</c:v>
                  </c:pt>
                  <c:pt idx="5">
                    <c:v>0.37695460974272188</c:v>
                  </c:pt>
                </c:numCache>
              </c:numRef>
            </c:plus>
            <c:minus>
              <c:numRef>
                <c:f>Confidence_Intervals!$M$5:$M$10</c:f>
                <c:numCache>
                  <c:formatCode>General</c:formatCode>
                  <c:ptCount val="6"/>
                  <c:pt idx="0">
                    <c:v>0.46255681095784418</c:v>
                  </c:pt>
                  <c:pt idx="1">
                    <c:v>0.60527329913994643</c:v>
                  </c:pt>
                  <c:pt idx="2">
                    <c:v>0.51291582059374519</c:v>
                  </c:pt>
                  <c:pt idx="3">
                    <c:v>0.37607869743263128</c:v>
                  </c:pt>
                  <c:pt idx="4">
                    <c:v>0.51994051736294755</c:v>
                  </c:pt>
                  <c:pt idx="5">
                    <c:v>0.37695460974272188</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0.67857142857142871</c:v>
                </c:pt>
                <c:pt idx="1">
                  <c:v>0.9642857142857143</c:v>
                </c:pt>
                <c:pt idx="2">
                  <c:v>0.8571428571428571</c:v>
                </c:pt>
                <c:pt idx="3">
                  <c:v>1.0892857142857142</c:v>
                </c:pt>
                <c:pt idx="4">
                  <c:v>0.9821428571428571</c:v>
                </c:pt>
                <c:pt idx="5">
                  <c:v>0.9642857142857143</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6648"/>
        <c:crosses val="autoZero"/>
        <c:auto val="0"/>
        <c:lblAlgn val="ctr"/>
        <c:lblOffset val="100"/>
        <c:noMultiLvlLbl val="0"/>
      </c:catAx>
      <c:valAx>
        <c:axId val="405716648"/>
        <c:scaling>
          <c:orientation val="minMax"/>
          <c:max val="3"/>
          <c:min val="-3"/>
        </c:scaling>
        <c:delete val="0"/>
        <c:axPos val="l"/>
        <c:majorGridlines/>
        <c:numFmt formatCode="0" sourceLinked="0"/>
        <c:majorTickMark val="out"/>
        <c:minorTickMark val="none"/>
        <c:tickLblPos val="nextTo"/>
        <c:crossAx val="4057150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0.67857142857142871</c:v>
                </c:pt>
                <c:pt idx="1">
                  <c:v>0.9642857142857143</c:v>
                </c:pt>
                <c:pt idx="2">
                  <c:v>0.8571428571428571</c:v>
                </c:pt>
                <c:pt idx="3">
                  <c:v>1.0892857142857142</c:v>
                </c:pt>
                <c:pt idx="4">
                  <c:v>0.9821428571428571</c:v>
                </c:pt>
                <c:pt idx="5">
                  <c:v>0.9642857142857143</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0.67857142857142871</c:v>
                </c:pt>
                <c:pt idx="1">
                  <c:v>0.97023809523809523</c:v>
                </c:pt>
                <c:pt idx="2">
                  <c:v>0.9732142857142857</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numFmt formatCode="0" sourceLinked="0"/>
        <c:majorTickMark val="out"/>
        <c:minorTickMark val="none"/>
        <c:tickLblPos val="nextTo"/>
        <c:crossAx val="3481983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0.67857142857142871</c:v>
                </c:pt>
                <c:pt idx="1">
                  <c:v>0.9642857142857143</c:v>
                </c:pt>
                <c:pt idx="2">
                  <c:v>0.8571428571428571</c:v>
                </c:pt>
                <c:pt idx="3">
                  <c:v>1.0892857142857142</c:v>
                </c:pt>
                <c:pt idx="4">
                  <c:v>0.9821428571428571</c:v>
                </c:pt>
                <c:pt idx="5">
                  <c:v>0.9642857142857143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12</xdr:row>
      <xdr:rowOff>38100</xdr:rowOff>
    </xdr:from>
    <xdr:to>
      <xdr:col>3</xdr:col>
      <xdr:colOff>2034540</xdr:colOff>
      <xdr:row>24</xdr:row>
      <xdr:rowOff>114300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C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71" t="s">
        <v>828</v>
      </c>
      <c r="B1" s="71"/>
      <c r="C1" s="71"/>
    </row>
    <row r="2" spans="1:3" ht="107.25" customHeight="1" x14ac:dyDescent="0.3">
      <c r="A2" s="72" t="s">
        <v>813</v>
      </c>
      <c r="B2" s="72"/>
      <c r="C2" s="72"/>
    </row>
    <row r="4" spans="1:3" ht="18" x14ac:dyDescent="0.35">
      <c r="A4" s="44" t="s">
        <v>812</v>
      </c>
      <c r="B4" s="45" t="s">
        <v>130</v>
      </c>
    </row>
    <row r="6" spans="1:3" ht="30.75" customHeight="1" x14ac:dyDescent="0.3">
      <c r="A6" s="73" t="s">
        <v>814</v>
      </c>
      <c r="B6" s="73"/>
      <c r="C6" s="73"/>
    </row>
    <row r="8" spans="1:3" ht="262.5" customHeight="1" x14ac:dyDescent="0.3">
      <c r="A8" s="74" t="s">
        <v>827</v>
      </c>
      <c r="B8" s="74"/>
      <c r="C8" s="74"/>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D27" sqref="D27"/>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8" t="s">
        <v>833</v>
      </c>
      <c r="B1" s="88"/>
      <c r="C1" s="88"/>
      <c r="D1" s="88"/>
      <c r="E1" s="88"/>
      <c r="F1" s="88"/>
      <c r="G1" s="88"/>
    </row>
    <row r="2" spans="1:7" ht="197.25" customHeight="1" x14ac:dyDescent="0.3">
      <c r="A2" s="73" t="s">
        <v>834</v>
      </c>
      <c r="B2" s="73"/>
      <c r="C2" s="73"/>
      <c r="D2" s="73"/>
      <c r="E2" s="73"/>
      <c r="F2" s="73"/>
      <c r="G2" s="73"/>
    </row>
    <row r="3" spans="1:7" x14ac:dyDescent="0.3">
      <c r="A3" s="90"/>
      <c r="B3" s="90"/>
      <c r="C3" s="90"/>
      <c r="D3" s="90"/>
      <c r="E3" s="90"/>
      <c r="F3" s="90"/>
      <c r="G3" s="90"/>
    </row>
    <row r="4" spans="1:7" x14ac:dyDescent="0.3">
      <c r="A4" s="46" t="s">
        <v>112</v>
      </c>
      <c r="B4" s="46" t="s">
        <v>831</v>
      </c>
    </row>
    <row r="5" spans="1:7" x14ac:dyDescent="0.3">
      <c r="A5" s="40" t="str">
        <f>VLOOKUP(Read_First!B4,Items!A1:BI50,54,FALSE)</f>
        <v>Attractiveness</v>
      </c>
      <c r="B5" s="11">
        <f>SQRT(VAR(DT!AC4:AC1004))</f>
        <v>0.88304128145965233</v>
      </c>
    </row>
    <row r="6" spans="1:7" x14ac:dyDescent="0.3">
      <c r="A6" s="40" t="str">
        <f>VLOOKUP(Read_First!B4,Items!A1:BI50,55,FALSE)</f>
        <v>Perspicuity</v>
      </c>
      <c r="B6" s="11">
        <f>SQRT(VAR(DT!AD4:AD1004))</f>
        <v>1.155493329779465</v>
      </c>
    </row>
    <row r="7" spans="1:7" x14ac:dyDescent="0.3">
      <c r="A7" s="40" t="str">
        <f>VLOOKUP(Read_First!B4,Items!A1:BI50,56,FALSE)</f>
        <v>Efficiency</v>
      </c>
      <c r="B7" s="11">
        <f>SQRT(VAR(DT!AE4:AE1004))</f>
        <v>0.97917884412971701</v>
      </c>
    </row>
    <row r="8" spans="1:7" x14ac:dyDescent="0.3">
      <c r="A8" s="40" t="str">
        <f>VLOOKUP(Read_First!B4,Items!A1:BI50,57,FALSE)</f>
        <v>Dependability</v>
      </c>
      <c r="B8" s="11">
        <f>SQRT(VAR(DT!AF4:AF1004))</f>
        <v>0.71795076203267361</v>
      </c>
    </row>
    <row r="9" spans="1:7" x14ac:dyDescent="0.3">
      <c r="A9" s="40" t="str">
        <f>VLOOKUP(Read_First!B4,Items!A1:BI50,58,FALSE)</f>
        <v>Stimulation</v>
      </c>
      <c r="B9" s="11">
        <f>SQRT(VAR(DT!AG4:AG1004))</f>
        <v>0.99258929899708093</v>
      </c>
    </row>
    <row r="10" spans="1:7" x14ac:dyDescent="0.3">
      <c r="A10" s="40" t="str">
        <f>VLOOKUP(Read_First!B4,Items!A1:BI50,59,FALSE)</f>
        <v>Novelty</v>
      </c>
      <c r="B10" s="11">
        <f>SQRT(VAR(DT!AH4:AH1004))</f>
        <v>0.71962291712892446</v>
      </c>
    </row>
    <row r="13" spans="1:7" x14ac:dyDescent="0.3">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3">
      <c r="A14" s="46" t="s">
        <v>835</v>
      </c>
      <c r="B14" s="7">
        <f>POWER((1.65*B5)/0.5,2)</f>
        <v>8.4916071428571431</v>
      </c>
      <c r="C14" s="7">
        <f>POWER((1.65*B6)/0.5,2)</f>
        <v>14.539945054945054</v>
      </c>
      <c r="D14" s="7">
        <f>POWER((1.65*B7)/0.5,2)</f>
        <v>10.441236263736259</v>
      </c>
      <c r="E14" s="7">
        <f>POWER((1.65*B8)/0.5,2)</f>
        <v>5.6132864010989003</v>
      </c>
      <c r="F14" s="7">
        <f>POWER((1.65*B9)/0.5,2)</f>
        <v>10.729192994505492</v>
      </c>
      <c r="G14" s="7">
        <f>POWER((1.65*B10)/0.5,2)</f>
        <v>5.6394642857142854</v>
      </c>
    </row>
    <row r="15" spans="1:7" x14ac:dyDescent="0.3">
      <c r="A15" s="46" t="s">
        <v>836</v>
      </c>
      <c r="B15" s="7">
        <f>POWER((1.96*B5)/0.5,2)</f>
        <v>11.982133333333337</v>
      </c>
      <c r="C15" s="7">
        <f>POWER((1.96*B6)/0.5,2)</f>
        <v>20.516676923076925</v>
      </c>
      <c r="D15" s="7">
        <f>POWER((1.96*B7)/0.5,2)</f>
        <v>14.733169230769228</v>
      </c>
      <c r="E15" s="7">
        <f>POWER((1.96*B8)/0.5,2)</f>
        <v>7.9206615384615375</v>
      </c>
      <c r="F15" s="7">
        <f>POWER((1.96*B9)/0.5,2)</f>
        <v>15.139492307692308</v>
      </c>
      <c r="G15" s="7">
        <f>POWER((1.96*B10)/0.5,2)</f>
        <v>7.9575999999999993</v>
      </c>
    </row>
    <row r="16" spans="1:7" x14ac:dyDescent="0.3">
      <c r="A16" s="46" t="s">
        <v>837</v>
      </c>
      <c r="B16" s="7">
        <f>POWER((2.58*B6)/0.5,2)</f>
        <v>35.549564835164844</v>
      </c>
      <c r="C16" s="7">
        <f>POWER((2.58*B6)/0.5,2)</f>
        <v>35.549564835164844</v>
      </c>
      <c r="D16" s="7">
        <f>POWER((2.58*B7)/0.5,2)</f>
        <v>25.528391208791206</v>
      </c>
      <c r="E16" s="7">
        <f>POWER((2.58*B8)/0.5,2)</f>
        <v>13.724253296703296</v>
      </c>
      <c r="F16" s="7">
        <f>POWER((2.58*B9)/0.5,2)</f>
        <v>26.232433516483514</v>
      </c>
      <c r="G16" s="7">
        <f>POWER((2.58*B10)/0.5,2)</f>
        <v>13.788257142857143</v>
      </c>
    </row>
    <row r="17" spans="1:7" x14ac:dyDescent="0.3">
      <c r="A17" s="46" t="s">
        <v>838</v>
      </c>
      <c r="B17" s="7">
        <f>POWER((1.65*B5)/0.25,2)</f>
        <v>33.966428571428573</v>
      </c>
      <c r="C17" s="7">
        <f>POWER((1.65*B6)/0.25,2)</f>
        <v>58.159780219780217</v>
      </c>
      <c r="D17" s="7">
        <f>POWER((1.65*B7)/0.25,2)</f>
        <v>41.764945054945038</v>
      </c>
      <c r="E17" s="7">
        <f>POWER((1.65*B8)/0.25,2)</f>
        <v>22.453145604395601</v>
      </c>
      <c r="F17" s="7">
        <f>POWER((1.65*B9)/0.25,2)</f>
        <v>42.91677197802197</v>
      </c>
      <c r="G17" s="7">
        <f>POWER((1.65*B10)/0.25,2)</f>
        <v>22.557857142857141</v>
      </c>
    </row>
    <row r="18" spans="1:7" x14ac:dyDescent="0.3">
      <c r="A18" s="46" t="s">
        <v>839</v>
      </c>
      <c r="B18" s="7">
        <f>POWER((1.96*B5)/0.25,2)</f>
        <v>47.928533333333348</v>
      </c>
      <c r="C18" s="7">
        <f>POWER((1.96*B6)/0.25,2)</f>
        <v>82.066707692307702</v>
      </c>
      <c r="D18" s="7">
        <f>POWER((1.96*B7)/0.25,2)</f>
        <v>58.932676923076912</v>
      </c>
      <c r="E18" s="7">
        <f>POWER((1.96*B8)/0.25,2)</f>
        <v>31.68264615384615</v>
      </c>
      <c r="F18" s="7">
        <f>POWER((1.96*B9)/0.25,2)</f>
        <v>60.557969230769231</v>
      </c>
      <c r="G18" s="7">
        <f>POWER((1.96*B10)/0.25,2)</f>
        <v>31.830399999999997</v>
      </c>
    </row>
    <row r="19" spans="1:7" x14ac:dyDescent="0.3">
      <c r="A19" s="46" t="s">
        <v>840</v>
      </c>
      <c r="B19" s="7">
        <f>POWER((2.58*B5)/0.25,2)</f>
        <v>83.046514285714309</v>
      </c>
      <c r="C19" s="7">
        <f>POWER((2.58*B6)/0.25,2)</f>
        <v>142.19825934065938</v>
      </c>
      <c r="D19" s="7">
        <f>POWER((2.58*B7)/0.25,2)</f>
        <v>102.11356483516482</v>
      </c>
      <c r="E19" s="7">
        <f>POWER((2.58*B8)/0.25,2)</f>
        <v>54.897013186813183</v>
      </c>
      <c r="F19" s="7">
        <f>POWER((2.58*B9)/0.25,2)</f>
        <v>104.92973406593406</v>
      </c>
      <c r="G19" s="7">
        <f>POWER((2.58*B10)/0.25,2)</f>
        <v>55.153028571428571</v>
      </c>
    </row>
    <row r="20" spans="1:7" x14ac:dyDescent="0.3">
      <c r="A20" s="46" t="s">
        <v>841</v>
      </c>
      <c r="B20" s="7">
        <f>POWER((1.65*B5)/0.1,2)</f>
        <v>212.29017857142853</v>
      </c>
      <c r="C20" s="7">
        <f>POWER((1.65*B6)/0.1,2)</f>
        <v>363.49862637362634</v>
      </c>
      <c r="D20" s="7">
        <f>POWER((1.65*B7)/0.1,2)</f>
        <v>261.03090659340643</v>
      </c>
      <c r="E20" s="7">
        <f>POWER((1.65*B8)/0.1,2)</f>
        <v>140.33216002747247</v>
      </c>
      <c r="F20" s="7">
        <f>POWER((1.65*B9)/0.1,2)</f>
        <v>268.22982486263732</v>
      </c>
      <c r="G20" s="7">
        <f>POWER((1.65*B10)/0.1,2)</f>
        <v>140.98660714285714</v>
      </c>
    </row>
    <row r="21" spans="1:7" x14ac:dyDescent="0.3">
      <c r="A21" s="46" t="s">
        <v>842</v>
      </c>
      <c r="B21" s="7">
        <f>POWER((1.96*B5)/0.1,2)</f>
        <v>299.5533333333334</v>
      </c>
      <c r="C21" s="7">
        <f>POWER((1.96*B6)/0.1,2)</f>
        <v>512.91692307692301</v>
      </c>
      <c r="D21" s="7">
        <f>POWER((1.96*B7)/0.1,2)</f>
        <v>368.32923076923066</v>
      </c>
      <c r="E21" s="7">
        <f>POWER((1.96*B8)/0.1,2)</f>
        <v>198.01653846153843</v>
      </c>
      <c r="F21" s="7">
        <f>POWER((1.96*B9)/0.1,2)</f>
        <v>378.48730769230764</v>
      </c>
      <c r="G21" s="7">
        <f>POWER((1.96*B10)/0.1,2)</f>
        <v>198.93999999999994</v>
      </c>
    </row>
    <row r="22" spans="1:7" x14ac:dyDescent="0.3">
      <c r="A22" s="46" t="s">
        <v>843</v>
      </c>
      <c r="B22" s="7">
        <f>POWER((2.58*B5)/0.1,2)</f>
        <v>519.04071428571444</v>
      </c>
      <c r="C22" s="7">
        <f>POWER((2.58*B6)/0.1,2)</f>
        <v>888.73912087912106</v>
      </c>
      <c r="D22" s="7">
        <f>POWER((2.58*B7)/0.1,2)</f>
        <v>638.2097802197801</v>
      </c>
      <c r="E22" s="7">
        <f>POWER((2.58*B8)/0.1,2)</f>
        <v>343.10633241758234</v>
      </c>
      <c r="F22" s="7">
        <f>POWER((2.58*B9)/0.1,2)</f>
        <v>655.81083791208778</v>
      </c>
      <c r="G22" s="7">
        <f>POWER((2.58*B10)/0.1,2)</f>
        <v>344.70642857142855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tabSelected="1" workbookViewId="0">
      <selection activeCell="A4" sqref="A4:Z17"/>
    </sheetView>
  </sheetViews>
  <sheetFormatPr defaultColWidth="9.109375" defaultRowHeight="14.4" x14ac:dyDescent="0.3"/>
  <cols>
    <col min="1" max="26" width="3.6640625" style="2" customWidth="1"/>
  </cols>
  <sheetData>
    <row r="1" spans="1:26" ht="126" customHeight="1" x14ac:dyDescent="0.3">
      <c r="A1" s="75" t="s">
        <v>829</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row>
    <row r="3" spans="1:26"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3">
      <c r="A4" s="9">
        <v>4</v>
      </c>
      <c r="B4" s="9">
        <v>4</v>
      </c>
      <c r="C4" s="9">
        <v>3</v>
      </c>
      <c r="D4" s="9">
        <v>5</v>
      </c>
      <c r="E4" s="9">
        <v>4</v>
      </c>
      <c r="F4" s="9">
        <v>4</v>
      </c>
      <c r="G4" s="9">
        <v>4</v>
      </c>
      <c r="H4" s="9">
        <v>4</v>
      </c>
      <c r="I4" s="9">
        <v>4</v>
      </c>
      <c r="J4" s="9">
        <v>2</v>
      </c>
      <c r="K4" s="9">
        <v>5</v>
      </c>
      <c r="L4" s="9">
        <v>4</v>
      </c>
      <c r="M4" s="9">
        <v>3</v>
      </c>
      <c r="N4" s="9">
        <v>4</v>
      </c>
      <c r="O4" s="9">
        <v>6</v>
      </c>
      <c r="P4" s="9">
        <v>4</v>
      </c>
      <c r="Q4" s="9">
        <v>4</v>
      </c>
      <c r="R4" s="9">
        <v>3</v>
      </c>
      <c r="S4" s="9">
        <v>4</v>
      </c>
      <c r="T4" s="9">
        <v>5</v>
      </c>
      <c r="U4" s="9">
        <v>4</v>
      </c>
      <c r="V4" s="9">
        <v>3</v>
      </c>
      <c r="W4" s="9">
        <v>4</v>
      </c>
      <c r="X4" s="9">
        <v>4</v>
      </c>
      <c r="Y4" s="9">
        <v>5</v>
      </c>
      <c r="Z4" s="9">
        <v>6</v>
      </c>
    </row>
    <row r="5" spans="1:26" x14ac:dyDescent="0.3">
      <c r="A5" s="9">
        <v>3</v>
      </c>
      <c r="B5" s="9">
        <v>6</v>
      </c>
      <c r="C5" s="9">
        <v>5</v>
      </c>
      <c r="D5" s="9">
        <v>2</v>
      </c>
      <c r="E5" s="9">
        <v>3</v>
      </c>
      <c r="F5" s="9">
        <v>4</v>
      </c>
      <c r="G5" s="9">
        <v>5</v>
      </c>
      <c r="H5" s="9">
        <v>6</v>
      </c>
      <c r="I5" s="9">
        <v>2</v>
      </c>
      <c r="J5" s="9">
        <v>3</v>
      </c>
      <c r="K5" s="9">
        <v>4</v>
      </c>
      <c r="L5" s="9">
        <v>4</v>
      </c>
      <c r="M5" s="9">
        <v>6</v>
      </c>
      <c r="N5" s="9">
        <v>5</v>
      </c>
      <c r="O5" s="9">
        <v>5</v>
      </c>
      <c r="P5" s="9">
        <v>5</v>
      </c>
      <c r="Q5" s="9">
        <v>1</v>
      </c>
      <c r="R5" s="9">
        <v>2</v>
      </c>
      <c r="S5" s="9">
        <v>2</v>
      </c>
      <c r="T5" s="9">
        <v>5</v>
      </c>
      <c r="U5" s="9">
        <v>3</v>
      </c>
      <c r="V5" s="9">
        <v>1</v>
      </c>
      <c r="W5" s="9">
        <v>3</v>
      </c>
      <c r="X5" s="9">
        <v>2</v>
      </c>
      <c r="Y5" s="9">
        <v>3</v>
      </c>
      <c r="Z5" s="9">
        <v>4</v>
      </c>
    </row>
    <row r="6" spans="1:26" x14ac:dyDescent="0.3">
      <c r="A6" s="9">
        <v>3</v>
      </c>
      <c r="B6" s="9">
        <v>6</v>
      </c>
      <c r="C6" s="9">
        <v>4</v>
      </c>
      <c r="D6" s="9">
        <v>3</v>
      </c>
      <c r="E6" s="9">
        <v>3</v>
      </c>
      <c r="F6" s="9">
        <v>4</v>
      </c>
      <c r="G6" s="9">
        <v>5</v>
      </c>
      <c r="H6" s="9">
        <v>6</v>
      </c>
      <c r="I6" s="9">
        <v>5</v>
      </c>
      <c r="J6" s="9">
        <v>3</v>
      </c>
      <c r="K6" s="9">
        <v>5</v>
      </c>
      <c r="L6" s="9">
        <v>3</v>
      </c>
      <c r="M6" s="9">
        <v>5</v>
      </c>
      <c r="N6" s="9">
        <v>2</v>
      </c>
      <c r="O6" s="9">
        <v>4</v>
      </c>
      <c r="P6" s="9">
        <v>2</v>
      </c>
      <c r="Q6" s="9">
        <v>2</v>
      </c>
      <c r="R6" s="9">
        <v>4</v>
      </c>
      <c r="S6" s="9">
        <v>4</v>
      </c>
      <c r="T6" s="9">
        <v>5</v>
      </c>
      <c r="U6" s="9">
        <v>2</v>
      </c>
      <c r="V6" s="9">
        <v>6</v>
      </c>
      <c r="W6" s="9">
        <v>3</v>
      </c>
      <c r="X6" s="9">
        <v>5</v>
      </c>
      <c r="Y6" s="9">
        <v>4</v>
      </c>
      <c r="Z6" s="9">
        <v>5</v>
      </c>
    </row>
    <row r="7" spans="1:26" x14ac:dyDescent="0.3">
      <c r="A7" s="9">
        <v>5</v>
      </c>
      <c r="B7" s="9">
        <v>6</v>
      </c>
      <c r="C7" s="9">
        <v>2</v>
      </c>
      <c r="D7" s="9">
        <v>2</v>
      </c>
      <c r="E7" s="9">
        <v>2</v>
      </c>
      <c r="F7" s="9">
        <v>6</v>
      </c>
      <c r="G7" s="9">
        <v>5</v>
      </c>
      <c r="H7" s="9">
        <v>4</v>
      </c>
      <c r="I7" s="9">
        <v>3</v>
      </c>
      <c r="J7" s="9">
        <v>2</v>
      </c>
      <c r="K7" s="9">
        <v>6</v>
      </c>
      <c r="L7" s="9">
        <v>2</v>
      </c>
      <c r="M7" s="9">
        <v>6</v>
      </c>
      <c r="N7" s="9">
        <v>6</v>
      </c>
      <c r="O7" s="9">
        <v>4</v>
      </c>
      <c r="P7" s="9">
        <v>6</v>
      </c>
      <c r="Q7" s="9">
        <v>2</v>
      </c>
      <c r="R7" s="9">
        <v>2</v>
      </c>
      <c r="S7" s="9">
        <v>2</v>
      </c>
      <c r="T7" s="9">
        <v>6</v>
      </c>
      <c r="U7" s="9">
        <v>2</v>
      </c>
      <c r="V7" s="9">
        <v>6</v>
      </c>
      <c r="W7" s="9">
        <v>2</v>
      </c>
      <c r="X7" s="9">
        <v>2</v>
      </c>
      <c r="Y7" s="9">
        <v>2</v>
      </c>
      <c r="Z7" s="9">
        <v>6</v>
      </c>
    </row>
    <row r="8" spans="1:26" x14ac:dyDescent="0.3">
      <c r="A8" s="9">
        <v>4</v>
      </c>
      <c r="B8" s="9">
        <v>6</v>
      </c>
      <c r="C8" s="9">
        <v>2</v>
      </c>
      <c r="D8" s="9">
        <v>2</v>
      </c>
      <c r="E8" s="9">
        <v>2</v>
      </c>
      <c r="F8" s="9">
        <v>4</v>
      </c>
      <c r="G8" s="9">
        <v>6</v>
      </c>
      <c r="H8" s="9">
        <v>6</v>
      </c>
      <c r="I8" s="9">
        <v>2</v>
      </c>
      <c r="J8" s="9">
        <v>2</v>
      </c>
      <c r="K8" s="9">
        <v>6</v>
      </c>
      <c r="L8" s="9">
        <v>2</v>
      </c>
      <c r="M8" s="9">
        <v>5</v>
      </c>
      <c r="N8" s="9">
        <v>5</v>
      </c>
      <c r="O8" s="9">
        <v>5</v>
      </c>
      <c r="P8" s="9">
        <v>5</v>
      </c>
      <c r="Q8" s="9">
        <v>2</v>
      </c>
      <c r="R8" s="9">
        <v>2</v>
      </c>
      <c r="S8" s="9">
        <v>2</v>
      </c>
      <c r="T8" s="9">
        <v>6</v>
      </c>
      <c r="U8" s="9">
        <v>2</v>
      </c>
      <c r="V8" s="9">
        <v>5</v>
      </c>
      <c r="W8" s="9">
        <v>2</v>
      </c>
      <c r="X8" s="9">
        <v>3</v>
      </c>
      <c r="Y8" s="9">
        <v>2</v>
      </c>
      <c r="Z8" s="9">
        <v>6</v>
      </c>
    </row>
    <row r="9" spans="1:26" x14ac:dyDescent="0.3">
      <c r="A9" s="9">
        <v>3</v>
      </c>
      <c r="B9" s="9">
        <v>6</v>
      </c>
      <c r="C9" s="9">
        <v>3</v>
      </c>
      <c r="D9" s="9">
        <v>4</v>
      </c>
      <c r="E9" s="9">
        <v>2</v>
      </c>
      <c r="F9" s="9">
        <v>6</v>
      </c>
      <c r="G9" s="9">
        <v>6</v>
      </c>
      <c r="H9" s="9">
        <v>6</v>
      </c>
      <c r="I9" s="9">
        <v>2</v>
      </c>
      <c r="J9" s="9">
        <v>2</v>
      </c>
      <c r="K9" s="9">
        <v>6</v>
      </c>
      <c r="L9" s="9">
        <v>2</v>
      </c>
      <c r="M9" s="9">
        <v>3</v>
      </c>
      <c r="N9" s="9">
        <v>6</v>
      </c>
      <c r="O9" s="9">
        <v>2</v>
      </c>
      <c r="P9" s="9">
        <v>6</v>
      </c>
      <c r="Q9" s="9">
        <v>4</v>
      </c>
      <c r="R9" s="9">
        <v>2</v>
      </c>
      <c r="S9" s="9">
        <v>2</v>
      </c>
      <c r="T9" s="9">
        <v>6</v>
      </c>
      <c r="U9" s="9">
        <v>3</v>
      </c>
      <c r="V9" s="9">
        <v>5</v>
      </c>
      <c r="W9" s="9">
        <v>3</v>
      </c>
      <c r="X9" s="9">
        <v>2</v>
      </c>
      <c r="Y9" s="9">
        <v>3</v>
      </c>
      <c r="Z9" s="9">
        <v>5</v>
      </c>
    </row>
    <row r="10" spans="1:26" x14ac:dyDescent="0.3">
      <c r="A10" s="9">
        <v>4</v>
      </c>
      <c r="B10" s="9">
        <v>7</v>
      </c>
      <c r="C10" s="9">
        <v>2</v>
      </c>
      <c r="D10" s="9">
        <v>1</v>
      </c>
      <c r="E10" s="9">
        <v>2</v>
      </c>
      <c r="F10" s="9">
        <v>7</v>
      </c>
      <c r="G10" s="9">
        <v>6</v>
      </c>
      <c r="H10" s="9">
        <v>4</v>
      </c>
      <c r="I10" s="9">
        <v>2</v>
      </c>
      <c r="J10" s="9">
        <v>1</v>
      </c>
      <c r="K10" s="9">
        <v>6</v>
      </c>
      <c r="L10" s="9">
        <v>2</v>
      </c>
      <c r="M10" s="9">
        <v>7</v>
      </c>
      <c r="N10" s="9">
        <v>6</v>
      </c>
      <c r="O10" s="9">
        <v>4</v>
      </c>
      <c r="P10" s="9">
        <v>6</v>
      </c>
      <c r="Q10" s="9">
        <v>1</v>
      </c>
      <c r="R10" s="9">
        <v>2</v>
      </c>
      <c r="S10" s="9">
        <v>3</v>
      </c>
      <c r="T10" s="9">
        <v>6</v>
      </c>
      <c r="U10" s="9">
        <v>2</v>
      </c>
      <c r="V10" s="9">
        <v>7</v>
      </c>
      <c r="W10" s="9">
        <v>2</v>
      </c>
      <c r="X10" s="9">
        <v>4</v>
      </c>
      <c r="Y10" s="9">
        <v>3</v>
      </c>
      <c r="Z10" s="9">
        <v>5</v>
      </c>
    </row>
    <row r="11" spans="1:26" x14ac:dyDescent="0.3">
      <c r="A11" s="9">
        <v>6</v>
      </c>
      <c r="B11" s="9">
        <v>6</v>
      </c>
      <c r="C11" s="9">
        <v>2</v>
      </c>
      <c r="D11" s="9">
        <v>4</v>
      </c>
      <c r="E11" s="9">
        <v>2</v>
      </c>
      <c r="F11" s="9">
        <v>4</v>
      </c>
      <c r="G11" s="9">
        <v>4</v>
      </c>
      <c r="H11" s="9">
        <v>4</v>
      </c>
      <c r="I11" s="9">
        <v>4</v>
      </c>
      <c r="J11" s="9">
        <v>2</v>
      </c>
      <c r="K11" s="9">
        <v>5</v>
      </c>
      <c r="L11" s="9">
        <v>3</v>
      </c>
      <c r="M11" s="9">
        <v>4</v>
      </c>
      <c r="N11" s="9">
        <v>5</v>
      </c>
      <c r="O11" s="9">
        <v>4</v>
      </c>
      <c r="P11" s="9">
        <v>6</v>
      </c>
      <c r="Q11" s="9">
        <v>2</v>
      </c>
      <c r="R11" s="9">
        <v>3</v>
      </c>
      <c r="S11" s="9">
        <v>3</v>
      </c>
      <c r="T11" s="9">
        <v>5</v>
      </c>
      <c r="U11" s="9">
        <v>3</v>
      </c>
      <c r="V11" s="9">
        <v>6</v>
      </c>
      <c r="W11" s="9">
        <v>2</v>
      </c>
      <c r="X11" s="9">
        <v>4</v>
      </c>
      <c r="Y11" s="9">
        <v>3</v>
      </c>
      <c r="Z11" s="9">
        <v>5</v>
      </c>
    </row>
    <row r="12" spans="1:26" x14ac:dyDescent="0.3">
      <c r="A12" s="9">
        <v>5</v>
      </c>
      <c r="B12" s="9">
        <v>6</v>
      </c>
      <c r="C12" s="9">
        <v>3</v>
      </c>
      <c r="D12" s="9">
        <v>3</v>
      </c>
      <c r="E12" s="9">
        <v>2</v>
      </c>
      <c r="F12" s="9">
        <v>6</v>
      </c>
      <c r="G12" s="9">
        <v>7</v>
      </c>
      <c r="H12" s="9">
        <v>5</v>
      </c>
      <c r="I12" s="9">
        <v>4</v>
      </c>
      <c r="J12" s="9">
        <v>2</v>
      </c>
      <c r="K12" s="9">
        <v>6</v>
      </c>
      <c r="L12" s="9">
        <v>1</v>
      </c>
      <c r="M12" s="9">
        <v>4</v>
      </c>
      <c r="N12" s="9">
        <v>6</v>
      </c>
      <c r="O12" s="9">
        <v>6</v>
      </c>
      <c r="P12" s="9">
        <v>6</v>
      </c>
      <c r="Q12" s="9">
        <v>6</v>
      </c>
      <c r="R12" s="9">
        <v>1</v>
      </c>
      <c r="S12" s="9">
        <v>2</v>
      </c>
      <c r="T12" s="9">
        <v>6</v>
      </c>
      <c r="U12" s="9">
        <v>2</v>
      </c>
      <c r="V12" s="9">
        <v>6</v>
      </c>
      <c r="W12" s="9">
        <v>2</v>
      </c>
      <c r="X12" s="9">
        <v>2</v>
      </c>
      <c r="Y12" s="9">
        <v>2</v>
      </c>
      <c r="Z12" s="9">
        <v>6</v>
      </c>
    </row>
    <row r="13" spans="1:26" x14ac:dyDescent="0.3">
      <c r="A13" s="9">
        <v>4</v>
      </c>
      <c r="B13" s="9">
        <v>4</v>
      </c>
      <c r="C13" s="9">
        <v>3</v>
      </c>
      <c r="D13" s="9">
        <v>5</v>
      </c>
      <c r="E13" s="9">
        <v>4</v>
      </c>
      <c r="F13" s="9">
        <v>3</v>
      </c>
      <c r="G13" s="9">
        <v>3</v>
      </c>
      <c r="H13" s="9">
        <v>5</v>
      </c>
      <c r="I13" s="9">
        <v>5</v>
      </c>
      <c r="J13" s="9">
        <v>4</v>
      </c>
      <c r="K13" s="9">
        <v>5</v>
      </c>
      <c r="L13" s="9">
        <v>4</v>
      </c>
      <c r="M13" s="9">
        <v>3</v>
      </c>
      <c r="N13" s="9">
        <v>4</v>
      </c>
      <c r="O13" s="9">
        <v>5</v>
      </c>
      <c r="P13" s="9">
        <v>4</v>
      </c>
      <c r="Q13" s="9">
        <v>3</v>
      </c>
      <c r="R13" s="9">
        <v>4</v>
      </c>
      <c r="S13" s="9">
        <v>4</v>
      </c>
      <c r="T13" s="9">
        <v>4</v>
      </c>
      <c r="U13" s="9">
        <v>6</v>
      </c>
      <c r="V13" s="9">
        <v>5</v>
      </c>
      <c r="W13" s="9">
        <v>4</v>
      </c>
      <c r="X13" s="9">
        <v>5</v>
      </c>
      <c r="Y13" s="9">
        <v>4</v>
      </c>
      <c r="Z13" s="9">
        <v>5</v>
      </c>
    </row>
    <row r="14" spans="1:26" x14ac:dyDescent="0.3">
      <c r="A14" s="2">
        <v>5</v>
      </c>
      <c r="B14" s="2">
        <v>6</v>
      </c>
      <c r="C14" s="2">
        <v>2</v>
      </c>
      <c r="D14" s="2">
        <v>2</v>
      </c>
      <c r="E14" s="2">
        <v>2</v>
      </c>
      <c r="F14" s="2">
        <v>5</v>
      </c>
      <c r="G14" s="2">
        <v>5</v>
      </c>
      <c r="H14" s="2">
        <v>3</v>
      </c>
      <c r="I14" s="2">
        <v>2</v>
      </c>
      <c r="J14" s="2">
        <v>1</v>
      </c>
      <c r="K14" s="2">
        <v>6</v>
      </c>
      <c r="L14" s="2">
        <v>2</v>
      </c>
      <c r="M14" s="2">
        <v>5</v>
      </c>
      <c r="N14" s="2">
        <v>5</v>
      </c>
      <c r="O14" s="2">
        <v>4</v>
      </c>
      <c r="P14" s="2">
        <v>6</v>
      </c>
      <c r="Q14" s="2">
        <v>2</v>
      </c>
      <c r="R14" s="2">
        <v>1</v>
      </c>
      <c r="S14" s="2">
        <v>2</v>
      </c>
      <c r="T14" s="2">
        <v>5</v>
      </c>
      <c r="U14" s="2">
        <v>3</v>
      </c>
      <c r="V14" s="2">
        <v>5</v>
      </c>
      <c r="W14" s="2">
        <v>4</v>
      </c>
      <c r="X14" s="2">
        <v>3</v>
      </c>
      <c r="Y14" s="2">
        <v>3</v>
      </c>
      <c r="Z14" s="2">
        <v>6</v>
      </c>
    </row>
    <row r="15" spans="1:26" x14ac:dyDescent="0.3">
      <c r="A15" s="2">
        <v>4</v>
      </c>
      <c r="B15" s="2">
        <v>4</v>
      </c>
      <c r="C15" s="2">
        <v>4</v>
      </c>
      <c r="D15" s="2">
        <v>4</v>
      </c>
      <c r="E15" s="2">
        <v>4</v>
      </c>
      <c r="F15" s="2">
        <v>5</v>
      </c>
      <c r="G15" s="2">
        <v>3</v>
      </c>
      <c r="H15" s="2">
        <v>3</v>
      </c>
      <c r="I15" s="2">
        <v>6</v>
      </c>
      <c r="J15" s="2">
        <v>3</v>
      </c>
      <c r="K15" s="2">
        <v>5</v>
      </c>
      <c r="L15" s="2">
        <v>3</v>
      </c>
      <c r="M15" s="2">
        <v>6</v>
      </c>
      <c r="N15" s="2">
        <v>4</v>
      </c>
      <c r="O15" s="2">
        <v>3</v>
      </c>
      <c r="P15" s="2">
        <v>3</v>
      </c>
      <c r="Q15" s="2">
        <v>6</v>
      </c>
      <c r="R15" s="2">
        <v>4</v>
      </c>
      <c r="S15" s="2">
        <v>5</v>
      </c>
      <c r="T15" s="2">
        <v>3</v>
      </c>
      <c r="U15" s="2">
        <v>6</v>
      </c>
      <c r="V15" s="2">
        <v>3</v>
      </c>
      <c r="W15" s="2">
        <v>5</v>
      </c>
      <c r="X15" s="2">
        <v>6</v>
      </c>
      <c r="Y15" s="2">
        <v>4</v>
      </c>
      <c r="Z15" s="2">
        <v>6</v>
      </c>
    </row>
    <row r="16" spans="1:26" x14ac:dyDescent="0.3">
      <c r="A16" s="2">
        <v>4</v>
      </c>
      <c r="B16" s="2">
        <v>2</v>
      </c>
      <c r="C16" s="2">
        <v>4</v>
      </c>
      <c r="D16" s="2">
        <v>5</v>
      </c>
      <c r="E16" s="2">
        <v>3</v>
      </c>
      <c r="F16" s="2">
        <v>4</v>
      </c>
      <c r="G16" s="2">
        <v>3</v>
      </c>
      <c r="H16" s="2">
        <v>6</v>
      </c>
      <c r="I16" s="2">
        <v>5</v>
      </c>
      <c r="J16" s="2">
        <v>6</v>
      </c>
      <c r="K16" s="2">
        <v>5</v>
      </c>
      <c r="L16" s="2">
        <v>6</v>
      </c>
      <c r="M16" s="2">
        <v>4</v>
      </c>
      <c r="N16" s="2">
        <v>6</v>
      </c>
      <c r="O16" s="2">
        <v>5</v>
      </c>
      <c r="P16" s="2">
        <v>6</v>
      </c>
      <c r="Q16" s="2">
        <v>5</v>
      </c>
      <c r="R16" s="2">
        <v>6</v>
      </c>
      <c r="S16" s="2">
        <v>3</v>
      </c>
      <c r="T16" s="2">
        <v>4</v>
      </c>
      <c r="U16" s="2">
        <v>4</v>
      </c>
      <c r="V16" s="2">
        <v>4</v>
      </c>
      <c r="W16" s="2">
        <v>4</v>
      </c>
      <c r="X16" s="2">
        <v>5</v>
      </c>
      <c r="Y16" s="2">
        <v>6</v>
      </c>
      <c r="Z16" s="2">
        <v>4</v>
      </c>
    </row>
    <row r="17" spans="1:26" x14ac:dyDescent="0.3">
      <c r="A17" s="2">
        <v>4</v>
      </c>
      <c r="B17" s="2">
        <v>6</v>
      </c>
      <c r="C17" s="2">
        <v>4</v>
      </c>
      <c r="D17" s="2">
        <v>2</v>
      </c>
      <c r="E17" s="2">
        <v>5</v>
      </c>
      <c r="F17" s="2">
        <v>5</v>
      </c>
      <c r="G17" s="2">
        <v>4</v>
      </c>
      <c r="H17" s="2">
        <v>5</v>
      </c>
      <c r="I17" s="2">
        <v>3</v>
      </c>
      <c r="J17" s="2">
        <v>4</v>
      </c>
      <c r="K17" s="2">
        <v>6</v>
      </c>
      <c r="L17" s="2">
        <v>3</v>
      </c>
      <c r="M17" s="2">
        <v>6</v>
      </c>
      <c r="N17" s="2">
        <v>5</v>
      </c>
      <c r="O17" s="2">
        <v>3</v>
      </c>
      <c r="P17" s="2">
        <v>4</v>
      </c>
      <c r="Q17" s="2">
        <v>2</v>
      </c>
      <c r="R17" s="2">
        <v>2</v>
      </c>
      <c r="S17" s="2">
        <v>2</v>
      </c>
      <c r="T17" s="2">
        <v>5</v>
      </c>
      <c r="U17" s="2">
        <v>2</v>
      </c>
      <c r="V17" s="2">
        <v>6</v>
      </c>
      <c r="W17" s="2">
        <v>2</v>
      </c>
      <c r="X17" s="2">
        <v>4</v>
      </c>
      <c r="Y17" s="2">
        <v>3</v>
      </c>
      <c r="Z17" s="2">
        <v>5</v>
      </c>
    </row>
    <row r="1005" s="24" customFormat="1" x14ac:dyDescent="0.3"/>
    <row r="1006" s="24" customFormat="1" x14ac:dyDescent="0.3"/>
    <row r="1007" s="24" customFormat="1" x14ac:dyDescent="0.3"/>
    <row r="1008" s="24" customFormat="1" x14ac:dyDescent="0.3"/>
    <row r="1009" s="24" customFormat="1" x14ac:dyDescent="0.3"/>
    <row r="1010" s="24" customFormat="1" x14ac:dyDescent="0.3"/>
    <row r="1011" s="24" customFormat="1" x14ac:dyDescent="0.3"/>
    <row r="1012" s="24" customFormat="1" x14ac:dyDescent="0.3"/>
    <row r="1013" s="24" customFormat="1" x14ac:dyDescent="0.3"/>
    <row r="1014" s="24" customFormat="1" x14ac:dyDescent="0.3"/>
    <row r="1015" s="24" customFormat="1" x14ac:dyDescent="0.3"/>
    <row r="1016" s="24" customFormat="1" x14ac:dyDescent="0.3"/>
    <row r="1017" s="24" customFormat="1" x14ac:dyDescent="0.3"/>
    <row r="1018" s="24" customFormat="1" x14ac:dyDescent="0.3"/>
    <row r="1019" s="24" customFormat="1" x14ac:dyDescent="0.3"/>
    <row r="1020" s="24" customFormat="1" x14ac:dyDescent="0.3"/>
    <row r="1021" s="24" customFormat="1" x14ac:dyDescent="0.3"/>
    <row r="1022" s="24" customFormat="1" x14ac:dyDescent="0.3"/>
    <row r="1023" s="24" customFormat="1" x14ac:dyDescent="0.3"/>
    <row r="1024" s="24" customFormat="1" x14ac:dyDescent="0.3"/>
    <row r="1025" s="24" customFormat="1" x14ac:dyDescent="0.3"/>
    <row r="1026" s="24" customFormat="1" x14ac:dyDescent="0.3"/>
    <row r="1027" s="24" customFormat="1" x14ac:dyDescent="0.3"/>
    <row r="1028" s="24" customFormat="1" x14ac:dyDescent="0.3"/>
    <row r="1029" s="24" customFormat="1" x14ac:dyDescent="0.3"/>
    <row r="1030" s="24" customFormat="1" x14ac:dyDescent="0.3"/>
    <row r="1031" s="24" customFormat="1" x14ac:dyDescent="0.3"/>
    <row r="1032" s="24" customFormat="1" x14ac:dyDescent="0.3"/>
    <row r="1033" s="24" customFormat="1" x14ac:dyDescent="0.3"/>
    <row r="1034" s="24" customFormat="1" x14ac:dyDescent="0.3"/>
    <row r="1035" s="24" customFormat="1" x14ac:dyDescent="0.3"/>
    <row r="1036" s="24" customFormat="1" x14ac:dyDescent="0.3"/>
    <row r="1037" s="24" customFormat="1" x14ac:dyDescent="0.3"/>
    <row r="1038" s="24" customFormat="1" x14ac:dyDescent="0.3"/>
    <row r="1039" s="24" customFormat="1" x14ac:dyDescent="0.3"/>
    <row r="1040" s="24" customFormat="1" x14ac:dyDescent="0.3"/>
    <row r="1041" s="24" customFormat="1" x14ac:dyDescent="0.3"/>
    <row r="1042" s="24" customFormat="1" x14ac:dyDescent="0.3"/>
    <row r="1043" s="24" customFormat="1" x14ac:dyDescent="0.3"/>
    <row r="1044" s="24" customFormat="1" x14ac:dyDescent="0.3"/>
    <row r="1045" s="24" customFormat="1" x14ac:dyDescent="0.3"/>
    <row r="1046" s="24" customFormat="1" x14ac:dyDescent="0.3"/>
    <row r="1047" s="24" customFormat="1" x14ac:dyDescent="0.3"/>
    <row r="1048" s="24" customFormat="1" x14ac:dyDescent="0.3"/>
    <row r="1049" s="24" customFormat="1" x14ac:dyDescent="0.3"/>
    <row r="1050" s="24" customFormat="1" x14ac:dyDescent="0.3"/>
    <row r="1051" s="24" customFormat="1" x14ac:dyDescent="0.3"/>
    <row r="1052" s="24" customFormat="1" x14ac:dyDescent="0.3"/>
    <row r="1053" s="24" customFormat="1" x14ac:dyDescent="0.3"/>
    <row r="1054" s="24" customFormat="1" x14ac:dyDescent="0.3"/>
    <row r="1055" s="24" customFormat="1" x14ac:dyDescent="0.3"/>
    <row r="1056" s="24" customFormat="1" x14ac:dyDescent="0.3"/>
    <row r="1057" s="24" customFormat="1" x14ac:dyDescent="0.3"/>
    <row r="1058" s="24" customFormat="1" x14ac:dyDescent="0.3"/>
    <row r="1059" s="24" customFormat="1" x14ac:dyDescent="0.3"/>
    <row r="1060" s="24" customFormat="1" x14ac:dyDescent="0.3"/>
    <row r="1061" s="24" customFormat="1" x14ac:dyDescent="0.3"/>
    <row r="1062" s="24" customFormat="1" x14ac:dyDescent="0.3"/>
    <row r="1063" s="24" customFormat="1" x14ac:dyDescent="0.3"/>
    <row r="1064" s="24" customFormat="1" x14ac:dyDescent="0.3"/>
    <row r="1065" s="24" customFormat="1" x14ac:dyDescent="0.3"/>
    <row r="1066" s="24" customFormat="1" x14ac:dyDescent="0.3"/>
    <row r="1067" s="24" customFormat="1" x14ac:dyDescent="0.3"/>
    <row r="1068" s="24" customFormat="1" x14ac:dyDescent="0.3"/>
    <row r="1069" s="24" customFormat="1" x14ac:dyDescent="0.3"/>
    <row r="1070" s="24" customFormat="1" x14ac:dyDescent="0.3"/>
    <row r="1071" s="24" customFormat="1" x14ac:dyDescent="0.3"/>
    <row r="1072" s="24" customFormat="1" x14ac:dyDescent="0.3"/>
    <row r="1073" s="24" customFormat="1" x14ac:dyDescent="0.3"/>
    <row r="1074" s="24" customFormat="1" x14ac:dyDescent="0.3"/>
    <row r="1075" s="24" customFormat="1" x14ac:dyDescent="0.3"/>
    <row r="1076" s="24" customFormat="1" x14ac:dyDescent="0.3"/>
    <row r="1077" s="24" customFormat="1" x14ac:dyDescent="0.3"/>
    <row r="1078" s="24" customFormat="1" x14ac:dyDescent="0.3"/>
    <row r="1079" s="24" customFormat="1" x14ac:dyDescent="0.3"/>
    <row r="1080" s="24" customFormat="1" x14ac:dyDescent="0.3"/>
    <row r="1081" s="24" customFormat="1" x14ac:dyDescent="0.3"/>
    <row r="1082" s="24" customFormat="1" x14ac:dyDescent="0.3"/>
    <row r="1083" s="24" customFormat="1" x14ac:dyDescent="0.3"/>
    <row r="1084" s="24" customFormat="1" x14ac:dyDescent="0.3"/>
    <row r="1085" s="24" customFormat="1" x14ac:dyDescent="0.3"/>
    <row r="1086" s="24" customFormat="1" x14ac:dyDescent="0.3"/>
    <row r="1087" s="24" customFormat="1" x14ac:dyDescent="0.3"/>
    <row r="1088" s="24" customFormat="1" x14ac:dyDescent="0.3"/>
    <row r="1089" s="24" customFormat="1" x14ac:dyDescent="0.3"/>
    <row r="1090" s="24" customFormat="1" x14ac:dyDescent="0.3"/>
    <row r="1091" s="24" customFormat="1" x14ac:dyDescent="0.3"/>
    <row r="1092" s="24" customFormat="1" x14ac:dyDescent="0.3"/>
    <row r="1093" s="24" customFormat="1" x14ac:dyDescent="0.3"/>
    <row r="1094" s="24" customFormat="1" x14ac:dyDescent="0.3"/>
    <row r="1095" s="24" customFormat="1" x14ac:dyDescent="0.3"/>
    <row r="1096" s="24" customFormat="1" x14ac:dyDescent="0.3"/>
    <row r="1097" s="24" customFormat="1" x14ac:dyDescent="0.3"/>
    <row r="1098" s="24" customFormat="1" x14ac:dyDescent="0.3"/>
    <row r="1099" s="24" customFormat="1" x14ac:dyDescent="0.3"/>
    <row r="1100" s="24" customFormat="1" x14ac:dyDescent="0.3"/>
    <row r="1101" s="24" customFormat="1" x14ac:dyDescent="0.3"/>
    <row r="1102" s="24" customFormat="1" x14ac:dyDescent="0.3"/>
    <row r="1103" s="24" customFormat="1" x14ac:dyDescent="0.3"/>
    <row r="1104" s="24" customFormat="1" x14ac:dyDescent="0.3"/>
    <row r="1105" s="24" customFormat="1" x14ac:dyDescent="0.3"/>
    <row r="1106" s="24" customFormat="1" x14ac:dyDescent="0.3"/>
    <row r="1107" s="24" customFormat="1" x14ac:dyDescent="0.3"/>
    <row r="1108" s="24" customFormat="1" x14ac:dyDescent="0.3"/>
    <row r="1109" s="24" customFormat="1" x14ac:dyDescent="0.3"/>
    <row r="1110" s="24" customFormat="1" x14ac:dyDescent="0.3"/>
    <row r="1111" s="24" customFormat="1" x14ac:dyDescent="0.3"/>
    <row r="1112" s="24" customFormat="1" x14ac:dyDescent="0.3"/>
    <row r="1113" s="24" customFormat="1" x14ac:dyDescent="0.3"/>
    <row r="1114" s="24" customFormat="1" x14ac:dyDescent="0.3"/>
    <row r="1115" s="24" customFormat="1" x14ac:dyDescent="0.3"/>
    <row r="1116" s="24" customFormat="1" x14ac:dyDescent="0.3"/>
    <row r="1117" s="24" customFormat="1" x14ac:dyDescent="0.3"/>
    <row r="1118" s="24" customFormat="1" x14ac:dyDescent="0.3"/>
    <row r="1119" s="24" customFormat="1" x14ac:dyDescent="0.3"/>
    <row r="1120" s="24" customFormat="1" x14ac:dyDescent="0.3"/>
    <row r="1121" s="24" customFormat="1" x14ac:dyDescent="0.3"/>
    <row r="1122" s="24" customFormat="1" x14ac:dyDescent="0.3"/>
    <row r="1123" s="24" customFormat="1" x14ac:dyDescent="0.3"/>
    <row r="1124" s="24" customFormat="1" x14ac:dyDescent="0.3"/>
    <row r="1125" s="24" customFormat="1" x14ac:dyDescent="0.3"/>
    <row r="1126" s="24" customFormat="1" x14ac:dyDescent="0.3"/>
    <row r="1127" s="24" customFormat="1" x14ac:dyDescent="0.3"/>
    <row r="1128" s="24" customFormat="1" x14ac:dyDescent="0.3"/>
    <row r="1129" s="24" customFormat="1" x14ac:dyDescent="0.3"/>
    <row r="1130" s="24" customFormat="1" x14ac:dyDescent="0.3"/>
    <row r="1131" s="24" customFormat="1" x14ac:dyDescent="0.3"/>
    <row r="1132" s="24" customFormat="1" x14ac:dyDescent="0.3"/>
    <row r="1133" s="24" customFormat="1" x14ac:dyDescent="0.3"/>
    <row r="1134" s="24" customFormat="1" x14ac:dyDescent="0.3"/>
    <row r="1135" s="24" customFormat="1" x14ac:dyDescent="0.3"/>
    <row r="1136" s="24" customFormat="1" x14ac:dyDescent="0.3"/>
    <row r="1137" s="24" customFormat="1" x14ac:dyDescent="0.3"/>
    <row r="1138" s="24" customFormat="1" x14ac:dyDescent="0.3"/>
    <row r="1139" s="24" customFormat="1" x14ac:dyDescent="0.3"/>
    <row r="1140" s="24" customFormat="1" x14ac:dyDescent="0.3"/>
    <row r="1141" s="24" customFormat="1" x14ac:dyDescent="0.3"/>
    <row r="1142" s="24" customFormat="1" x14ac:dyDescent="0.3"/>
    <row r="1143" s="24" customFormat="1" x14ac:dyDescent="0.3"/>
    <row r="1144" s="24" customFormat="1" x14ac:dyDescent="0.3"/>
    <row r="1145" s="24" customFormat="1" x14ac:dyDescent="0.3"/>
    <row r="1146" s="24" customFormat="1" x14ac:dyDescent="0.3"/>
    <row r="1147" s="24" customFormat="1" x14ac:dyDescent="0.3"/>
    <row r="1148" s="24" customFormat="1" x14ac:dyDescent="0.3"/>
    <row r="1149" s="24" customFormat="1" x14ac:dyDescent="0.3"/>
    <row r="1150" s="24" customFormat="1" x14ac:dyDescent="0.3"/>
    <row r="1151" s="24" customFormat="1" x14ac:dyDescent="0.3"/>
    <row r="1152" s="24" customFormat="1" x14ac:dyDescent="0.3"/>
    <row r="1153" s="24" customFormat="1" x14ac:dyDescent="0.3"/>
    <row r="1154" s="24" customFormat="1" x14ac:dyDescent="0.3"/>
    <row r="1155" s="24" customFormat="1" x14ac:dyDescent="0.3"/>
    <row r="1156" s="24" customFormat="1" x14ac:dyDescent="0.3"/>
    <row r="1157" s="24" customFormat="1" x14ac:dyDescent="0.3"/>
    <row r="1158" s="24" customFormat="1" x14ac:dyDescent="0.3"/>
    <row r="1159" s="24" customFormat="1" x14ac:dyDescent="0.3"/>
    <row r="1160" s="24" customFormat="1" x14ac:dyDescent="0.3"/>
    <row r="1161" s="24" customFormat="1" x14ac:dyDescent="0.3"/>
    <row r="1162" s="24" customFormat="1" x14ac:dyDescent="0.3"/>
    <row r="1163" s="24" customFormat="1" x14ac:dyDescent="0.3"/>
    <row r="1164" s="24" customFormat="1" x14ac:dyDescent="0.3"/>
    <row r="1165" s="24" customFormat="1" x14ac:dyDescent="0.3"/>
    <row r="1166" s="24" customFormat="1" x14ac:dyDescent="0.3"/>
    <row r="1167" s="24" customFormat="1" x14ac:dyDescent="0.3"/>
    <row r="1168" s="24" customFormat="1" x14ac:dyDescent="0.3"/>
    <row r="1169" s="24" customFormat="1" x14ac:dyDescent="0.3"/>
    <row r="1170" s="24" customFormat="1" x14ac:dyDescent="0.3"/>
    <row r="1171" s="24" customFormat="1" x14ac:dyDescent="0.3"/>
    <row r="1172" s="24" customFormat="1" x14ac:dyDescent="0.3"/>
    <row r="1173" s="24" customFormat="1" x14ac:dyDescent="0.3"/>
    <row r="1174" s="24" customFormat="1" x14ac:dyDescent="0.3"/>
    <row r="1175" s="24" customFormat="1" x14ac:dyDescent="0.3"/>
    <row r="1176" s="24" customFormat="1" x14ac:dyDescent="0.3"/>
    <row r="1177" s="24" customFormat="1" x14ac:dyDescent="0.3"/>
    <row r="1178" s="24" customFormat="1" x14ac:dyDescent="0.3"/>
    <row r="1179" s="24" customFormat="1" x14ac:dyDescent="0.3"/>
    <row r="1180" s="24" customFormat="1" x14ac:dyDescent="0.3"/>
    <row r="1181" s="24" customFormat="1" x14ac:dyDescent="0.3"/>
    <row r="1182" s="24" customFormat="1" x14ac:dyDescent="0.3"/>
    <row r="1183" s="24" customFormat="1" x14ac:dyDescent="0.3"/>
    <row r="1184" s="24" customFormat="1" x14ac:dyDescent="0.3"/>
    <row r="1185" s="24" customFormat="1" x14ac:dyDescent="0.3"/>
    <row r="1186" s="24" customFormat="1" x14ac:dyDescent="0.3"/>
    <row r="1187" s="24" customFormat="1" x14ac:dyDescent="0.3"/>
    <row r="1188" s="24" customFormat="1" x14ac:dyDescent="0.3"/>
    <row r="1189" s="24" customFormat="1" x14ac:dyDescent="0.3"/>
    <row r="1190" s="24" customFormat="1" x14ac:dyDescent="0.3"/>
    <row r="1191" s="24" customFormat="1" x14ac:dyDescent="0.3"/>
    <row r="1192" s="24" customFormat="1" x14ac:dyDescent="0.3"/>
    <row r="1193" s="24" customFormat="1" x14ac:dyDescent="0.3"/>
    <row r="1194" s="24" customFormat="1" x14ac:dyDescent="0.3"/>
    <row r="1195" s="24" customFormat="1" x14ac:dyDescent="0.3"/>
    <row r="1196" s="24" customFormat="1" x14ac:dyDescent="0.3"/>
    <row r="1197" s="24" customFormat="1" x14ac:dyDescent="0.3"/>
    <row r="1198" s="24" customFormat="1" x14ac:dyDescent="0.3"/>
    <row r="1199" s="24" customFormat="1" x14ac:dyDescent="0.3"/>
    <row r="1200" s="24" customFormat="1" x14ac:dyDescent="0.3"/>
    <row r="1201" s="24" customFormat="1" x14ac:dyDescent="0.3"/>
    <row r="1202" s="24" customFormat="1" x14ac:dyDescent="0.3"/>
    <row r="1203" s="24" customFormat="1" x14ac:dyDescent="0.3"/>
    <row r="1204" s="24" customFormat="1" x14ac:dyDescent="0.3"/>
    <row r="1205" s="24" customFormat="1" x14ac:dyDescent="0.3"/>
    <row r="1206" s="24" customFormat="1" x14ac:dyDescent="0.3"/>
    <row r="1207" s="24" customFormat="1" x14ac:dyDescent="0.3"/>
    <row r="1208" s="24" customFormat="1" x14ac:dyDescent="0.3"/>
    <row r="1209" s="24" customFormat="1" x14ac:dyDescent="0.3"/>
    <row r="1210" s="24" customFormat="1" x14ac:dyDescent="0.3"/>
    <row r="1211" s="24" customFormat="1" x14ac:dyDescent="0.3"/>
    <row r="1212" s="24" customFormat="1" x14ac:dyDescent="0.3"/>
    <row r="1213" s="24" customFormat="1" x14ac:dyDescent="0.3"/>
    <row r="1214" s="24" customFormat="1" x14ac:dyDescent="0.3"/>
    <row r="1215" s="24" customFormat="1" x14ac:dyDescent="0.3"/>
    <row r="1216" s="24" customFormat="1" x14ac:dyDescent="0.3"/>
    <row r="1217" s="24" customFormat="1" x14ac:dyDescent="0.3"/>
    <row r="1218" s="24" customFormat="1" x14ac:dyDescent="0.3"/>
    <row r="1219" s="24" customFormat="1" x14ac:dyDescent="0.3"/>
    <row r="1220" s="24" customFormat="1" x14ac:dyDescent="0.3"/>
    <row r="1221" s="24" customFormat="1" x14ac:dyDescent="0.3"/>
    <row r="1222" s="24" customFormat="1" x14ac:dyDescent="0.3"/>
    <row r="1223" s="24" customFormat="1" x14ac:dyDescent="0.3"/>
    <row r="1224" s="24" customFormat="1" x14ac:dyDescent="0.3"/>
    <row r="1225" s="24" customFormat="1" x14ac:dyDescent="0.3"/>
    <row r="1226" s="24" customFormat="1" x14ac:dyDescent="0.3"/>
    <row r="1227" s="24" customFormat="1" x14ac:dyDescent="0.3"/>
    <row r="1228" s="24" customFormat="1" x14ac:dyDescent="0.3"/>
    <row r="1229" s="24" customFormat="1" x14ac:dyDescent="0.3"/>
    <row r="1230" s="24" customFormat="1" x14ac:dyDescent="0.3"/>
    <row r="1231" s="24" customFormat="1" x14ac:dyDescent="0.3"/>
    <row r="1232" s="24" customFormat="1" x14ac:dyDescent="0.3"/>
    <row r="1233" s="24" customFormat="1" x14ac:dyDescent="0.3"/>
    <row r="1234" s="24" customFormat="1" x14ac:dyDescent="0.3"/>
    <row r="1235" s="24" customFormat="1" x14ac:dyDescent="0.3"/>
    <row r="1236" s="24" customFormat="1" x14ac:dyDescent="0.3"/>
    <row r="1237" s="24" customFormat="1" x14ac:dyDescent="0.3"/>
    <row r="1238" s="24" customFormat="1" x14ac:dyDescent="0.3"/>
    <row r="1239" s="24" customFormat="1" x14ac:dyDescent="0.3"/>
    <row r="1240" s="24" customFormat="1" x14ac:dyDescent="0.3"/>
    <row r="1241" s="24" customFormat="1" x14ac:dyDescent="0.3"/>
    <row r="1242" s="24" customFormat="1" x14ac:dyDescent="0.3"/>
    <row r="1243" s="24" customFormat="1" x14ac:dyDescent="0.3"/>
    <row r="1244" s="24" customFormat="1" x14ac:dyDescent="0.3"/>
    <row r="1245" s="24" customFormat="1" x14ac:dyDescent="0.3"/>
    <row r="1246" s="24" customFormat="1" x14ac:dyDescent="0.3"/>
    <row r="1247" s="24" customFormat="1" x14ac:dyDescent="0.3"/>
    <row r="1248" s="24" customFormat="1" x14ac:dyDescent="0.3"/>
    <row r="1249" s="24" customFormat="1" x14ac:dyDescent="0.3"/>
    <row r="1250" s="24" customFormat="1" x14ac:dyDescent="0.3"/>
    <row r="1251" s="24" customFormat="1" x14ac:dyDescent="0.3"/>
    <row r="1252" s="24" customFormat="1" x14ac:dyDescent="0.3"/>
    <row r="1253" s="24" customFormat="1" x14ac:dyDescent="0.3"/>
    <row r="1254" s="24" customFormat="1" x14ac:dyDescent="0.3"/>
    <row r="1255" s="24" customFormat="1" x14ac:dyDescent="0.3"/>
    <row r="1256" s="24" customFormat="1" x14ac:dyDescent="0.3"/>
    <row r="1257" s="24" customFormat="1" x14ac:dyDescent="0.3"/>
    <row r="1258" s="24" customFormat="1" x14ac:dyDescent="0.3"/>
    <row r="1259" s="24" customFormat="1" x14ac:dyDescent="0.3"/>
    <row r="1260" s="24" customFormat="1" x14ac:dyDescent="0.3"/>
    <row r="1261" s="24" customFormat="1" x14ac:dyDescent="0.3"/>
    <row r="1262" s="24" customFormat="1" x14ac:dyDescent="0.3"/>
    <row r="1263" s="24" customFormat="1" x14ac:dyDescent="0.3"/>
    <row r="1264" s="24" customFormat="1" x14ac:dyDescent="0.3"/>
    <row r="1265" s="24" customFormat="1" x14ac:dyDescent="0.3"/>
    <row r="1266" s="24" customFormat="1" x14ac:dyDescent="0.3"/>
    <row r="1267" s="24" customFormat="1" x14ac:dyDescent="0.3"/>
    <row r="1268" s="24" customFormat="1" x14ac:dyDescent="0.3"/>
    <row r="1269" s="24" customFormat="1" x14ac:dyDescent="0.3"/>
    <row r="1270" s="24" customFormat="1" x14ac:dyDescent="0.3"/>
    <row r="1271" s="24" customFormat="1" x14ac:dyDescent="0.3"/>
    <row r="1272" s="24" customFormat="1" x14ac:dyDescent="0.3"/>
    <row r="1273" s="24" customFormat="1" x14ac:dyDescent="0.3"/>
    <row r="1274" s="24" customFormat="1" x14ac:dyDescent="0.3"/>
    <row r="1275" s="24" customFormat="1" x14ac:dyDescent="0.3"/>
    <row r="1276" s="24" customFormat="1" x14ac:dyDescent="0.3"/>
    <row r="1277" s="24" customFormat="1" x14ac:dyDescent="0.3"/>
    <row r="1278" s="24" customFormat="1" x14ac:dyDescent="0.3"/>
    <row r="1279" s="24" customFormat="1" x14ac:dyDescent="0.3"/>
    <row r="1280" s="24" customFormat="1" x14ac:dyDescent="0.3"/>
    <row r="1281" s="24" customFormat="1" x14ac:dyDescent="0.3"/>
    <row r="1282" s="24" customFormat="1" x14ac:dyDescent="0.3"/>
    <row r="1283" s="24" customFormat="1" x14ac:dyDescent="0.3"/>
    <row r="1284" s="24" customFormat="1" x14ac:dyDescent="0.3"/>
    <row r="1285" s="24" customFormat="1" x14ac:dyDescent="0.3"/>
    <row r="1286" s="24" customFormat="1" x14ac:dyDescent="0.3"/>
    <row r="1287" s="24" customFormat="1" x14ac:dyDescent="0.3"/>
    <row r="1288" s="24" customFormat="1" x14ac:dyDescent="0.3"/>
    <row r="1289" s="24" customFormat="1" x14ac:dyDescent="0.3"/>
    <row r="1290" s="24" customFormat="1" x14ac:dyDescent="0.3"/>
    <row r="1291" s="24" customFormat="1" x14ac:dyDescent="0.3"/>
    <row r="1292" s="24" customFormat="1" x14ac:dyDescent="0.3"/>
    <row r="1293" s="24" customFormat="1" x14ac:dyDescent="0.3"/>
    <row r="1294" s="24" customFormat="1" x14ac:dyDescent="0.3"/>
    <row r="1295" s="24" customFormat="1" x14ac:dyDescent="0.3"/>
    <row r="1296" s="24" customFormat="1" x14ac:dyDescent="0.3"/>
    <row r="1297" s="24" customFormat="1" x14ac:dyDescent="0.3"/>
    <row r="1298" s="24" customFormat="1" x14ac:dyDescent="0.3"/>
    <row r="1299" s="24" customFormat="1" x14ac:dyDescent="0.3"/>
    <row r="1300" s="24" customFormat="1" x14ac:dyDescent="0.3"/>
    <row r="1301" s="24" customFormat="1" x14ac:dyDescent="0.3"/>
    <row r="1302" s="24" customFormat="1" x14ac:dyDescent="0.3"/>
    <row r="1303" s="24" customFormat="1" x14ac:dyDescent="0.3"/>
    <row r="1304" s="24" customFormat="1" x14ac:dyDescent="0.3"/>
    <row r="1305" s="24" customFormat="1" x14ac:dyDescent="0.3"/>
    <row r="1306" s="24" customFormat="1" x14ac:dyDescent="0.3"/>
    <row r="1307" s="24" customFormat="1" x14ac:dyDescent="0.3"/>
    <row r="1308" s="24" customFormat="1" x14ac:dyDescent="0.3"/>
    <row r="1309" s="24" customFormat="1" x14ac:dyDescent="0.3"/>
    <row r="1310" s="24" customFormat="1" x14ac:dyDescent="0.3"/>
    <row r="1311" s="24" customFormat="1" x14ac:dyDescent="0.3"/>
    <row r="1312" s="24" customFormat="1" x14ac:dyDescent="0.3"/>
    <row r="1313" s="24" customFormat="1" x14ac:dyDescent="0.3"/>
    <row r="1314" s="24" customFormat="1" x14ac:dyDescent="0.3"/>
    <row r="1315" s="24" customFormat="1" x14ac:dyDescent="0.3"/>
    <row r="1316" s="24" customFormat="1" x14ac:dyDescent="0.3"/>
    <row r="1317" s="24" customFormat="1" x14ac:dyDescent="0.3"/>
    <row r="1318" s="24" customFormat="1" x14ac:dyDescent="0.3"/>
    <row r="1319" s="24" customFormat="1" x14ac:dyDescent="0.3"/>
    <row r="1320" s="24" customFormat="1" x14ac:dyDescent="0.3"/>
    <row r="1321" s="24" customFormat="1" x14ac:dyDescent="0.3"/>
    <row r="1322" s="24" customFormat="1" x14ac:dyDescent="0.3"/>
    <row r="1323" s="24" customFormat="1" x14ac:dyDescent="0.3"/>
    <row r="1324" s="24" customFormat="1" x14ac:dyDescent="0.3"/>
    <row r="1325" s="24" customFormat="1" x14ac:dyDescent="0.3"/>
    <row r="1326" s="24" customFormat="1" x14ac:dyDescent="0.3"/>
    <row r="1327" s="24" customFormat="1" x14ac:dyDescent="0.3"/>
    <row r="1328" s="24" customFormat="1" x14ac:dyDescent="0.3"/>
    <row r="1329" s="24" customFormat="1" x14ac:dyDescent="0.3"/>
    <row r="1330" s="24" customFormat="1" x14ac:dyDescent="0.3"/>
    <row r="1331" s="24" customFormat="1" x14ac:dyDescent="0.3"/>
    <row r="1332" s="24" customFormat="1" x14ac:dyDescent="0.3"/>
    <row r="1333" s="24" customFormat="1" x14ac:dyDescent="0.3"/>
    <row r="1334" s="24" customFormat="1" x14ac:dyDescent="0.3"/>
    <row r="1335" s="24" customFormat="1" x14ac:dyDescent="0.3"/>
    <row r="1336" s="24" customFormat="1" x14ac:dyDescent="0.3"/>
    <row r="1337" s="24" customFormat="1" x14ac:dyDescent="0.3"/>
    <row r="1338" s="24" customFormat="1" x14ac:dyDescent="0.3"/>
    <row r="1339" s="24" customFormat="1" x14ac:dyDescent="0.3"/>
    <row r="1340" s="24" customFormat="1" x14ac:dyDescent="0.3"/>
    <row r="1341" s="24" customFormat="1" x14ac:dyDescent="0.3"/>
    <row r="1342" s="24" customFormat="1" x14ac:dyDescent="0.3"/>
    <row r="1343" s="24" customFormat="1" x14ac:dyDescent="0.3"/>
    <row r="1344" s="24" customFormat="1" x14ac:dyDescent="0.3"/>
    <row r="1345" s="24" customFormat="1" x14ac:dyDescent="0.3"/>
    <row r="1346" s="24" customFormat="1" x14ac:dyDescent="0.3"/>
    <row r="1347" s="24" customFormat="1" x14ac:dyDescent="0.3"/>
    <row r="1348" s="24" customFormat="1" x14ac:dyDescent="0.3"/>
    <row r="1349" s="24" customFormat="1" x14ac:dyDescent="0.3"/>
    <row r="1350" s="24" customFormat="1" x14ac:dyDescent="0.3"/>
    <row r="1351" s="24" customFormat="1" x14ac:dyDescent="0.3"/>
    <row r="1352" s="24" customFormat="1" x14ac:dyDescent="0.3"/>
    <row r="1353" s="24" customFormat="1" x14ac:dyDescent="0.3"/>
    <row r="1354" s="24" customFormat="1" x14ac:dyDescent="0.3"/>
    <row r="1355" s="24" customFormat="1" x14ac:dyDescent="0.3"/>
    <row r="1356" s="24" customFormat="1" x14ac:dyDescent="0.3"/>
    <row r="1357" s="24" customFormat="1" x14ac:dyDescent="0.3"/>
    <row r="1358" s="24" customFormat="1" x14ac:dyDescent="0.3"/>
    <row r="1359" s="24" customFormat="1" x14ac:dyDescent="0.3"/>
    <row r="1360" s="24" customFormat="1" x14ac:dyDescent="0.3"/>
    <row r="1361" s="24" customFormat="1" x14ac:dyDescent="0.3"/>
    <row r="1362" s="24" customFormat="1" x14ac:dyDescent="0.3"/>
    <row r="1363" s="24" customFormat="1" x14ac:dyDescent="0.3"/>
    <row r="1364" s="24" customFormat="1" x14ac:dyDescent="0.3"/>
    <row r="1365" s="24" customFormat="1" x14ac:dyDescent="0.3"/>
    <row r="1366" s="24" customFormat="1" x14ac:dyDescent="0.3"/>
    <row r="1367" s="24" customFormat="1" x14ac:dyDescent="0.3"/>
    <row r="1368" s="24" customFormat="1" x14ac:dyDescent="0.3"/>
    <row r="1369" s="24" customFormat="1" x14ac:dyDescent="0.3"/>
    <row r="1370" s="24" customFormat="1" x14ac:dyDescent="0.3"/>
    <row r="1371" s="24" customFormat="1" x14ac:dyDescent="0.3"/>
    <row r="1372" s="24" customFormat="1" x14ac:dyDescent="0.3"/>
    <row r="1373" s="24" customFormat="1" x14ac:dyDescent="0.3"/>
    <row r="1374" s="24" customFormat="1" x14ac:dyDescent="0.3"/>
    <row r="1375" s="24" customFormat="1" x14ac:dyDescent="0.3"/>
    <row r="1376" s="24" customFormat="1" x14ac:dyDescent="0.3"/>
    <row r="1377" s="24" customFormat="1" x14ac:dyDescent="0.3"/>
    <row r="1378" s="24" customFormat="1" x14ac:dyDescent="0.3"/>
    <row r="1379" s="24" customFormat="1" x14ac:dyDescent="0.3"/>
    <row r="1380" s="24" customFormat="1" x14ac:dyDescent="0.3"/>
    <row r="1381" s="24" customFormat="1" x14ac:dyDescent="0.3"/>
    <row r="1382" s="24" customFormat="1" x14ac:dyDescent="0.3"/>
    <row r="1383" s="24" customFormat="1" x14ac:dyDescent="0.3"/>
    <row r="1384" s="24" customFormat="1" x14ac:dyDescent="0.3"/>
    <row r="1385" s="24" customFormat="1" x14ac:dyDescent="0.3"/>
    <row r="1386" s="24" customFormat="1" x14ac:dyDescent="0.3"/>
    <row r="1387" s="24" customFormat="1" x14ac:dyDescent="0.3"/>
    <row r="1388" s="24" customFormat="1" x14ac:dyDescent="0.3"/>
    <row r="1389" s="24" customFormat="1" x14ac:dyDescent="0.3"/>
    <row r="1390" s="24" customFormat="1" x14ac:dyDescent="0.3"/>
    <row r="1391" s="24" customFormat="1" x14ac:dyDescent="0.3"/>
    <row r="1392" s="24" customFormat="1" x14ac:dyDescent="0.3"/>
    <row r="1393" s="24" customFormat="1" x14ac:dyDescent="0.3"/>
    <row r="1394" s="24" customFormat="1" x14ac:dyDescent="0.3"/>
    <row r="1395" s="24" customFormat="1" x14ac:dyDescent="0.3"/>
    <row r="1396" s="24" customFormat="1" x14ac:dyDescent="0.3"/>
    <row r="1397" s="24" customFormat="1" x14ac:dyDescent="0.3"/>
    <row r="1398" s="24" customFormat="1" x14ac:dyDescent="0.3"/>
    <row r="1399" s="24" customFormat="1" x14ac:dyDescent="0.3"/>
    <row r="1400" s="24" customFormat="1" x14ac:dyDescent="0.3"/>
    <row r="1401" s="24" customFormat="1" x14ac:dyDescent="0.3"/>
    <row r="1402" s="24" customFormat="1" x14ac:dyDescent="0.3"/>
    <row r="1403" s="24" customFormat="1" x14ac:dyDescent="0.3"/>
    <row r="1404" s="24" customFormat="1" x14ac:dyDescent="0.3"/>
    <row r="1405" s="24" customFormat="1" x14ac:dyDescent="0.3"/>
    <row r="1406" s="24" customFormat="1" x14ac:dyDescent="0.3"/>
    <row r="1407" s="24" customFormat="1" x14ac:dyDescent="0.3"/>
    <row r="1408" s="24" customFormat="1" x14ac:dyDescent="0.3"/>
    <row r="1409" s="24" customFormat="1" x14ac:dyDescent="0.3"/>
    <row r="1410" s="24" customFormat="1" x14ac:dyDescent="0.3"/>
    <row r="1411" s="24" customFormat="1" x14ac:dyDescent="0.3"/>
    <row r="1412" s="24" customFormat="1" x14ac:dyDescent="0.3"/>
    <row r="1413" s="24" customFormat="1" x14ac:dyDescent="0.3"/>
    <row r="1414" s="24" customFormat="1" x14ac:dyDescent="0.3"/>
    <row r="1415" s="24" customFormat="1" x14ac:dyDescent="0.3"/>
    <row r="1416" s="24" customFormat="1" x14ac:dyDescent="0.3"/>
    <row r="1417" s="24" customFormat="1" x14ac:dyDescent="0.3"/>
    <row r="1418" s="24" customFormat="1" x14ac:dyDescent="0.3"/>
    <row r="1419" s="24" customFormat="1" x14ac:dyDescent="0.3"/>
    <row r="1420" s="24" customFormat="1" x14ac:dyDescent="0.3"/>
    <row r="1421" s="24" customFormat="1" x14ac:dyDescent="0.3"/>
    <row r="1422" s="24" customFormat="1" x14ac:dyDescent="0.3"/>
    <row r="1423" s="24" customFormat="1" x14ac:dyDescent="0.3"/>
    <row r="1424" s="24" customFormat="1" x14ac:dyDescent="0.3"/>
    <row r="1425" s="24" customFormat="1" x14ac:dyDescent="0.3"/>
    <row r="1426" s="24" customFormat="1" x14ac:dyDescent="0.3"/>
    <row r="1427" s="24" customFormat="1" x14ac:dyDescent="0.3"/>
    <row r="1428" s="24" customFormat="1" x14ac:dyDescent="0.3"/>
    <row r="1429" s="24" customFormat="1" x14ac:dyDescent="0.3"/>
    <row r="1430" s="24" customFormat="1" x14ac:dyDescent="0.3"/>
    <row r="1431" s="24" customFormat="1" x14ac:dyDescent="0.3"/>
    <row r="1432" s="24" customFormat="1" x14ac:dyDescent="0.3"/>
    <row r="1433" s="24" customFormat="1" x14ac:dyDescent="0.3"/>
    <row r="1434" s="24" customFormat="1" x14ac:dyDescent="0.3"/>
    <row r="1435" s="24" customFormat="1" x14ac:dyDescent="0.3"/>
    <row r="1436" s="24" customFormat="1" x14ac:dyDescent="0.3"/>
    <row r="1437" s="24" customFormat="1" x14ac:dyDescent="0.3"/>
    <row r="1438" s="24" customFormat="1" x14ac:dyDescent="0.3"/>
    <row r="1439" s="24" customFormat="1" x14ac:dyDescent="0.3"/>
    <row r="1440" s="24" customFormat="1" x14ac:dyDescent="0.3"/>
    <row r="1441" s="24" customFormat="1" x14ac:dyDescent="0.3"/>
    <row r="1442" s="24" customFormat="1" x14ac:dyDescent="0.3"/>
    <row r="1443" s="24" customFormat="1" x14ac:dyDescent="0.3"/>
    <row r="1444" s="24" customFormat="1" x14ac:dyDescent="0.3"/>
    <row r="1445" s="24" customFormat="1" x14ac:dyDescent="0.3"/>
    <row r="1446" s="24" customFormat="1" x14ac:dyDescent="0.3"/>
    <row r="1447" s="24" customFormat="1" x14ac:dyDescent="0.3"/>
    <row r="1448" s="24" customFormat="1" x14ac:dyDescent="0.3"/>
    <row r="1449" s="24" customFormat="1" x14ac:dyDescent="0.3"/>
    <row r="1450" s="24" customFormat="1" x14ac:dyDescent="0.3"/>
    <row r="1451" s="24" customFormat="1" x14ac:dyDescent="0.3"/>
    <row r="1452" s="24" customFormat="1" x14ac:dyDescent="0.3"/>
    <row r="1453" s="24" customFormat="1" x14ac:dyDescent="0.3"/>
    <row r="1454" s="24" customFormat="1" x14ac:dyDescent="0.3"/>
    <row r="1455" s="24" customFormat="1" x14ac:dyDescent="0.3"/>
    <row r="1456" s="24" customFormat="1" x14ac:dyDescent="0.3"/>
    <row r="1457" s="24" customFormat="1" x14ac:dyDescent="0.3"/>
    <row r="1458" s="24" customFormat="1" x14ac:dyDescent="0.3"/>
    <row r="1459" s="24" customFormat="1" x14ac:dyDescent="0.3"/>
    <row r="1460" s="24" customFormat="1" x14ac:dyDescent="0.3"/>
    <row r="1461" s="24" customFormat="1" x14ac:dyDescent="0.3"/>
    <row r="1462" s="24" customFormat="1" x14ac:dyDescent="0.3"/>
    <row r="1463" s="24" customFormat="1" x14ac:dyDescent="0.3"/>
    <row r="1464" s="24" customFormat="1" x14ac:dyDescent="0.3"/>
    <row r="1465" s="24" customFormat="1" x14ac:dyDescent="0.3"/>
    <row r="1466" s="24" customFormat="1" x14ac:dyDescent="0.3"/>
    <row r="1467" s="24" customFormat="1" x14ac:dyDescent="0.3"/>
    <row r="1468" s="24" customFormat="1" x14ac:dyDescent="0.3"/>
    <row r="1469" s="24" customFormat="1" x14ac:dyDescent="0.3"/>
    <row r="1470" s="24" customFormat="1" x14ac:dyDescent="0.3"/>
    <row r="1471" s="24" customFormat="1" x14ac:dyDescent="0.3"/>
    <row r="1472" s="24" customFormat="1" x14ac:dyDescent="0.3"/>
    <row r="1473" s="24" customFormat="1" x14ac:dyDescent="0.3"/>
    <row r="1474" s="24" customFormat="1" x14ac:dyDescent="0.3"/>
    <row r="1475" s="24" customFormat="1" x14ac:dyDescent="0.3"/>
    <row r="1476" s="24" customFormat="1" x14ac:dyDescent="0.3"/>
    <row r="1477" s="24" customFormat="1" x14ac:dyDescent="0.3"/>
    <row r="1478" s="24" customFormat="1" x14ac:dyDescent="0.3"/>
    <row r="1479" s="24" customFormat="1" x14ac:dyDescent="0.3"/>
    <row r="1480" s="24" customFormat="1" x14ac:dyDescent="0.3"/>
    <row r="1481" s="24" customFormat="1" x14ac:dyDescent="0.3"/>
    <row r="1482" s="24" customFormat="1" x14ac:dyDescent="0.3"/>
    <row r="1483" s="24" customFormat="1" x14ac:dyDescent="0.3"/>
    <row r="1484" s="24" customFormat="1" x14ac:dyDescent="0.3"/>
    <row r="1485" s="24" customFormat="1" x14ac:dyDescent="0.3"/>
    <row r="1486" s="24" customFormat="1" x14ac:dyDescent="0.3"/>
    <row r="1487" s="24" customFormat="1" x14ac:dyDescent="0.3"/>
    <row r="1488" s="24" customFormat="1" x14ac:dyDescent="0.3"/>
    <row r="1489" s="24" customFormat="1" x14ac:dyDescent="0.3"/>
    <row r="1490" s="24" customFormat="1" x14ac:dyDescent="0.3"/>
    <row r="1491" s="24" customFormat="1" x14ac:dyDescent="0.3"/>
    <row r="1492" s="24" customFormat="1" x14ac:dyDescent="0.3"/>
    <row r="1493" s="24" customFormat="1" x14ac:dyDescent="0.3"/>
    <row r="1494" s="24" customFormat="1" x14ac:dyDescent="0.3"/>
    <row r="1495" s="24" customFormat="1" x14ac:dyDescent="0.3"/>
    <row r="1496" s="24" customFormat="1" x14ac:dyDescent="0.3"/>
    <row r="1497" s="24" customFormat="1" x14ac:dyDescent="0.3"/>
    <row r="1498" s="24" customFormat="1" x14ac:dyDescent="0.3"/>
    <row r="1499" s="24" customFormat="1" x14ac:dyDescent="0.3"/>
    <row r="1500" s="24" customFormat="1" x14ac:dyDescent="0.3"/>
    <row r="1501" s="24" customFormat="1" x14ac:dyDescent="0.3"/>
    <row r="1502" s="24" customFormat="1" x14ac:dyDescent="0.3"/>
    <row r="1503" s="24" customFormat="1" x14ac:dyDescent="0.3"/>
    <row r="1504" s="24" customFormat="1" x14ac:dyDescent="0.3"/>
    <row r="1505" s="24" customFormat="1" x14ac:dyDescent="0.3"/>
    <row r="1506" s="24" customFormat="1" x14ac:dyDescent="0.3"/>
    <row r="1507" s="24" customFormat="1" x14ac:dyDescent="0.3"/>
    <row r="1508" s="24" customFormat="1" x14ac:dyDescent="0.3"/>
    <row r="1509" s="24" customFormat="1" x14ac:dyDescent="0.3"/>
    <row r="1510" s="24" customFormat="1" x14ac:dyDescent="0.3"/>
    <row r="1511" s="24" customFormat="1" x14ac:dyDescent="0.3"/>
    <row r="1512" s="24" customFormat="1" x14ac:dyDescent="0.3"/>
    <row r="1513" s="24" customFormat="1" x14ac:dyDescent="0.3"/>
    <row r="1514" s="24" customFormat="1" x14ac:dyDescent="0.3"/>
    <row r="1515" s="24" customFormat="1" x14ac:dyDescent="0.3"/>
    <row r="1516" s="24" customFormat="1" x14ac:dyDescent="0.3"/>
    <row r="1517" s="24" customFormat="1" x14ac:dyDescent="0.3"/>
    <row r="1518" s="24" customFormat="1" x14ac:dyDescent="0.3"/>
    <row r="1519" s="24" customFormat="1" x14ac:dyDescent="0.3"/>
    <row r="1520" s="24" customFormat="1" x14ac:dyDescent="0.3"/>
    <row r="1521" s="24" customFormat="1" x14ac:dyDescent="0.3"/>
    <row r="1522" s="24" customFormat="1" x14ac:dyDescent="0.3"/>
    <row r="1523" s="24" customFormat="1" x14ac:dyDescent="0.3"/>
    <row r="1524" s="24" customFormat="1" x14ac:dyDescent="0.3"/>
    <row r="1525" s="24" customFormat="1" x14ac:dyDescent="0.3"/>
    <row r="1526" s="24" customFormat="1" x14ac:dyDescent="0.3"/>
    <row r="1527" s="24" customFormat="1" x14ac:dyDescent="0.3"/>
    <row r="1528" s="24" customFormat="1" x14ac:dyDescent="0.3"/>
    <row r="1529" s="24" customFormat="1" x14ac:dyDescent="0.3"/>
    <row r="1530" s="24" customFormat="1" x14ac:dyDescent="0.3"/>
    <row r="1531" s="24" customFormat="1" x14ac:dyDescent="0.3"/>
    <row r="1532" s="24" customFormat="1" x14ac:dyDescent="0.3"/>
    <row r="1533" s="24" customFormat="1" x14ac:dyDescent="0.3"/>
    <row r="1534" s="24" customFormat="1" x14ac:dyDescent="0.3"/>
    <row r="1535" s="24" customFormat="1" x14ac:dyDescent="0.3"/>
    <row r="1536" s="24" customFormat="1" x14ac:dyDescent="0.3"/>
    <row r="1537" s="24" customFormat="1" x14ac:dyDescent="0.3"/>
    <row r="1538" s="24" customFormat="1" x14ac:dyDescent="0.3"/>
    <row r="1539" s="24" customFormat="1" x14ac:dyDescent="0.3"/>
    <row r="1540" s="24" customFormat="1" x14ac:dyDescent="0.3"/>
    <row r="1541" s="24" customFormat="1" x14ac:dyDescent="0.3"/>
    <row r="1542" s="24" customFormat="1" x14ac:dyDescent="0.3"/>
    <row r="1543" s="24" customFormat="1" x14ac:dyDescent="0.3"/>
    <row r="1544" s="24" customFormat="1" x14ac:dyDescent="0.3"/>
    <row r="1545" s="24" customFormat="1" x14ac:dyDescent="0.3"/>
    <row r="1546" s="24" customFormat="1" x14ac:dyDescent="0.3"/>
    <row r="1547" s="24" customFormat="1" x14ac:dyDescent="0.3"/>
    <row r="1548" s="24" customFormat="1" x14ac:dyDescent="0.3"/>
    <row r="1549" s="24" customFormat="1" x14ac:dyDescent="0.3"/>
    <row r="1550" s="24" customFormat="1" x14ac:dyDescent="0.3"/>
    <row r="1551" s="24" customFormat="1" x14ac:dyDescent="0.3"/>
    <row r="1552" s="24" customFormat="1" x14ac:dyDescent="0.3"/>
    <row r="1553" s="24" customFormat="1" x14ac:dyDescent="0.3"/>
    <row r="1554" s="24" customFormat="1" x14ac:dyDescent="0.3"/>
    <row r="1555" s="24" customFormat="1" x14ac:dyDescent="0.3"/>
    <row r="1556" s="24" customFormat="1" x14ac:dyDescent="0.3"/>
    <row r="1557" s="24" customFormat="1" x14ac:dyDescent="0.3"/>
    <row r="1558" s="24" customFormat="1" x14ac:dyDescent="0.3"/>
    <row r="1559" s="24" customFormat="1" x14ac:dyDescent="0.3"/>
    <row r="1560" s="24" customFormat="1" x14ac:dyDescent="0.3"/>
    <row r="1561" s="24" customFormat="1" x14ac:dyDescent="0.3"/>
    <row r="1562" s="24" customFormat="1" x14ac:dyDescent="0.3"/>
    <row r="1563" s="24" customFormat="1" x14ac:dyDescent="0.3"/>
    <row r="1564" s="24" customFormat="1" x14ac:dyDescent="0.3"/>
    <row r="1565" s="24" customFormat="1" x14ac:dyDescent="0.3"/>
    <row r="1566" s="24" customFormat="1" x14ac:dyDescent="0.3"/>
    <row r="1567" s="24" customFormat="1" x14ac:dyDescent="0.3"/>
    <row r="1568" s="24" customFormat="1" x14ac:dyDescent="0.3"/>
    <row r="1569" s="24" customFormat="1" x14ac:dyDescent="0.3"/>
    <row r="1570" s="24" customFormat="1" x14ac:dyDescent="0.3"/>
    <row r="1571" s="24" customFormat="1" x14ac:dyDescent="0.3"/>
    <row r="1572" s="24" customFormat="1" x14ac:dyDescent="0.3"/>
    <row r="1573" s="24" customFormat="1" x14ac:dyDescent="0.3"/>
    <row r="1574" s="24" customFormat="1" x14ac:dyDescent="0.3"/>
    <row r="1575" s="24" customFormat="1" x14ac:dyDescent="0.3"/>
    <row r="1576" s="24" customFormat="1" x14ac:dyDescent="0.3"/>
    <row r="1577" s="24" customFormat="1" x14ac:dyDescent="0.3"/>
    <row r="1578" s="24" customFormat="1" x14ac:dyDescent="0.3"/>
    <row r="1579" s="24" customFormat="1" x14ac:dyDescent="0.3"/>
    <row r="1580" s="24" customFormat="1" x14ac:dyDescent="0.3"/>
    <row r="1581" s="24" customFormat="1" x14ac:dyDescent="0.3"/>
    <row r="1582" s="24" customFormat="1" x14ac:dyDescent="0.3"/>
    <row r="1583" s="24" customFormat="1" x14ac:dyDescent="0.3"/>
    <row r="1584" s="24" customFormat="1" x14ac:dyDescent="0.3"/>
    <row r="1585" s="24" customFormat="1" x14ac:dyDescent="0.3"/>
    <row r="1586" s="24" customFormat="1" x14ac:dyDescent="0.3"/>
    <row r="1587" s="24" customFormat="1" x14ac:dyDescent="0.3"/>
    <row r="1588" s="24" customFormat="1" x14ac:dyDescent="0.3"/>
    <row r="1589" s="24" customFormat="1" x14ac:dyDescent="0.3"/>
    <row r="1590" s="24" customFormat="1" x14ac:dyDescent="0.3"/>
    <row r="1591" s="24" customFormat="1" x14ac:dyDescent="0.3"/>
    <row r="1592" s="24" customFormat="1" x14ac:dyDescent="0.3"/>
    <row r="1593" s="24" customFormat="1" x14ac:dyDescent="0.3"/>
    <row r="1594" s="24" customFormat="1" x14ac:dyDescent="0.3"/>
    <row r="1595" s="24" customFormat="1" x14ac:dyDescent="0.3"/>
    <row r="1596" s="24" customFormat="1" x14ac:dyDescent="0.3"/>
    <row r="1597" s="24" customFormat="1" x14ac:dyDescent="0.3"/>
    <row r="1598" s="24" customFormat="1" x14ac:dyDescent="0.3"/>
    <row r="1599" s="24" customFormat="1" x14ac:dyDescent="0.3"/>
    <row r="1600" s="24" customFormat="1" x14ac:dyDescent="0.3"/>
    <row r="1601" s="24" customFormat="1" x14ac:dyDescent="0.3"/>
    <row r="1602" s="24" customFormat="1" x14ac:dyDescent="0.3"/>
    <row r="1603" s="24" customFormat="1" x14ac:dyDescent="0.3"/>
    <row r="1604" s="24" customFormat="1" x14ac:dyDescent="0.3"/>
    <row r="1605" s="24" customFormat="1" x14ac:dyDescent="0.3"/>
    <row r="1606" s="24" customFormat="1" x14ac:dyDescent="0.3"/>
    <row r="1607" s="24" customFormat="1" x14ac:dyDescent="0.3"/>
    <row r="1608" s="24" customFormat="1" x14ac:dyDescent="0.3"/>
    <row r="1609" s="24" customFormat="1" x14ac:dyDescent="0.3"/>
    <row r="1610" s="24" customFormat="1" x14ac:dyDescent="0.3"/>
    <row r="1611" s="24" customFormat="1" x14ac:dyDescent="0.3"/>
    <row r="1612" s="24" customFormat="1" x14ac:dyDescent="0.3"/>
    <row r="1613" s="24" customFormat="1" x14ac:dyDescent="0.3"/>
    <row r="1614" s="24" customFormat="1" x14ac:dyDescent="0.3"/>
    <row r="1615" s="24" customFormat="1" x14ac:dyDescent="0.3"/>
    <row r="1616" s="24" customFormat="1" x14ac:dyDescent="0.3"/>
    <row r="1617" s="24" customFormat="1" x14ac:dyDescent="0.3"/>
    <row r="1618" s="24" customFormat="1" x14ac:dyDescent="0.3"/>
    <row r="1619" s="24" customFormat="1" x14ac:dyDescent="0.3"/>
    <row r="1620" s="24" customFormat="1" x14ac:dyDescent="0.3"/>
    <row r="1621" s="24" customFormat="1" x14ac:dyDescent="0.3"/>
    <row r="1622" s="24" customFormat="1" x14ac:dyDescent="0.3"/>
    <row r="1623" s="24" customFormat="1" x14ac:dyDescent="0.3"/>
    <row r="1624" s="24" customFormat="1" x14ac:dyDescent="0.3"/>
    <row r="1625" s="24" customFormat="1" x14ac:dyDescent="0.3"/>
    <row r="1626" s="24" customFormat="1" x14ac:dyDescent="0.3"/>
    <row r="1627" s="24" customFormat="1" x14ac:dyDescent="0.3"/>
    <row r="1628" s="24" customFormat="1" x14ac:dyDescent="0.3"/>
    <row r="1629" s="24" customFormat="1" x14ac:dyDescent="0.3"/>
    <row r="1630" s="24" customFormat="1" x14ac:dyDescent="0.3"/>
    <row r="1631" s="24" customFormat="1" x14ac:dyDescent="0.3"/>
    <row r="1632" s="24" customFormat="1" x14ac:dyDescent="0.3"/>
    <row r="1633" s="24" customFormat="1" x14ac:dyDescent="0.3"/>
    <row r="1634" s="24" customFormat="1" x14ac:dyDescent="0.3"/>
    <row r="1635" s="24" customFormat="1" x14ac:dyDescent="0.3"/>
    <row r="1636" s="24" customFormat="1" x14ac:dyDescent="0.3"/>
    <row r="1637" s="24" customFormat="1" x14ac:dyDescent="0.3"/>
    <row r="1638" s="24" customFormat="1" x14ac:dyDescent="0.3"/>
    <row r="1639" s="24" customFormat="1" x14ac:dyDescent="0.3"/>
    <row r="1640" s="24" customFormat="1" x14ac:dyDescent="0.3"/>
    <row r="1641" s="24" customFormat="1" x14ac:dyDescent="0.3"/>
    <row r="1642" s="24" customFormat="1" x14ac:dyDescent="0.3"/>
    <row r="1643" s="24" customFormat="1" x14ac:dyDescent="0.3"/>
    <row r="1644" s="24" customFormat="1" x14ac:dyDescent="0.3"/>
    <row r="1645" s="24" customFormat="1" x14ac:dyDescent="0.3"/>
    <row r="1646" s="24" customFormat="1" x14ac:dyDescent="0.3"/>
    <row r="1647" s="24" customFormat="1" x14ac:dyDescent="0.3"/>
    <row r="1648" s="24" customFormat="1" x14ac:dyDescent="0.3"/>
    <row r="1649" s="24" customFormat="1" x14ac:dyDescent="0.3"/>
    <row r="1650" s="24" customFormat="1" x14ac:dyDescent="0.3"/>
    <row r="1651" s="24" customFormat="1" x14ac:dyDescent="0.3"/>
    <row r="1652" s="24" customFormat="1" x14ac:dyDescent="0.3"/>
    <row r="1653" s="24" customFormat="1" x14ac:dyDescent="0.3"/>
    <row r="1654" s="24" customFormat="1" x14ac:dyDescent="0.3"/>
    <row r="1655" s="24" customFormat="1" x14ac:dyDescent="0.3"/>
    <row r="1656" s="24" customFormat="1" x14ac:dyDescent="0.3"/>
    <row r="1657" s="24" customFormat="1" x14ac:dyDescent="0.3"/>
    <row r="1658" s="24" customFormat="1" x14ac:dyDescent="0.3"/>
    <row r="1659" s="24" customFormat="1" x14ac:dyDescent="0.3"/>
    <row r="1660" s="24" customFormat="1" x14ac:dyDescent="0.3"/>
    <row r="1661" s="24" customFormat="1" x14ac:dyDescent="0.3"/>
    <row r="1662" s="24" customFormat="1" x14ac:dyDescent="0.3"/>
    <row r="1663" s="24" customFormat="1" x14ac:dyDescent="0.3"/>
    <row r="1664" s="24" customFormat="1" x14ac:dyDescent="0.3"/>
    <row r="1665" s="24" customFormat="1" x14ac:dyDescent="0.3"/>
    <row r="1666" s="24" customFormat="1" x14ac:dyDescent="0.3"/>
    <row r="1667" s="24" customFormat="1" x14ac:dyDescent="0.3"/>
    <row r="1668" s="24" customFormat="1" x14ac:dyDescent="0.3"/>
    <row r="1669" s="24" customFormat="1" x14ac:dyDescent="0.3"/>
    <row r="1670" s="24" customFormat="1" x14ac:dyDescent="0.3"/>
    <row r="1671" s="24" customFormat="1" x14ac:dyDescent="0.3"/>
    <row r="1672" s="24" customFormat="1" x14ac:dyDescent="0.3"/>
    <row r="1673" s="24" customFormat="1" x14ac:dyDescent="0.3"/>
    <row r="1674" s="24" customFormat="1" x14ac:dyDescent="0.3"/>
    <row r="1675" s="24" customFormat="1" x14ac:dyDescent="0.3"/>
    <row r="1676" s="24" customFormat="1" x14ac:dyDescent="0.3"/>
    <row r="1677" s="24" customFormat="1" x14ac:dyDescent="0.3"/>
    <row r="1678" s="24" customFormat="1" x14ac:dyDescent="0.3"/>
    <row r="1679" s="24" customFormat="1" x14ac:dyDescent="0.3"/>
    <row r="1680" s="24" customFormat="1" x14ac:dyDescent="0.3"/>
    <row r="1681" s="24" customFormat="1" x14ac:dyDescent="0.3"/>
    <row r="1682" s="24" customFormat="1" x14ac:dyDescent="0.3"/>
    <row r="1683" s="24" customFormat="1" x14ac:dyDescent="0.3"/>
    <row r="1684" s="24" customFormat="1" x14ac:dyDescent="0.3"/>
    <row r="1685" s="24" customFormat="1" x14ac:dyDescent="0.3"/>
    <row r="1686" s="24" customFormat="1" x14ac:dyDescent="0.3"/>
    <row r="1687" s="24" customFormat="1" x14ac:dyDescent="0.3"/>
    <row r="1688" s="24" customFormat="1" x14ac:dyDescent="0.3"/>
    <row r="1689" s="24" customFormat="1" x14ac:dyDescent="0.3"/>
    <row r="1690" s="24" customFormat="1" x14ac:dyDescent="0.3"/>
    <row r="1691" s="24" customFormat="1" x14ac:dyDescent="0.3"/>
    <row r="1692" s="24" customFormat="1" x14ac:dyDescent="0.3"/>
    <row r="1693" s="24" customFormat="1" x14ac:dyDescent="0.3"/>
    <row r="1694" s="24" customFormat="1" x14ac:dyDescent="0.3"/>
    <row r="1695" s="24" customFormat="1" x14ac:dyDescent="0.3"/>
    <row r="1696" s="24" customFormat="1" x14ac:dyDescent="0.3"/>
    <row r="1697" s="24" customFormat="1" x14ac:dyDescent="0.3"/>
    <row r="1698" s="24" customFormat="1" x14ac:dyDescent="0.3"/>
    <row r="1699" s="24" customFormat="1" x14ac:dyDescent="0.3"/>
    <row r="1700" s="24" customFormat="1" x14ac:dyDescent="0.3"/>
    <row r="1701" s="24" customFormat="1" x14ac:dyDescent="0.3"/>
    <row r="1702" s="24" customFormat="1" x14ac:dyDescent="0.3"/>
    <row r="1703" s="24" customFormat="1" x14ac:dyDescent="0.3"/>
    <row r="1704" s="24" customFormat="1" x14ac:dyDescent="0.3"/>
    <row r="1705" s="24" customFormat="1" x14ac:dyDescent="0.3"/>
    <row r="1706" s="24" customFormat="1" x14ac:dyDescent="0.3"/>
    <row r="1707" s="24" customFormat="1" x14ac:dyDescent="0.3"/>
    <row r="1708" s="24" customFormat="1" x14ac:dyDescent="0.3"/>
    <row r="1709" s="24" customFormat="1" x14ac:dyDescent="0.3"/>
    <row r="1710" s="24" customFormat="1" x14ac:dyDescent="0.3"/>
    <row r="1711" s="24" customFormat="1" x14ac:dyDescent="0.3"/>
    <row r="1712" s="24" customFormat="1" x14ac:dyDescent="0.3"/>
    <row r="1713" s="24" customFormat="1" x14ac:dyDescent="0.3"/>
    <row r="1714" s="24" customFormat="1" x14ac:dyDescent="0.3"/>
    <row r="1715" s="24" customFormat="1" x14ac:dyDescent="0.3"/>
    <row r="1716" s="24" customFormat="1" x14ac:dyDescent="0.3"/>
    <row r="1717" s="24" customFormat="1" x14ac:dyDescent="0.3"/>
    <row r="1718" s="24" customFormat="1" x14ac:dyDescent="0.3"/>
    <row r="1719" s="24" customFormat="1" x14ac:dyDescent="0.3"/>
    <row r="1720" s="24" customFormat="1" x14ac:dyDescent="0.3"/>
    <row r="1721" s="24" customFormat="1" x14ac:dyDescent="0.3"/>
    <row r="1722" s="24" customFormat="1" x14ac:dyDescent="0.3"/>
    <row r="1723" s="24" customFormat="1" x14ac:dyDescent="0.3"/>
    <row r="1724" s="24" customFormat="1" x14ac:dyDescent="0.3"/>
    <row r="1725" s="24" customFormat="1" x14ac:dyDescent="0.3"/>
    <row r="1726" s="24" customFormat="1" x14ac:dyDescent="0.3"/>
    <row r="1727" s="24" customFormat="1" x14ac:dyDescent="0.3"/>
    <row r="1728" s="24" customFormat="1" x14ac:dyDescent="0.3"/>
    <row r="1729" s="24" customFormat="1" x14ac:dyDescent="0.3"/>
    <row r="1730" s="24" customFormat="1" x14ac:dyDescent="0.3"/>
    <row r="1731" s="24" customFormat="1" x14ac:dyDescent="0.3"/>
    <row r="1732" s="24" customFormat="1" x14ac:dyDescent="0.3"/>
    <row r="1733" s="24" customFormat="1" x14ac:dyDescent="0.3"/>
    <row r="1734" s="24" customFormat="1" x14ac:dyDescent="0.3"/>
    <row r="1735" s="24" customFormat="1" x14ac:dyDescent="0.3"/>
    <row r="1736" s="24" customFormat="1" x14ac:dyDescent="0.3"/>
    <row r="1737" s="24" customFormat="1" x14ac:dyDescent="0.3"/>
    <row r="1738" s="24" customFormat="1" x14ac:dyDescent="0.3"/>
    <row r="1739" s="24" customFormat="1" x14ac:dyDescent="0.3"/>
    <row r="1740" s="24" customFormat="1" x14ac:dyDescent="0.3"/>
    <row r="1741" s="24" customFormat="1" x14ac:dyDescent="0.3"/>
    <row r="1742" s="24" customFormat="1" x14ac:dyDescent="0.3"/>
    <row r="1743" s="24" customFormat="1" x14ac:dyDescent="0.3"/>
    <row r="1744" s="24" customFormat="1" x14ac:dyDescent="0.3"/>
    <row r="1745" s="24" customFormat="1" x14ac:dyDescent="0.3"/>
    <row r="1746" s="24" customFormat="1" x14ac:dyDescent="0.3"/>
    <row r="1747" s="24" customFormat="1" x14ac:dyDescent="0.3"/>
    <row r="1748" s="24" customFormat="1" x14ac:dyDescent="0.3"/>
    <row r="1749" s="24" customFormat="1" x14ac:dyDescent="0.3"/>
    <row r="1750" s="24" customFormat="1" x14ac:dyDescent="0.3"/>
    <row r="1751" s="24" customFormat="1" x14ac:dyDescent="0.3"/>
    <row r="1752" s="24" customFormat="1" x14ac:dyDescent="0.3"/>
    <row r="1753" s="24" customFormat="1" x14ac:dyDescent="0.3"/>
    <row r="1754" s="24" customFormat="1" x14ac:dyDescent="0.3"/>
    <row r="1755" s="24" customFormat="1" x14ac:dyDescent="0.3"/>
    <row r="1756" s="24" customFormat="1" x14ac:dyDescent="0.3"/>
    <row r="1757" s="24" customFormat="1" x14ac:dyDescent="0.3"/>
    <row r="1758" s="24" customFormat="1" x14ac:dyDescent="0.3"/>
    <row r="1759" s="24" customFormat="1" x14ac:dyDescent="0.3"/>
    <row r="1760" s="24" customFormat="1" x14ac:dyDescent="0.3"/>
    <row r="1761" s="24" customFormat="1" x14ac:dyDescent="0.3"/>
    <row r="1762" s="24" customFormat="1" x14ac:dyDescent="0.3"/>
    <row r="1763" s="24" customFormat="1" x14ac:dyDescent="0.3"/>
    <row r="1764" s="24" customFormat="1" x14ac:dyDescent="0.3"/>
    <row r="1765" s="24" customFormat="1" x14ac:dyDescent="0.3"/>
    <row r="1766" s="24" customFormat="1" x14ac:dyDescent="0.3"/>
    <row r="1767" s="24" customFormat="1" x14ac:dyDescent="0.3"/>
    <row r="1768" s="24" customFormat="1" x14ac:dyDescent="0.3"/>
    <row r="1769" s="24" customFormat="1" x14ac:dyDescent="0.3"/>
    <row r="1770" s="24" customFormat="1" x14ac:dyDescent="0.3"/>
    <row r="1771" s="24" customFormat="1" x14ac:dyDescent="0.3"/>
    <row r="1772" s="24" customFormat="1" x14ac:dyDescent="0.3"/>
    <row r="1773" s="24" customFormat="1" x14ac:dyDescent="0.3"/>
    <row r="1774" s="24" customFormat="1" x14ac:dyDescent="0.3"/>
    <row r="1775" s="24" customFormat="1" x14ac:dyDescent="0.3"/>
    <row r="1776" s="24" customFormat="1" x14ac:dyDescent="0.3"/>
    <row r="1777" s="24" customFormat="1" x14ac:dyDescent="0.3"/>
    <row r="1778" s="24" customFormat="1" x14ac:dyDescent="0.3"/>
    <row r="1779" s="24" customFormat="1" x14ac:dyDescent="0.3"/>
    <row r="1780" s="24" customFormat="1" x14ac:dyDescent="0.3"/>
    <row r="1781" s="24" customFormat="1" x14ac:dyDescent="0.3"/>
    <row r="1782" s="24" customFormat="1" x14ac:dyDescent="0.3"/>
    <row r="1783" s="24" customFormat="1" x14ac:dyDescent="0.3"/>
    <row r="1784" s="24" customFormat="1" x14ac:dyDescent="0.3"/>
    <row r="1785" s="24" customFormat="1" x14ac:dyDescent="0.3"/>
    <row r="1786" s="24" customFormat="1" x14ac:dyDescent="0.3"/>
    <row r="1787" s="24" customFormat="1" x14ac:dyDescent="0.3"/>
    <row r="1788" s="24" customFormat="1" x14ac:dyDescent="0.3"/>
    <row r="1789" s="24" customFormat="1" x14ac:dyDescent="0.3"/>
    <row r="1790" s="24" customFormat="1" x14ac:dyDescent="0.3"/>
    <row r="1791" s="24" customFormat="1" x14ac:dyDescent="0.3"/>
    <row r="1792" s="24" customFormat="1" x14ac:dyDescent="0.3"/>
    <row r="1793" s="24" customFormat="1" x14ac:dyDescent="0.3"/>
    <row r="1794" s="24" customFormat="1" x14ac:dyDescent="0.3"/>
    <row r="1795" s="24" customFormat="1" x14ac:dyDescent="0.3"/>
    <row r="1796" s="24" customFormat="1" x14ac:dyDescent="0.3"/>
    <row r="1797" s="24" customFormat="1" x14ac:dyDescent="0.3"/>
    <row r="1798" s="24" customFormat="1" x14ac:dyDescent="0.3"/>
    <row r="1799" s="24" customFormat="1" x14ac:dyDescent="0.3"/>
    <row r="1800" s="24" customFormat="1" x14ac:dyDescent="0.3"/>
    <row r="1801" s="24" customFormat="1" x14ac:dyDescent="0.3"/>
    <row r="1802" s="24" customFormat="1" x14ac:dyDescent="0.3"/>
    <row r="1803" s="24" customFormat="1" x14ac:dyDescent="0.3"/>
    <row r="1804" s="24" customFormat="1" x14ac:dyDescent="0.3"/>
    <row r="1805" s="24" customFormat="1" x14ac:dyDescent="0.3"/>
    <row r="1806" s="24" customFormat="1" x14ac:dyDescent="0.3"/>
    <row r="1807" s="24" customFormat="1" x14ac:dyDescent="0.3"/>
    <row r="1808" s="24" customFormat="1" x14ac:dyDescent="0.3"/>
    <row r="1809" s="24" customFormat="1" x14ac:dyDescent="0.3"/>
    <row r="1810" s="24" customFormat="1" x14ac:dyDescent="0.3"/>
    <row r="1811" s="24" customFormat="1" x14ac:dyDescent="0.3"/>
    <row r="1812" s="24" customFormat="1" x14ac:dyDescent="0.3"/>
    <row r="1813" s="24" customFormat="1" x14ac:dyDescent="0.3"/>
    <row r="1814" s="24" customFormat="1" x14ac:dyDescent="0.3"/>
    <row r="1815" s="24" customFormat="1" x14ac:dyDescent="0.3"/>
    <row r="1816" s="24" customFormat="1" x14ac:dyDescent="0.3"/>
    <row r="1817" s="24" customFormat="1" x14ac:dyDescent="0.3"/>
    <row r="1818" s="24" customFormat="1" x14ac:dyDescent="0.3"/>
    <row r="1819" s="24" customFormat="1" x14ac:dyDescent="0.3"/>
    <row r="1820" s="24" customFormat="1" x14ac:dyDescent="0.3"/>
    <row r="1821" s="24" customFormat="1" x14ac:dyDescent="0.3"/>
    <row r="1822" s="24" customFormat="1" x14ac:dyDescent="0.3"/>
    <row r="1823" s="24" customFormat="1" x14ac:dyDescent="0.3"/>
    <row r="1824" s="24" customFormat="1" x14ac:dyDescent="0.3"/>
    <row r="1825" s="24" customFormat="1" x14ac:dyDescent="0.3"/>
    <row r="1826" s="24" customFormat="1" x14ac:dyDescent="0.3"/>
    <row r="1827" s="24" customFormat="1" x14ac:dyDescent="0.3"/>
    <row r="1828" s="24" customFormat="1" x14ac:dyDescent="0.3"/>
    <row r="1829" s="24" customFormat="1" x14ac:dyDescent="0.3"/>
    <row r="1830" s="24" customFormat="1" x14ac:dyDescent="0.3"/>
    <row r="1831" s="24" customFormat="1" x14ac:dyDescent="0.3"/>
    <row r="1832" s="24" customFormat="1" x14ac:dyDescent="0.3"/>
    <row r="1833" s="24" customFormat="1" x14ac:dyDescent="0.3"/>
    <row r="1834" s="24" customFormat="1" x14ac:dyDescent="0.3"/>
    <row r="1835" s="24" customFormat="1" x14ac:dyDescent="0.3"/>
    <row r="1836" s="24" customFormat="1" x14ac:dyDescent="0.3"/>
    <row r="1837" s="24" customFormat="1" x14ac:dyDescent="0.3"/>
    <row r="1838" s="24" customFormat="1" x14ac:dyDescent="0.3"/>
    <row r="1839" s="24" customFormat="1" x14ac:dyDescent="0.3"/>
    <row r="1840" s="24" customFormat="1" x14ac:dyDescent="0.3"/>
    <row r="1841" s="24" customFormat="1" x14ac:dyDescent="0.3"/>
    <row r="1842" s="24" customFormat="1" x14ac:dyDescent="0.3"/>
    <row r="1843" s="24" customFormat="1" x14ac:dyDescent="0.3"/>
    <row r="1844" s="24" customFormat="1" x14ac:dyDescent="0.3"/>
    <row r="1845" s="24" customFormat="1" x14ac:dyDescent="0.3"/>
    <row r="1846" s="24" customFormat="1" x14ac:dyDescent="0.3"/>
    <row r="1847" s="24" customFormat="1" x14ac:dyDescent="0.3"/>
    <row r="1848" s="24" customFormat="1" x14ac:dyDescent="0.3"/>
    <row r="1849" s="24" customFormat="1" x14ac:dyDescent="0.3"/>
    <row r="1850" s="24" customFormat="1" x14ac:dyDescent="0.3"/>
    <row r="1851" s="24" customFormat="1" x14ac:dyDescent="0.3"/>
    <row r="1852" s="24" customFormat="1" x14ac:dyDescent="0.3"/>
    <row r="1853" s="24" customFormat="1" x14ac:dyDescent="0.3"/>
    <row r="1854" s="24" customFormat="1" x14ac:dyDescent="0.3"/>
    <row r="1855" s="24" customFormat="1" x14ac:dyDescent="0.3"/>
    <row r="1856" s="24" customFormat="1" x14ac:dyDescent="0.3"/>
    <row r="1857" s="24" customFormat="1" x14ac:dyDescent="0.3"/>
    <row r="1858" s="24" customFormat="1" x14ac:dyDescent="0.3"/>
    <row r="1859" s="24" customFormat="1" x14ac:dyDescent="0.3"/>
    <row r="1860" s="24" customFormat="1" x14ac:dyDescent="0.3"/>
    <row r="1861" s="24" customFormat="1" x14ac:dyDescent="0.3"/>
    <row r="1862" s="24" customFormat="1" x14ac:dyDescent="0.3"/>
    <row r="1863" s="24" customFormat="1" x14ac:dyDescent="0.3"/>
    <row r="1864" s="24" customFormat="1" x14ac:dyDescent="0.3"/>
    <row r="1865" s="24" customFormat="1" x14ac:dyDescent="0.3"/>
    <row r="1866" s="24" customFormat="1" x14ac:dyDescent="0.3"/>
    <row r="1867" s="24" customFormat="1" x14ac:dyDescent="0.3"/>
    <row r="1868" s="24" customFormat="1" x14ac:dyDescent="0.3"/>
    <row r="1869" s="24" customFormat="1" x14ac:dyDescent="0.3"/>
    <row r="1870" s="24" customFormat="1" x14ac:dyDescent="0.3"/>
    <row r="1871" s="24" customFormat="1" x14ac:dyDescent="0.3"/>
    <row r="1872" s="24" customFormat="1" x14ac:dyDescent="0.3"/>
    <row r="1873" s="24" customFormat="1" x14ac:dyDescent="0.3"/>
    <row r="1874" s="24" customFormat="1" x14ac:dyDescent="0.3"/>
    <row r="1875" s="24" customFormat="1" x14ac:dyDescent="0.3"/>
    <row r="1876" s="24" customFormat="1" x14ac:dyDescent="0.3"/>
    <row r="1877" s="24" customFormat="1" x14ac:dyDescent="0.3"/>
    <row r="1878" s="24" customFormat="1" x14ac:dyDescent="0.3"/>
    <row r="1879" s="24" customFormat="1" x14ac:dyDescent="0.3"/>
    <row r="1880" s="24" customFormat="1" x14ac:dyDescent="0.3"/>
    <row r="1881" s="24" customFormat="1" x14ac:dyDescent="0.3"/>
    <row r="1882" s="24" customFormat="1" x14ac:dyDescent="0.3"/>
    <row r="1883" s="24" customFormat="1" x14ac:dyDescent="0.3"/>
    <row r="1884" s="24" customFormat="1" x14ac:dyDescent="0.3"/>
    <row r="1885" s="24" customFormat="1" x14ac:dyDescent="0.3"/>
    <row r="1886" s="24" customFormat="1" x14ac:dyDescent="0.3"/>
    <row r="1887" s="24" customFormat="1" x14ac:dyDescent="0.3"/>
    <row r="1888" s="24" customFormat="1" x14ac:dyDescent="0.3"/>
    <row r="1889" s="24" customFormat="1" x14ac:dyDescent="0.3"/>
    <row r="1890" s="24" customFormat="1" x14ac:dyDescent="0.3"/>
    <row r="1891" s="24" customFormat="1" x14ac:dyDescent="0.3"/>
    <row r="1892" s="24" customFormat="1" x14ac:dyDescent="0.3"/>
    <row r="1893" s="24" customFormat="1" x14ac:dyDescent="0.3"/>
    <row r="1894" s="24" customFormat="1" x14ac:dyDescent="0.3"/>
    <row r="1895" s="24" customFormat="1" x14ac:dyDescent="0.3"/>
    <row r="1896" s="24" customFormat="1" x14ac:dyDescent="0.3"/>
    <row r="1897" s="24" customFormat="1" x14ac:dyDescent="0.3"/>
    <row r="1898" s="24" customFormat="1" x14ac:dyDescent="0.3"/>
    <row r="1899" s="24" customFormat="1" x14ac:dyDescent="0.3"/>
    <row r="1900" s="24" customFormat="1" x14ac:dyDescent="0.3"/>
    <row r="1901" s="24" customFormat="1" x14ac:dyDescent="0.3"/>
    <row r="1902" s="24" customFormat="1" x14ac:dyDescent="0.3"/>
    <row r="1903" s="24" customFormat="1" x14ac:dyDescent="0.3"/>
    <row r="1904" s="24" customFormat="1" x14ac:dyDescent="0.3"/>
    <row r="1905" s="24" customFormat="1" x14ac:dyDescent="0.3"/>
    <row r="1906" s="24" customFormat="1" x14ac:dyDescent="0.3"/>
    <row r="1907" s="24" customFormat="1" x14ac:dyDescent="0.3"/>
    <row r="1908" s="24" customFormat="1" x14ac:dyDescent="0.3"/>
    <row r="1909" s="24" customFormat="1" x14ac:dyDescent="0.3"/>
    <row r="1910" s="24" customFormat="1" x14ac:dyDescent="0.3"/>
    <row r="1911" s="24" customFormat="1" x14ac:dyDescent="0.3"/>
    <row r="1912" s="24" customFormat="1" x14ac:dyDescent="0.3"/>
    <row r="1913" s="24" customFormat="1" x14ac:dyDescent="0.3"/>
    <row r="1914" s="24" customFormat="1" x14ac:dyDescent="0.3"/>
    <row r="1915" s="24" customFormat="1" x14ac:dyDescent="0.3"/>
    <row r="1916" s="24" customFormat="1" x14ac:dyDescent="0.3"/>
    <row r="1917" s="24" customFormat="1" x14ac:dyDescent="0.3"/>
    <row r="1918" s="24" customFormat="1" x14ac:dyDescent="0.3"/>
    <row r="1919" s="24" customFormat="1" x14ac:dyDescent="0.3"/>
    <row r="1920" s="24" customFormat="1" x14ac:dyDescent="0.3"/>
    <row r="1921" s="24" customFormat="1" x14ac:dyDescent="0.3"/>
    <row r="1922" s="24" customFormat="1" x14ac:dyDescent="0.3"/>
    <row r="1923" s="24" customFormat="1" x14ac:dyDescent="0.3"/>
    <row r="1924" s="24" customFormat="1" x14ac:dyDescent="0.3"/>
    <row r="1925" s="24" customFormat="1" x14ac:dyDescent="0.3"/>
    <row r="1926" s="24" customFormat="1" x14ac:dyDescent="0.3"/>
    <row r="1927" s="24" customFormat="1" x14ac:dyDescent="0.3"/>
    <row r="1928" s="24" customFormat="1" x14ac:dyDescent="0.3"/>
    <row r="1929" s="24" customFormat="1" x14ac:dyDescent="0.3"/>
    <row r="1930" s="24" customFormat="1" x14ac:dyDescent="0.3"/>
    <row r="1931" s="24" customFormat="1" x14ac:dyDescent="0.3"/>
    <row r="1932" s="24" customFormat="1" x14ac:dyDescent="0.3"/>
    <row r="1933" s="24" customFormat="1" x14ac:dyDescent="0.3"/>
    <row r="1934" s="24" customFormat="1" x14ac:dyDescent="0.3"/>
    <row r="1935" s="24" customFormat="1" x14ac:dyDescent="0.3"/>
    <row r="1936" s="24" customFormat="1" x14ac:dyDescent="0.3"/>
    <row r="1937" s="24" customFormat="1" x14ac:dyDescent="0.3"/>
    <row r="1938" s="24" customFormat="1" x14ac:dyDescent="0.3"/>
    <row r="1939" s="24" customFormat="1" x14ac:dyDescent="0.3"/>
    <row r="1940" s="24" customFormat="1" x14ac:dyDescent="0.3"/>
    <row r="1941" s="24" customFormat="1" x14ac:dyDescent="0.3"/>
    <row r="1942" s="24" customFormat="1" x14ac:dyDescent="0.3"/>
    <row r="1943" s="24" customFormat="1" x14ac:dyDescent="0.3"/>
    <row r="1944" s="24" customFormat="1" x14ac:dyDescent="0.3"/>
    <row r="1945" s="24" customFormat="1" x14ac:dyDescent="0.3"/>
    <row r="1946" s="24" customFormat="1" x14ac:dyDescent="0.3"/>
    <row r="1947" s="24" customFormat="1" x14ac:dyDescent="0.3"/>
    <row r="1948" s="24" customFormat="1" x14ac:dyDescent="0.3"/>
    <row r="1949" s="24" customFormat="1" x14ac:dyDescent="0.3"/>
    <row r="1950" s="24" customFormat="1" x14ac:dyDescent="0.3"/>
    <row r="1951" s="24" customFormat="1" x14ac:dyDescent="0.3"/>
    <row r="1952" s="24" customFormat="1" x14ac:dyDescent="0.3"/>
    <row r="1953" s="24" customFormat="1" x14ac:dyDescent="0.3"/>
    <row r="1954" s="24" customFormat="1" x14ac:dyDescent="0.3"/>
    <row r="1955" s="24" customFormat="1" x14ac:dyDescent="0.3"/>
    <row r="1956" s="24" customFormat="1" x14ac:dyDescent="0.3"/>
    <row r="1957" s="24" customFormat="1" x14ac:dyDescent="0.3"/>
    <row r="1958" s="24" customFormat="1" x14ac:dyDescent="0.3"/>
    <row r="1959" s="24" customFormat="1" x14ac:dyDescent="0.3"/>
    <row r="1960" s="24" customFormat="1" x14ac:dyDescent="0.3"/>
    <row r="1961" s="24" customFormat="1" x14ac:dyDescent="0.3"/>
    <row r="1962" s="24" customFormat="1" x14ac:dyDescent="0.3"/>
    <row r="1963" s="24" customFormat="1" x14ac:dyDescent="0.3"/>
    <row r="1964" s="24" customFormat="1" x14ac:dyDescent="0.3"/>
    <row r="1965" s="24" customFormat="1" x14ac:dyDescent="0.3"/>
    <row r="1966" s="24" customFormat="1" x14ac:dyDescent="0.3"/>
    <row r="1967" s="24" customFormat="1" x14ac:dyDescent="0.3"/>
    <row r="1968" s="24" customFormat="1" x14ac:dyDescent="0.3"/>
    <row r="1969" s="24" customFormat="1" x14ac:dyDescent="0.3"/>
    <row r="1970" s="24" customFormat="1" x14ac:dyDescent="0.3"/>
    <row r="1971" s="24" customFormat="1" x14ac:dyDescent="0.3"/>
    <row r="1972" s="24" customFormat="1" x14ac:dyDescent="0.3"/>
    <row r="1973" s="24" customFormat="1" x14ac:dyDescent="0.3"/>
    <row r="1974" s="24" customFormat="1" x14ac:dyDescent="0.3"/>
    <row r="1975" s="24" customFormat="1" x14ac:dyDescent="0.3"/>
    <row r="1976" s="24" customFormat="1" x14ac:dyDescent="0.3"/>
    <row r="1977" s="24" customFormat="1" x14ac:dyDescent="0.3"/>
    <row r="1978" s="24" customFormat="1" x14ac:dyDescent="0.3"/>
    <row r="1979" s="24" customFormat="1" x14ac:dyDescent="0.3"/>
    <row r="1980" s="24" customFormat="1" x14ac:dyDescent="0.3"/>
    <row r="1981" s="24" customFormat="1" x14ac:dyDescent="0.3"/>
    <row r="1982" s="24" customFormat="1" x14ac:dyDescent="0.3"/>
    <row r="1983" s="24" customFormat="1" x14ac:dyDescent="0.3"/>
    <row r="1984" s="24" customFormat="1" x14ac:dyDescent="0.3"/>
    <row r="1985" s="24" customFormat="1" x14ac:dyDescent="0.3"/>
    <row r="1986" s="24" customFormat="1" x14ac:dyDescent="0.3"/>
    <row r="1987" s="24" customFormat="1" x14ac:dyDescent="0.3"/>
    <row r="1988" s="24" customFormat="1" x14ac:dyDescent="0.3"/>
    <row r="1989" s="24" customFormat="1" x14ac:dyDescent="0.3"/>
    <row r="1990" s="24" customFormat="1" x14ac:dyDescent="0.3"/>
    <row r="1991" s="24" customFormat="1" x14ac:dyDescent="0.3"/>
    <row r="1992" s="24" customFormat="1" x14ac:dyDescent="0.3"/>
    <row r="1993" s="24" customFormat="1" x14ac:dyDescent="0.3"/>
    <row r="1994" s="24" customFormat="1" x14ac:dyDescent="0.3"/>
    <row r="1995" s="24" customFormat="1" x14ac:dyDescent="0.3"/>
    <row r="1996" s="24" customFormat="1" x14ac:dyDescent="0.3"/>
    <row r="1997" s="24" customFormat="1" x14ac:dyDescent="0.3"/>
    <row r="1998" s="24" customFormat="1" x14ac:dyDescent="0.3"/>
    <row r="1999" s="24" customFormat="1" x14ac:dyDescent="0.3"/>
    <row r="2000" s="24" customFormat="1" x14ac:dyDescent="0.3"/>
    <row r="2001" s="24" customFormat="1" x14ac:dyDescent="0.3"/>
    <row r="2002" s="24" customFormat="1" x14ac:dyDescent="0.3"/>
    <row r="2003" s="24" customFormat="1" x14ac:dyDescent="0.3"/>
    <row r="2004" s="24" customFormat="1" x14ac:dyDescent="0.3"/>
    <row r="2005" s="24" customFormat="1" x14ac:dyDescent="0.3"/>
    <row r="2006" s="24" customFormat="1" x14ac:dyDescent="0.3"/>
    <row r="2007" s="24" customFormat="1" x14ac:dyDescent="0.3"/>
    <row r="2008" s="24" customFormat="1" x14ac:dyDescent="0.3"/>
    <row r="2009" s="24" customFormat="1" x14ac:dyDescent="0.3"/>
    <row r="2010" s="24" customFormat="1" x14ac:dyDescent="0.3"/>
    <row r="2011" s="24" customFormat="1" x14ac:dyDescent="0.3"/>
    <row r="2012" s="24" customFormat="1" x14ac:dyDescent="0.3"/>
    <row r="2013" s="24" customFormat="1" x14ac:dyDescent="0.3"/>
    <row r="2014" s="24" customFormat="1" x14ac:dyDescent="0.3"/>
    <row r="2015" s="24" customFormat="1" x14ac:dyDescent="0.3"/>
    <row r="2016" s="24" customFormat="1" x14ac:dyDescent="0.3"/>
    <row r="2017" s="24" customFormat="1" x14ac:dyDescent="0.3"/>
    <row r="2018" s="24" customFormat="1" x14ac:dyDescent="0.3"/>
    <row r="2019" s="24" customFormat="1" x14ac:dyDescent="0.3"/>
    <row r="2020" s="24" customFormat="1" x14ac:dyDescent="0.3"/>
    <row r="2021" s="24" customFormat="1" x14ac:dyDescent="0.3"/>
    <row r="2022" s="24" customFormat="1" x14ac:dyDescent="0.3"/>
    <row r="2023" s="24" customFormat="1" x14ac:dyDescent="0.3"/>
    <row r="2024" s="24" customFormat="1" x14ac:dyDescent="0.3"/>
    <row r="2025" s="24" customFormat="1" x14ac:dyDescent="0.3"/>
    <row r="2026" s="24" customFormat="1" x14ac:dyDescent="0.3"/>
    <row r="2027" s="24" customFormat="1" x14ac:dyDescent="0.3"/>
    <row r="2028" s="24" customFormat="1" x14ac:dyDescent="0.3"/>
    <row r="2029" s="24" customFormat="1" x14ac:dyDescent="0.3"/>
    <row r="2030" s="24" customFormat="1" x14ac:dyDescent="0.3"/>
    <row r="2031" s="24" customFormat="1" x14ac:dyDescent="0.3"/>
    <row r="2032" s="24" customFormat="1" x14ac:dyDescent="0.3"/>
    <row r="2033" s="24" customFormat="1" x14ac:dyDescent="0.3"/>
    <row r="2034" s="24" customFormat="1" x14ac:dyDescent="0.3"/>
    <row r="2035" s="24" customFormat="1" x14ac:dyDescent="0.3"/>
    <row r="2036" s="24" customFormat="1" x14ac:dyDescent="0.3"/>
    <row r="2037" s="24" customFormat="1" x14ac:dyDescent="0.3"/>
    <row r="2038" s="24" customFormat="1" x14ac:dyDescent="0.3"/>
    <row r="2039" s="24" customFormat="1" x14ac:dyDescent="0.3"/>
    <row r="2040" s="24" customFormat="1" x14ac:dyDescent="0.3"/>
    <row r="2041" s="24" customFormat="1" x14ac:dyDescent="0.3"/>
    <row r="2042" s="24" customFormat="1" x14ac:dyDescent="0.3"/>
    <row r="2043" s="24" customFormat="1" x14ac:dyDescent="0.3"/>
    <row r="2044" s="24" customFormat="1" x14ac:dyDescent="0.3"/>
    <row r="2045" s="24" customFormat="1" x14ac:dyDescent="0.3"/>
    <row r="2046" s="24" customFormat="1" x14ac:dyDescent="0.3"/>
    <row r="2047" s="24" customFormat="1" x14ac:dyDescent="0.3"/>
    <row r="2048" s="24" customFormat="1" x14ac:dyDescent="0.3"/>
    <row r="2049" s="24" customFormat="1" x14ac:dyDescent="0.3"/>
    <row r="2050" s="24" customFormat="1" x14ac:dyDescent="0.3"/>
    <row r="2051" s="24" customFormat="1" x14ac:dyDescent="0.3"/>
    <row r="2052" s="24" customFormat="1" x14ac:dyDescent="0.3"/>
    <row r="2053" s="24" customFormat="1" x14ac:dyDescent="0.3"/>
    <row r="2054" s="24" customFormat="1" x14ac:dyDescent="0.3"/>
    <row r="2055" s="24" customFormat="1" x14ac:dyDescent="0.3"/>
    <row r="2056" s="24" customFormat="1" x14ac:dyDescent="0.3"/>
    <row r="2057" s="24" customFormat="1" x14ac:dyDescent="0.3"/>
    <row r="2058" s="24" customFormat="1" x14ac:dyDescent="0.3"/>
    <row r="2059" s="24" customFormat="1" x14ac:dyDescent="0.3"/>
    <row r="2060" s="24" customFormat="1" x14ac:dyDescent="0.3"/>
    <row r="2061" s="24" customFormat="1" x14ac:dyDescent="0.3"/>
    <row r="2062" s="24" customFormat="1" x14ac:dyDescent="0.3"/>
    <row r="2063" s="24" customFormat="1" x14ac:dyDescent="0.3"/>
    <row r="2064" s="24" customFormat="1" x14ac:dyDescent="0.3"/>
    <row r="2065" s="24" customFormat="1" x14ac:dyDescent="0.3"/>
    <row r="2066" s="24" customFormat="1" x14ac:dyDescent="0.3"/>
    <row r="2067" s="24" customFormat="1" x14ac:dyDescent="0.3"/>
    <row r="2068" s="24" customFormat="1" x14ac:dyDescent="0.3"/>
    <row r="2069" s="24" customFormat="1" x14ac:dyDescent="0.3"/>
    <row r="2070" s="24" customFormat="1" x14ac:dyDescent="0.3"/>
    <row r="2071" s="24" customFormat="1" x14ac:dyDescent="0.3"/>
    <row r="2072" s="24" customFormat="1" x14ac:dyDescent="0.3"/>
    <row r="2073" s="24" customFormat="1" x14ac:dyDescent="0.3"/>
    <row r="2074" s="24" customFormat="1" x14ac:dyDescent="0.3"/>
    <row r="2075" s="24" customFormat="1" x14ac:dyDescent="0.3"/>
    <row r="2076" s="24" customFormat="1" x14ac:dyDescent="0.3"/>
    <row r="2077" s="24" customFormat="1" x14ac:dyDescent="0.3"/>
    <row r="2078" s="24" customFormat="1" x14ac:dyDescent="0.3"/>
    <row r="2079" s="24" customFormat="1" x14ac:dyDescent="0.3"/>
    <row r="2080" s="24" customFormat="1" x14ac:dyDescent="0.3"/>
    <row r="2081" s="24" customFormat="1" x14ac:dyDescent="0.3"/>
    <row r="2082" s="24" customFormat="1" x14ac:dyDescent="0.3"/>
    <row r="2083" s="24" customFormat="1" x14ac:dyDescent="0.3"/>
    <row r="2084" s="24" customFormat="1" x14ac:dyDescent="0.3"/>
    <row r="2085" s="24" customFormat="1" x14ac:dyDescent="0.3"/>
    <row r="2086" s="24" customFormat="1" x14ac:dyDescent="0.3"/>
    <row r="2087" s="24" customFormat="1" x14ac:dyDescent="0.3"/>
    <row r="2088" s="24" customFormat="1" x14ac:dyDescent="0.3"/>
    <row r="2089" s="24" customFormat="1" x14ac:dyDescent="0.3"/>
    <row r="2090" s="24" customFormat="1" x14ac:dyDescent="0.3"/>
    <row r="2091" s="24" customFormat="1" x14ac:dyDescent="0.3"/>
    <row r="2092" s="24" customFormat="1" x14ac:dyDescent="0.3"/>
    <row r="2093" s="24" customFormat="1" x14ac:dyDescent="0.3"/>
    <row r="2094" s="24" customFormat="1" x14ac:dyDescent="0.3"/>
    <row r="2095" s="24" customFormat="1" x14ac:dyDescent="0.3"/>
    <row r="2096" s="24" customFormat="1" x14ac:dyDescent="0.3"/>
    <row r="2097" s="24" customFormat="1" x14ac:dyDescent="0.3"/>
    <row r="2098" s="24" customFormat="1" x14ac:dyDescent="0.3"/>
    <row r="2099" s="24" customFormat="1" x14ac:dyDescent="0.3"/>
    <row r="2100" s="24" customFormat="1" x14ac:dyDescent="0.3"/>
    <row r="2101" s="24" customFormat="1" x14ac:dyDescent="0.3"/>
    <row r="2102" s="24" customFormat="1" x14ac:dyDescent="0.3"/>
    <row r="2103" s="24" customFormat="1" x14ac:dyDescent="0.3"/>
    <row r="2104" s="24" customFormat="1" x14ac:dyDescent="0.3"/>
    <row r="2105" s="24" customFormat="1" x14ac:dyDescent="0.3"/>
    <row r="2106" s="24" customFormat="1" x14ac:dyDescent="0.3"/>
    <row r="2107" s="24" customFormat="1" x14ac:dyDescent="0.3"/>
    <row r="2108" s="24" customFormat="1" x14ac:dyDescent="0.3"/>
    <row r="2109" s="24" customFormat="1" x14ac:dyDescent="0.3"/>
    <row r="2110" s="24" customFormat="1" x14ac:dyDescent="0.3"/>
    <row r="2111" s="24" customFormat="1" x14ac:dyDescent="0.3"/>
    <row r="2112" s="24" customFormat="1" x14ac:dyDescent="0.3"/>
    <row r="2113" s="24" customFormat="1" x14ac:dyDescent="0.3"/>
    <row r="2114" s="24" customFormat="1" x14ac:dyDescent="0.3"/>
    <row r="2115" s="24" customFormat="1" x14ac:dyDescent="0.3"/>
    <row r="2116" s="24" customFormat="1" x14ac:dyDescent="0.3"/>
    <row r="2117" s="24" customFormat="1" x14ac:dyDescent="0.3"/>
    <row r="2118" s="24" customFormat="1" x14ac:dyDescent="0.3"/>
    <row r="2119" s="24" customFormat="1" x14ac:dyDescent="0.3"/>
    <row r="2120" s="24" customFormat="1" x14ac:dyDescent="0.3"/>
    <row r="2121" s="24" customFormat="1" x14ac:dyDescent="0.3"/>
    <row r="2122" s="24" customFormat="1" x14ac:dyDescent="0.3"/>
    <row r="2123" s="24" customFormat="1" x14ac:dyDescent="0.3"/>
    <row r="2124" s="24" customFormat="1" x14ac:dyDescent="0.3"/>
    <row r="2125" s="24" customFormat="1" x14ac:dyDescent="0.3"/>
    <row r="2126" s="24" customFormat="1" x14ac:dyDescent="0.3"/>
    <row r="2127" s="24" customFormat="1" x14ac:dyDescent="0.3"/>
    <row r="2128" s="24" customFormat="1" x14ac:dyDescent="0.3"/>
    <row r="2129" s="24" customFormat="1" x14ac:dyDescent="0.3"/>
    <row r="2130" s="24" customFormat="1" x14ac:dyDescent="0.3"/>
    <row r="2131" s="24" customFormat="1" x14ac:dyDescent="0.3"/>
    <row r="2132" s="24" customFormat="1" x14ac:dyDescent="0.3"/>
    <row r="2133" s="24" customFormat="1" x14ac:dyDescent="0.3"/>
    <row r="2134" s="24" customFormat="1" x14ac:dyDescent="0.3"/>
    <row r="2135" s="24" customFormat="1" x14ac:dyDescent="0.3"/>
    <row r="2136" s="24" customFormat="1" x14ac:dyDescent="0.3"/>
    <row r="2137" s="24" customFormat="1" x14ac:dyDescent="0.3"/>
    <row r="2138" s="24" customFormat="1" x14ac:dyDescent="0.3"/>
    <row r="2139" s="24" customFormat="1" x14ac:dyDescent="0.3"/>
    <row r="2140" s="24" customFormat="1" x14ac:dyDescent="0.3"/>
    <row r="2141" s="24" customFormat="1" x14ac:dyDescent="0.3"/>
    <row r="2142" s="24" customFormat="1" x14ac:dyDescent="0.3"/>
    <row r="2143" s="24" customFormat="1" x14ac:dyDescent="0.3"/>
    <row r="2144" s="24" customFormat="1" x14ac:dyDescent="0.3"/>
    <row r="2145" s="24" customFormat="1" x14ac:dyDescent="0.3"/>
    <row r="2146" s="24" customFormat="1" x14ac:dyDescent="0.3"/>
    <row r="2147" s="24" customFormat="1" x14ac:dyDescent="0.3"/>
    <row r="2148" s="24" customFormat="1" x14ac:dyDescent="0.3"/>
    <row r="2149" s="24" customFormat="1" x14ac:dyDescent="0.3"/>
    <row r="2150" s="24" customFormat="1" x14ac:dyDescent="0.3"/>
    <row r="2151" s="24" customFormat="1" x14ac:dyDescent="0.3"/>
    <row r="2152" s="24" customFormat="1" x14ac:dyDescent="0.3"/>
    <row r="2153" s="24" customFormat="1" x14ac:dyDescent="0.3"/>
    <row r="2154" s="24" customFormat="1" x14ac:dyDescent="0.3"/>
    <row r="2155" s="24" customFormat="1" x14ac:dyDescent="0.3"/>
    <row r="2156" s="24" customFormat="1" x14ac:dyDescent="0.3"/>
    <row r="2157" s="24" customFormat="1" x14ac:dyDescent="0.3"/>
    <row r="2158" s="24" customFormat="1" x14ac:dyDescent="0.3"/>
    <row r="2159" s="24" customFormat="1" x14ac:dyDescent="0.3"/>
    <row r="2160" s="24" customFormat="1" x14ac:dyDescent="0.3"/>
    <row r="2161" s="24" customFormat="1" x14ac:dyDescent="0.3"/>
    <row r="2162" s="24" customFormat="1" x14ac:dyDescent="0.3"/>
    <row r="2163" s="24" customFormat="1" x14ac:dyDescent="0.3"/>
    <row r="2164" s="24" customFormat="1" x14ac:dyDescent="0.3"/>
    <row r="2165" s="24" customFormat="1" x14ac:dyDescent="0.3"/>
    <row r="2166" s="24" customFormat="1" x14ac:dyDescent="0.3"/>
    <row r="2167" s="24" customFormat="1" x14ac:dyDescent="0.3"/>
    <row r="2168" s="24" customFormat="1" x14ac:dyDescent="0.3"/>
    <row r="2169" s="24" customFormat="1" x14ac:dyDescent="0.3"/>
    <row r="2170" s="24" customFormat="1" x14ac:dyDescent="0.3"/>
    <row r="2171" s="24" customFormat="1" x14ac:dyDescent="0.3"/>
    <row r="2172" s="24" customFormat="1" x14ac:dyDescent="0.3"/>
    <row r="2173" s="24" customFormat="1" x14ac:dyDescent="0.3"/>
    <row r="2174" s="24" customFormat="1" x14ac:dyDescent="0.3"/>
    <row r="2175" s="24" customFormat="1" x14ac:dyDescent="0.3"/>
    <row r="2176" s="24" customFormat="1" x14ac:dyDescent="0.3"/>
    <row r="2177" s="24" customFormat="1" x14ac:dyDescent="0.3"/>
    <row r="2178" s="24" customFormat="1" x14ac:dyDescent="0.3"/>
    <row r="2179" s="24" customFormat="1" x14ac:dyDescent="0.3"/>
    <row r="2180" s="24" customFormat="1" x14ac:dyDescent="0.3"/>
    <row r="2181" s="24" customFormat="1" x14ac:dyDescent="0.3"/>
    <row r="2182" s="24" customFormat="1" x14ac:dyDescent="0.3"/>
    <row r="2183" s="24" customFormat="1" x14ac:dyDescent="0.3"/>
    <row r="2184" s="24" customFormat="1" x14ac:dyDescent="0.3"/>
    <row r="2185" s="24" customFormat="1" x14ac:dyDescent="0.3"/>
    <row r="2186" s="24" customFormat="1" x14ac:dyDescent="0.3"/>
    <row r="2187" s="24" customFormat="1" x14ac:dyDescent="0.3"/>
    <row r="2188" s="24" customFormat="1" x14ac:dyDescent="0.3"/>
    <row r="2189" s="24" customFormat="1" x14ac:dyDescent="0.3"/>
    <row r="2190" s="24" customFormat="1" x14ac:dyDescent="0.3"/>
    <row r="2191" s="24" customFormat="1" x14ac:dyDescent="0.3"/>
    <row r="2192" s="24" customFormat="1" x14ac:dyDescent="0.3"/>
    <row r="2193" s="24" customFormat="1" x14ac:dyDescent="0.3"/>
    <row r="2194" s="24" customFormat="1" x14ac:dyDescent="0.3"/>
    <row r="2195" s="24" customFormat="1" x14ac:dyDescent="0.3"/>
    <row r="2196" s="24" customFormat="1" x14ac:dyDescent="0.3"/>
    <row r="2197" s="24" customFormat="1" x14ac:dyDescent="0.3"/>
    <row r="2198" s="24" customFormat="1" x14ac:dyDescent="0.3"/>
    <row r="2199" s="24" customFormat="1" x14ac:dyDescent="0.3"/>
    <row r="2200" s="24" customFormat="1" x14ac:dyDescent="0.3"/>
    <row r="2201" s="24" customFormat="1" x14ac:dyDescent="0.3"/>
    <row r="2202" s="24" customFormat="1" x14ac:dyDescent="0.3"/>
    <row r="2203" s="24" customFormat="1" x14ac:dyDescent="0.3"/>
    <row r="2204" s="24" customFormat="1" x14ac:dyDescent="0.3"/>
    <row r="2205" s="24" customFormat="1" x14ac:dyDescent="0.3"/>
    <row r="2206" s="24" customFormat="1" x14ac:dyDescent="0.3"/>
    <row r="2207" s="24" customFormat="1" x14ac:dyDescent="0.3"/>
    <row r="2208" s="24" customFormat="1" x14ac:dyDescent="0.3"/>
    <row r="2209" s="24" customFormat="1" x14ac:dyDescent="0.3"/>
    <row r="2210" s="24" customFormat="1" x14ac:dyDescent="0.3"/>
    <row r="2211" s="24" customFormat="1" x14ac:dyDescent="0.3"/>
    <row r="2212" s="24" customFormat="1" x14ac:dyDescent="0.3"/>
    <row r="2213" s="24" customFormat="1" x14ac:dyDescent="0.3"/>
    <row r="2214" s="24" customFormat="1" x14ac:dyDescent="0.3"/>
    <row r="2215" s="24" customFormat="1" x14ac:dyDescent="0.3"/>
    <row r="2216" s="24" customFormat="1" x14ac:dyDescent="0.3"/>
    <row r="2217" s="24" customFormat="1" x14ac:dyDescent="0.3"/>
    <row r="2218" s="24" customFormat="1" x14ac:dyDescent="0.3"/>
    <row r="2219" s="24" customFormat="1" x14ac:dyDescent="0.3"/>
    <row r="2220" s="24" customFormat="1" x14ac:dyDescent="0.3"/>
    <row r="2221" s="24" customFormat="1" x14ac:dyDescent="0.3"/>
    <row r="2222" s="24" customFormat="1" x14ac:dyDescent="0.3"/>
    <row r="2223" s="24" customFormat="1" x14ac:dyDescent="0.3"/>
    <row r="2224" s="24" customFormat="1" x14ac:dyDescent="0.3"/>
    <row r="2225" s="24" customFormat="1" x14ac:dyDescent="0.3"/>
    <row r="2226" s="24" customFormat="1" x14ac:dyDescent="0.3"/>
    <row r="2227" s="24" customFormat="1" x14ac:dyDescent="0.3"/>
    <row r="2228" s="24" customFormat="1" x14ac:dyDescent="0.3"/>
    <row r="2229" s="24" customFormat="1" x14ac:dyDescent="0.3"/>
    <row r="2230" s="24" customFormat="1" x14ac:dyDescent="0.3"/>
    <row r="2231" s="24" customFormat="1" x14ac:dyDescent="0.3"/>
    <row r="2232" s="24" customFormat="1" x14ac:dyDescent="0.3"/>
    <row r="2233" s="24" customFormat="1" x14ac:dyDescent="0.3"/>
    <row r="2234" s="24" customFormat="1" x14ac:dyDescent="0.3"/>
    <row r="2235" s="24" customFormat="1" x14ac:dyDescent="0.3"/>
    <row r="2236" s="24" customFormat="1" x14ac:dyDescent="0.3"/>
    <row r="2237" s="24" customFormat="1" x14ac:dyDescent="0.3"/>
    <row r="2238" s="24" customFormat="1" x14ac:dyDescent="0.3"/>
    <row r="2239" s="24" customFormat="1" x14ac:dyDescent="0.3"/>
    <row r="2240" s="24" customFormat="1" x14ac:dyDescent="0.3"/>
    <row r="2241" s="24" customFormat="1" x14ac:dyDescent="0.3"/>
    <row r="2242" s="24" customFormat="1" x14ac:dyDescent="0.3"/>
    <row r="2243" s="24" customFormat="1" x14ac:dyDescent="0.3"/>
    <row r="2244" s="24" customFormat="1" x14ac:dyDescent="0.3"/>
    <row r="2245" s="24" customFormat="1" x14ac:dyDescent="0.3"/>
    <row r="2246" s="24" customFormat="1" x14ac:dyDescent="0.3"/>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C1004" sqref="AC1004"/>
    </sheetView>
  </sheetViews>
  <sheetFormatPr defaultColWidth="9.109375" defaultRowHeight="14.4" x14ac:dyDescent="0.3"/>
  <cols>
    <col min="1" max="26" width="3.6640625" style="2" customWidth="1"/>
    <col min="29" max="34" width="18.6640625" style="2" customWidth="1"/>
  </cols>
  <sheetData>
    <row r="1" spans="1:34" ht="96" customHeight="1" x14ac:dyDescent="0.3">
      <c r="A1" s="75" t="s">
        <v>815</v>
      </c>
      <c r="B1" s="76"/>
      <c r="C1" s="76"/>
      <c r="D1" s="76"/>
      <c r="E1" s="76"/>
      <c r="F1" s="76"/>
      <c r="G1" s="76"/>
      <c r="H1" s="76"/>
      <c r="I1" s="76"/>
      <c r="J1" s="76"/>
      <c r="K1" s="76"/>
      <c r="L1" s="76"/>
      <c r="M1" s="76"/>
      <c r="N1" s="76"/>
      <c r="O1" s="76"/>
      <c r="P1" s="76"/>
      <c r="Q1" s="76"/>
      <c r="R1" s="76"/>
      <c r="S1" s="76"/>
      <c r="T1" s="76"/>
      <c r="U1" s="76"/>
      <c r="V1" s="76"/>
      <c r="W1" s="76"/>
      <c r="X1" s="76"/>
      <c r="Y1" s="76"/>
      <c r="Z1" s="76"/>
      <c r="AC1" s="78"/>
      <c r="AD1" s="79"/>
      <c r="AE1" s="79"/>
      <c r="AF1" s="79"/>
      <c r="AG1" s="79"/>
      <c r="AH1" s="80"/>
    </row>
    <row r="2" spans="1:34"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49</v>
      </c>
      <c r="AD2" s="77"/>
      <c r="AE2" s="77"/>
      <c r="AF2" s="77"/>
      <c r="AG2" s="77"/>
      <c r="AH2" s="77"/>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3">
      <c r="A4" s="2">
        <f>IF(Data!A4&gt;0,Data!A4-4,"")</f>
        <v>0</v>
      </c>
      <c r="B4" s="2">
        <f>IF(Data!B4&gt;0,Data!B4-4,"")</f>
        <v>0</v>
      </c>
      <c r="C4" s="2">
        <f>IF(Data!C4&gt;0,4-Data!C4,"")</f>
        <v>1</v>
      </c>
      <c r="D4" s="2">
        <f>IF(Data!D4&gt;0,4-Data!D4,"")</f>
        <v>-1</v>
      </c>
      <c r="E4" s="2">
        <f>IF(Data!E4&gt;0,4-Data!E4,"")</f>
        <v>0</v>
      </c>
      <c r="F4" s="2">
        <f>IF(Data!F4&gt;0,Data!F4-4,"")</f>
        <v>0</v>
      </c>
      <c r="G4" s="2">
        <f>IF(Data!G4&gt;0,Data!G4-4,"")</f>
        <v>0</v>
      </c>
      <c r="H4" s="2">
        <f>IF(Data!H4&gt;0,Data!H4-4,"")</f>
        <v>0</v>
      </c>
      <c r="I4" s="2">
        <f>IF(Data!I4&gt;0,4-Data!I4,"")</f>
        <v>0</v>
      </c>
      <c r="J4" s="2">
        <f>IF(Data!J4&gt;0,4-Data!J4,"")</f>
        <v>2</v>
      </c>
      <c r="K4" s="2">
        <f>IF(Data!K4&gt;0,Data!K4-4,"")</f>
        <v>1</v>
      </c>
      <c r="L4" s="2">
        <f>IF(Data!L4&gt;0,4-Data!L4,"")</f>
        <v>0</v>
      </c>
      <c r="M4" s="2">
        <f>IF(Data!M4&gt;0,Data!M4-4,"")</f>
        <v>-1</v>
      </c>
      <c r="N4" s="2">
        <f>IF(Data!N4&gt;0,Data!N4-4,"")</f>
        <v>0</v>
      </c>
      <c r="O4" s="2">
        <f>IF(Data!O4&gt;0,Data!O4-4,"")</f>
        <v>2</v>
      </c>
      <c r="P4" s="2">
        <f>IF(Data!P4&gt;0,Data!P4-4,"")</f>
        <v>0</v>
      </c>
      <c r="Q4" s="2">
        <f>IF(Data!Q4&gt;0,4-Data!Q4,"")</f>
        <v>0</v>
      </c>
      <c r="R4" s="2">
        <f>IF(Data!R4&gt;0,4-Data!R4,"")</f>
        <v>1</v>
      </c>
      <c r="S4" s="2">
        <f>IF(Data!S4&gt;0,4-Data!S4,"")</f>
        <v>0</v>
      </c>
      <c r="T4" s="2">
        <f>IF(Data!T4&gt;0,Data!T4-4,"")</f>
        <v>1</v>
      </c>
      <c r="U4" s="2">
        <f>IF(Data!U4&gt;0,4-Data!U4,"")</f>
        <v>0</v>
      </c>
      <c r="V4" s="2">
        <f>IF(Data!V4&gt;0,Data!V4-4,"")</f>
        <v>-1</v>
      </c>
      <c r="W4" s="2">
        <f>IF(Data!W4&gt;0,4-Data!W4,"")</f>
        <v>0</v>
      </c>
      <c r="X4" s="2">
        <f>IF(Data!X4&gt;0,4-Data!X4,"")</f>
        <v>0</v>
      </c>
      <c r="Y4" s="2">
        <f>IF(Data!Y4&gt;0,4-Data!Y4,"")</f>
        <v>-1</v>
      </c>
      <c r="Z4" s="2">
        <f>IF(Data!Z4&gt;0,Data!Z4-4,"")</f>
        <v>2</v>
      </c>
      <c r="AC4" s="11">
        <f t="shared" ref="AC4:AC68" si="0">IF(COUNT(A4,L4,N4,P4,X4,Y4)&gt;0,AVERAGE(A4,L4,N4,P4,X4,Y4),"")</f>
        <v>-0.16666666666666666</v>
      </c>
      <c r="AD4" s="11">
        <f>IF(COUNT(B4,D4,M4,U4)&gt;0,AVERAGE(B4,D4,M4,U4),"")</f>
        <v>-0.5</v>
      </c>
      <c r="AE4" s="11">
        <f>IF(COUNT(I4,T4,V4,W4)&gt;0,AVERAGE(I4,T4,V4,W4),"")</f>
        <v>0</v>
      </c>
      <c r="AF4" s="11">
        <f>IF(COUNT(H4,K4,Q4,S4)&gt;0,AVERAGE(H4,K4,Q4,S4),"")</f>
        <v>0.25</v>
      </c>
      <c r="AG4" s="11">
        <f>IF(COUNT(E4,F4,G4,R4)&gt;0,AVERAGE(E4,F4,G4,R4),"")</f>
        <v>0.25</v>
      </c>
      <c r="AH4" s="11">
        <f>IF(COUNT(C4,J4,O4,Z4)&gt;0,AVERAGE(C4,J4,O4,Z4),"")</f>
        <v>1.75</v>
      </c>
    </row>
    <row r="5" spans="1:34" x14ac:dyDescent="0.3">
      <c r="A5" s="2">
        <f>IF(Data!A5&gt;0,Data!A5-4,"")</f>
        <v>-1</v>
      </c>
      <c r="B5" s="2">
        <f>IF(Data!B5&gt;0,Data!B5-4,"")</f>
        <v>2</v>
      </c>
      <c r="C5" s="2">
        <f>IF(Data!C5&gt;0,4-Data!C5,"")</f>
        <v>-1</v>
      </c>
      <c r="D5" s="2">
        <f>IF(Data!D5&gt;0,4-Data!D5,"")</f>
        <v>2</v>
      </c>
      <c r="E5" s="2">
        <f>IF(Data!E5&gt;0,4-Data!E5,"")</f>
        <v>1</v>
      </c>
      <c r="F5" s="2">
        <f>IF(Data!F5&gt;0,Data!F5-4,"")</f>
        <v>0</v>
      </c>
      <c r="G5" s="2">
        <f>IF(Data!G5&gt;0,Data!G5-4,"")</f>
        <v>1</v>
      </c>
      <c r="H5" s="2">
        <f>IF(Data!H5&gt;0,Data!H5-4,"")</f>
        <v>2</v>
      </c>
      <c r="I5" s="2">
        <f>IF(Data!I5&gt;0,4-Data!I5,"")</f>
        <v>2</v>
      </c>
      <c r="J5" s="2">
        <f>IF(Data!J5&gt;0,4-Data!J5,"")</f>
        <v>1</v>
      </c>
      <c r="K5" s="2">
        <f>IF(Data!K5&gt;0,Data!K5-4,"")</f>
        <v>0</v>
      </c>
      <c r="L5" s="2">
        <f>IF(Data!L5&gt;0,4-Data!L5,"")</f>
        <v>0</v>
      </c>
      <c r="M5" s="2">
        <f>IF(Data!M5&gt;0,Data!M5-4,"")</f>
        <v>2</v>
      </c>
      <c r="N5" s="2">
        <f>IF(Data!N5&gt;0,Data!N5-4,"")</f>
        <v>1</v>
      </c>
      <c r="O5" s="2">
        <f>IF(Data!O5&gt;0,Data!O5-4,"")</f>
        <v>1</v>
      </c>
      <c r="P5" s="2">
        <f>IF(Data!P5&gt;0,Data!P5-4,"")</f>
        <v>1</v>
      </c>
      <c r="Q5" s="2">
        <f>IF(Data!Q5&gt;0,4-Data!Q5,"")</f>
        <v>3</v>
      </c>
      <c r="R5" s="2">
        <f>IF(Data!R5&gt;0,4-Data!R5,"")</f>
        <v>2</v>
      </c>
      <c r="S5" s="2">
        <f>IF(Data!S5&gt;0,4-Data!S5,"")</f>
        <v>2</v>
      </c>
      <c r="T5" s="2">
        <f>IF(Data!T5&gt;0,Data!T5-4,"")</f>
        <v>1</v>
      </c>
      <c r="U5" s="2">
        <f>IF(Data!U5&gt;0,4-Data!U5,"")</f>
        <v>1</v>
      </c>
      <c r="V5" s="2">
        <f>IF(Data!V5&gt;0,Data!V5-4,"")</f>
        <v>-3</v>
      </c>
      <c r="W5" s="2">
        <f>IF(Data!W5&gt;0,4-Data!W5,"")</f>
        <v>1</v>
      </c>
      <c r="X5" s="2">
        <f>IF(Data!X5&gt;0,4-Data!X5,"")</f>
        <v>2</v>
      </c>
      <c r="Y5" s="2">
        <f>IF(Data!Y5&gt;0,4-Data!Y5,"")</f>
        <v>1</v>
      </c>
      <c r="Z5" s="2">
        <f>IF(Data!Z5&gt;0,Data!Z5-4,"")</f>
        <v>0</v>
      </c>
      <c r="AC5" s="11">
        <f t="shared" si="0"/>
        <v>0.66666666666666663</v>
      </c>
      <c r="AD5" s="11">
        <f t="shared" ref="AD5:AD68" si="1">IF(COUNT(B5,D5,M5,U5)&gt;0,AVERAGE(B5,D5,M5,U5),"")</f>
        <v>1.75</v>
      </c>
      <c r="AE5" s="11">
        <f t="shared" ref="AE5:AE68" si="2">IF(COUNT(I5,T5,V5,W5)&gt;0,AVERAGE(I5,T5,V5,W5),"")</f>
        <v>0.25</v>
      </c>
      <c r="AF5" s="11">
        <f t="shared" ref="AF5:AF68" si="3">IF(COUNT(H5,K5,Q5,S5)&gt;0,AVERAGE(H5,K5,Q5,S5),"")</f>
        <v>1.75</v>
      </c>
      <c r="AG5" s="11">
        <f t="shared" ref="AG5:AG68" si="4">IF(COUNT(E5,F5,G5,R5)&gt;0,AVERAGE(E5,F5,G5,R5),"")</f>
        <v>1</v>
      </c>
      <c r="AH5" s="11">
        <f t="shared" ref="AH5:AH68" si="5">IF(COUNT(C5,J5,O5,Z5)&gt;0,AVERAGE(C5,J5,O5,Z5),"")</f>
        <v>0.25</v>
      </c>
    </row>
    <row r="6" spans="1:34" x14ac:dyDescent="0.3">
      <c r="A6" s="2">
        <f>IF(Data!A6&gt;0,Data!A6-4,"")</f>
        <v>-1</v>
      </c>
      <c r="B6" s="2">
        <f>IF(Data!B6&gt;0,Data!B6-4,"")</f>
        <v>2</v>
      </c>
      <c r="C6" s="2">
        <f>IF(Data!C6&gt;0,4-Data!C6,"")</f>
        <v>0</v>
      </c>
      <c r="D6" s="2">
        <f>IF(Data!D6&gt;0,4-Data!D6,"")</f>
        <v>1</v>
      </c>
      <c r="E6" s="2">
        <f>IF(Data!E6&gt;0,4-Data!E6,"")</f>
        <v>1</v>
      </c>
      <c r="F6" s="2">
        <f>IF(Data!F6&gt;0,Data!F6-4,"")</f>
        <v>0</v>
      </c>
      <c r="G6" s="2">
        <f>IF(Data!G6&gt;0,Data!G6-4,"")</f>
        <v>1</v>
      </c>
      <c r="H6" s="2">
        <f>IF(Data!H6&gt;0,Data!H6-4,"")</f>
        <v>2</v>
      </c>
      <c r="I6" s="2">
        <f>IF(Data!I6&gt;0,4-Data!I6,"")</f>
        <v>-1</v>
      </c>
      <c r="J6" s="2">
        <f>IF(Data!J6&gt;0,4-Data!J6,"")</f>
        <v>1</v>
      </c>
      <c r="K6" s="2">
        <f>IF(Data!K6&gt;0,Data!K6-4,"")</f>
        <v>1</v>
      </c>
      <c r="L6" s="2">
        <f>IF(Data!L6&gt;0,4-Data!L6,"")</f>
        <v>1</v>
      </c>
      <c r="M6" s="2">
        <f>IF(Data!M6&gt;0,Data!M6-4,"")</f>
        <v>1</v>
      </c>
      <c r="N6" s="2">
        <f>IF(Data!N6&gt;0,Data!N6-4,"")</f>
        <v>-2</v>
      </c>
      <c r="O6" s="2">
        <f>IF(Data!O6&gt;0,Data!O6-4,"")</f>
        <v>0</v>
      </c>
      <c r="P6" s="2">
        <f>IF(Data!P6&gt;0,Data!P6-4,"")</f>
        <v>-2</v>
      </c>
      <c r="Q6" s="2">
        <f>IF(Data!Q6&gt;0,4-Data!Q6,"")</f>
        <v>2</v>
      </c>
      <c r="R6" s="2">
        <f>IF(Data!R6&gt;0,4-Data!R6,"")</f>
        <v>0</v>
      </c>
      <c r="S6" s="2">
        <f>IF(Data!S6&gt;0,4-Data!S6,"")</f>
        <v>0</v>
      </c>
      <c r="T6" s="2">
        <f>IF(Data!T6&gt;0,Data!T6-4,"")</f>
        <v>1</v>
      </c>
      <c r="U6" s="2">
        <f>IF(Data!U6&gt;0,4-Data!U6,"")</f>
        <v>2</v>
      </c>
      <c r="V6" s="2">
        <f>IF(Data!V6&gt;0,Data!V6-4,"")</f>
        <v>2</v>
      </c>
      <c r="W6" s="2">
        <f>IF(Data!W6&gt;0,4-Data!W6,"")</f>
        <v>1</v>
      </c>
      <c r="X6" s="2">
        <f>IF(Data!X6&gt;0,4-Data!X6,"")</f>
        <v>-1</v>
      </c>
      <c r="Y6" s="2">
        <f>IF(Data!Y6&gt;0,4-Data!Y6,"")</f>
        <v>0</v>
      </c>
      <c r="Z6" s="2">
        <f>IF(Data!Z6&gt;0,Data!Z6-4,"")</f>
        <v>1</v>
      </c>
      <c r="AC6" s="11">
        <f t="shared" si="0"/>
        <v>-0.83333333333333337</v>
      </c>
      <c r="AD6" s="11">
        <f t="shared" si="1"/>
        <v>1.5</v>
      </c>
      <c r="AE6" s="11">
        <f t="shared" si="2"/>
        <v>0.75</v>
      </c>
      <c r="AF6" s="11">
        <f t="shared" si="3"/>
        <v>1.25</v>
      </c>
      <c r="AG6" s="11">
        <f t="shared" si="4"/>
        <v>0.5</v>
      </c>
      <c r="AH6" s="11">
        <f t="shared" si="5"/>
        <v>0.5</v>
      </c>
    </row>
    <row r="7" spans="1:34" x14ac:dyDescent="0.3">
      <c r="A7" s="2">
        <f>IF(Data!A7&gt;0,Data!A7-4,"")</f>
        <v>1</v>
      </c>
      <c r="B7" s="2">
        <f>IF(Data!B7&gt;0,Data!B7-4,"")</f>
        <v>2</v>
      </c>
      <c r="C7" s="2">
        <f>IF(Data!C7&gt;0,4-Data!C7,"")</f>
        <v>2</v>
      </c>
      <c r="D7" s="2">
        <f>IF(Data!D7&gt;0,4-Data!D7,"")</f>
        <v>2</v>
      </c>
      <c r="E7" s="2">
        <f>IF(Data!E7&gt;0,4-Data!E7,"")</f>
        <v>2</v>
      </c>
      <c r="F7" s="2">
        <f>IF(Data!F7&gt;0,Data!F7-4,"")</f>
        <v>2</v>
      </c>
      <c r="G7" s="2">
        <f>IF(Data!G7&gt;0,Data!G7-4,"")</f>
        <v>1</v>
      </c>
      <c r="H7" s="2">
        <f>IF(Data!H7&gt;0,Data!H7-4,"")</f>
        <v>0</v>
      </c>
      <c r="I7" s="2">
        <f>IF(Data!I7&gt;0,4-Data!I7,"")</f>
        <v>1</v>
      </c>
      <c r="J7" s="2">
        <f>IF(Data!J7&gt;0,4-Data!J7,"")</f>
        <v>2</v>
      </c>
      <c r="K7" s="2">
        <f>IF(Data!K7&gt;0,Data!K7-4,"")</f>
        <v>2</v>
      </c>
      <c r="L7" s="2">
        <f>IF(Data!L7&gt;0,4-Data!L7,"")</f>
        <v>2</v>
      </c>
      <c r="M7" s="2">
        <f>IF(Data!M7&gt;0,Data!M7-4,"")</f>
        <v>2</v>
      </c>
      <c r="N7" s="2">
        <f>IF(Data!N7&gt;0,Data!N7-4,"")</f>
        <v>2</v>
      </c>
      <c r="O7" s="2">
        <f>IF(Data!O7&gt;0,Data!O7-4,"")</f>
        <v>0</v>
      </c>
      <c r="P7" s="2">
        <f>IF(Data!P7&gt;0,Data!P7-4,"")</f>
        <v>2</v>
      </c>
      <c r="Q7" s="2">
        <f>IF(Data!Q7&gt;0,4-Data!Q7,"")</f>
        <v>2</v>
      </c>
      <c r="R7" s="2">
        <f>IF(Data!R7&gt;0,4-Data!R7,"")</f>
        <v>2</v>
      </c>
      <c r="S7" s="2">
        <f>IF(Data!S7&gt;0,4-Data!S7,"")</f>
        <v>2</v>
      </c>
      <c r="T7" s="2">
        <f>IF(Data!T7&gt;0,Data!T7-4,"")</f>
        <v>2</v>
      </c>
      <c r="U7" s="2">
        <f>IF(Data!U7&gt;0,4-Data!U7,"")</f>
        <v>2</v>
      </c>
      <c r="V7" s="2">
        <f>IF(Data!V7&gt;0,Data!V7-4,"")</f>
        <v>2</v>
      </c>
      <c r="W7" s="2">
        <f>IF(Data!W7&gt;0,4-Data!W7,"")</f>
        <v>2</v>
      </c>
      <c r="X7" s="2">
        <f>IF(Data!X7&gt;0,4-Data!X7,"")</f>
        <v>2</v>
      </c>
      <c r="Y7" s="2">
        <f>IF(Data!Y7&gt;0,4-Data!Y7,"")</f>
        <v>2</v>
      </c>
      <c r="Z7" s="2">
        <f>IF(Data!Z7&gt;0,Data!Z7-4,"")</f>
        <v>2</v>
      </c>
      <c r="AC7" s="11">
        <f t="shared" si="0"/>
        <v>1.8333333333333333</v>
      </c>
      <c r="AD7" s="11">
        <f t="shared" si="1"/>
        <v>2</v>
      </c>
      <c r="AE7" s="11">
        <f t="shared" si="2"/>
        <v>1.75</v>
      </c>
      <c r="AF7" s="11">
        <f t="shared" si="3"/>
        <v>1.5</v>
      </c>
      <c r="AG7" s="11">
        <f t="shared" si="4"/>
        <v>1.75</v>
      </c>
      <c r="AH7" s="11">
        <f t="shared" si="5"/>
        <v>1.5</v>
      </c>
    </row>
    <row r="8" spans="1:34" x14ac:dyDescent="0.3">
      <c r="A8" s="2">
        <f>IF(Data!A8&gt;0,Data!A8-4,"")</f>
        <v>0</v>
      </c>
      <c r="B8" s="2">
        <f>IF(Data!B8&gt;0,Data!B8-4,"")</f>
        <v>2</v>
      </c>
      <c r="C8" s="2">
        <f>IF(Data!C8&gt;0,4-Data!C8,"")</f>
        <v>2</v>
      </c>
      <c r="D8" s="2">
        <f>IF(Data!D8&gt;0,4-Data!D8,"")</f>
        <v>2</v>
      </c>
      <c r="E8" s="2">
        <f>IF(Data!E8&gt;0,4-Data!E8,"")</f>
        <v>2</v>
      </c>
      <c r="F8" s="2">
        <f>IF(Data!F8&gt;0,Data!F8-4,"")</f>
        <v>0</v>
      </c>
      <c r="G8" s="2">
        <f>IF(Data!G8&gt;0,Data!G8-4,"")</f>
        <v>2</v>
      </c>
      <c r="H8" s="2">
        <f>IF(Data!H8&gt;0,Data!H8-4,"")</f>
        <v>2</v>
      </c>
      <c r="I8" s="2">
        <f>IF(Data!I8&gt;0,4-Data!I8,"")</f>
        <v>2</v>
      </c>
      <c r="J8" s="2">
        <f>IF(Data!J8&gt;0,4-Data!J8,"")</f>
        <v>2</v>
      </c>
      <c r="K8" s="2">
        <f>IF(Data!K8&gt;0,Data!K8-4,"")</f>
        <v>2</v>
      </c>
      <c r="L8" s="2">
        <f>IF(Data!L8&gt;0,4-Data!L8,"")</f>
        <v>2</v>
      </c>
      <c r="M8" s="2">
        <f>IF(Data!M8&gt;0,Data!M8-4,"")</f>
        <v>1</v>
      </c>
      <c r="N8" s="2">
        <f>IF(Data!N8&gt;0,Data!N8-4,"")</f>
        <v>1</v>
      </c>
      <c r="O8" s="2">
        <f>IF(Data!O8&gt;0,Data!O8-4,"")</f>
        <v>1</v>
      </c>
      <c r="P8" s="2">
        <f>IF(Data!P8&gt;0,Data!P8-4,"")</f>
        <v>1</v>
      </c>
      <c r="Q8" s="2">
        <f>IF(Data!Q8&gt;0,4-Data!Q8,"")</f>
        <v>2</v>
      </c>
      <c r="R8" s="2">
        <f>IF(Data!R8&gt;0,4-Data!R8,"")</f>
        <v>2</v>
      </c>
      <c r="S8" s="2">
        <f>IF(Data!S8&gt;0,4-Data!S8,"")</f>
        <v>2</v>
      </c>
      <c r="T8" s="2">
        <f>IF(Data!T8&gt;0,Data!T8-4,"")</f>
        <v>2</v>
      </c>
      <c r="U8" s="2">
        <f>IF(Data!U8&gt;0,4-Data!U8,"")</f>
        <v>2</v>
      </c>
      <c r="V8" s="2">
        <f>IF(Data!V8&gt;0,Data!V8-4,"")</f>
        <v>1</v>
      </c>
      <c r="W8" s="2">
        <f>IF(Data!W8&gt;0,4-Data!W8,"")</f>
        <v>2</v>
      </c>
      <c r="X8" s="2">
        <f>IF(Data!X8&gt;0,4-Data!X8,"")</f>
        <v>1</v>
      </c>
      <c r="Y8" s="2">
        <f>IF(Data!Y8&gt;0,4-Data!Y8,"")</f>
        <v>2</v>
      </c>
      <c r="Z8" s="2">
        <f>IF(Data!Z8&gt;0,Data!Z8-4,"")</f>
        <v>2</v>
      </c>
      <c r="AC8" s="11">
        <f t="shared" si="0"/>
        <v>1.1666666666666667</v>
      </c>
      <c r="AD8" s="11">
        <f t="shared" si="1"/>
        <v>1.75</v>
      </c>
      <c r="AE8" s="11">
        <f t="shared" si="2"/>
        <v>1.75</v>
      </c>
      <c r="AF8" s="11">
        <f t="shared" si="3"/>
        <v>2</v>
      </c>
      <c r="AG8" s="11">
        <f t="shared" si="4"/>
        <v>1.5</v>
      </c>
      <c r="AH8" s="11">
        <f t="shared" si="5"/>
        <v>1.75</v>
      </c>
    </row>
    <row r="9" spans="1:34" x14ac:dyDescent="0.3">
      <c r="A9" s="2">
        <f>IF(Data!A9&gt;0,Data!A9-4,"")</f>
        <v>-1</v>
      </c>
      <c r="B9" s="2">
        <f>IF(Data!B9&gt;0,Data!B9-4,"")</f>
        <v>2</v>
      </c>
      <c r="C9" s="2">
        <f>IF(Data!C9&gt;0,4-Data!C9,"")</f>
        <v>1</v>
      </c>
      <c r="D9" s="2">
        <f>IF(Data!D9&gt;0,4-Data!D9,"")</f>
        <v>0</v>
      </c>
      <c r="E9" s="2">
        <f>IF(Data!E9&gt;0,4-Data!E9,"")</f>
        <v>2</v>
      </c>
      <c r="F9" s="2">
        <f>IF(Data!F9&gt;0,Data!F9-4,"")</f>
        <v>2</v>
      </c>
      <c r="G9" s="2">
        <f>IF(Data!G9&gt;0,Data!G9-4,"")</f>
        <v>2</v>
      </c>
      <c r="H9" s="2">
        <f>IF(Data!H9&gt;0,Data!H9-4,"")</f>
        <v>2</v>
      </c>
      <c r="I9" s="2">
        <f>IF(Data!I9&gt;0,4-Data!I9,"")</f>
        <v>2</v>
      </c>
      <c r="J9" s="2">
        <f>IF(Data!J9&gt;0,4-Data!J9,"")</f>
        <v>2</v>
      </c>
      <c r="K9" s="2">
        <f>IF(Data!K9&gt;0,Data!K9-4,"")</f>
        <v>2</v>
      </c>
      <c r="L9" s="2">
        <f>IF(Data!L9&gt;0,4-Data!L9,"")</f>
        <v>2</v>
      </c>
      <c r="M9" s="2">
        <f>IF(Data!M9&gt;0,Data!M9-4,"")</f>
        <v>-1</v>
      </c>
      <c r="N9" s="2">
        <f>IF(Data!N9&gt;0,Data!N9-4,"")</f>
        <v>2</v>
      </c>
      <c r="O9" s="2">
        <f>IF(Data!O9&gt;0,Data!O9-4,"")</f>
        <v>-2</v>
      </c>
      <c r="P9" s="2">
        <f>IF(Data!P9&gt;0,Data!P9-4,"")</f>
        <v>2</v>
      </c>
      <c r="Q9" s="2">
        <f>IF(Data!Q9&gt;0,4-Data!Q9,"")</f>
        <v>0</v>
      </c>
      <c r="R9" s="2">
        <f>IF(Data!R9&gt;0,4-Data!R9,"")</f>
        <v>2</v>
      </c>
      <c r="S9" s="2">
        <f>IF(Data!S9&gt;0,4-Data!S9,"")</f>
        <v>2</v>
      </c>
      <c r="T9" s="2">
        <f>IF(Data!T9&gt;0,Data!T9-4,"")</f>
        <v>2</v>
      </c>
      <c r="U9" s="2">
        <f>IF(Data!U9&gt;0,4-Data!U9,"")</f>
        <v>1</v>
      </c>
      <c r="V9" s="2">
        <f>IF(Data!V9&gt;0,Data!V9-4,"")</f>
        <v>1</v>
      </c>
      <c r="W9" s="2">
        <f>IF(Data!W9&gt;0,4-Data!W9,"")</f>
        <v>1</v>
      </c>
      <c r="X9" s="2">
        <f>IF(Data!X9&gt;0,4-Data!X9,"")</f>
        <v>2</v>
      </c>
      <c r="Y9" s="2">
        <f>IF(Data!Y9&gt;0,4-Data!Y9,"")</f>
        <v>1</v>
      </c>
      <c r="Z9" s="2">
        <f>IF(Data!Z9&gt;0,Data!Z9-4,"")</f>
        <v>1</v>
      </c>
      <c r="AC9" s="11">
        <f t="shared" si="0"/>
        <v>1.3333333333333333</v>
      </c>
      <c r="AD9" s="11">
        <f t="shared" si="1"/>
        <v>0.5</v>
      </c>
      <c r="AE9" s="11">
        <f t="shared" si="2"/>
        <v>1.5</v>
      </c>
      <c r="AF9" s="11">
        <f t="shared" si="3"/>
        <v>1.5</v>
      </c>
      <c r="AG9" s="11">
        <f t="shared" si="4"/>
        <v>2</v>
      </c>
      <c r="AH9" s="11">
        <f t="shared" si="5"/>
        <v>0.5</v>
      </c>
    </row>
    <row r="10" spans="1:34" x14ac:dyDescent="0.3">
      <c r="A10" s="2">
        <f>IF(Data!A10&gt;0,Data!A10-4,"")</f>
        <v>0</v>
      </c>
      <c r="B10" s="2">
        <f>IF(Data!B10&gt;0,Data!B10-4,"")</f>
        <v>3</v>
      </c>
      <c r="C10" s="2">
        <f>IF(Data!C10&gt;0,4-Data!C10,"")</f>
        <v>2</v>
      </c>
      <c r="D10" s="2">
        <f>IF(Data!D10&gt;0,4-Data!D10,"")</f>
        <v>3</v>
      </c>
      <c r="E10" s="2">
        <f>IF(Data!E10&gt;0,4-Data!E10,"")</f>
        <v>2</v>
      </c>
      <c r="F10" s="2">
        <f>IF(Data!F10&gt;0,Data!F10-4,"")</f>
        <v>3</v>
      </c>
      <c r="G10" s="2">
        <f>IF(Data!G10&gt;0,Data!G10-4,"")</f>
        <v>2</v>
      </c>
      <c r="H10" s="2">
        <f>IF(Data!H10&gt;0,Data!H10-4,"")</f>
        <v>0</v>
      </c>
      <c r="I10" s="2">
        <f>IF(Data!I10&gt;0,4-Data!I10,"")</f>
        <v>2</v>
      </c>
      <c r="J10" s="2">
        <f>IF(Data!J10&gt;0,4-Data!J10,"")</f>
        <v>3</v>
      </c>
      <c r="K10" s="2">
        <f>IF(Data!K10&gt;0,Data!K10-4,"")</f>
        <v>2</v>
      </c>
      <c r="L10" s="2">
        <f>IF(Data!L10&gt;0,4-Data!L10,"")</f>
        <v>2</v>
      </c>
      <c r="M10" s="2">
        <f>IF(Data!M10&gt;0,Data!M10-4,"")</f>
        <v>3</v>
      </c>
      <c r="N10" s="2">
        <f>IF(Data!N10&gt;0,Data!N10-4,"")</f>
        <v>2</v>
      </c>
      <c r="O10" s="2">
        <f>IF(Data!O10&gt;0,Data!O10-4,"")</f>
        <v>0</v>
      </c>
      <c r="P10" s="2">
        <f>IF(Data!P10&gt;0,Data!P10-4,"")</f>
        <v>2</v>
      </c>
      <c r="Q10" s="2">
        <f>IF(Data!Q10&gt;0,4-Data!Q10,"")</f>
        <v>3</v>
      </c>
      <c r="R10" s="2">
        <f>IF(Data!R10&gt;0,4-Data!R10,"")</f>
        <v>2</v>
      </c>
      <c r="S10" s="2">
        <f>IF(Data!S10&gt;0,4-Data!S10,"")</f>
        <v>1</v>
      </c>
      <c r="T10" s="2">
        <f>IF(Data!T10&gt;0,Data!T10-4,"")</f>
        <v>2</v>
      </c>
      <c r="U10" s="2">
        <f>IF(Data!U10&gt;0,4-Data!U10,"")</f>
        <v>2</v>
      </c>
      <c r="V10" s="2">
        <f>IF(Data!V10&gt;0,Data!V10-4,"")</f>
        <v>3</v>
      </c>
      <c r="W10" s="2">
        <f>IF(Data!W10&gt;0,4-Data!W10,"")</f>
        <v>2</v>
      </c>
      <c r="X10" s="2">
        <f>IF(Data!X10&gt;0,4-Data!X10,"")</f>
        <v>0</v>
      </c>
      <c r="Y10" s="2">
        <f>IF(Data!Y10&gt;0,4-Data!Y10,"")</f>
        <v>1</v>
      </c>
      <c r="Z10" s="2">
        <f>IF(Data!Z10&gt;0,Data!Z10-4,"")</f>
        <v>1</v>
      </c>
      <c r="AC10" s="11">
        <f t="shared" si="0"/>
        <v>1.1666666666666667</v>
      </c>
      <c r="AD10" s="11">
        <f t="shared" si="1"/>
        <v>2.75</v>
      </c>
      <c r="AE10" s="11">
        <f t="shared" si="2"/>
        <v>2.25</v>
      </c>
      <c r="AF10" s="11">
        <f t="shared" si="3"/>
        <v>1.5</v>
      </c>
      <c r="AG10" s="11">
        <f t="shared" si="4"/>
        <v>2.25</v>
      </c>
      <c r="AH10" s="11">
        <f t="shared" si="5"/>
        <v>1.5</v>
      </c>
    </row>
    <row r="11" spans="1:34" x14ac:dyDescent="0.3">
      <c r="A11" s="2">
        <f>IF(Data!A11&gt;0,Data!A11-4,"")</f>
        <v>2</v>
      </c>
      <c r="B11" s="2">
        <f>IF(Data!B11&gt;0,Data!B11-4,"")</f>
        <v>2</v>
      </c>
      <c r="C11" s="2">
        <f>IF(Data!C11&gt;0,4-Data!C11,"")</f>
        <v>2</v>
      </c>
      <c r="D11" s="2">
        <f>IF(Data!D11&gt;0,4-Data!D11,"")</f>
        <v>0</v>
      </c>
      <c r="E11" s="2">
        <f>IF(Data!E11&gt;0,4-Data!E11,"")</f>
        <v>2</v>
      </c>
      <c r="F11" s="2">
        <f>IF(Data!F11&gt;0,Data!F11-4,"")</f>
        <v>0</v>
      </c>
      <c r="G11" s="2">
        <f>IF(Data!G11&gt;0,Data!G11-4,"")</f>
        <v>0</v>
      </c>
      <c r="H11" s="2">
        <f>IF(Data!H11&gt;0,Data!H11-4,"")</f>
        <v>0</v>
      </c>
      <c r="I11" s="2">
        <f>IF(Data!I11&gt;0,4-Data!I11,"")</f>
        <v>0</v>
      </c>
      <c r="J11" s="2">
        <f>IF(Data!J11&gt;0,4-Data!J11,"")</f>
        <v>2</v>
      </c>
      <c r="K11" s="2">
        <f>IF(Data!K11&gt;0,Data!K11-4,"")</f>
        <v>1</v>
      </c>
      <c r="L11" s="2">
        <f>IF(Data!L11&gt;0,4-Data!L11,"")</f>
        <v>1</v>
      </c>
      <c r="M11" s="2">
        <f>IF(Data!M11&gt;0,Data!M11-4,"")</f>
        <v>0</v>
      </c>
      <c r="N11" s="2">
        <f>IF(Data!N11&gt;0,Data!N11-4,"")</f>
        <v>1</v>
      </c>
      <c r="O11" s="2">
        <f>IF(Data!O11&gt;0,Data!O11-4,"")</f>
        <v>0</v>
      </c>
      <c r="P11" s="2">
        <f>IF(Data!P11&gt;0,Data!P11-4,"")</f>
        <v>2</v>
      </c>
      <c r="Q11" s="2">
        <f>IF(Data!Q11&gt;0,4-Data!Q11,"")</f>
        <v>2</v>
      </c>
      <c r="R11" s="2">
        <f>IF(Data!R11&gt;0,4-Data!R11,"")</f>
        <v>1</v>
      </c>
      <c r="S11" s="2">
        <f>IF(Data!S11&gt;0,4-Data!S11,"")</f>
        <v>1</v>
      </c>
      <c r="T11" s="2">
        <f>IF(Data!T11&gt;0,Data!T11-4,"")</f>
        <v>1</v>
      </c>
      <c r="U11" s="2">
        <f>IF(Data!U11&gt;0,4-Data!U11,"")</f>
        <v>1</v>
      </c>
      <c r="V11" s="2">
        <f>IF(Data!V11&gt;0,Data!V11-4,"")</f>
        <v>2</v>
      </c>
      <c r="W11" s="2">
        <f>IF(Data!W11&gt;0,4-Data!W11,"")</f>
        <v>2</v>
      </c>
      <c r="X11" s="2">
        <f>IF(Data!X11&gt;0,4-Data!X11,"")</f>
        <v>0</v>
      </c>
      <c r="Y11" s="2">
        <f>IF(Data!Y11&gt;0,4-Data!Y11,"")</f>
        <v>1</v>
      </c>
      <c r="Z11" s="2">
        <f>IF(Data!Z11&gt;0,Data!Z11-4,"")</f>
        <v>1</v>
      </c>
      <c r="AC11" s="11">
        <f t="shared" si="0"/>
        <v>1.1666666666666667</v>
      </c>
      <c r="AD11" s="11">
        <f t="shared" si="1"/>
        <v>0.75</v>
      </c>
      <c r="AE11" s="11">
        <f t="shared" si="2"/>
        <v>1.25</v>
      </c>
      <c r="AF11" s="11">
        <f t="shared" si="3"/>
        <v>1</v>
      </c>
      <c r="AG11" s="11">
        <f t="shared" si="4"/>
        <v>0.75</v>
      </c>
      <c r="AH11" s="11">
        <f t="shared" si="5"/>
        <v>1.25</v>
      </c>
    </row>
    <row r="12" spans="1:34" x14ac:dyDescent="0.3">
      <c r="A12" s="2">
        <f>IF(Data!A12&gt;0,Data!A12-4,"")</f>
        <v>1</v>
      </c>
      <c r="B12" s="2">
        <f>IF(Data!B12&gt;0,Data!B12-4,"")</f>
        <v>2</v>
      </c>
      <c r="C12" s="2">
        <f>IF(Data!C12&gt;0,4-Data!C12,"")</f>
        <v>1</v>
      </c>
      <c r="D12" s="2">
        <f>IF(Data!D12&gt;0,4-Data!D12,"")</f>
        <v>1</v>
      </c>
      <c r="E12" s="2">
        <f>IF(Data!E12&gt;0,4-Data!E12,"")</f>
        <v>2</v>
      </c>
      <c r="F12" s="2">
        <f>IF(Data!F12&gt;0,Data!F12-4,"")</f>
        <v>2</v>
      </c>
      <c r="G12" s="2">
        <f>IF(Data!G12&gt;0,Data!G12-4,"")</f>
        <v>3</v>
      </c>
      <c r="H12" s="2">
        <f>IF(Data!H12&gt;0,Data!H12-4,"")</f>
        <v>1</v>
      </c>
      <c r="I12" s="2">
        <f>IF(Data!I12&gt;0,4-Data!I12,"")</f>
        <v>0</v>
      </c>
      <c r="J12" s="2">
        <f>IF(Data!J12&gt;0,4-Data!J12,"")</f>
        <v>2</v>
      </c>
      <c r="K12" s="2">
        <f>IF(Data!K12&gt;0,Data!K12-4,"")</f>
        <v>2</v>
      </c>
      <c r="L12" s="2">
        <f>IF(Data!L12&gt;0,4-Data!L12,"")</f>
        <v>3</v>
      </c>
      <c r="M12" s="2">
        <f>IF(Data!M12&gt;0,Data!M12-4,"")</f>
        <v>0</v>
      </c>
      <c r="N12" s="2">
        <f>IF(Data!N12&gt;0,Data!N12-4,"")</f>
        <v>2</v>
      </c>
      <c r="O12" s="2">
        <f>IF(Data!O12&gt;0,Data!O12-4,"")</f>
        <v>2</v>
      </c>
      <c r="P12" s="2">
        <f>IF(Data!P12&gt;0,Data!P12-4,"")</f>
        <v>2</v>
      </c>
      <c r="Q12" s="2">
        <f>IF(Data!Q12&gt;0,4-Data!Q12,"")</f>
        <v>-2</v>
      </c>
      <c r="R12" s="2">
        <f>IF(Data!R12&gt;0,4-Data!R12,"")</f>
        <v>3</v>
      </c>
      <c r="S12" s="2">
        <f>IF(Data!S12&gt;0,4-Data!S12,"")</f>
        <v>2</v>
      </c>
      <c r="T12" s="2">
        <f>IF(Data!T12&gt;0,Data!T12-4,"")</f>
        <v>2</v>
      </c>
      <c r="U12" s="2">
        <f>IF(Data!U12&gt;0,4-Data!U12,"")</f>
        <v>2</v>
      </c>
      <c r="V12" s="2">
        <f>IF(Data!V12&gt;0,Data!V12-4,"")</f>
        <v>2</v>
      </c>
      <c r="W12" s="2">
        <f>IF(Data!W12&gt;0,4-Data!W12,"")</f>
        <v>2</v>
      </c>
      <c r="X12" s="2">
        <f>IF(Data!X12&gt;0,4-Data!X12,"")</f>
        <v>2</v>
      </c>
      <c r="Y12" s="2">
        <f>IF(Data!Y12&gt;0,4-Data!Y12,"")</f>
        <v>2</v>
      </c>
      <c r="Z12" s="2">
        <f>IF(Data!Z12&gt;0,Data!Z12-4,"")</f>
        <v>2</v>
      </c>
      <c r="AC12" s="11">
        <f t="shared" si="0"/>
        <v>2</v>
      </c>
      <c r="AD12" s="11">
        <f t="shared" si="1"/>
        <v>1.25</v>
      </c>
      <c r="AE12" s="11">
        <f t="shared" si="2"/>
        <v>1.5</v>
      </c>
      <c r="AF12" s="11">
        <f t="shared" si="3"/>
        <v>0.75</v>
      </c>
      <c r="AG12" s="11">
        <f t="shared" si="4"/>
        <v>2.5</v>
      </c>
      <c r="AH12" s="11">
        <f t="shared" si="5"/>
        <v>1.75</v>
      </c>
    </row>
    <row r="13" spans="1:34" x14ac:dyDescent="0.3">
      <c r="A13" s="2">
        <f>IF(Data!A13&gt;0,Data!A13-4,"")</f>
        <v>0</v>
      </c>
      <c r="B13" s="2">
        <f>IF(Data!B13&gt;0,Data!B13-4,"")</f>
        <v>0</v>
      </c>
      <c r="C13" s="2">
        <f>IF(Data!C13&gt;0,4-Data!C13,"")</f>
        <v>1</v>
      </c>
      <c r="D13" s="2">
        <f>IF(Data!D13&gt;0,4-Data!D13,"")</f>
        <v>-1</v>
      </c>
      <c r="E13" s="2">
        <f>IF(Data!E13&gt;0,4-Data!E13,"")</f>
        <v>0</v>
      </c>
      <c r="F13" s="2">
        <f>IF(Data!F13&gt;0,Data!F13-4,"")</f>
        <v>-1</v>
      </c>
      <c r="G13" s="2">
        <f>IF(Data!G13&gt;0,Data!G13-4,"")</f>
        <v>-1</v>
      </c>
      <c r="H13" s="2">
        <f>IF(Data!H13&gt;0,Data!H13-4,"")</f>
        <v>1</v>
      </c>
      <c r="I13" s="2">
        <f>IF(Data!I13&gt;0,4-Data!I13,"")</f>
        <v>-1</v>
      </c>
      <c r="J13" s="2">
        <f>IF(Data!J13&gt;0,4-Data!J13,"")</f>
        <v>0</v>
      </c>
      <c r="K13" s="2">
        <f>IF(Data!K13&gt;0,Data!K13-4,"")</f>
        <v>1</v>
      </c>
      <c r="L13" s="2">
        <f>IF(Data!L13&gt;0,4-Data!L13,"")</f>
        <v>0</v>
      </c>
      <c r="M13" s="2">
        <f>IF(Data!M13&gt;0,Data!M13-4,"")</f>
        <v>-1</v>
      </c>
      <c r="N13" s="2">
        <f>IF(Data!N13&gt;0,Data!N13-4,"")</f>
        <v>0</v>
      </c>
      <c r="O13" s="2">
        <f>IF(Data!O13&gt;0,Data!O13-4,"")</f>
        <v>1</v>
      </c>
      <c r="P13" s="2">
        <f>IF(Data!P13&gt;0,Data!P13-4,"")</f>
        <v>0</v>
      </c>
      <c r="Q13" s="2">
        <f>IF(Data!Q13&gt;0,4-Data!Q13,"")</f>
        <v>1</v>
      </c>
      <c r="R13" s="2">
        <f>IF(Data!R13&gt;0,4-Data!R13,"")</f>
        <v>0</v>
      </c>
      <c r="S13" s="2">
        <f>IF(Data!S13&gt;0,4-Data!S13,"")</f>
        <v>0</v>
      </c>
      <c r="T13" s="2">
        <f>IF(Data!T13&gt;0,Data!T13-4,"")</f>
        <v>0</v>
      </c>
      <c r="U13" s="2">
        <f>IF(Data!U13&gt;0,4-Data!U13,"")</f>
        <v>-2</v>
      </c>
      <c r="V13" s="2">
        <f>IF(Data!V13&gt;0,Data!V13-4,"")</f>
        <v>1</v>
      </c>
      <c r="W13" s="2">
        <f>IF(Data!W13&gt;0,4-Data!W13,"")</f>
        <v>0</v>
      </c>
      <c r="X13" s="2">
        <f>IF(Data!X13&gt;0,4-Data!X13,"")</f>
        <v>-1</v>
      </c>
      <c r="Y13" s="2">
        <f>IF(Data!Y13&gt;0,4-Data!Y13,"")</f>
        <v>0</v>
      </c>
      <c r="Z13" s="2">
        <f>IF(Data!Z13&gt;0,Data!Z13-4,"")</f>
        <v>1</v>
      </c>
      <c r="AC13" s="11">
        <f t="shared" si="0"/>
        <v>-0.16666666666666666</v>
      </c>
      <c r="AD13" s="11">
        <f t="shared" si="1"/>
        <v>-1</v>
      </c>
      <c r="AE13" s="11">
        <f t="shared" si="2"/>
        <v>0</v>
      </c>
      <c r="AF13" s="11">
        <f t="shared" si="3"/>
        <v>0.75</v>
      </c>
      <c r="AG13" s="11">
        <f t="shared" si="4"/>
        <v>-0.5</v>
      </c>
      <c r="AH13" s="11">
        <f t="shared" si="5"/>
        <v>0.75</v>
      </c>
    </row>
    <row r="14" spans="1:34" x14ac:dyDescent="0.3">
      <c r="A14" s="2">
        <f>IF(Data!A14&gt;0,Data!A14-4,"")</f>
        <v>1</v>
      </c>
      <c r="B14" s="2">
        <f>IF(Data!B14&gt;0,Data!B14-4,"")</f>
        <v>2</v>
      </c>
      <c r="C14" s="2">
        <f>IF(Data!C14&gt;0,4-Data!C14,"")</f>
        <v>2</v>
      </c>
      <c r="D14" s="2">
        <f>IF(Data!D14&gt;0,4-Data!D14,"")</f>
        <v>2</v>
      </c>
      <c r="E14" s="2">
        <f>IF(Data!E14&gt;0,4-Data!E14,"")</f>
        <v>2</v>
      </c>
      <c r="F14" s="2">
        <f>IF(Data!F14&gt;0,Data!F14-4,"")</f>
        <v>1</v>
      </c>
      <c r="G14" s="2">
        <f>IF(Data!G14&gt;0,Data!G14-4,"")</f>
        <v>1</v>
      </c>
      <c r="H14" s="2">
        <f>IF(Data!H14&gt;0,Data!H14-4,"")</f>
        <v>-1</v>
      </c>
      <c r="I14" s="2">
        <f>IF(Data!I14&gt;0,4-Data!I14,"")</f>
        <v>2</v>
      </c>
      <c r="J14" s="2">
        <f>IF(Data!J14&gt;0,4-Data!J14,"")</f>
        <v>3</v>
      </c>
      <c r="K14" s="2">
        <f>IF(Data!K14&gt;0,Data!K14-4,"")</f>
        <v>2</v>
      </c>
      <c r="L14" s="2">
        <f>IF(Data!L14&gt;0,4-Data!L14,"")</f>
        <v>2</v>
      </c>
      <c r="M14" s="2">
        <f>IF(Data!M14&gt;0,Data!M14-4,"")</f>
        <v>1</v>
      </c>
      <c r="N14" s="2">
        <f>IF(Data!N14&gt;0,Data!N14-4,"")</f>
        <v>1</v>
      </c>
      <c r="O14" s="2">
        <f>IF(Data!O14&gt;0,Data!O14-4,"")</f>
        <v>0</v>
      </c>
      <c r="P14" s="2">
        <f>IF(Data!P14&gt;0,Data!P14-4,"")</f>
        <v>2</v>
      </c>
      <c r="Q14" s="2">
        <f>IF(Data!Q14&gt;0,4-Data!Q14,"")</f>
        <v>2</v>
      </c>
      <c r="R14" s="2">
        <f>IF(Data!R14&gt;0,4-Data!R14,"")</f>
        <v>3</v>
      </c>
      <c r="S14" s="2">
        <f>IF(Data!S14&gt;0,4-Data!S14,"")</f>
        <v>2</v>
      </c>
      <c r="T14" s="2">
        <f>IF(Data!T14&gt;0,Data!T14-4,"")</f>
        <v>1</v>
      </c>
      <c r="U14" s="2">
        <f>IF(Data!U14&gt;0,4-Data!U14,"")</f>
        <v>1</v>
      </c>
      <c r="V14" s="2">
        <f>IF(Data!V14&gt;0,Data!V14-4,"")</f>
        <v>1</v>
      </c>
      <c r="W14" s="2">
        <f>IF(Data!W14&gt;0,4-Data!W14,"")</f>
        <v>0</v>
      </c>
      <c r="X14" s="2">
        <f>IF(Data!X14&gt;0,4-Data!X14,"")</f>
        <v>1</v>
      </c>
      <c r="Y14" s="2">
        <f>IF(Data!Y14&gt;0,4-Data!Y14,"")</f>
        <v>1</v>
      </c>
      <c r="Z14" s="2">
        <f>IF(Data!Z14&gt;0,Data!Z14-4,"")</f>
        <v>2</v>
      </c>
      <c r="AC14" s="11">
        <f t="shared" si="0"/>
        <v>1.3333333333333333</v>
      </c>
      <c r="AD14" s="11">
        <f t="shared" si="1"/>
        <v>1.5</v>
      </c>
      <c r="AE14" s="11">
        <f t="shared" si="2"/>
        <v>1</v>
      </c>
      <c r="AF14" s="11">
        <f t="shared" si="3"/>
        <v>1.25</v>
      </c>
      <c r="AG14" s="11">
        <f t="shared" si="4"/>
        <v>1.75</v>
      </c>
      <c r="AH14" s="11">
        <f t="shared" si="5"/>
        <v>1.75</v>
      </c>
    </row>
    <row r="15" spans="1:34" x14ac:dyDescent="0.3">
      <c r="A15" s="2">
        <f>IF(Data!A15&gt;0,Data!A15-4,"")</f>
        <v>0</v>
      </c>
      <c r="B15" s="2">
        <f>IF(Data!B15&gt;0,Data!B15-4,"")</f>
        <v>0</v>
      </c>
      <c r="C15" s="2">
        <f>IF(Data!C15&gt;0,4-Data!C15,"")</f>
        <v>0</v>
      </c>
      <c r="D15" s="2">
        <f>IF(Data!D15&gt;0,4-Data!D15,"")</f>
        <v>0</v>
      </c>
      <c r="E15" s="2">
        <f>IF(Data!E15&gt;0,4-Data!E15,"")</f>
        <v>0</v>
      </c>
      <c r="F15" s="2">
        <f>IF(Data!F15&gt;0,Data!F15-4,"")</f>
        <v>1</v>
      </c>
      <c r="G15" s="2">
        <f>IF(Data!G15&gt;0,Data!G15-4,"")</f>
        <v>-1</v>
      </c>
      <c r="H15" s="2">
        <f>IF(Data!H15&gt;0,Data!H15-4,"")</f>
        <v>-1</v>
      </c>
      <c r="I15" s="2">
        <f>IF(Data!I15&gt;0,4-Data!I15,"")</f>
        <v>-2</v>
      </c>
      <c r="J15" s="2">
        <f>IF(Data!J15&gt;0,4-Data!J15,"")</f>
        <v>1</v>
      </c>
      <c r="K15" s="2">
        <f>IF(Data!K15&gt;0,Data!K15-4,"")</f>
        <v>1</v>
      </c>
      <c r="L15" s="2">
        <f>IF(Data!L15&gt;0,4-Data!L15,"")</f>
        <v>1</v>
      </c>
      <c r="M15" s="2">
        <f>IF(Data!M15&gt;0,Data!M15-4,"")</f>
        <v>2</v>
      </c>
      <c r="N15" s="2">
        <f>IF(Data!N15&gt;0,Data!N15-4,"")</f>
        <v>0</v>
      </c>
      <c r="O15" s="2">
        <f>IF(Data!O15&gt;0,Data!O15-4,"")</f>
        <v>-1</v>
      </c>
      <c r="P15" s="2">
        <f>IF(Data!P15&gt;0,Data!P15-4,"")</f>
        <v>-1</v>
      </c>
      <c r="Q15" s="2">
        <f>IF(Data!Q15&gt;0,4-Data!Q15,"")</f>
        <v>-2</v>
      </c>
      <c r="R15" s="2">
        <f>IF(Data!R15&gt;0,4-Data!R15,"")</f>
        <v>0</v>
      </c>
      <c r="S15" s="2">
        <f>IF(Data!S15&gt;0,4-Data!S15,"")</f>
        <v>-1</v>
      </c>
      <c r="T15" s="2">
        <f>IF(Data!T15&gt;0,Data!T15-4,"")</f>
        <v>-1</v>
      </c>
      <c r="U15" s="2">
        <f>IF(Data!U15&gt;0,4-Data!U15,"")</f>
        <v>-2</v>
      </c>
      <c r="V15" s="2">
        <f>IF(Data!V15&gt;0,Data!V15-4,"")</f>
        <v>-1</v>
      </c>
      <c r="W15" s="2">
        <f>IF(Data!W15&gt;0,4-Data!W15,"")</f>
        <v>-1</v>
      </c>
      <c r="X15" s="2">
        <f>IF(Data!X15&gt;0,4-Data!X15,"")</f>
        <v>-2</v>
      </c>
      <c r="Y15" s="2">
        <f>IF(Data!Y15&gt;0,4-Data!Y15,"")</f>
        <v>0</v>
      </c>
      <c r="Z15" s="2">
        <f>IF(Data!Z15&gt;0,Data!Z15-4,"")</f>
        <v>2</v>
      </c>
      <c r="AC15" s="11">
        <f t="shared" si="0"/>
        <v>-0.33333333333333331</v>
      </c>
      <c r="AD15" s="11">
        <f t="shared" si="1"/>
        <v>0</v>
      </c>
      <c r="AE15" s="11">
        <f t="shared" si="2"/>
        <v>-1.25</v>
      </c>
      <c r="AF15" s="11">
        <f t="shared" si="3"/>
        <v>-0.75</v>
      </c>
      <c r="AG15" s="11">
        <f t="shared" si="4"/>
        <v>0</v>
      </c>
      <c r="AH15" s="11">
        <f t="shared" si="5"/>
        <v>0.5</v>
      </c>
    </row>
    <row r="16" spans="1:34" x14ac:dyDescent="0.3">
      <c r="A16" s="2">
        <f>IF(Data!A16&gt;0,Data!A16-4,"")</f>
        <v>0</v>
      </c>
      <c r="B16" s="2">
        <f>IF(Data!B16&gt;0,Data!B16-4,"")</f>
        <v>-2</v>
      </c>
      <c r="C16" s="2">
        <f>IF(Data!C16&gt;0,4-Data!C16,"")</f>
        <v>0</v>
      </c>
      <c r="D16" s="2">
        <f>IF(Data!D16&gt;0,4-Data!D16,"")</f>
        <v>-1</v>
      </c>
      <c r="E16" s="2">
        <f>IF(Data!E16&gt;0,4-Data!E16,"")</f>
        <v>1</v>
      </c>
      <c r="F16" s="2">
        <f>IF(Data!F16&gt;0,Data!F16-4,"")</f>
        <v>0</v>
      </c>
      <c r="G16" s="2">
        <f>IF(Data!G16&gt;0,Data!G16-4,"")</f>
        <v>-1</v>
      </c>
      <c r="H16" s="2">
        <f>IF(Data!H16&gt;0,Data!H16-4,"")</f>
        <v>2</v>
      </c>
      <c r="I16" s="2">
        <f>IF(Data!I16&gt;0,4-Data!I16,"")</f>
        <v>-1</v>
      </c>
      <c r="J16" s="2">
        <f>IF(Data!J16&gt;0,4-Data!J16,"")</f>
        <v>-2</v>
      </c>
      <c r="K16" s="2">
        <f>IF(Data!K16&gt;0,Data!K16-4,"")</f>
        <v>1</v>
      </c>
      <c r="L16" s="2">
        <f>IF(Data!L16&gt;0,4-Data!L16,"")</f>
        <v>-2</v>
      </c>
      <c r="M16" s="2">
        <f>IF(Data!M16&gt;0,Data!M16-4,"")</f>
        <v>0</v>
      </c>
      <c r="N16" s="2">
        <f>IF(Data!N16&gt;0,Data!N16-4,"")</f>
        <v>2</v>
      </c>
      <c r="O16" s="2">
        <f>IF(Data!O16&gt;0,Data!O16-4,"")</f>
        <v>1</v>
      </c>
      <c r="P16" s="2">
        <f>IF(Data!P16&gt;0,Data!P16-4,"")</f>
        <v>2</v>
      </c>
      <c r="Q16" s="2">
        <f>IF(Data!Q16&gt;0,4-Data!Q16,"")</f>
        <v>-1</v>
      </c>
      <c r="R16" s="2">
        <f>IF(Data!R16&gt;0,4-Data!R16,"")</f>
        <v>-2</v>
      </c>
      <c r="S16" s="2">
        <f>IF(Data!S16&gt;0,4-Data!S16,"")</f>
        <v>1</v>
      </c>
      <c r="T16" s="2">
        <f>IF(Data!T16&gt;0,Data!T16-4,"")</f>
        <v>0</v>
      </c>
      <c r="U16" s="2">
        <f>IF(Data!U16&gt;0,4-Data!U16,"")</f>
        <v>0</v>
      </c>
      <c r="V16" s="2">
        <f>IF(Data!V16&gt;0,Data!V16-4,"")</f>
        <v>0</v>
      </c>
      <c r="W16" s="2">
        <f>IF(Data!W16&gt;0,4-Data!W16,"")</f>
        <v>0</v>
      </c>
      <c r="X16" s="2">
        <f>IF(Data!X16&gt;0,4-Data!X16,"")</f>
        <v>-1</v>
      </c>
      <c r="Y16" s="2">
        <f>IF(Data!Y16&gt;0,4-Data!Y16,"")</f>
        <v>-2</v>
      </c>
      <c r="Z16" s="2">
        <f>IF(Data!Z16&gt;0,Data!Z16-4,"")</f>
        <v>0</v>
      </c>
      <c r="AC16" s="11">
        <f t="shared" si="0"/>
        <v>-0.16666666666666666</v>
      </c>
      <c r="AD16" s="11">
        <f t="shared" si="1"/>
        <v>-0.75</v>
      </c>
      <c r="AE16" s="11">
        <f t="shared" si="2"/>
        <v>-0.25</v>
      </c>
      <c r="AF16" s="11">
        <f t="shared" si="3"/>
        <v>0.75</v>
      </c>
      <c r="AG16" s="11">
        <f t="shared" si="4"/>
        <v>-0.5</v>
      </c>
      <c r="AH16" s="11">
        <f t="shared" si="5"/>
        <v>-0.25</v>
      </c>
    </row>
    <row r="17" spans="1:34" x14ac:dyDescent="0.3">
      <c r="A17" s="2">
        <f>IF(Data!A17&gt;0,Data!A17-4,"")</f>
        <v>0</v>
      </c>
      <c r="B17" s="2">
        <f>IF(Data!B17&gt;0,Data!B17-4,"")</f>
        <v>2</v>
      </c>
      <c r="C17" s="2">
        <f>IF(Data!C17&gt;0,4-Data!C17,"")</f>
        <v>0</v>
      </c>
      <c r="D17" s="2">
        <f>IF(Data!D17&gt;0,4-Data!D17,"")</f>
        <v>2</v>
      </c>
      <c r="E17" s="2">
        <f>IF(Data!E17&gt;0,4-Data!E17,"")</f>
        <v>-1</v>
      </c>
      <c r="F17" s="2">
        <f>IF(Data!F17&gt;0,Data!F17-4,"")</f>
        <v>1</v>
      </c>
      <c r="G17" s="2">
        <f>IF(Data!G17&gt;0,Data!G17-4,"")</f>
        <v>0</v>
      </c>
      <c r="H17" s="2">
        <f>IF(Data!H17&gt;0,Data!H17-4,"")</f>
        <v>1</v>
      </c>
      <c r="I17" s="2">
        <f>IF(Data!I17&gt;0,4-Data!I17,"")</f>
        <v>1</v>
      </c>
      <c r="J17" s="2">
        <f>IF(Data!J17&gt;0,4-Data!J17,"")</f>
        <v>0</v>
      </c>
      <c r="K17" s="2">
        <f>IF(Data!K17&gt;0,Data!K17-4,"")</f>
        <v>2</v>
      </c>
      <c r="L17" s="2">
        <f>IF(Data!L17&gt;0,4-Data!L17,"")</f>
        <v>1</v>
      </c>
      <c r="M17" s="2">
        <f>IF(Data!M17&gt;0,Data!M17-4,"")</f>
        <v>2</v>
      </c>
      <c r="N17" s="2">
        <f>IF(Data!N17&gt;0,Data!N17-4,"")</f>
        <v>1</v>
      </c>
      <c r="O17" s="2">
        <f>IF(Data!O17&gt;0,Data!O17-4,"")</f>
        <v>-1</v>
      </c>
      <c r="P17" s="2">
        <f>IF(Data!P17&gt;0,Data!P17-4,"")</f>
        <v>0</v>
      </c>
      <c r="Q17" s="2">
        <f>IF(Data!Q17&gt;0,4-Data!Q17,"")</f>
        <v>2</v>
      </c>
      <c r="R17" s="2">
        <f>IF(Data!R17&gt;0,4-Data!R17,"")</f>
        <v>2</v>
      </c>
      <c r="S17" s="2">
        <f>IF(Data!S17&gt;0,4-Data!S17,"")</f>
        <v>2</v>
      </c>
      <c r="T17" s="2">
        <f>IF(Data!T17&gt;0,Data!T17-4,"")</f>
        <v>1</v>
      </c>
      <c r="U17" s="2">
        <f>IF(Data!U17&gt;0,4-Data!U17,"")</f>
        <v>2</v>
      </c>
      <c r="V17" s="2">
        <f>IF(Data!V17&gt;0,Data!V17-4,"")</f>
        <v>2</v>
      </c>
      <c r="W17" s="2">
        <f>IF(Data!W17&gt;0,4-Data!W17,"")</f>
        <v>2</v>
      </c>
      <c r="X17" s="2">
        <f>IF(Data!X17&gt;0,4-Data!X17,"")</f>
        <v>0</v>
      </c>
      <c r="Y17" s="2">
        <f>IF(Data!Y17&gt;0,4-Data!Y17,"")</f>
        <v>1</v>
      </c>
      <c r="Z17" s="2">
        <f>IF(Data!Z17&gt;0,Data!Z17-4,"")</f>
        <v>1</v>
      </c>
      <c r="AC17" s="11">
        <f t="shared" si="0"/>
        <v>0.5</v>
      </c>
      <c r="AD17" s="11">
        <f t="shared" si="1"/>
        <v>2</v>
      </c>
      <c r="AE17" s="11">
        <f t="shared" si="2"/>
        <v>1.5</v>
      </c>
      <c r="AF17" s="11">
        <f t="shared" si="3"/>
        <v>1.75</v>
      </c>
      <c r="AG17" s="11">
        <f t="shared" si="4"/>
        <v>0.5</v>
      </c>
      <c r="AH17" s="11">
        <f t="shared" si="5"/>
        <v>0</v>
      </c>
    </row>
    <row r="18" spans="1:34"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3">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3">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3">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3">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3">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3">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3">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3">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3">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3">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3">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3">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3">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3">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3">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3">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3">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3">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3">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3">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3">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3">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3">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3">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3">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3">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3">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3">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3">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3">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3">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3">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3">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3">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3">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3">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3">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3">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3">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3">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3">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3">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3">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3">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3">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3">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3">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3">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3">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3">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3">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3">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3">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3">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3">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3">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3">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3">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3">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3">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3">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3">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3">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3">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3">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3">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3">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3">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3">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3">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3">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3">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3">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3">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3">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3">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3">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3">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3">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3">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3">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3">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3">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3">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3">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3">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3">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3">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3">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3">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3">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3">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3">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3">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3">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3">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3">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3">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3">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3">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3">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3">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3">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3">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3">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3">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3">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3">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3">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3">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3">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3">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3">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3">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3">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3">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3">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3">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3">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3">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3">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3">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3">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3">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3">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3">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3">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3">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3">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3">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3">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3">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3">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3">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3">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3">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3">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3">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3">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3">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3">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3">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3">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3">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3">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3">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3">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3">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3">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3">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3">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3">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3">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3">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3">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3">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3">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3">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3">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3">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3">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3">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3">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3">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3">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3">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3">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3">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3">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topLeftCell="A22" workbookViewId="0">
      <selection activeCell="K41" sqref="K4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202.5" customHeight="1" x14ac:dyDescent="0.3">
      <c r="A1" s="82" t="s">
        <v>830</v>
      </c>
      <c r="B1" s="83"/>
      <c r="C1" s="83"/>
      <c r="D1" s="83"/>
      <c r="E1" s="83"/>
      <c r="F1" s="83"/>
      <c r="G1" s="83"/>
      <c r="H1" s="83"/>
      <c r="I1" s="83"/>
      <c r="J1" s="83"/>
      <c r="K1" s="83"/>
      <c r="L1" s="83"/>
      <c r="M1" s="83"/>
      <c r="N1" s="83"/>
    </row>
    <row r="3" spans="1:18" x14ac:dyDescent="0.3">
      <c r="A3" s="3" t="s">
        <v>2</v>
      </c>
      <c r="B3" s="5" t="s">
        <v>107</v>
      </c>
      <c r="C3" s="5" t="s">
        <v>108</v>
      </c>
      <c r="D3" s="5" t="s">
        <v>109</v>
      </c>
      <c r="E3" s="5" t="s">
        <v>110</v>
      </c>
      <c r="F3" s="3" t="s">
        <v>119</v>
      </c>
      <c r="G3" s="3" t="s">
        <v>120</v>
      </c>
      <c r="H3" s="5" t="s">
        <v>111</v>
      </c>
      <c r="I3" s="9"/>
      <c r="K3" s="81" t="s">
        <v>818</v>
      </c>
      <c r="L3" s="81"/>
    </row>
    <row r="4" spans="1:18" x14ac:dyDescent="0.3">
      <c r="A4" s="4">
        <v>1</v>
      </c>
      <c r="B4" s="6">
        <f>AVERAGE(DT!A4:A1004)</f>
        <v>0.14285714285714285</v>
      </c>
      <c r="C4" s="6">
        <f>VAR(DT!A4:A1004)</f>
        <v>0.74725274725274715</v>
      </c>
      <c r="D4" s="6">
        <f>SQRT(C4)</f>
        <v>0.86443782150756632</v>
      </c>
      <c r="E4" s="7">
        <f>COUNTA(Data!A4:A1000)</f>
        <v>14</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0.67857142857142871</v>
      </c>
      <c r="R4" s="8"/>
    </row>
    <row r="5" spans="1:18" x14ac:dyDescent="0.3">
      <c r="A5" s="4">
        <v>2</v>
      </c>
      <c r="B5" s="6">
        <f>AVERAGE(DT!B4:B1004)</f>
        <v>1.3571428571428572</v>
      </c>
      <c r="C5" s="6">
        <f>VAR(DT!B4:B1004)</f>
        <v>1.7857142857142858</v>
      </c>
      <c r="D5" s="6">
        <f t="shared" ref="D5:D29" si="0">SQRT(C5)</f>
        <v>1.3363062095621219</v>
      </c>
      <c r="E5" s="7">
        <f>COUNTA(Data!B4:B1000)</f>
        <v>14</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0.9642857142857143</v>
      </c>
    </row>
    <row r="6" spans="1:18" x14ac:dyDescent="0.3">
      <c r="A6" s="4">
        <v>3</v>
      </c>
      <c r="B6" s="6">
        <f>AVERAGE(DT!C4:C1004)</f>
        <v>0.9285714285714286</v>
      </c>
      <c r="C6" s="6">
        <f>VAR(DT!C4:C1004)</f>
        <v>0.99450549450549453</v>
      </c>
      <c r="D6" s="6">
        <f t="shared" si="0"/>
        <v>0.99724896315087463</v>
      </c>
      <c r="E6" s="7">
        <f>COUNTA(Data!C4:C1000)</f>
        <v>14</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0.8571428571428571</v>
      </c>
    </row>
    <row r="7" spans="1:18" x14ac:dyDescent="0.3">
      <c r="A7" s="4">
        <v>4</v>
      </c>
      <c r="B7" s="6">
        <f>AVERAGE(DT!D4:D1004)</f>
        <v>0.8571428571428571</v>
      </c>
      <c r="C7" s="6">
        <f>VAR(DT!D4:D1004)</f>
        <v>1.8241758241758244</v>
      </c>
      <c r="D7" s="6">
        <f t="shared" si="0"/>
        <v>1.3506205330054124</v>
      </c>
      <c r="E7" s="7">
        <f>COUNTA(Data!D4:D1000)</f>
        <v>14</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1.0892857142857142</v>
      </c>
    </row>
    <row r="8" spans="1:18" x14ac:dyDescent="0.3">
      <c r="A8" s="4">
        <v>5</v>
      </c>
      <c r="B8" s="6">
        <f>AVERAGE(DT!E4:E1004)</f>
        <v>1.1428571428571428</v>
      </c>
      <c r="C8" s="6">
        <f>VAR(DT!E4:E1004)</f>
        <v>1.054945054945055</v>
      </c>
      <c r="D8" s="6">
        <f t="shared" si="0"/>
        <v>1.0271051820261909</v>
      </c>
      <c r="E8" s="7">
        <f>COUNTA(Data!E4:E1000)</f>
        <v>14</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0.9821428571428571</v>
      </c>
    </row>
    <row r="9" spans="1:18" x14ac:dyDescent="0.3">
      <c r="A9" s="4">
        <v>6</v>
      </c>
      <c r="B9" s="6">
        <f>AVERAGE(DT!F4:F1004)</f>
        <v>0.7857142857142857</v>
      </c>
      <c r="C9" s="6">
        <f>VAR(DT!F4:F1004)</f>
        <v>1.2582417582417582</v>
      </c>
      <c r="D9" s="6">
        <f t="shared" si="0"/>
        <v>1.1217137594956024</v>
      </c>
      <c r="E9" s="7">
        <f>COUNTA(Data!F4:F1000)</f>
        <v>14</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0.9642857142857143</v>
      </c>
    </row>
    <row r="10" spans="1:18" x14ac:dyDescent="0.3">
      <c r="A10" s="4">
        <v>7</v>
      </c>
      <c r="B10" s="6">
        <f>AVERAGE(DT!G4:G1004)</f>
        <v>0.7142857142857143</v>
      </c>
      <c r="C10" s="6">
        <f>VAR(DT!G4:G1004)</f>
        <v>1.6043956043956045</v>
      </c>
      <c r="D10" s="6">
        <f t="shared" si="0"/>
        <v>1.2666473875533018</v>
      </c>
      <c r="E10" s="7">
        <f>COUNTA(Data!G4:G1000)</f>
        <v>14</v>
      </c>
      <c r="F10" s="32" t="str">
        <f>VLOOKUP(Read_First!B4,Items!A1:BA50,14,FALSE)</f>
        <v>not interesting</v>
      </c>
      <c r="G10" s="33" t="str">
        <f>VLOOKUP(Read_First!B4,Items!A1:BA50,15,FALSE)</f>
        <v>interesting</v>
      </c>
      <c r="H10" s="39" t="str">
        <f>VLOOKUP(Read_First!B4,Items!A1:BI50,58,FALSE)</f>
        <v>Stimulation</v>
      </c>
      <c r="I10" s="18"/>
    </row>
    <row r="11" spans="1:18" x14ac:dyDescent="0.3">
      <c r="A11" s="4">
        <v>8</v>
      </c>
      <c r="B11" s="6">
        <f>AVERAGE(DT!H4:H1004)</f>
        <v>0.7857142857142857</v>
      </c>
      <c r="C11" s="6">
        <f>VAR(DT!H4:H1004)</f>
        <v>1.2582417582417582</v>
      </c>
      <c r="D11" s="6">
        <f t="shared" si="0"/>
        <v>1.1217137594956024</v>
      </c>
      <c r="E11" s="7">
        <f>COUNTA(Data!H4:H1000)</f>
        <v>14</v>
      </c>
      <c r="F11" s="32" t="str">
        <f>VLOOKUP(Read_First!B4,Items!A1:BA50,16,FALSE)</f>
        <v>unpredictable</v>
      </c>
      <c r="G11" s="33" t="str">
        <f>VLOOKUP(Read_First!B4,Items!A1:BA50,17,FALSE)</f>
        <v>predictable</v>
      </c>
      <c r="H11" s="38" t="str">
        <f>VLOOKUP(Read_First!B4,Items!A1:BI50,57,FALSE)</f>
        <v>Dependability</v>
      </c>
      <c r="I11" s="16"/>
    </row>
    <row r="12" spans="1:18" x14ac:dyDescent="0.3">
      <c r="A12" s="4">
        <v>9</v>
      </c>
      <c r="B12" s="6">
        <f>AVERAGE(DT!I4:I1004)</f>
        <v>0.5</v>
      </c>
      <c r="C12" s="6">
        <f>VAR(DT!I4:I1004)</f>
        <v>1.9615384615384615</v>
      </c>
      <c r="D12" s="6">
        <f t="shared" si="0"/>
        <v>1.4005493427717788</v>
      </c>
      <c r="E12" s="7">
        <f>COUNTA(Data!I4:I1000)</f>
        <v>14</v>
      </c>
      <c r="F12" s="32" t="str">
        <f>VLOOKUP(Read_First!B4,Items!A1:BA50,18,FALSE)</f>
        <v>fast</v>
      </c>
      <c r="G12" s="33" t="str">
        <f>VLOOKUP(Read_First!B4,Items!A1:BA50,19,FALSE)</f>
        <v>slow</v>
      </c>
      <c r="H12" s="38" t="str">
        <f>VLOOKUP(Read_First!B4,Items!A1:BI50,56,FALSE)</f>
        <v>Efficiency</v>
      </c>
      <c r="I12" s="14"/>
    </row>
    <row r="13" spans="1:18" x14ac:dyDescent="0.3">
      <c r="A13" s="4">
        <v>10</v>
      </c>
      <c r="B13" s="6">
        <f>AVERAGE(DT!J4:J1004)</f>
        <v>1.3571428571428572</v>
      </c>
      <c r="C13" s="6">
        <f>VAR(DT!J4:J1004)</f>
        <v>1.7857142857142858</v>
      </c>
      <c r="D13" s="6">
        <f t="shared" si="0"/>
        <v>1.3363062095621219</v>
      </c>
      <c r="E13" s="7">
        <f>COUNTA(Data!J4:J1000)</f>
        <v>14</v>
      </c>
      <c r="F13" s="32" t="str">
        <f>VLOOKUP(Read_First!B4,Items!A1:BA50,20,FALSE)</f>
        <v>inventive</v>
      </c>
      <c r="G13" s="33" t="str">
        <f>VLOOKUP(Read_First!B4,Items!A1:BA50,21,FALSE)</f>
        <v>conventional</v>
      </c>
      <c r="H13" s="38" t="str">
        <f>VLOOKUP(Read_First!B4,Items!A1:BI50,59,FALSE)</f>
        <v>Novelty</v>
      </c>
      <c r="I13" s="17"/>
    </row>
    <row r="14" spans="1:18" x14ac:dyDescent="0.3">
      <c r="A14" s="4">
        <v>11</v>
      </c>
      <c r="B14" s="6">
        <f>AVERAGE(DT!K4:K1004)</f>
        <v>1.4285714285714286</v>
      </c>
      <c r="C14" s="6">
        <f>VAR(DT!K4:K1004)</f>
        <v>0.41758241758241749</v>
      </c>
      <c r="D14" s="6">
        <f t="shared" si="0"/>
        <v>0.64620617265886393</v>
      </c>
      <c r="E14" s="7">
        <f>COUNTA(Data!K4:K1000)</f>
        <v>14</v>
      </c>
      <c r="F14" s="32" t="str">
        <f>VLOOKUP(Read_First!B4,Items!A1:BA50,22,FALSE)</f>
        <v>obstructive</v>
      </c>
      <c r="G14" s="33" t="str">
        <f>VLOOKUP(Read_First!B4,Items!A1:BA50,23,FALSE)</f>
        <v>supportive</v>
      </c>
      <c r="H14" s="38" t="str">
        <f>VLOOKUP(Read_First!B4,Items!A1:BI50,57,FALSE)</f>
        <v>Dependability</v>
      </c>
      <c r="I14" s="16"/>
    </row>
    <row r="15" spans="1:18" x14ac:dyDescent="0.3">
      <c r="A15" s="4">
        <v>12</v>
      </c>
      <c r="B15" s="6">
        <f>AVERAGE(DT!L4:L1004)</f>
        <v>1.0714285714285714</v>
      </c>
      <c r="C15" s="6">
        <f>VAR(DT!L4:L1004)</f>
        <v>1.6098901098901097</v>
      </c>
      <c r="D15" s="6">
        <f t="shared" si="0"/>
        <v>1.2688144505364485</v>
      </c>
      <c r="E15" s="7">
        <f>COUNTA(Data!L4:L1000)</f>
        <v>14</v>
      </c>
      <c r="F15" s="32" t="str">
        <f>VLOOKUP(Read_First!B4,Items!A1:BA50,24,FALSE)</f>
        <v>good</v>
      </c>
      <c r="G15" s="33" t="str">
        <f>VLOOKUP(Read_First!B4,Items!A1:BA50,25,FALSE)</f>
        <v>bad</v>
      </c>
      <c r="H15" s="38" t="str">
        <f>VLOOKUP(Read_First!B4,Items!A1:BI50,54,FALSE)</f>
        <v>Attractiveness</v>
      </c>
      <c r="I15" s="13"/>
    </row>
    <row r="16" spans="1:18" x14ac:dyDescent="0.3">
      <c r="A16" s="4">
        <v>13</v>
      </c>
      <c r="B16" s="6">
        <f>AVERAGE(DT!M4:M1004)</f>
        <v>0.7857142857142857</v>
      </c>
      <c r="C16" s="6">
        <f>VAR(DT!M4:M1004)</f>
        <v>1.7197802197802199</v>
      </c>
      <c r="D16" s="6">
        <f t="shared" si="0"/>
        <v>1.3114039117603011</v>
      </c>
      <c r="E16" s="7">
        <f>COUNTA(Data!M4:M1000)</f>
        <v>14</v>
      </c>
      <c r="F16" s="32" t="str">
        <f>VLOOKUP(Read_First!B4,Items!A1:BA50,26,FALSE)</f>
        <v>complicated</v>
      </c>
      <c r="G16" s="33" t="str">
        <f>VLOOKUP(Read_First!B4,Items!A1:BA50,27,FALSE)</f>
        <v>easy</v>
      </c>
      <c r="H16" s="38" t="str">
        <f>VLOOKUP(Read_First!B4,Items!A1:BI50,55,FALSE)</f>
        <v>Perspicuity</v>
      </c>
      <c r="I16" s="15"/>
    </row>
    <row r="17" spans="1:9" x14ac:dyDescent="0.3">
      <c r="A17" s="4">
        <v>14</v>
      </c>
      <c r="B17" s="6">
        <f>AVERAGE(DT!N4:N1004)</f>
        <v>0.9285714285714286</v>
      </c>
      <c r="C17" s="6">
        <f>VAR(DT!N4:N1004)</f>
        <v>1.3021978021978025</v>
      </c>
      <c r="D17" s="6">
        <f t="shared" si="0"/>
        <v>1.1411388181101378</v>
      </c>
      <c r="E17" s="7">
        <f>COUNTA(Data!N4:N1000)</f>
        <v>14</v>
      </c>
      <c r="F17" s="32" t="str">
        <f>VLOOKUP(Read_First!B4,Items!A1:BA50,28,FALSE)</f>
        <v>unlikable</v>
      </c>
      <c r="G17" s="33" t="str">
        <f>VLOOKUP(Read_First!B4,Items!A1:BA50,29,FALSE)</f>
        <v>pleasing</v>
      </c>
      <c r="H17" s="38" t="str">
        <f>VLOOKUP(Read_First!B4,Items!A1:BI50,54,FALSE)</f>
        <v>Attractiveness</v>
      </c>
      <c r="I17" s="13"/>
    </row>
    <row r="18" spans="1:9" x14ac:dyDescent="0.3">
      <c r="A18" s="4">
        <v>15</v>
      </c>
      <c r="B18" s="6">
        <f>AVERAGE(DT!O4:O1004)</f>
        <v>0.2857142857142857</v>
      </c>
      <c r="C18" s="6">
        <f>VAR(DT!O4:O1004)</f>
        <v>1.2967032967032968</v>
      </c>
      <c r="D18" s="6">
        <f t="shared" si="0"/>
        <v>1.1387288073563857</v>
      </c>
      <c r="E18" s="7">
        <f>COUNTA(Data!O4:O1000)</f>
        <v>14</v>
      </c>
      <c r="F18" s="32" t="str">
        <f>VLOOKUP(Read_First!B4,Items!A1:BA50,30,FALSE)</f>
        <v>usual</v>
      </c>
      <c r="G18" s="33" t="str">
        <f>VLOOKUP(Read_First!B4,Items!A1:BA50,31,FALSE)</f>
        <v>leading edge</v>
      </c>
      <c r="H18" s="38" t="str">
        <f>VLOOKUP(Read_First!B4,Items!A1:BI50,59,FALSE)</f>
        <v>Novelty</v>
      </c>
      <c r="I18" s="17"/>
    </row>
    <row r="19" spans="1:9" x14ac:dyDescent="0.3">
      <c r="A19" s="4">
        <v>16</v>
      </c>
      <c r="B19" s="6">
        <f>AVERAGE(DT!P4:P1004)</f>
        <v>0.9285714285714286</v>
      </c>
      <c r="C19" s="6">
        <f>VAR(DT!P4:P1004)</f>
        <v>1.7637362637362639</v>
      </c>
      <c r="D19" s="6">
        <f t="shared" si="0"/>
        <v>1.3280573269766121</v>
      </c>
      <c r="E19" s="7">
        <f>COUNTA(Data!P4:P1000)</f>
        <v>14</v>
      </c>
      <c r="F19" s="32" t="str">
        <f>VLOOKUP(Read_First!B4,Items!A1:BA50,32,FALSE)</f>
        <v>unpleasant</v>
      </c>
      <c r="G19" s="33" t="str">
        <f>VLOOKUP(Read_First!B4,Items!A1:BA50,33,FALSE)</f>
        <v>pleasant</v>
      </c>
      <c r="H19" s="38" t="str">
        <f>VLOOKUP(Read_First!B4,Items!A1:BI50,54,FALSE)</f>
        <v>Attractiveness</v>
      </c>
      <c r="I19" s="13"/>
    </row>
    <row r="20" spans="1:9" x14ac:dyDescent="0.3">
      <c r="A20" s="4">
        <v>17</v>
      </c>
      <c r="B20" s="6">
        <f>AVERAGE(DT!Q4:Q1004)</f>
        <v>1</v>
      </c>
      <c r="C20" s="6">
        <f>VAR(DT!Q4:Q1004)</f>
        <v>2.9230769230769229</v>
      </c>
      <c r="D20" s="6">
        <f t="shared" si="0"/>
        <v>1.7097008285302207</v>
      </c>
      <c r="E20" s="7">
        <f>COUNTA(Data!Q4:Q1000)</f>
        <v>14</v>
      </c>
      <c r="F20" s="32" t="str">
        <f>VLOOKUP(Read_First!B4,Items!A1:BA50,34,FALSE)</f>
        <v>secure</v>
      </c>
      <c r="G20" s="33" t="str">
        <f>VLOOKUP(Read_First!B4,Items!A1:BA50,35,FALSE)</f>
        <v>not secure</v>
      </c>
      <c r="H20" s="38" t="str">
        <f>VLOOKUP(Read_First!B4,Items!A1:BI50,57,FALSE)</f>
        <v>Dependability</v>
      </c>
      <c r="I20" s="16"/>
    </row>
    <row r="21" spans="1:9" x14ac:dyDescent="0.3">
      <c r="A21" s="4">
        <v>18</v>
      </c>
      <c r="B21" s="6">
        <f>AVERAGE(DT!R4:R1004)</f>
        <v>1.2857142857142858</v>
      </c>
      <c r="C21" s="6">
        <f>VAR(DT!R4:R1004)</f>
        <v>1.9120879120879122</v>
      </c>
      <c r="D21" s="6">
        <f t="shared" si="0"/>
        <v>1.3827826698682306</v>
      </c>
      <c r="E21" s="7">
        <f>COUNTA(Data!R4:R1000)</f>
        <v>14</v>
      </c>
      <c r="F21" s="32" t="str">
        <f>VLOOKUP(Read_First!B4,Items!A1:BA50,36,FALSE)</f>
        <v>motivating</v>
      </c>
      <c r="G21" s="33" t="str">
        <f>VLOOKUP(Read_First!B4,Items!A1:BA50,37,FALSE)</f>
        <v>demotivating</v>
      </c>
      <c r="H21" s="39" t="str">
        <f>VLOOKUP(Read_First!B4,Items!A1:BI50,58,FALSE)</f>
        <v>Stimulation</v>
      </c>
      <c r="I21" s="18"/>
    </row>
    <row r="22" spans="1:9" x14ac:dyDescent="0.3">
      <c r="A22" s="4">
        <v>19</v>
      </c>
      <c r="B22" s="6">
        <f>AVERAGE(DT!S4:S1004)</f>
        <v>1.1428571428571428</v>
      </c>
      <c r="C22" s="6">
        <f>VAR(DT!S4:S1004)</f>
        <v>1.054945054945055</v>
      </c>
      <c r="D22" s="6">
        <f t="shared" si="0"/>
        <v>1.0271051820261909</v>
      </c>
      <c r="E22" s="7">
        <f>COUNTA(Data!S4:S1000)</f>
        <v>14</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3">
      <c r="A23" s="4">
        <v>20</v>
      </c>
      <c r="B23" s="6">
        <f>AVERAGE(DT!T4:T1004)</f>
        <v>1.0714285714285714</v>
      </c>
      <c r="C23" s="6">
        <f>VAR(DT!T4:T1004)</f>
        <v>0.84065934065934056</v>
      </c>
      <c r="D23" s="6">
        <f t="shared" si="0"/>
        <v>0.91687476825318981</v>
      </c>
      <c r="E23" s="7">
        <f>COUNTA(Data!T4:T1000)</f>
        <v>14</v>
      </c>
      <c r="F23" s="32" t="str">
        <f>VLOOKUP(Read_First!B4,Items!A1:BA50,40,FALSE)</f>
        <v>inefficient</v>
      </c>
      <c r="G23" s="33" t="str">
        <f>VLOOKUP(Read_First!B4,Items!A1:BA50,41,FALSE)</f>
        <v>efficient</v>
      </c>
      <c r="H23" s="38" t="str">
        <f>VLOOKUP(Read_First!B4,Items!A1:BI50,56,FALSE)</f>
        <v>Efficiency</v>
      </c>
      <c r="I23" s="14"/>
    </row>
    <row r="24" spans="1:9" x14ac:dyDescent="0.3">
      <c r="A24" s="10">
        <v>21</v>
      </c>
      <c r="B24" s="6">
        <f>AVERAGE(DT!U4:U1004)</f>
        <v>0.8571428571428571</v>
      </c>
      <c r="C24" s="6">
        <f>VAR(DT!U4:U1004)</f>
        <v>1.9780219780219781</v>
      </c>
      <c r="D24" s="6">
        <f t="shared" si="0"/>
        <v>1.4064216928154862</v>
      </c>
      <c r="E24" s="7">
        <f>COUNTA(Data!U4:U1000)</f>
        <v>14</v>
      </c>
      <c r="F24" s="32" t="str">
        <f>VLOOKUP(Read_First!B4,Items!A1:BA50,42,FALSE)</f>
        <v>clear</v>
      </c>
      <c r="G24" s="33" t="str">
        <f>VLOOKUP(Read_First!B4,Items!A1:BA50,43,FALSE)</f>
        <v>confusing</v>
      </c>
      <c r="H24" s="38" t="str">
        <f>VLOOKUP(Read_First!B4,Items!A1:BI50,55,FALSE)</f>
        <v>Perspicuity</v>
      </c>
      <c r="I24" s="15"/>
    </row>
    <row r="25" spans="1:9" x14ac:dyDescent="0.3">
      <c r="A25" s="10">
        <v>22</v>
      </c>
      <c r="B25" s="6">
        <f>AVERAGE(DT!V4:V1004)</f>
        <v>0.8571428571428571</v>
      </c>
      <c r="C25" s="6">
        <f>VAR(DT!V4:V1004)</f>
        <v>2.5934065934065935</v>
      </c>
      <c r="D25" s="6">
        <f t="shared" si="0"/>
        <v>1.6104057232283402</v>
      </c>
      <c r="E25" s="7">
        <f>COUNTA(Data!V4:V1000)</f>
        <v>14</v>
      </c>
      <c r="F25" s="32" t="str">
        <f>VLOOKUP(Read_First!B4,Items!A1:BA50,44,FALSE)</f>
        <v>impractical</v>
      </c>
      <c r="G25" s="33" t="str">
        <f>VLOOKUP(Read_First!B4,Items!A1:BA50,45,FALSE)</f>
        <v>practical</v>
      </c>
      <c r="H25" s="38" t="str">
        <f>VLOOKUP(Read_First!B4,Items!A1:BI50,56,FALSE)</f>
        <v>Efficiency</v>
      </c>
      <c r="I25" s="14"/>
    </row>
    <row r="26" spans="1:9" x14ac:dyDescent="0.3">
      <c r="A26" s="10">
        <v>23</v>
      </c>
      <c r="B26" s="6">
        <f>AVERAGE(DT!W4:W1004)</f>
        <v>1</v>
      </c>
      <c r="C26" s="6">
        <f>VAR(DT!W4:W1004)</f>
        <v>1.0769230769230769</v>
      </c>
      <c r="D26" s="6">
        <f t="shared" si="0"/>
        <v>1.0377490433255416</v>
      </c>
      <c r="E26" s="7">
        <f>COUNTA(Data!W4:W1000)</f>
        <v>14</v>
      </c>
      <c r="F26" s="32" t="str">
        <f>VLOOKUP(Read_First!B4,Items!A1:BA50,46,FALSE)</f>
        <v>organized</v>
      </c>
      <c r="G26" s="33" t="str">
        <f>VLOOKUP(Read_First!B4,Items!A1:BA50,47,FALSE)</f>
        <v>cluttered</v>
      </c>
      <c r="H26" s="38" t="str">
        <f>VLOOKUP(Read_First!B4,Items!A1:BI50,56,FALSE)</f>
        <v>Efficiency</v>
      </c>
      <c r="I26" s="14"/>
    </row>
    <row r="27" spans="1:9" x14ac:dyDescent="0.3">
      <c r="A27" s="10">
        <v>24</v>
      </c>
      <c r="B27" s="6">
        <f>AVERAGE(DT!X4:X1004)</f>
        <v>0.35714285714285715</v>
      </c>
      <c r="C27" s="6">
        <f>VAR(DT!X4:X1004)</f>
        <v>1.7857142857142858</v>
      </c>
      <c r="D27" s="6">
        <f t="shared" si="0"/>
        <v>1.3363062095621219</v>
      </c>
      <c r="E27" s="7">
        <f>COUNTA(Data!X4:X1000)</f>
        <v>14</v>
      </c>
      <c r="F27" s="32" t="str">
        <f>VLOOKUP(Read_First!B4,Items!A1:BA50,48,FALSE)</f>
        <v>attractive</v>
      </c>
      <c r="G27" s="33" t="str">
        <f>VLOOKUP(Read_First!B4,Items!A1:BA50,49,FALSE)</f>
        <v>unattractive</v>
      </c>
      <c r="H27" s="38" t="str">
        <f>VLOOKUP(Read_First!B4,Items!A1:BI50,54,FALSE)</f>
        <v>Attractiveness</v>
      </c>
      <c r="I27" s="13"/>
    </row>
    <row r="28" spans="1:9" x14ac:dyDescent="0.3">
      <c r="A28" s="10">
        <v>25</v>
      </c>
      <c r="B28" s="6">
        <f>AVERAGE(DT!Y4:Y1004)</f>
        <v>0.6428571428571429</v>
      </c>
      <c r="C28" s="6">
        <f>VAR(DT!Y4:Y1004)</f>
        <v>1.3241758241758244</v>
      </c>
      <c r="D28" s="6">
        <f t="shared" si="0"/>
        <v>1.1507283885330302</v>
      </c>
      <c r="E28" s="7">
        <f>COUNTA(Data!Y4:Y1000)</f>
        <v>14</v>
      </c>
      <c r="F28" s="32" t="str">
        <f>VLOOKUP(Read_First!B4,Items!A1:BA50,50,FALSE)</f>
        <v>friendly</v>
      </c>
      <c r="G28" s="33" t="str">
        <f>VLOOKUP(Read_First!B4,Items!A1:BA50,51,FALSE)</f>
        <v>unfriendly</v>
      </c>
      <c r="H28" s="38" t="str">
        <f>VLOOKUP(Read_First!B4,Items!A1:BI50,54,FALSE)</f>
        <v>Attractiveness</v>
      </c>
      <c r="I28" s="13"/>
    </row>
    <row r="29" spans="1:9" x14ac:dyDescent="0.3">
      <c r="A29" s="10">
        <v>26</v>
      </c>
      <c r="B29" s="6">
        <f>AVERAGE(DT!Z4:Z1004)</f>
        <v>1.2857142857142858</v>
      </c>
      <c r="C29" s="6">
        <f>VAR(DT!Z4:Z1004)</f>
        <v>0.52747252747252749</v>
      </c>
      <c r="D29" s="6">
        <f t="shared" si="0"/>
        <v>0.72627303920256292</v>
      </c>
      <c r="E29" s="7">
        <f>COUNTA(Data!Z4:Z1000)</f>
        <v>14</v>
      </c>
      <c r="F29" s="32" t="str">
        <f>VLOOKUP(Read_First!B4,Items!A1:BA50,52,FALSE)</f>
        <v>conservative</v>
      </c>
      <c r="G29" s="33" t="str">
        <f>VLOOKUP(Read_First!B4,Items!A1:BA50,53,FALSE)</f>
        <v>innovative</v>
      </c>
      <c r="H29" s="38" t="str">
        <f>VLOOKUP(Read_First!B4,Items!A1:BI50,59,FALSE)</f>
        <v>Novelty</v>
      </c>
      <c r="I29" s="17"/>
    </row>
    <row r="40" spans="11:15" x14ac:dyDescent="0.3">
      <c r="K40" s="81" t="s">
        <v>819</v>
      </c>
      <c r="L40" s="81"/>
    </row>
    <row r="41" spans="11:15" x14ac:dyDescent="0.3">
      <c r="K41" s="60" t="str">
        <f>VLOOKUP(Read_First!B4,Items!A1:BI50,54,FALSE)</f>
        <v>Attractiveness</v>
      </c>
      <c r="L41" s="61">
        <f>AVERAGE(DT!AC4:AC1004)</f>
        <v>0.67857142857142871</v>
      </c>
    </row>
    <row r="42" spans="11:15" x14ac:dyDescent="0.3">
      <c r="K42" s="2" t="str">
        <f>VLOOKUP(Read_First!B4,Items!A1:BI50,60,FALSE)</f>
        <v>Pragmatic Quality</v>
      </c>
      <c r="L42" s="62">
        <f>(L5+L6+L7)/3</f>
        <v>0.97023809523809523</v>
      </c>
    </row>
    <row r="43" spans="11:15" x14ac:dyDescent="0.3">
      <c r="K43" s="2" t="str">
        <f>VLOOKUP(Read_First!B4,Items!A1:BI50,61,FALSE)</f>
        <v>Hedonic Quality</v>
      </c>
      <c r="L43" s="62">
        <f>(L8+L9)/2</f>
        <v>0.9732142857142857</v>
      </c>
    </row>
    <row r="45" spans="11:15" ht="102.75" customHeight="1" x14ac:dyDescent="0.3">
      <c r="K45" s="74" t="s">
        <v>820</v>
      </c>
      <c r="L45" s="74"/>
      <c r="M45" s="74"/>
      <c r="N45" s="74"/>
      <c r="O45" s="74"/>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A10" workbookViewId="0">
      <selection activeCell="H39" sqref="H39"/>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84" t="s">
        <v>816</v>
      </c>
      <c r="B1" s="85"/>
      <c r="C1" s="85"/>
      <c r="D1" s="85"/>
      <c r="E1" s="85"/>
      <c r="F1" s="85"/>
      <c r="G1" s="85"/>
      <c r="H1" s="85"/>
      <c r="I1" s="85"/>
      <c r="J1" s="85"/>
      <c r="K1" s="85"/>
      <c r="L1" s="85"/>
      <c r="M1" s="85"/>
      <c r="N1" s="85"/>
      <c r="O1" s="85"/>
    </row>
    <row r="3" spans="1:15" x14ac:dyDescent="0.3">
      <c r="A3" s="81" t="s">
        <v>116</v>
      </c>
      <c r="B3" s="81"/>
      <c r="C3" s="81"/>
      <c r="D3" s="81"/>
      <c r="E3" s="81"/>
      <c r="F3" s="81"/>
      <c r="G3" s="81"/>
      <c r="I3" s="81" t="s">
        <v>113</v>
      </c>
      <c r="J3" s="81"/>
      <c r="K3" s="81"/>
      <c r="L3" s="81"/>
      <c r="M3" s="81"/>
      <c r="N3" s="81"/>
      <c r="O3" s="81"/>
    </row>
    <row r="4" spans="1:15" x14ac:dyDescent="0.3">
      <c r="A4" s="3" t="s">
        <v>2</v>
      </c>
      <c r="B4" s="5" t="s">
        <v>107</v>
      </c>
      <c r="C4" s="5" t="s">
        <v>109</v>
      </c>
      <c r="D4" s="3" t="s">
        <v>3</v>
      </c>
      <c r="E4" s="5" t="s">
        <v>114</v>
      </c>
      <c r="F4" s="81" t="s">
        <v>115</v>
      </c>
      <c r="G4" s="81"/>
      <c r="I4" s="5" t="s">
        <v>112</v>
      </c>
      <c r="J4" s="3" t="s">
        <v>107</v>
      </c>
      <c r="K4" s="3" t="s">
        <v>109</v>
      </c>
      <c r="L4" s="3" t="s">
        <v>3</v>
      </c>
      <c r="M4" s="5" t="s">
        <v>114</v>
      </c>
      <c r="N4" s="81" t="s">
        <v>115</v>
      </c>
      <c r="O4" s="81"/>
    </row>
    <row r="5" spans="1:15" x14ac:dyDescent="0.3">
      <c r="A5" s="22">
        <v>1</v>
      </c>
      <c r="B5" s="20">
        <f>Results!B4</f>
        <v>0.14285714285714285</v>
      </c>
      <c r="C5" s="20">
        <f>Results!D4</f>
        <v>0.86443782150756632</v>
      </c>
      <c r="D5" s="7">
        <f>Results!E4</f>
        <v>14</v>
      </c>
      <c r="E5" s="20">
        <f t="shared" ref="E5:E24" si="0">CONFIDENCE(0.05, C5, D5)</f>
        <v>0.4528119017572293</v>
      </c>
      <c r="F5" s="20">
        <f t="shared" ref="F5:F24" si="1">B5-E5</f>
        <v>-0.30995475890008645</v>
      </c>
      <c r="G5" s="20">
        <f t="shared" ref="G5:G24" si="2">B5+E5</f>
        <v>0.5956690446143722</v>
      </c>
      <c r="I5" s="19" t="str">
        <f>VLOOKUP(Read_First!B4,Items!A1:BI50,54,FALSE)</f>
        <v>Attractiveness</v>
      </c>
      <c r="J5" s="20">
        <f>AVERAGE(DT!AC4:AC1004)</f>
        <v>0.67857142857142871</v>
      </c>
      <c r="K5" s="20">
        <f>STDEV(DT!AC4:AC1004)</f>
        <v>0.88304128145965233</v>
      </c>
      <c r="L5" s="7">
        <f>MAX(D5:D24)</f>
        <v>14</v>
      </c>
      <c r="M5" s="20">
        <f t="shared" ref="M5:M10" si="3">CONFIDENCE(0.05, K5, L5)</f>
        <v>0.46255681095784418</v>
      </c>
      <c r="N5" s="20">
        <f t="shared" ref="N5:N10" si="4">J5-M5</f>
        <v>0.21601461761358454</v>
      </c>
      <c r="O5" s="20">
        <f t="shared" ref="O5:O10" si="5">J5+M5</f>
        <v>1.141128239529273</v>
      </c>
    </row>
    <row r="6" spans="1:15" x14ac:dyDescent="0.3">
      <c r="A6" s="22">
        <v>2</v>
      </c>
      <c r="B6" s="20">
        <f>Results!B5</f>
        <v>1.3571428571428572</v>
      </c>
      <c r="C6" s="20">
        <f>Results!D5</f>
        <v>1.3363062095621219</v>
      </c>
      <c r="D6" s="7">
        <f>Results!E5</f>
        <v>14</v>
      </c>
      <c r="E6" s="20">
        <f t="shared" si="0"/>
        <v>0.69998713733573348</v>
      </c>
      <c r="F6" s="20">
        <f t="shared" si="1"/>
        <v>0.65715571980712373</v>
      </c>
      <c r="G6" s="20">
        <f t="shared" si="2"/>
        <v>2.0571299944785908</v>
      </c>
      <c r="I6" s="19" t="str">
        <f>VLOOKUP(Read_First!B4,Items!A1:BI50,55,FALSE)</f>
        <v>Perspicuity</v>
      </c>
      <c r="J6" s="20">
        <f>AVERAGE(DT!AD4:AD1004)</f>
        <v>0.9642857142857143</v>
      </c>
      <c r="K6" s="20">
        <f>STDEV(DT!AD4:AD1004)</f>
        <v>1.155493329779465</v>
      </c>
      <c r="L6" s="7">
        <f>L5</f>
        <v>14</v>
      </c>
      <c r="M6" s="20">
        <f t="shared" si="3"/>
        <v>0.60527329913994643</v>
      </c>
      <c r="N6" s="20">
        <f t="shared" si="4"/>
        <v>0.35901241514576787</v>
      </c>
      <c r="O6" s="20">
        <f t="shared" si="5"/>
        <v>1.5695590134256607</v>
      </c>
    </row>
    <row r="7" spans="1:15" x14ac:dyDescent="0.3">
      <c r="A7" s="22">
        <v>3</v>
      </c>
      <c r="B7" s="20">
        <f>Results!B6</f>
        <v>0.9285714285714286</v>
      </c>
      <c r="C7" s="20">
        <f>Results!D6</f>
        <v>0.99724896315087463</v>
      </c>
      <c r="D7" s="7">
        <f>Results!E6</f>
        <v>14</v>
      </c>
      <c r="E7" s="20">
        <f t="shared" si="0"/>
        <v>0.52238135386330975</v>
      </c>
      <c r="F7" s="20">
        <f t="shared" si="1"/>
        <v>0.40619007470811885</v>
      </c>
      <c r="G7" s="20">
        <f t="shared" si="2"/>
        <v>1.4509527824347384</v>
      </c>
      <c r="I7" s="19" t="str">
        <f>VLOOKUP(Read_First!B4,Items!A1:BI50,56,FALSE)</f>
        <v>Efficiency</v>
      </c>
      <c r="J7" s="20">
        <f>AVERAGE(DT!AE4:AE1004)</f>
        <v>0.8571428571428571</v>
      </c>
      <c r="K7" s="20">
        <f>STDEV(DT!AE4:AE1004)</f>
        <v>0.97917884412971701</v>
      </c>
      <c r="L7" s="7">
        <f>L6</f>
        <v>14</v>
      </c>
      <c r="M7" s="20">
        <f t="shared" si="3"/>
        <v>0.51291582059374519</v>
      </c>
      <c r="N7" s="20">
        <f t="shared" si="4"/>
        <v>0.34422703654911191</v>
      </c>
      <c r="O7" s="20">
        <f t="shared" si="5"/>
        <v>1.3700586777366022</v>
      </c>
    </row>
    <row r="8" spans="1:15" x14ac:dyDescent="0.3">
      <c r="A8" s="22">
        <v>4</v>
      </c>
      <c r="B8" s="20">
        <f>Results!B7</f>
        <v>0.8571428571428571</v>
      </c>
      <c r="C8" s="20">
        <f>Results!D7</f>
        <v>1.3506205330054124</v>
      </c>
      <c r="D8" s="7">
        <f>Results!E7</f>
        <v>14</v>
      </c>
      <c r="E8" s="20">
        <f t="shared" si="0"/>
        <v>0.70748530071944626</v>
      </c>
      <c r="F8" s="20">
        <f t="shared" si="1"/>
        <v>0.14965755642341083</v>
      </c>
      <c r="G8" s="20">
        <f t="shared" si="2"/>
        <v>1.5646281578623034</v>
      </c>
      <c r="I8" s="21" t="str">
        <f>VLOOKUP(Read_First!B4,Items!A1:BI50,57,FALSE)</f>
        <v>Dependability</v>
      </c>
      <c r="J8" s="20">
        <f>AVERAGE(DT!AF4:AF1004)</f>
        <v>1.0892857142857142</v>
      </c>
      <c r="K8" s="20">
        <f>STDEV(DT!AF4:AF1004)</f>
        <v>0.71795076203267361</v>
      </c>
      <c r="L8" s="7">
        <f>L7</f>
        <v>14</v>
      </c>
      <c r="M8" s="20">
        <f t="shared" si="3"/>
        <v>0.37607869743263128</v>
      </c>
      <c r="N8" s="20">
        <f t="shared" si="4"/>
        <v>0.71320701685308285</v>
      </c>
      <c r="O8" s="20">
        <f t="shared" si="5"/>
        <v>1.4653644117183455</v>
      </c>
    </row>
    <row r="9" spans="1:15" x14ac:dyDescent="0.3">
      <c r="A9" s="22">
        <v>5</v>
      </c>
      <c r="B9" s="20">
        <f>Results!B8</f>
        <v>1.1428571428571428</v>
      </c>
      <c r="C9" s="20">
        <f>Results!D8</f>
        <v>1.0271051820261909</v>
      </c>
      <c r="D9" s="7">
        <f>Results!E8</f>
        <v>14</v>
      </c>
      <c r="E9" s="20">
        <f t="shared" si="0"/>
        <v>0.53802071034661902</v>
      </c>
      <c r="F9" s="20">
        <f t="shared" si="1"/>
        <v>0.60483643251052377</v>
      </c>
      <c r="G9" s="20">
        <f t="shared" si="2"/>
        <v>1.6808778532037618</v>
      </c>
      <c r="I9" s="21" t="str">
        <f>VLOOKUP(Read_First!B4,Items!A1:BI50,58,FALSE)</f>
        <v>Stimulation</v>
      </c>
      <c r="J9" s="20">
        <f>AVERAGE(DT!AG4:AG1004)</f>
        <v>0.9821428571428571</v>
      </c>
      <c r="K9" s="20">
        <f>STDEV(DT!AG4:AG1004)</f>
        <v>0.99258929899708093</v>
      </c>
      <c r="L9" s="7">
        <f>L8</f>
        <v>14</v>
      </c>
      <c r="M9" s="20">
        <f t="shared" si="3"/>
        <v>0.51994051736294755</v>
      </c>
      <c r="N9" s="20">
        <f t="shared" si="4"/>
        <v>0.46220233977990954</v>
      </c>
      <c r="O9" s="20">
        <f t="shared" si="5"/>
        <v>1.5020833745058046</v>
      </c>
    </row>
    <row r="10" spans="1:15" x14ac:dyDescent="0.3">
      <c r="A10" s="22">
        <v>6</v>
      </c>
      <c r="B10" s="20">
        <f>Results!B9</f>
        <v>0.7857142857142857</v>
      </c>
      <c r="C10" s="20">
        <f>Results!D9</f>
        <v>1.1217137594956024</v>
      </c>
      <c r="D10" s="7">
        <f>Results!E9</f>
        <v>14</v>
      </c>
      <c r="E10" s="20">
        <f t="shared" si="0"/>
        <v>0.58757880327198209</v>
      </c>
      <c r="F10" s="20">
        <f t="shared" si="1"/>
        <v>0.19813548244230361</v>
      </c>
      <c r="G10" s="20">
        <f t="shared" si="2"/>
        <v>1.3732930889862678</v>
      </c>
      <c r="I10" s="19" t="str">
        <f>VLOOKUP(Read_First!B4,Items!A1:BI50,59,FALSE)</f>
        <v>Novelty</v>
      </c>
      <c r="J10" s="20">
        <f>AVERAGE(DT!AH4:AH1004)</f>
        <v>0.9642857142857143</v>
      </c>
      <c r="K10" s="20">
        <f>STDEV(DT!AH4:AH1004)</f>
        <v>0.71962291712892446</v>
      </c>
      <c r="L10" s="7">
        <f>L9</f>
        <v>14</v>
      </c>
      <c r="M10" s="20">
        <f t="shared" si="3"/>
        <v>0.37695460974272188</v>
      </c>
      <c r="N10" s="20">
        <f t="shared" si="4"/>
        <v>0.58733110454299242</v>
      </c>
      <c r="O10" s="20">
        <f t="shared" si="5"/>
        <v>1.3412403240284361</v>
      </c>
    </row>
    <row r="11" spans="1:15" x14ac:dyDescent="0.3">
      <c r="A11" s="22">
        <v>7</v>
      </c>
      <c r="B11" s="20">
        <f>Results!B10</f>
        <v>0.7142857142857143</v>
      </c>
      <c r="C11" s="20">
        <f>Results!D10</f>
        <v>1.2666473875533018</v>
      </c>
      <c r="D11" s="7">
        <f>Results!E10</f>
        <v>14</v>
      </c>
      <c r="E11" s="20">
        <f t="shared" si="0"/>
        <v>0.66349828541001266</v>
      </c>
      <c r="F11" s="20">
        <f t="shared" si="1"/>
        <v>5.0787428875701646E-2</v>
      </c>
      <c r="G11" s="20">
        <f t="shared" si="2"/>
        <v>1.3777839996957271</v>
      </c>
    </row>
    <row r="12" spans="1:15" x14ac:dyDescent="0.3">
      <c r="A12" s="22">
        <v>8</v>
      </c>
      <c r="B12" s="20">
        <f>Results!B11</f>
        <v>0.7857142857142857</v>
      </c>
      <c r="C12" s="20">
        <f>Results!D11</f>
        <v>1.1217137594956024</v>
      </c>
      <c r="D12" s="7">
        <f>Results!E11</f>
        <v>14</v>
      </c>
      <c r="E12" s="20">
        <f t="shared" si="0"/>
        <v>0.58757880327198209</v>
      </c>
      <c r="F12" s="20">
        <f t="shared" si="1"/>
        <v>0.19813548244230361</v>
      </c>
      <c r="G12" s="20">
        <f t="shared" si="2"/>
        <v>1.3732930889862678</v>
      </c>
    </row>
    <row r="13" spans="1:15" x14ac:dyDescent="0.3">
      <c r="A13" s="22">
        <v>9</v>
      </c>
      <c r="B13" s="20">
        <f>Results!B12</f>
        <v>0.5</v>
      </c>
      <c r="C13" s="20">
        <f>Results!D12</f>
        <v>1.4005493427717788</v>
      </c>
      <c r="D13" s="7">
        <f>Results!E12</f>
        <v>14</v>
      </c>
      <c r="E13" s="20">
        <f t="shared" si="0"/>
        <v>0.73363913011038451</v>
      </c>
      <c r="F13" s="20">
        <f t="shared" si="1"/>
        <v>-0.23363913011038451</v>
      </c>
      <c r="G13" s="20">
        <f t="shared" si="2"/>
        <v>1.2336391301103844</v>
      </c>
    </row>
    <row r="14" spans="1:15" x14ac:dyDescent="0.3">
      <c r="A14" s="22">
        <v>10</v>
      </c>
      <c r="B14" s="20">
        <f>Results!B13</f>
        <v>1.3571428571428572</v>
      </c>
      <c r="C14" s="20">
        <f>Results!D13</f>
        <v>1.3363062095621219</v>
      </c>
      <c r="D14" s="7">
        <f>Results!E13</f>
        <v>14</v>
      </c>
      <c r="E14" s="20">
        <f t="shared" si="0"/>
        <v>0.69998713733573348</v>
      </c>
      <c r="F14" s="20">
        <f t="shared" si="1"/>
        <v>0.65715571980712373</v>
      </c>
      <c r="G14" s="20">
        <f t="shared" si="2"/>
        <v>2.0571299944785908</v>
      </c>
    </row>
    <row r="15" spans="1:15" x14ac:dyDescent="0.3">
      <c r="A15" s="22">
        <v>11</v>
      </c>
      <c r="B15" s="20">
        <f>Results!B14</f>
        <v>1.4285714285714286</v>
      </c>
      <c r="C15" s="20">
        <f>Results!D14</f>
        <v>0.64620617265886393</v>
      </c>
      <c r="D15" s="7">
        <f>Results!E14</f>
        <v>14</v>
      </c>
      <c r="E15" s="20">
        <f t="shared" si="0"/>
        <v>0.33849727382197781</v>
      </c>
      <c r="F15" s="20">
        <f t="shared" si="1"/>
        <v>1.0900741547494508</v>
      </c>
      <c r="G15" s="20">
        <f t="shared" si="2"/>
        <v>1.7670687023934064</v>
      </c>
    </row>
    <row r="16" spans="1:15" x14ac:dyDescent="0.3">
      <c r="A16" s="22">
        <v>12</v>
      </c>
      <c r="B16" s="20">
        <f>Results!B15</f>
        <v>1.0714285714285714</v>
      </c>
      <c r="C16" s="20">
        <f>Results!D15</f>
        <v>1.2688144505364485</v>
      </c>
      <c r="D16" s="7">
        <f>Results!E15</f>
        <v>14</v>
      </c>
      <c r="E16" s="20">
        <f t="shared" si="0"/>
        <v>0.66463344156145809</v>
      </c>
      <c r="F16" s="20">
        <f t="shared" si="1"/>
        <v>0.4067951298671133</v>
      </c>
      <c r="G16" s="20">
        <f t="shared" si="2"/>
        <v>1.7360620129900295</v>
      </c>
    </row>
    <row r="17" spans="1:7" x14ac:dyDescent="0.3">
      <c r="A17" s="22">
        <v>13</v>
      </c>
      <c r="B17" s="20">
        <f>Results!B16</f>
        <v>0.7857142857142857</v>
      </c>
      <c r="C17" s="20">
        <f>Results!D16</f>
        <v>1.3114039117603011</v>
      </c>
      <c r="D17" s="7">
        <f>Results!E16</f>
        <v>14</v>
      </c>
      <c r="E17" s="20">
        <f t="shared" si="0"/>
        <v>0.68694275572121533</v>
      </c>
      <c r="F17" s="20">
        <f t="shared" si="1"/>
        <v>9.8771529993070373E-2</v>
      </c>
      <c r="G17" s="20">
        <f t="shared" si="2"/>
        <v>1.4726570414355011</v>
      </c>
    </row>
    <row r="18" spans="1:7" x14ac:dyDescent="0.3">
      <c r="A18" s="22">
        <v>14</v>
      </c>
      <c r="B18" s="20">
        <f>Results!B17</f>
        <v>0.9285714285714286</v>
      </c>
      <c r="C18" s="20">
        <f>Results!D17</f>
        <v>1.1411388181101378</v>
      </c>
      <c r="D18" s="7">
        <f>Results!E17</f>
        <v>14</v>
      </c>
      <c r="E18" s="20">
        <f t="shared" si="0"/>
        <v>0.59775408426287346</v>
      </c>
      <c r="F18" s="20">
        <f t="shared" si="1"/>
        <v>0.33081734430855514</v>
      </c>
      <c r="G18" s="20">
        <f t="shared" si="2"/>
        <v>1.5263255128343021</v>
      </c>
    </row>
    <row r="19" spans="1:7" x14ac:dyDescent="0.3">
      <c r="A19" s="22">
        <v>15</v>
      </c>
      <c r="B19" s="20">
        <f>Results!B18</f>
        <v>0.2857142857142857</v>
      </c>
      <c r="C19" s="20">
        <f>Results!D18</f>
        <v>1.1387288073563857</v>
      </c>
      <c r="D19" s="7">
        <f>Results!E18</f>
        <v>14</v>
      </c>
      <c r="E19" s="20">
        <f t="shared" si="0"/>
        <v>0.5964916666250627</v>
      </c>
      <c r="F19" s="20">
        <f t="shared" si="1"/>
        <v>-0.310777380910777</v>
      </c>
      <c r="G19" s="20">
        <f t="shared" si="2"/>
        <v>0.8822059523393484</v>
      </c>
    </row>
    <row r="20" spans="1:7" x14ac:dyDescent="0.3">
      <c r="A20" s="22">
        <v>16</v>
      </c>
      <c r="B20" s="20">
        <f>Results!B19</f>
        <v>0.9285714285714286</v>
      </c>
      <c r="C20" s="20">
        <f>Results!D19</f>
        <v>1.3280573269766121</v>
      </c>
      <c r="D20" s="7">
        <f>Results!E19</f>
        <v>14</v>
      </c>
      <c r="E20" s="20">
        <f t="shared" si="0"/>
        <v>0.69566618779143574</v>
      </c>
      <c r="F20" s="20">
        <f t="shared" si="1"/>
        <v>0.23290524077999286</v>
      </c>
      <c r="G20" s="20">
        <f t="shared" si="2"/>
        <v>1.6242376163628642</v>
      </c>
    </row>
    <row r="21" spans="1:7" x14ac:dyDescent="0.3">
      <c r="A21" s="22">
        <v>17</v>
      </c>
      <c r="B21" s="20">
        <f>Results!B20</f>
        <v>1</v>
      </c>
      <c r="C21" s="20">
        <f>Results!D20</f>
        <v>1.7097008285302207</v>
      </c>
      <c r="D21" s="7">
        <f>Results!E20</f>
        <v>14</v>
      </c>
      <c r="E21" s="20">
        <f t="shared" si="0"/>
        <v>0.89557960600628761</v>
      </c>
      <c r="F21" s="20">
        <f t="shared" si="1"/>
        <v>0.10442039399371239</v>
      </c>
      <c r="G21" s="20">
        <f t="shared" si="2"/>
        <v>1.8955796060062875</v>
      </c>
    </row>
    <row r="22" spans="1:7" x14ac:dyDescent="0.3">
      <c r="A22" s="22">
        <v>18</v>
      </c>
      <c r="B22" s="20">
        <f>Results!B21</f>
        <v>1.2857142857142858</v>
      </c>
      <c r="C22" s="20">
        <f>Results!D21</f>
        <v>1.3827826698682306</v>
      </c>
      <c r="D22" s="7">
        <f>Results!E21</f>
        <v>14</v>
      </c>
      <c r="E22" s="20">
        <f t="shared" si="0"/>
        <v>0.7243325487170299</v>
      </c>
      <c r="F22" s="20">
        <f t="shared" si="1"/>
        <v>0.56138173699725591</v>
      </c>
      <c r="G22" s="20">
        <f t="shared" si="2"/>
        <v>2.0100468344313156</v>
      </c>
    </row>
    <row r="23" spans="1:7" x14ac:dyDescent="0.3">
      <c r="A23" s="22">
        <v>19</v>
      </c>
      <c r="B23" s="20">
        <f>Results!B22</f>
        <v>1.1428571428571428</v>
      </c>
      <c r="C23" s="20">
        <f>Results!D22</f>
        <v>1.0271051820261909</v>
      </c>
      <c r="D23" s="7">
        <f>Results!E22</f>
        <v>14</v>
      </c>
      <c r="E23" s="20">
        <f t="shared" si="0"/>
        <v>0.53802071034661902</v>
      </c>
      <c r="F23" s="20">
        <f t="shared" si="1"/>
        <v>0.60483643251052377</v>
      </c>
      <c r="G23" s="20">
        <f t="shared" si="2"/>
        <v>1.6808778532037618</v>
      </c>
    </row>
    <row r="24" spans="1:7" x14ac:dyDescent="0.3">
      <c r="A24" s="22">
        <v>20</v>
      </c>
      <c r="B24" s="20">
        <f>Results!B23</f>
        <v>1.0714285714285714</v>
      </c>
      <c r="C24" s="20">
        <f>Results!D23</f>
        <v>0.91687476825318981</v>
      </c>
      <c r="D24" s="7">
        <f>Results!E23</f>
        <v>14</v>
      </c>
      <c r="E24" s="20">
        <f t="shared" si="0"/>
        <v>0.48027954950177043</v>
      </c>
      <c r="F24" s="20">
        <f t="shared" si="1"/>
        <v>0.59114902192680097</v>
      </c>
      <c r="G24" s="20">
        <f t="shared" si="2"/>
        <v>1.5517081209303418</v>
      </c>
    </row>
    <row r="25" spans="1:7" x14ac:dyDescent="0.3">
      <c r="A25" s="23">
        <v>21</v>
      </c>
      <c r="B25" s="20">
        <f>Results!B24</f>
        <v>0.8571428571428571</v>
      </c>
      <c r="C25" s="20">
        <f>Results!D24</f>
        <v>1.4064216928154862</v>
      </c>
      <c r="D25" s="7">
        <f>Results!E24</f>
        <v>14</v>
      </c>
      <c r="E25" s="20">
        <f t="shared" ref="E25:E30" si="6">CONFIDENCE(0.05, C25, D25)</f>
        <v>0.73671519865449087</v>
      </c>
      <c r="F25" s="20">
        <f t="shared" ref="F25:F30" si="7">B25-E25</f>
        <v>0.12042765848836623</v>
      </c>
      <c r="G25" s="20">
        <f t="shared" ref="G25:G30" si="8">B25+E25</f>
        <v>1.5938580557973481</v>
      </c>
    </row>
    <row r="26" spans="1:7" x14ac:dyDescent="0.3">
      <c r="A26" s="23">
        <v>22</v>
      </c>
      <c r="B26" s="20">
        <f>Results!B25</f>
        <v>0.8571428571428571</v>
      </c>
      <c r="C26" s="20">
        <f>Results!D25</f>
        <v>1.6104057232283402</v>
      </c>
      <c r="D26" s="7">
        <f>Results!E25</f>
        <v>14</v>
      </c>
      <c r="E26" s="20">
        <f t="shared" si="6"/>
        <v>0.8435666047836945</v>
      </c>
      <c r="F26" s="20">
        <f t="shared" si="7"/>
        <v>1.3576252359162599E-2</v>
      </c>
      <c r="G26" s="20">
        <f t="shared" si="8"/>
        <v>1.7007094619265515</v>
      </c>
    </row>
    <row r="27" spans="1:7" x14ac:dyDescent="0.3">
      <c r="A27" s="23">
        <v>23</v>
      </c>
      <c r="B27" s="20">
        <f>Results!B26</f>
        <v>1</v>
      </c>
      <c r="C27" s="20">
        <f>Results!D26</f>
        <v>1.0377490433255416</v>
      </c>
      <c r="D27" s="7">
        <f>Results!E26</f>
        <v>14</v>
      </c>
      <c r="E27" s="20">
        <f t="shared" si="6"/>
        <v>0.54359620340937487</v>
      </c>
      <c r="F27" s="20">
        <f t="shared" si="7"/>
        <v>0.45640379659062513</v>
      </c>
      <c r="G27" s="20">
        <f t="shared" si="8"/>
        <v>1.5435962034093749</v>
      </c>
    </row>
    <row r="28" spans="1:7" x14ac:dyDescent="0.3">
      <c r="A28" s="23">
        <v>24</v>
      </c>
      <c r="B28" s="20">
        <f>Results!B27</f>
        <v>0.35714285714285715</v>
      </c>
      <c r="C28" s="20">
        <f>Results!D27</f>
        <v>1.3363062095621219</v>
      </c>
      <c r="D28" s="7">
        <f>Results!E27</f>
        <v>14</v>
      </c>
      <c r="E28" s="20">
        <f t="shared" si="6"/>
        <v>0.69998713733573348</v>
      </c>
      <c r="F28" s="20">
        <f t="shared" si="7"/>
        <v>-0.34284428019287633</v>
      </c>
      <c r="G28" s="20">
        <f t="shared" si="8"/>
        <v>1.0571299944785906</v>
      </c>
    </row>
    <row r="29" spans="1:7" x14ac:dyDescent="0.3">
      <c r="A29" s="23">
        <v>25</v>
      </c>
      <c r="B29" s="20">
        <f>Results!B28</f>
        <v>0.6428571428571429</v>
      </c>
      <c r="C29" s="20">
        <f>Results!D28</f>
        <v>1.1507283885330302</v>
      </c>
      <c r="D29" s="7">
        <f>Results!E28</f>
        <v>14</v>
      </c>
      <c r="E29" s="20">
        <f t="shared" si="6"/>
        <v>0.60277731613934538</v>
      </c>
      <c r="F29" s="20">
        <f t="shared" si="7"/>
        <v>4.0079826717797529E-2</v>
      </c>
      <c r="G29" s="20">
        <f t="shared" si="8"/>
        <v>1.2456344589964883</v>
      </c>
    </row>
    <row r="30" spans="1:7" x14ac:dyDescent="0.3">
      <c r="A30" s="23">
        <v>26</v>
      </c>
      <c r="B30" s="20">
        <f>Results!B29</f>
        <v>1.2857142857142858</v>
      </c>
      <c r="C30" s="20">
        <f>Results!D29</f>
        <v>0.72627303920256292</v>
      </c>
      <c r="D30" s="7">
        <f>Results!E29</f>
        <v>14</v>
      </c>
      <c r="E30" s="20">
        <f t="shared" si="6"/>
        <v>0.38043809270489765</v>
      </c>
      <c r="F30" s="20">
        <f t="shared" si="7"/>
        <v>0.90527619300938822</v>
      </c>
      <c r="G30" s="20">
        <f t="shared" si="8"/>
        <v>1.6661523784191834</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A4" workbookViewId="0">
      <selection activeCell="J22" sqref="J22"/>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4" t="s">
        <v>817</v>
      </c>
      <c r="B1" s="86"/>
      <c r="C1" s="86"/>
      <c r="D1" s="86"/>
      <c r="E1" s="86"/>
      <c r="F1" s="86"/>
      <c r="G1" s="86"/>
      <c r="H1" s="86"/>
      <c r="I1" s="86"/>
      <c r="J1" s="86"/>
      <c r="K1" s="86"/>
      <c r="L1" s="86"/>
      <c r="M1" s="86"/>
      <c r="N1" s="86"/>
      <c r="O1" s="86"/>
      <c r="P1" s="86"/>
      <c r="Q1" s="86"/>
      <c r="R1" s="86"/>
    </row>
    <row r="3" spans="1:18" x14ac:dyDescent="0.3">
      <c r="A3" s="77" t="str">
        <f>VLOOKUP(Read_First!B4,Items!A1:BI50,54,FALSE)</f>
        <v>Attractiveness</v>
      </c>
      <c r="B3" s="77"/>
      <c r="D3" s="77" t="str">
        <f>VLOOKUP(Read_First!B4,Items!A1:BI50,55,FALSE)</f>
        <v>Perspicuity</v>
      </c>
      <c r="E3" s="77"/>
      <c r="G3" s="77" t="str">
        <f>VLOOKUP(Read_First!B4,Items!A1:BI50,56,FALSE)</f>
        <v>Efficiency</v>
      </c>
      <c r="H3" s="77"/>
      <c r="J3" s="77" t="str">
        <f>VLOOKUP(Read_First!B4,Items!A1:BI50,57,FALSE)</f>
        <v>Dependability</v>
      </c>
      <c r="K3" s="77"/>
      <c r="M3" s="77" t="str">
        <f>VLOOKUP(Read_First!B4,Items!A1:BI50,58,FALSE)</f>
        <v>Stimulation</v>
      </c>
      <c r="N3" s="77"/>
      <c r="P3" s="77" t="str">
        <f>VLOOKUP(Read_First!B4,Items!A1:BI50,59,FALSE)</f>
        <v>Novelty</v>
      </c>
      <c r="Q3" s="77"/>
    </row>
    <row r="4" spans="1:18" x14ac:dyDescent="0.3">
      <c r="A4" s="54" t="s">
        <v>0</v>
      </c>
      <c r="B4" s="54" t="s">
        <v>117</v>
      </c>
      <c r="D4" s="54" t="s">
        <v>0</v>
      </c>
      <c r="E4" s="54" t="s">
        <v>117</v>
      </c>
      <c r="G4" s="54" t="s">
        <v>0</v>
      </c>
      <c r="H4" s="54" t="s">
        <v>117</v>
      </c>
      <c r="J4" s="54" t="s">
        <v>0</v>
      </c>
      <c r="K4" s="54" t="s">
        <v>117</v>
      </c>
      <c r="M4" s="54" t="s">
        <v>0</v>
      </c>
      <c r="N4" s="54" t="s">
        <v>117</v>
      </c>
      <c r="P4" s="54" t="s">
        <v>0</v>
      </c>
      <c r="Q4" s="54" t="s">
        <v>117</v>
      </c>
    </row>
    <row r="5" spans="1:18" x14ac:dyDescent="0.3">
      <c r="A5" s="55" t="s">
        <v>36</v>
      </c>
      <c r="B5" s="56">
        <f>CORREL(DT!A4:A1004,DT!L4:L1004)</f>
        <v>0.2705144666952719</v>
      </c>
      <c r="D5" s="55" t="s">
        <v>5</v>
      </c>
      <c r="E5" s="56">
        <f>CORREL(DT!B4:B1004,DT!D4:D1004)</f>
        <v>0.79760996086785774</v>
      </c>
      <c r="G5" s="55" t="s">
        <v>11</v>
      </c>
      <c r="H5" s="56">
        <f>CORREL(DT!I4:I1004,DT!T4:T1004)</f>
        <v>0.74878687826075818</v>
      </c>
      <c r="J5" s="55" t="s">
        <v>17</v>
      </c>
      <c r="K5" s="56">
        <f>CORREL(DT!H4:H1004,DT!K4:K1004)</f>
        <v>-0.18192262101446641</v>
      </c>
      <c r="M5" s="55" t="s">
        <v>24</v>
      </c>
      <c r="N5" s="56">
        <f>CORREL(DT!E4:E1004,DT!F4:F1004)</f>
        <v>0.42921427146554003</v>
      </c>
      <c r="P5" s="55" t="s">
        <v>34</v>
      </c>
      <c r="Q5" s="56">
        <f>CORREL(DT!C4:C1004,DT!J4:J1004)</f>
        <v>0.65556559995442387</v>
      </c>
    </row>
    <row r="6" spans="1:18" x14ac:dyDescent="0.3">
      <c r="A6" s="55" t="s">
        <v>37</v>
      </c>
      <c r="B6" s="56">
        <f>CORREL(DT!A4:A1004,DT!N4:N1004)</f>
        <v>0.32306087601305911</v>
      </c>
      <c r="D6" s="55" t="s">
        <v>6</v>
      </c>
      <c r="E6" s="56">
        <f>CORREL(DT!B4:B1004,DT!M4:M1004)</f>
        <v>0.44208447464599776</v>
      </c>
      <c r="G6" s="55" t="s">
        <v>12</v>
      </c>
      <c r="H6" s="56">
        <f>CORREL(DT!I4:I1004,DT!V4:V1004)</f>
        <v>0.10231614837037192</v>
      </c>
      <c r="J6" s="55" t="s">
        <v>18</v>
      </c>
      <c r="K6" s="56">
        <f>CORREL(DT!H4:H1004,DT!Q4:Q1004)</f>
        <v>8.0220335510221868E-2</v>
      </c>
      <c r="M6" s="55" t="s">
        <v>25</v>
      </c>
      <c r="N6" s="56">
        <f>CORREL(DT!E4:E1004,DT!G4:G1004)</f>
        <v>0.68418409562947957</v>
      </c>
      <c r="P6" s="55" t="s">
        <v>33</v>
      </c>
      <c r="Q6" s="56">
        <f>CORREL(DT!C4:C1004,DT!O4:O1004)</f>
        <v>1.9353731087667952E-2</v>
      </c>
    </row>
    <row r="7" spans="1:18" x14ac:dyDescent="0.3">
      <c r="A7" s="55" t="s">
        <v>38</v>
      </c>
      <c r="B7" s="56">
        <f>CORREL(DT!A4:A1004,DT!P4:P1004)</f>
        <v>0.47860587966723017</v>
      </c>
      <c r="D7" s="55" t="s">
        <v>7</v>
      </c>
      <c r="E7" s="56">
        <f>CORREL(DT!B4:B1004,DT!U4:U1004)</f>
        <v>0.7250346292938108</v>
      </c>
      <c r="G7" s="55" t="s">
        <v>13</v>
      </c>
      <c r="H7" s="56">
        <f>CORREL(DT!I4:I1004,DT!W4:W1004)</f>
        <v>0.52925612402496325</v>
      </c>
      <c r="J7" s="55" t="s">
        <v>19</v>
      </c>
      <c r="K7" s="56">
        <f>CORREL(DT!H4:H1004,DT!S4:S1004)</f>
        <v>0.29568094256514982</v>
      </c>
      <c r="M7" s="55" t="s">
        <v>26</v>
      </c>
      <c r="N7" s="56">
        <f>CORREL(DT!E4:E1004,DT!R4:R1004)</f>
        <v>0.40233989938361236</v>
      </c>
      <c r="P7" s="55" t="s">
        <v>32</v>
      </c>
      <c r="Q7" s="56">
        <f>CORREL(DT!C4:C1004,DT!Z4:Z1004)</f>
        <v>0.56137984435682409</v>
      </c>
    </row>
    <row r="8" spans="1:18" x14ac:dyDescent="0.3">
      <c r="A8" s="55" t="s">
        <v>39</v>
      </c>
      <c r="B8" s="56">
        <f>CORREL(DT!A4:A1004,DT!X4:X1004)</f>
        <v>8.5617268947808939E-2</v>
      </c>
      <c r="D8" s="55" t="s">
        <v>8</v>
      </c>
      <c r="E8" s="56">
        <f>CORREL(DT!D4:D1004,DT!M4:M1004)</f>
        <v>0.80655156337411638</v>
      </c>
      <c r="G8" s="55" t="s">
        <v>14</v>
      </c>
      <c r="H8" s="56">
        <f>CORREL(DT!T4:T1004,DT!V4:V1004)</f>
        <v>0.47631389940171354</v>
      </c>
      <c r="J8" s="55" t="s">
        <v>20</v>
      </c>
      <c r="K8" s="56">
        <f>CORREL(DT!K4:K1004,DT!Q4:Q1004)</f>
        <v>-6.1839453115286371E-17</v>
      </c>
      <c r="M8" s="55" t="s">
        <v>27</v>
      </c>
      <c r="N8" s="56">
        <f>CORREL(DT!F4:F1004,DT!G4:G1004)</f>
        <v>0.60327514326928011</v>
      </c>
      <c r="P8" s="55" t="s">
        <v>31</v>
      </c>
      <c r="Q8" s="56">
        <f>CORREL(DT!J4:J1004,DT!O4:O1004)</f>
        <v>-7.2215814467411918E-2</v>
      </c>
    </row>
    <row r="9" spans="1:18" x14ac:dyDescent="0.3">
      <c r="A9" s="55" t="s">
        <v>40</v>
      </c>
      <c r="B9" s="56">
        <f>CORREL(DT!A4:A1004,DT!Y4:Y1004)</f>
        <v>0.28722707009857679</v>
      </c>
      <c r="D9" s="55" t="s">
        <v>9</v>
      </c>
      <c r="E9" s="56">
        <f>CORREL(DT!D4:D1004,DT!U4:U1004)</f>
        <v>0.71735047231731075</v>
      </c>
      <c r="G9" s="55" t="s">
        <v>15</v>
      </c>
      <c r="H9" s="56">
        <f>CORREL(DT!T4:T1004,DT!W4:W1004)</f>
        <v>0.8084520834544433</v>
      </c>
      <c r="J9" s="55" t="s">
        <v>21</v>
      </c>
      <c r="K9" s="56">
        <f>CORREL(DT!K4:K1004,DT!S4:S1004)</f>
        <v>0.48014297943607848</v>
      </c>
      <c r="M9" s="55" t="s">
        <v>28</v>
      </c>
      <c r="N9" s="56">
        <f>CORREL(DT!F4:F1004,DT!R4:R1004)</f>
        <v>0.53843864764942151</v>
      </c>
      <c r="P9" s="55" t="s">
        <v>30</v>
      </c>
      <c r="Q9" s="56">
        <f>CORREL(DT!J4:J1004,DT!Z4:Z1004)</f>
        <v>0.60010682809663562</v>
      </c>
    </row>
    <row r="10" spans="1:18" x14ac:dyDescent="0.3">
      <c r="A10" s="55" t="s">
        <v>41</v>
      </c>
      <c r="B10" s="56">
        <f>CORREL(DT!L4:L1004,DT!N4:N1004)</f>
        <v>0.21630515638991549</v>
      </c>
      <c r="D10" s="55" t="s">
        <v>10</v>
      </c>
      <c r="E10" s="56">
        <f>CORREL(DT!M4:M1004,DT!U4:U1004)</f>
        <v>0.35748500270158123</v>
      </c>
      <c r="G10" s="55" t="s">
        <v>16</v>
      </c>
      <c r="H10" s="56">
        <f>CORREL(DT!V4:V1004,DT!W4:W1004)</f>
        <v>0.59837350163391012</v>
      </c>
      <c r="J10" s="55" t="s">
        <v>22</v>
      </c>
      <c r="K10" s="56">
        <f>CORREL(DT!Q4:Q1004,DT!S4:S1004)</f>
        <v>0.35043832202523117</v>
      </c>
      <c r="M10" s="55" t="s">
        <v>23</v>
      </c>
      <c r="N10" s="56">
        <f>CORREL(DT!G4:G1004,DT!R4:R1004)</f>
        <v>0.75288768600460199</v>
      </c>
      <c r="P10" s="55" t="s">
        <v>29</v>
      </c>
      <c r="Q10" s="56">
        <f>CORREL(DT!O4:O1004,DT!Z4:Z1004)</f>
        <v>7.9724100517910124E-2</v>
      </c>
    </row>
    <row r="11" spans="1:18" x14ac:dyDescent="0.3">
      <c r="A11" s="55" t="s">
        <v>42</v>
      </c>
      <c r="B11" s="56">
        <f>CORREL(DT!L4:L1004,DT!P4:P1004)</f>
        <v>0.23151120867340833</v>
      </c>
      <c r="D11" s="57" t="s">
        <v>826</v>
      </c>
      <c r="E11" s="56">
        <f>AVERAGE(E5:E10)</f>
        <v>0.64101935053344572</v>
      </c>
      <c r="G11" s="57" t="s">
        <v>826</v>
      </c>
      <c r="H11" s="56">
        <f>AVERAGE(H5:H10)</f>
        <v>0.54391643919102661</v>
      </c>
      <c r="J11" s="57" t="s">
        <v>826</v>
      </c>
      <c r="K11" s="56">
        <f>AVERAGE(K5:K10)</f>
        <v>0.17075999308703582</v>
      </c>
      <c r="M11" s="57" t="s">
        <v>826</v>
      </c>
      <c r="N11" s="56">
        <f>AVERAGE(N5:N10)</f>
        <v>0.56838995723365582</v>
      </c>
      <c r="P11" s="57" t="s">
        <v>826</v>
      </c>
      <c r="Q11" s="56">
        <f>AVERAGE(Q5:Q10)</f>
        <v>0.30731904825767492</v>
      </c>
    </row>
    <row r="12" spans="1:18" x14ac:dyDescent="0.3">
      <c r="A12" s="55" t="s">
        <v>43</v>
      </c>
      <c r="B12" s="56">
        <f>CORREL(DT!L4:L1004,DT!X4:X1004)</f>
        <v>0.52821668306561176</v>
      </c>
      <c r="C12" s="12"/>
      <c r="D12" s="58" t="s">
        <v>4</v>
      </c>
      <c r="E12" s="59">
        <f>(4*E11)/(1+(3*E11))</f>
        <v>0.87719003758067104</v>
      </c>
      <c r="F12" s="12"/>
      <c r="G12" s="58" t="s">
        <v>4</v>
      </c>
      <c r="H12" s="59">
        <f>(4*H11)/(1+(3*H11))</f>
        <v>0.82669946648658765</v>
      </c>
      <c r="I12" s="12"/>
      <c r="J12" s="58" t="s">
        <v>4</v>
      </c>
      <c r="K12" s="59">
        <f>(4*K11)/(1+(3*K11))</f>
        <v>0.45166237847165924</v>
      </c>
      <c r="L12" s="12"/>
      <c r="M12" s="58" t="s">
        <v>4</v>
      </c>
      <c r="N12" s="59">
        <f>(4*N11)/(1+(3*N11))</f>
        <v>0.84044992986153777</v>
      </c>
      <c r="P12" s="58" t="s">
        <v>4</v>
      </c>
      <c r="Q12" s="59">
        <f>(4*Q11)/(1+(3*Q11))</f>
        <v>0.63959604738006381</v>
      </c>
    </row>
    <row r="13" spans="1:18" x14ac:dyDescent="0.3">
      <c r="A13" s="55" t="s">
        <v>44</v>
      </c>
      <c r="B13" s="56">
        <f>CORREL(DT!L4:L1004,DT!Y4:Y1004)</f>
        <v>0.86177353116813293</v>
      </c>
    </row>
    <row r="14" spans="1:18" x14ac:dyDescent="0.3">
      <c r="A14" s="55" t="s">
        <v>45</v>
      </c>
      <c r="B14" s="56">
        <f>CORREL(DT!N4:N1004,DT!P4:P1004)</f>
        <v>0.91001181776484641</v>
      </c>
    </row>
    <row r="15" spans="1:18" x14ac:dyDescent="0.3">
      <c r="A15" s="55" t="s">
        <v>46</v>
      </c>
      <c r="B15" s="56">
        <f>CORREL(DT!N4:N1004,DT!X4:X1004)</f>
        <v>0.5729032300510456</v>
      </c>
    </row>
    <row r="16" spans="1:18" x14ac:dyDescent="0.3">
      <c r="A16" s="55" t="s">
        <v>47</v>
      </c>
      <c r="B16" s="56">
        <f>CORREL(DT!N4:N1004,DT!Y4:Y1004)</f>
        <v>0.33055550712677534</v>
      </c>
    </row>
    <row r="17" spans="1:2" x14ac:dyDescent="0.3">
      <c r="A17" s="55" t="s">
        <v>48</v>
      </c>
      <c r="B17" s="56">
        <f>CORREL(DT!P4:P1004,DT!X4:X1004)</f>
        <v>0.62230295141171377</v>
      </c>
    </row>
    <row r="18" spans="1:2" x14ac:dyDescent="0.3">
      <c r="A18" s="55" t="s">
        <v>118</v>
      </c>
      <c r="B18" s="56">
        <f>CORREL(DT!P4:P1004,DT!Y4:Y1004)</f>
        <v>0.33436584700247113</v>
      </c>
    </row>
    <row r="19" spans="1:2" x14ac:dyDescent="0.3">
      <c r="A19" s="55" t="s">
        <v>35</v>
      </c>
      <c r="B19" s="56">
        <f>CORREL(DT!X4:X1004,DT!Y4:Y1004)</f>
        <v>0.68961564763414251</v>
      </c>
    </row>
    <row r="20" spans="1:2" x14ac:dyDescent="0.3">
      <c r="A20" s="57" t="s">
        <v>826</v>
      </c>
      <c r="B20" s="56">
        <f>AVERAGE(B5:B19)</f>
        <v>0.44950580944733409</v>
      </c>
    </row>
    <row r="21" spans="1:2" x14ac:dyDescent="0.3">
      <c r="A21" s="58" t="s">
        <v>4</v>
      </c>
      <c r="B21" s="59">
        <f>(6*B20)/(1+(5*B20))</f>
        <v>0.83048829354703302</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5" workbookViewId="0">
      <selection activeCell="F21" sqref="F21"/>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21.5" customHeight="1" x14ac:dyDescent="0.4">
      <c r="A1" s="87" t="s">
        <v>844</v>
      </c>
      <c r="B1" s="88"/>
      <c r="C1" s="88"/>
      <c r="D1" s="88"/>
      <c r="E1" s="88"/>
      <c r="F1" s="88"/>
      <c r="G1" s="88"/>
      <c r="H1" s="88"/>
    </row>
    <row r="3" spans="1:8" x14ac:dyDescent="0.3">
      <c r="A3" s="50" t="s">
        <v>112</v>
      </c>
      <c r="B3" s="50" t="s">
        <v>107</v>
      </c>
      <c r="C3" s="50" t="s">
        <v>122</v>
      </c>
      <c r="D3" s="50" t="s">
        <v>123</v>
      </c>
    </row>
    <row r="4" spans="1:8" x14ac:dyDescent="0.3">
      <c r="A4" s="27" t="str">
        <f>VLOOKUP(Read_First!B4,Items!A1:BI50,54,FALSE)</f>
        <v>Attractiveness</v>
      </c>
      <c r="B4" s="26">
        <f>Results!L4</f>
        <v>0.67857142857142871</v>
      </c>
      <c r="C4" s="25" t="str">
        <f>IF(B4&gt;1.75,"Excellent",IF(B4&gt;1.52,"Good",IF(B4&gt;1.17,"Above average",IF(B4&gt;0.7,"Below average","Bad"))))</f>
        <v>Bad</v>
      </c>
      <c r="D4" s="24" t="str">
        <f>IF(B4&gt;1.75,"In the range of the 10% best results",IF(B4&gt;1.52,"10% of results better, 75% of results worse",IF(B4&gt;1.17,"25% of results better, 50% of results worse",IF(B4&gt;0.7,"50% of results better, 25% of results worse","In the range of the 25% worst results"))))</f>
        <v>In the range of the 25% worst results</v>
      </c>
    </row>
    <row r="5" spans="1:8" x14ac:dyDescent="0.3">
      <c r="A5" s="27" t="str">
        <f>VLOOKUP(Read_First!B4,Items!A1:BI50,55,FALSE)</f>
        <v>Perspicuity</v>
      </c>
      <c r="B5" s="26">
        <f>Results!L5</f>
        <v>0.9642857142857143</v>
      </c>
      <c r="C5" s="25" t="str">
        <f>IF(B5&gt;1.9,"Excellent",IF(B5&gt;1.56,"Good",IF(B5&gt;1.08,"Above Average",IF(B5&gt;0.64,"Below Average","Bad"))))</f>
        <v>Below Average</v>
      </c>
      <c r="D5" s="24" t="str">
        <f>IF(B5&gt;1.9,"In the range of the 10% best results",IF(B5&gt;1.56,"10% of results better, 75% of results worse",IF(B5&gt;1.08,"25% of results better, 50% of results worse",IF(B5&gt;0.64,"50% of results better, 25% of results worse","In the range of the 25% worst results"))))</f>
        <v>50% of results better, 25% of results worse</v>
      </c>
    </row>
    <row r="6" spans="1:8" x14ac:dyDescent="0.3">
      <c r="A6" s="27" t="str">
        <f>VLOOKUP(Read_First!B4,Items!A1:BI50,56,FALSE)</f>
        <v>Efficiency</v>
      </c>
      <c r="B6" s="26">
        <f>Results!L6</f>
        <v>0.8571428571428571</v>
      </c>
      <c r="C6" s="25" t="str">
        <f>IF(B6&gt;1.78,"Excellent",IF(B6&gt;1.47,"Good",IF(B6&gt;0.98,"Above Average",IF(B6&gt;0.54,"Below Average","Bad"))))</f>
        <v>Below Average</v>
      </c>
      <c r="D6" s="24" t="str">
        <f>IF(B6&gt;1.78,"In the range of the 10% best results",IF(B6&gt;1.47,"10% of results better, 75% of results worse",IF(B6&gt;0.98,"25% of results better, 50% of results worse",IF(B6&gt;0.54,"50% of results better, 25% of results worse","In the range of the 25% worst results"))))</f>
        <v>50% of results better, 25% of results worse</v>
      </c>
    </row>
    <row r="7" spans="1:8" x14ac:dyDescent="0.3">
      <c r="A7" s="28" t="str">
        <f>VLOOKUP(Read_First!B4,Items!A1:BI50,57,FALSE)</f>
        <v>Dependability</v>
      </c>
      <c r="B7" s="26">
        <f>Results!L7</f>
        <v>1.0892857142857142</v>
      </c>
      <c r="C7" s="25" t="str">
        <f>IF(B7&gt;1.65,"Excellent",IF(B7&gt;1.48,"Good",IF(B7&gt;1.14,"Above Average",IF(B7&gt;0.78,"Below Average","Bad"))))</f>
        <v>Below Average</v>
      </c>
      <c r="D7" s="24" t="str">
        <f>IF(B7&gt;1.65,"In the range of the 10% best results",IF(B7&gt;1.48,"10% of results better, 75% of results worse",IF(B7&gt;1.14,"25% of results better, 50% of results worse",IF(B7&gt;0.78,"50% of results better, 25% of results worse","In the range of the 25% worst results"))))</f>
        <v>50% of results better, 25% of results worse</v>
      </c>
    </row>
    <row r="8" spans="1:8" x14ac:dyDescent="0.3">
      <c r="A8" s="28" t="str">
        <f>VLOOKUP(Read_First!B4,Items!A1:BI50,58,FALSE)</f>
        <v>Stimulation</v>
      </c>
      <c r="B8" s="26">
        <f>Results!L8</f>
        <v>0.9821428571428571</v>
      </c>
      <c r="C8" s="25" t="str">
        <f>IF(B8&gt;1.55,"Excellent",IF(B8&gt;1.31,"Good",IF(B8&gt;0.99,"Above Average",IF(B8&gt;0.5,"Below Average","Bad"))))</f>
        <v>Below Average</v>
      </c>
      <c r="D8" s="24" t="str">
        <f>IF(B8&gt;1.55,"In the range of the 10% best results",IF(B8&gt;1.31,"10% of results better, 75% of results worse",IF(B8&gt;0.99,"25% of results better, 50% of results worse",IF(B8&gt;0.5,"50% of results better, 25% of results worse","In the range of the 25% worst results"))))</f>
        <v>50% of results better, 25% of results worse</v>
      </c>
    </row>
    <row r="9" spans="1:8" x14ac:dyDescent="0.3">
      <c r="A9" s="27" t="str">
        <f>VLOOKUP(Read_First!B4,Items!A1:BI50,59,FALSE)</f>
        <v>Novelty</v>
      </c>
      <c r="B9" s="26">
        <f>Results!L9</f>
        <v>0.9642857142857143</v>
      </c>
      <c r="C9" s="25" t="str">
        <f>IF(B9&gt;1.4,"Excellent",IF(B9&gt;1.05,"Good",IF(B9&gt;0.71,"Above Average",IF(B9&gt;0.3,"Below Average","Bad"))))</f>
        <v>Above Average</v>
      </c>
      <c r="D9" s="24" t="str">
        <f>IF(B9&gt;1.4,"In the range of the 10% best results",IF(B9&gt;1.05,"10% of results better, 75% of results worse",IF(B9&gt;0.71,"25% of results better, 50% of results worse",IF(B9&gt;0.3,"50% of results better, 25% of results worse","In the range of the 25% worst results"))))</f>
        <v>25% of results better, 50% of results worse</v>
      </c>
    </row>
    <row r="27" spans="1:8" x14ac:dyDescent="0.3">
      <c r="A27" s="89" t="s">
        <v>821</v>
      </c>
      <c r="B27" s="89"/>
      <c r="C27" s="89"/>
      <c r="D27" s="89"/>
      <c r="E27" s="89"/>
      <c r="F27" s="89"/>
      <c r="G27" s="89"/>
      <c r="H27" s="89"/>
    </row>
    <row r="28" spans="1:8" s="31" customFormat="1" x14ac:dyDescent="0.3">
      <c r="A28" s="29" t="s">
        <v>112</v>
      </c>
      <c r="B28" s="29" t="s">
        <v>128</v>
      </c>
      <c r="C28" s="30" t="s">
        <v>127</v>
      </c>
      <c r="D28" s="30" t="s">
        <v>126</v>
      </c>
      <c r="E28" s="30" t="s">
        <v>125</v>
      </c>
      <c r="F28" s="30" t="s">
        <v>124</v>
      </c>
      <c r="G28" s="30" t="s">
        <v>121</v>
      </c>
      <c r="H28" s="30" t="s">
        <v>107</v>
      </c>
    </row>
    <row r="29" spans="1:8" x14ac:dyDescent="0.3">
      <c r="A29" s="27" t="str">
        <f>VLOOKUP(Read_First!B4,Items!A1:BI50,54,FALSE)</f>
        <v>Attractiveness</v>
      </c>
      <c r="B29" s="47">
        <v>-1</v>
      </c>
      <c r="C29" s="48">
        <v>0.7</v>
      </c>
      <c r="D29" s="48">
        <v>0.47</v>
      </c>
      <c r="E29" s="48">
        <v>0.35</v>
      </c>
      <c r="F29" s="48">
        <v>0.23</v>
      </c>
      <c r="G29" s="48">
        <v>0.75</v>
      </c>
      <c r="H29" s="49">
        <f>Results!L4</f>
        <v>0.67857142857142871</v>
      </c>
    </row>
    <row r="30" spans="1:8" x14ac:dyDescent="0.3">
      <c r="A30" s="27" t="str">
        <f>VLOOKUP(Read_First!B4,Items!A1:BI50,55,FALSE)</f>
        <v>Perspicuity</v>
      </c>
      <c r="B30" s="47">
        <v>-1</v>
      </c>
      <c r="C30" s="48">
        <v>0.64</v>
      </c>
      <c r="D30" s="48">
        <v>0.44</v>
      </c>
      <c r="E30" s="48">
        <v>0.48</v>
      </c>
      <c r="F30" s="48">
        <v>0.34</v>
      </c>
      <c r="G30" s="48">
        <v>0.6</v>
      </c>
      <c r="H30" s="49">
        <f>Results!L5</f>
        <v>0.9642857142857143</v>
      </c>
    </row>
    <row r="31" spans="1:8" x14ac:dyDescent="0.3">
      <c r="A31" s="27" t="str">
        <f>VLOOKUP(Read_First!B4,Items!A1:BI50,56,FALSE)</f>
        <v>Efficiency</v>
      </c>
      <c r="B31" s="47">
        <v>-1</v>
      </c>
      <c r="C31" s="48">
        <v>0.54</v>
      </c>
      <c r="D31" s="48">
        <v>0.44</v>
      </c>
      <c r="E31" s="48">
        <v>0.49</v>
      </c>
      <c r="F31" s="48">
        <v>0.31</v>
      </c>
      <c r="G31" s="48">
        <v>0.72</v>
      </c>
      <c r="H31" s="49">
        <f>Results!L6</f>
        <v>0.8571428571428571</v>
      </c>
    </row>
    <row r="32" spans="1:8" x14ac:dyDescent="0.3">
      <c r="A32" s="28" t="str">
        <f>VLOOKUP(Read_First!B4,Items!A1:BI50,57,FALSE)</f>
        <v>Dependability</v>
      </c>
      <c r="B32" s="47">
        <v>-1</v>
      </c>
      <c r="C32" s="48">
        <v>0.78</v>
      </c>
      <c r="D32" s="48">
        <v>0.36</v>
      </c>
      <c r="E32" s="48">
        <v>0.34</v>
      </c>
      <c r="F32" s="48">
        <v>0.17</v>
      </c>
      <c r="G32" s="48">
        <v>0.85</v>
      </c>
      <c r="H32" s="49">
        <f>Results!L7</f>
        <v>1.0892857142857142</v>
      </c>
    </row>
    <row r="33" spans="1:8" x14ac:dyDescent="0.3">
      <c r="A33" s="28" t="str">
        <f>VLOOKUP(Read_First!B4,Items!A1:BI50,58,FALSE)</f>
        <v>Stimulation</v>
      </c>
      <c r="B33" s="47">
        <v>-1</v>
      </c>
      <c r="C33" s="48">
        <v>0.5</v>
      </c>
      <c r="D33" s="48">
        <v>0.49</v>
      </c>
      <c r="E33" s="48">
        <v>0.32</v>
      </c>
      <c r="F33" s="48">
        <v>0.24</v>
      </c>
      <c r="G33" s="48">
        <v>0.95</v>
      </c>
      <c r="H33" s="49">
        <f>Results!L8</f>
        <v>0.9821428571428571</v>
      </c>
    </row>
    <row r="34" spans="1:8" x14ac:dyDescent="0.3">
      <c r="A34" s="27" t="str">
        <f>VLOOKUP(Read_First!B4,Items!A1:BI50,59,FALSE)</f>
        <v>Novelty</v>
      </c>
      <c r="B34" s="47">
        <v>-1</v>
      </c>
      <c r="C34" s="48">
        <v>0.3</v>
      </c>
      <c r="D34" s="48">
        <v>0.41</v>
      </c>
      <c r="E34" s="48">
        <v>0.34</v>
      </c>
      <c r="F34" s="48">
        <v>0.35</v>
      </c>
      <c r="G34" s="48">
        <v>1.1000000000000001</v>
      </c>
      <c r="H34" s="49">
        <f>Results!L9</f>
        <v>0.9642857142857143</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topLeftCell="A4" workbookViewId="0">
      <selection activeCell="AI14" sqref="AI14"/>
    </sheetView>
  </sheetViews>
  <sheetFormatPr defaultColWidth="9.109375" defaultRowHeight="14.4" x14ac:dyDescent="0.3"/>
  <cols>
    <col min="1" max="26" width="3.6640625" style="2" customWidth="1"/>
    <col min="29" max="34" width="18.6640625" style="2" customWidth="1"/>
    <col min="35" max="35" width="9.109375" style="2"/>
  </cols>
  <sheetData>
    <row r="1" spans="1:35" ht="192.75" customHeight="1" x14ac:dyDescent="0.3">
      <c r="A1" s="75" t="s">
        <v>824</v>
      </c>
      <c r="B1" s="76"/>
      <c r="C1" s="76"/>
      <c r="D1" s="76"/>
      <c r="E1" s="76"/>
      <c r="F1" s="76"/>
      <c r="G1" s="76"/>
      <c r="H1" s="76"/>
      <c r="I1" s="76"/>
      <c r="J1" s="76"/>
      <c r="K1" s="76"/>
      <c r="L1" s="76"/>
      <c r="M1" s="76"/>
      <c r="N1" s="76"/>
      <c r="O1" s="76"/>
      <c r="P1" s="76"/>
      <c r="Q1" s="76"/>
      <c r="R1" s="76"/>
      <c r="S1" s="76"/>
      <c r="T1" s="76"/>
      <c r="U1" s="76"/>
      <c r="V1" s="76"/>
      <c r="W1" s="76"/>
      <c r="X1" s="76"/>
      <c r="Y1" s="76"/>
      <c r="Z1" s="76"/>
      <c r="AC1" s="51"/>
      <c r="AD1" s="52"/>
      <c r="AE1" s="52"/>
      <c r="AF1" s="52"/>
      <c r="AG1" s="52"/>
      <c r="AH1" s="53"/>
      <c r="AI1" s="2" t="s">
        <v>825</v>
      </c>
    </row>
    <row r="2" spans="1:35"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822</v>
      </c>
      <c r="AD2" s="77"/>
      <c r="AE2" s="77"/>
      <c r="AF2" s="77"/>
      <c r="AG2" s="77"/>
      <c r="AH2" s="77"/>
      <c r="AI2" s="77"/>
    </row>
    <row r="3" spans="1:35"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3">
      <c r="A4" s="2">
        <f>IF(Data!A4&gt;0,Data!A4-4,"")</f>
        <v>0</v>
      </c>
      <c r="B4" s="2">
        <f>IF(Data!B4&gt;0,Data!B4-4,"")</f>
        <v>0</v>
      </c>
      <c r="C4" s="2">
        <f>IF(Data!C4&gt;0,4-Data!C4,"")</f>
        <v>1</v>
      </c>
      <c r="D4" s="2">
        <f>IF(Data!D4&gt;0,4-Data!D4,"")</f>
        <v>-1</v>
      </c>
      <c r="E4" s="2">
        <f>IF(Data!E4&gt;0,4-Data!E4,"")</f>
        <v>0</v>
      </c>
      <c r="F4" s="2">
        <f>IF(Data!F4&gt;0,Data!F4-4,"")</f>
        <v>0</v>
      </c>
      <c r="G4" s="2">
        <f>IF(Data!G4&gt;0,Data!G4-4,"")</f>
        <v>0</v>
      </c>
      <c r="H4" s="2">
        <f>IF(Data!H4&gt;0,Data!H4-4,"")</f>
        <v>0</v>
      </c>
      <c r="I4" s="2">
        <f>IF(Data!I4&gt;0,4-Data!I4,"")</f>
        <v>0</v>
      </c>
      <c r="J4" s="2">
        <f>IF(Data!J4&gt;0,4-Data!J4,"")</f>
        <v>2</v>
      </c>
      <c r="K4" s="2">
        <f>IF(Data!K4&gt;0,Data!K4-4,"")</f>
        <v>1</v>
      </c>
      <c r="L4" s="2">
        <f>IF(Data!L4&gt;0,4-Data!L4,"")</f>
        <v>0</v>
      </c>
      <c r="M4" s="2">
        <f>IF(Data!M4&gt;0,Data!M4-4,"")</f>
        <v>-1</v>
      </c>
      <c r="N4" s="2">
        <f>IF(Data!N4&gt;0,Data!N4-4,"")</f>
        <v>0</v>
      </c>
      <c r="O4" s="2">
        <f>IF(Data!O4&gt;0,Data!O4-4,"")</f>
        <v>2</v>
      </c>
      <c r="P4" s="2">
        <f>IF(Data!P4&gt;0,Data!P4-4,"")</f>
        <v>0</v>
      </c>
      <c r="Q4" s="2">
        <f>IF(Data!Q4&gt;0,4-Data!Q4,"")</f>
        <v>0</v>
      </c>
      <c r="R4" s="2">
        <f>IF(Data!R4&gt;0,4-Data!R4,"")</f>
        <v>1</v>
      </c>
      <c r="S4" s="2">
        <f>IF(Data!S4&gt;0,4-Data!S4,"")</f>
        <v>0</v>
      </c>
      <c r="T4" s="2">
        <f>IF(Data!T4&gt;0,Data!T4-4,"")</f>
        <v>1</v>
      </c>
      <c r="U4" s="2">
        <f>IF(Data!U4&gt;0,4-Data!U4,"")</f>
        <v>0</v>
      </c>
      <c r="V4" s="2">
        <f>IF(Data!V4&gt;0,Data!V4-4,"")</f>
        <v>-1</v>
      </c>
      <c r="W4" s="2">
        <f>IF(Data!W4&gt;0,4-Data!W4,"")</f>
        <v>0</v>
      </c>
      <c r="X4" s="2">
        <f>IF(Data!X4&gt;0,4-Data!X4,"")</f>
        <v>0</v>
      </c>
      <c r="Y4" s="2">
        <f>IF(Data!Y4&gt;0,4-Data!Y4,"")</f>
        <v>-1</v>
      </c>
      <c r="Z4" s="2">
        <f>IF(Data!Z4&gt;0,Data!Z4-4,"")</f>
        <v>2</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t="str">
        <f t="shared" ref="AH4" si="4">IF((MAX(C4,J4,O4,Z4)-MIN(C4,J4,O4,Z4))&gt;3,1,"")</f>
        <v/>
      </c>
      <c r="AI4" s="4">
        <f>IF(COUNT(A4:Z4)&gt;0,IF(COUNT(AC4,AD4,AE4,AF4,AG4,AH4)&gt;0,SUM(AC4,AD4,AE4,AF4,AG4,AH4),0),"")</f>
        <v>0</v>
      </c>
    </row>
    <row r="5" spans="1:35" x14ac:dyDescent="0.3">
      <c r="A5" s="2">
        <f>IF(Data!A5&gt;0,Data!A5-4,"")</f>
        <v>-1</v>
      </c>
      <c r="B5" s="2">
        <f>IF(Data!B5&gt;0,Data!B5-4,"")</f>
        <v>2</v>
      </c>
      <c r="C5" s="2">
        <f>IF(Data!C5&gt;0,4-Data!C5,"")</f>
        <v>-1</v>
      </c>
      <c r="D5" s="2">
        <f>IF(Data!D5&gt;0,4-Data!D5,"")</f>
        <v>2</v>
      </c>
      <c r="E5" s="2">
        <f>IF(Data!E5&gt;0,4-Data!E5,"")</f>
        <v>1</v>
      </c>
      <c r="F5" s="2">
        <f>IF(Data!F5&gt;0,Data!F5-4,"")</f>
        <v>0</v>
      </c>
      <c r="G5" s="2">
        <f>IF(Data!G5&gt;0,Data!G5-4,"")</f>
        <v>1</v>
      </c>
      <c r="H5" s="2">
        <f>IF(Data!H5&gt;0,Data!H5-4,"")</f>
        <v>2</v>
      </c>
      <c r="I5" s="2">
        <f>IF(Data!I5&gt;0,4-Data!I5,"")</f>
        <v>2</v>
      </c>
      <c r="J5" s="2">
        <f>IF(Data!J5&gt;0,4-Data!J5,"")</f>
        <v>1</v>
      </c>
      <c r="K5" s="2">
        <f>IF(Data!K5&gt;0,Data!K5-4,"")</f>
        <v>0</v>
      </c>
      <c r="L5" s="2">
        <f>IF(Data!L5&gt;0,4-Data!L5,"")</f>
        <v>0</v>
      </c>
      <c r="M5" s="2">
        <f>IF(Data!M5&gt;0,Data!M5-4,"")</f>
        <v>2</v>
      </c>
      <c r="N5" s="2">
        <f>IF(Data!N5&gt;0,Data!N5-4,"")</f>
        <v>1</v>
      </c>
      <c r="O5" s="2">
        <f>IF(Data!O5&gt;0,Data!O5-4,"")</f>
        <v>1</v>
      </c>
      <c r="P5" s="2">
        <f>IF(Data!P5&gt;0,Data!P5-4,"")</f>
        <v>1</v>
      </c>
      <c r="Q5" s="2">
        <f>IF(Data!Q5&gt;0,4-Data!Q5,"")</f>
        <v>3</v>
      </c>
      <c r="R5" s="2">
        <f>IF(Data!R5&gt;0,4-Data!R5,"")</f>
        <v>2</v>
      </c>
      <c r="S5" s="2">
        <f>IF(Data!S5&gt;0,4-Data!S5,"")</f>
        <v>2</v>
      </c>
      <c r="T5" s="2">
        <f>IF(Data!T5&gt;0,Data!T5-4,"")</f>
        <v>1</v>
      </c>
      <c r="U5" s="2">
        <f>IF(Data!U5&gt;0,4-Data!U5,"")</f>
        <v>1</v>
      </c>
      <c r="V5" s="2">
        <f>IF(Data!V5&gt;0,Data!V5-4,"")</f>
        <v>-3</v>
      </c>
      <c r="W5" s="2">
        <f>IF(Data!W5&gt;0,4-Data!W5,"")</f>
        <v>1</v>
      </c>
      <c r="X5" s="2">
        <f>IF(Data!X5&gt;0,4-Data!X5,"")</f>
        <v>2</v>
      </c>
      <c r="Y5" s="2">
        <f>IF(Data!Y5&gt;0,4-Data!Y5,"")</f>
        <v>1</v>
      </c>
      <c r="Z5" s="2">
        <f>IF(Data!Z5&gt;0,Data!Z5-4,"")</f>
        <v>0</v>
      </c>
      <c r="AC5" s="7" t="str">
        <f t="shared" ref="AC5:AC13" si="5">IF((MAX(A5,L5,N5,P5,X5,Y5)-MIN(A5,L5,N5,P5,X5,Y5))&gt;3,1,"")</f>
        <v/>
      </c>
      <c r="AD5" s="7" t="str">
        <f t="shared" ref="AD5:AD13" si="6">IF((MAX(B5,D5,M5,U5)-MIN(B5,D5,M5,U5))&gt;3,1,"")</f>
        <v/>
      </c>
      <c r="AE5" s="7">
        <f t="shared" ref="AE5:AE13" si="7">IF((MAX(I5,T5,V5,W5)-MIN(I5,T5,V5,W5))&gt;3,1,"")</f>
        <v>1</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1</v>
      </c>
    </row>
    <row r="6" spans="1:35" x14ac:dyDescent="0.3">
      <c r="A6" s="2">
        <f>IF(Data!A6&gt;0,Data!A6-4,"")</f>
        <v>-1</v>
      </c>
      <c r="B6" s="2">
        <f>IF(Data!B6&gt;0,Data!B6-4,"")</f>
        <v>2</v>
      </c>
      <c r="C6" s="2">
        <f>IF(Data!C6&gt;0,4-Data!C6,"")</f>
        <v>0</v>
      </c>
      <c r="D6" s="2">
        <f>IF(Data!D6&gt;0,4-Data!D6,"")</f>
        <v>1</v>
      </c>
      <c r="E6" s="2">
        <f>IF(Data!E6&gt;0,4-Data!E6,"")</f>
        <v>1</v>
      </c>
      <c r="F6" s="2">
        <f>IF(Data!F6&gt;0,Data!F6-4,"")</f>
        <v>0</v>
      </c>
      <c r="G6" s="2">
        <f>IF(Data!G6&gt;0,Data!G6-4,"")</f>
        <v>1</v>
      </c>
      <c r="H6" s="2">
        <f>IF(Data!H6&gt;0,Data!H6-4,"")</f>
        <v>2</v>
      </c>
      <c r="I6" s="2">
        <f>IF(Data!I6&gt;0,4-Data!I6,"")</f>
        <v>-1</v>
      </c>
      <c r="J6" s="2">
        <f>IF(Data!J6&gt;0,4-Data!J6,"")</f>
        <v>1</v>
      </c>
      <c r="K6" s="2">
        <f>IF(Data!K6&gt;0,Data!K6-4,"")</f>
        <v>1</v>
      </c>
      <c r="L6" s="2">
        <f>IF(Data!L6&gt;0,4-Data!L6,"")</f>
        <v>1</v>
      </c>
      <c r="M6" s="2">
        <f>IF(Data!M6&gt;0,Data!M6-4,"")</f>
        <v>1</v>
      </c>
      <c r="N6" s="2">
        <f>IF(Data!N6&gt;0,Data!N6-4,"")</f>
        <v>-2</v>
      </c>
      <c r="O6" s="2">
        <f>IF(Data!O6&gt;0,Data!O6-4,"")</f>
        <v>0</v>
      </c>
      <c r="P6" s="2">
        <f>IF(Data!P6&gt;0,Data!P6-4,"")</f>
        <v>-2</v>
      </c>
      <c r="Q6" s="2">
        <f>IF(Data!Q6&gt;0,4-Data!Q6,"")</f>
        <v>2</v>
      </c>
      <c r="R6" s="2">
        <f>IF(Data!R6&gt;0,4-Data!R6,"")</f>
        <v>0</v>
      </c>
      <c r="S6" s="2">
        <f>IF(Data!S6&gt;0,4-Data!S6,"")</f>
        <v>0</v>
      </c>
      <c r="T6" s="2">
        <f>IF(Data!T6&gt;0,Data!T6-4,"")</f>
        <v>1</v>
      </c>
      <c r="U6" s="2">
        <f>IF(Data!U6&gt;0,4-Data!U6,"")</f>
        <v>2</v>
      </c>
      <c r="V6" s="2">
        <f>IF(Data!V6&gt;0,Data!V6-4,"")</f>
        <v>2</v>
      </c>
      <c r="W6" s="2">
        <f>IF(Data!W6&gt;0,4-Data!W6,"")</f>
        <v>1</v>
      </c>
      <c r="X6" s="2">
        <f>IF(Data!X6&gt;0,4-Data!X6,"")</f>
        <v>-1</v>
      </c>
      <c r="Y6" s="2">
        <f>IF(Data!Y6&gt;0,4-Data!Y6,"")</f>
        <v>0</v>
      </c>
      <c r="Z6" s="2">
        <f>IF(Data!Z6&gt;0,Data!Z6-4,"")</f>
        <v>1</v>
      </c>
      <c r="AC6" s="7" t="str">
        <f t="shared" si="5"/>
        <v/>
      </c>
      <c r="AD6" s="7" t="str">
        <f t="shared" si="6"/>
        <v/>
      </c>
      <c r="AE6" s="7" t="str">
        <f t="shared" si="7"/>
        <v/>
      </c>
      <c r="AF6" s="7" t="str">
        <f t="shared" si="8"/>
        <v/>
      </c>
      <c r="AG6" s="7" t="str">
        <f t="shared" si="9"/>
        <v/>
      </c>
      <c r="AH6" s="7" t="str">
        <f t="shared" si="10"/>
        <v/>
      </c>
      <c r="AI6" s="4">
        <f t="shared" si="11"/>
        <v>0</v>
      </c>
    </row>
    <row r="7" spans="1:35" x14ac:dyDescent="0.3">
      <c r="A7" s="2">
        <f>IF(Data!A7&gt;0,Data!A7-4,"")</f>
        <v>1</v>
      </c>
      <c r="B7" s="2">
        <f>IF(Data!B7&gt;0,Data!B7-4,"")</f>
        <v>2</v>
      </c>
      <c r="C7" s="2">
        <f>IF(Data!C7&gt;0,4-Data!C7,"")</f>
        <v>2</v>
      </c>
      <c r="D7" s="2">
        <f>IF(Data!D7&gt;0,4-Data!D7,"")</f>
        <v>2</v>
      </c>
      <c r="E7" s="2">
        <f>IF(Data!E7&gt;0,4-Data!E7,"")</f>
        <v>2</v>
      </c>
      <c r="F7" s="2">
        <f>IF(Data!F7&gt;0,Data!F7-4,"")</f>
        <v>2</v>
      </c>
      <c r="G7" s="2">
        <f>IF(Data!G7&gt;0,Data!G7-4,"")</f>
        <v>1</v>
      </c>
      <c r="H7" s="2">
        <f>IF(Data!H7&gt;0,Data!H7-4,"")</f>
        <v>0</v>
      </c>
      <c r="I7" s="2">
        <f>IF(Data!I7&gt;0,4-Data!I7,"")</f>
        <v>1</v>
      </c>
      <c r="J7" s="2">
        <f>IF(Data!J7&gt;0,4-Data!J7,"")</f>
        <v>2</v>
      </c>
      <c r="K7" s="2">
        <f>IF(Data!K7&gt;0,Data!K7-4,"")</f>
        <v>2</v>
      </c>
      <c r="L7" s="2">
        <f>IF(Data!L7&gt;0,4-Data!L7,"")</f>
        <v>2</v>
      </c>
      <c r="M7" s="2">
        <f>IF(Data!M7&gt;0,Data!M7-4,"")</f>
        <v>2</v>
      </c>
      <c r="N7" s="2">
        <f>IF(Data!N7&gt;0,Data!N7-4,"")</f>
        <v>2</v>
      </c>
      <c r="O7" s="2">
        <f>IF(Data!O7&gt;0,Data!O7-4,"")</f>
        <v>0</v>
      </c>
      <c r="P7" s="2">
        <f>IF(Data!P7&gt;0,Data!P7-4,"")</f>
        <v>2</v>
      </c>
      <c r="Q7" s="2">
        <f>IF(Data!Q7&gt;0,4-Data!Q7,"")</f>
        <v>2</v>
      </c>
      <c r="R7" s="2">
        <f>IF(Data!R7&gt;0,4-Data!R7,"")</f>
        <v>2</v>
      </c>
      <c r="S7" s="2">
        <f>IF(Data!S7&gt;0,4-Data!S7,"")</f>
        <v>2</v>
      </c>
      <c r="T7" s="2">
        <f>IF(Data!T7&gt;0,Data!T7-4,"")</f>
        <v>2</v>
      </c>
      <c r="U7" s="2">
        <f>IF(Data!U7&gt;0,4-Data!U7,"")</f>
        <v>2</v>
      </c>
      <c r="V7" s="2">
        <f>IF(Data!V7&gt;0,Data!V7-4,"")</f>
        <v>2</v>
      </c>
      <c r="W7" s="2">
        <f>IF(Data!W7&gt;0,4-Data!W7,"")</f>
        <v>2</v>
      </c>
      <c r="X7" s="2">
        <f>IF(Data!X7&gt;0,4-Data!X7,"")</f>
        <v>2</v>
      </c>
      <c r="Y7" s="2">
        <f>IF(Data!Y7&gt;0,4-Data!Y7,"")</f>
        <v>2</v>
      </c>
      <c r="Z7" s="2">
        <f>IF(Data!Z7&gt;0,Data!Z7-4,"")</f>
        <v>2</v>
      </c>
      <c r="AC7" s="7" t="str">
        <f t="shared" si="5"/>
        <v/>
      </c>
      <c r="AD7" s="7" t="str">
        <f t="shared" si="6"/>
        <v/>
      </c>
      <c r="AE7" s="7" t="str">
        <f t="shared" si="7"/>
        <v/>
      </c>
      <c r="AF7" s="7" t="str">
        <f t="shared" si="8"/>
        <v/>
      </c>
      <c r="AG7" s="7" t="str">
        <f t="shared" si="9"/>
        <v/>
      </c>
      <c r="AH7" s="7" t="str">
        <f t="shared" si="10"/>
        <v/>
      </c>
      <c r="AI7" s="4">
        <f t="shared" si="11"/>
        <v>0</v>
      </c>
    </row>
    <row r="8" spans="1:35" x14ac:dyDescent="0.3">
      <c r="A8" s="2">
        <f>IF(Data!A8&gt;0,Data!A8-4,"")</f>
        <v>0</v>
      </c>
      <c r="B8" s="2">
        <f>IF(Data!B8&gt;0,Data!B8-4,"")</f>
        <v>2</v>
      </c>
      <c r="C8" s="2">
        <f>IF(Data!C8&gt;0,4-Data!C8,"")</f>
        <v>2</v>
      </c>
      <c r="D8" s="2">
        <f>IF(Data!D8&gt;0,4-Data!D8,"")</f>
        <v>2</v>
      </c>
      <c r="E8" s="2">
        <f>IF(Data!E8&gt;0,4-Data!E8,"")</f>
        <v>2</v>
      </c>
      <c r="F8" s="2">
        <f>IF(Data!F8&gt;0,Data!F8-4,"")</f>
        <v>0</v>
      </c>
      <c r="G8" s="2">
        <f>IF(Data!G8&gt;0,Data!G8-4,"")</f>
        <v>2</v>
      </c>
      <c r="H8" s="2">
        <f>IF(Data!H8&gt;0,Data!H8-4,"")</f>
        <v>2</v>
      </c>
      <c r="I8" s="2">
        <f>IF(Data!I8&gt;0,4-Data!I8,"")</f>
        <v>2</v>
      </c>
      <c r="J8" s="2">
        <f>IF(Data!J8&gt;0,4-Data!J8,"")</f>
        <v>2</v>
      </c>
      <c r="K8" s="2">
        <f>IF(Data!K8&gt;0,Data!K8-4,"")</f>
        <v>2</v>
      </c>
      <c r="L8" s="2">
        <f>IF(Data!L8&gt;0,4-Data!L8,"")</f>
        <v>2</v>
      </c>
      <c r="M8" s="2">
        <f>IF(Data!M8&gt;0,Data!M8-4,"")</f>
        <v>1</v>
      </c>
      <c r="N8" s="2">
        <f>IF(Data!N8&gt;0,Data!N8-4,"")</f>
        <v>1</v>
      </c>
      <c r="O8" s="2">
        <f>IF(Data!O8&gt;0,Data!O8-4,"")</f>
        <v>1</v>
      </c>
      <c r="P8" s="2">
        <f>IF(Data!P8&gt;0,Data!P8-4,"")</f>
        <v>1</v>
      </c>
      <c r="Q8" s="2">
        <f>IF(Data!Q8&gt;0,4-Data!Q8,"")</f>
        <v>2</v>
      </c>
      <c r="R8" s="2">
        <f>IF(Data!R8&gt;0,4-Data!R8,"")</f>
        <v>2</v>
      </c>
      <c r="S8" s="2">
        <f>IF(Data!S8&gt;0,4-Data!S8,"")</f>
        <v>2</v>
      </c>
      <c r="T8" s="2">
        <f>IF(Data!T8&gt;0,Data!T8-4,"")</f>
        <v>2</v>
      </c>
      <c r="U8" s="2">
        <f>IF(Data!U8&gt;0,4-Data!U8,"")</f>
        <v>2</v>
      </c>
      <c r="V8" s="2">
        <f>IF(Data!V8&gt;0,Data!V8-4,"")</f>
        <v>1</v>
      </c>
      <c r="W8" s="2">
        <f>IF(Data!W8&gt;0,4-Data!W8,"")</f>
        <v>2</v>
      </c>
      <c r="X8" s="2">
        <f>IF(Data!X8&gt;0,4-Data!X8,"")</f>
        <v>1</v>
      </c>
      <c r="Y8" s="2">
        <f>IF(Data!Y8&gt;0,4-Data!Y8,"")</f>
        <v>2</v>
      </c>
      <c r="Z8" s="2">
        <f>IF(Data!Z8&gt;0,Data!Z8-4,"")</f>
        <v>2</v>
      </c>
      <c r="AC8" s="7" t="str">
        <f t="shared" si="5"/>
        <v/>
      </c>
      <c r="AD8" s="7" t="str">
        <f t="shared" si="6"/>
        <v/>
      </c>
      <c r="AE8" s="7" t="str">
        <f t="shared" si="7"/>
        <v/>
      </c>
      <c r="AF8" s="7" t="str">
        <f t="shared" si="8"/>
        <v/>
      </c>
      <c r="AG8" s="7" t="str">
        <f t="shared" si="9"/>
        <v/>
      </c>
      <c r="AH8" s="7" t="str">
        <f t="shared" si="10"/>
        <v/>
      </c>
      <c r="AI8" s="4">
        <f t="shared" si="11"/>
        <v>0</v>
      </c>
    </row>
    <row r="9" spans="1:35" x14ac:dyDescent="0.3">
      <c r="A9" s="2">
        <f>IF(Data!A9&gt;0,Data!A9-4,"")</f>
        <v>-1</v>
      </c>
      <c r="B9" s="2">
        <f>IF(Data!B9&gt;0,Data!B9-4,"")</f>
        <v>2</v>
      </c>
      <c r="C9" s="2">
        <f>IF(Data!C9&gt;0,4-Data!C9,"")</f>
        <v>1</v>
      </c>
      <c r="D9" s="2">
        <f>IF(Data!D9&gt;0,4-Data!D9,"")</f>
        <v>0</v>
      </c>
      <c r="E9" s="2">
        <f>IF(Data!E9&gt;0,4-Data!E9,"")</f>
        <v>2</v>
      </c>
      <c r="F9" s="2">
        <f>IF(Data!F9&gt;0,Data!F9-4,"")</f>
        <v>2</v>
      </c>
      <c r="G9" s="2">
        <f>IF(Data!G9&gt;0,Data!G9-4,"")</f>
        <v>2</v>
      </c>
      <c r="H9" s="2">
        <f>IF(Data!H9&gt;0,Data!H9-4,"")</f>
        <v>2</v>
      </c>
      <c r="I9" s="2">
        <f>IF(Data!I9&gt;0,4-Data!I9,"")</f>
        <v>2</v>
      </c>
      <c r="J9" s="2">
        <f>IF(Data!J9&gt;0,4-Data!J9,"")</f>
        <v>2</v>
      </c>
      <c r="K9" s="2">
        <f>IF(Data!K9&gt;0,Data!K9-4,"")</f>
        <v>2</v>
      </c>
      <c r="L9" s="2">
        <f>IF(Data!L9&gt;0,4-Data!L9,"")</f>
        <v>2</v>
      </c>
      <c r="M9" s="2">
        <f>IF(Data!M9&gt;0,Data!M9-4,"")</f>
        <v>-1</v>
      </c>
      <c r="N9" s="2">
        <f>IF(Data!N9&gt;0,Data!N9-4,"")</f>
        <v>2</v>
      </c>
      <c r="O9" s="2">
        <f>IF(Data!O9&gt;0,Data!O9-4,"")</f>
        <v>-2</v>
      </c>
      <c r="P9" s="2">
        <f>IF(Data!P9&gt;0,Data!P9-4,"")</f>
        <v>2</v>
      </c>
      <c r="Q9" s="2">
        <f>IF(Data!Q9&gt;0,4-Data!Q9,"")</f>
        <v>0</v>
      </c>
      <c r="R9" s="2">
        <f>IF(Data!R9&gt;0,4-Data!R9,"")</f>
        <v>2</v>
      </c>
      <c r="S9" s="2">
        <f>IF(Data!S9&gt;0,4-Data!S9,"")</f>
        <v>2</v>
      </c>
      <c r="T9" s="2">
        <f>IF(Data!T9&gt;0,Data!T9-4,"")</f>
        <v>2</v>
      </c>
      <c r="U9" s="2">
        <f>IF(Data!U9&gt;0,4-Data!U9,"")</f>
        <v>1</v>
      </c>
      <c r="V9" s="2">
        <f>IF(Data!V9&gt;0,Data!V9-4,"")</f>
        <v>1</v>
      </c>
      <c r="W9" s="2">
        <f>IF(Data!W9&gt;0,4-Data!W9,"")</f>
        <v>1</v>
      </c>
      <c r="X9" s="2">
        <f>IF(Data!X9&gt;0,4-Data!X9,"")</f>
        <v>2</v>
      </c>
      <c r="Y9" s="2">
        <f>IF(Data!Y9&gt;0,4-Data!Y9,"")</f>
        <v>1</v>
      </c>
      <c r="Z9" s="2">
        <f>IF(Data!Z9&gt;0,Data!Z9-4,"")</f>
        <v>1</v>
      </c>
      <c r="AC9" s="7" t="str">
        <f t="shared" si="5"/>
        <v/>
      </c>
      <c r="AD9" s="7" t="str">
        <f t="shared" si="6"/>
        <v/>
      </c>
      <c r="AE9" s="7" t="str">
        <f t="shared" si="7"/>
        <v/>
      </c>
      <c r="AF9" s="7" t="str">
        <f t="shared" si="8"/>
        <v/>
      </c>
      <c r="AG9" s="7" t="str">
        <f t="shared" si="9"/>
        <v/>
      </c>
      <c r="AH9" s="7">
        <f t="shared" si="10"/>
        <v>1</v>
      </c>
      <c r="AI9" s="4">
        <f t="shared" si="11"/>
        <v>1</v>
      </c>
    </row>
    <row r="10" spans="1:35" x14ac:dyDescent="0.3">
      <c r="A10" s="2">
        <f>IF(Data!A10&gt;0,Data!A10-4,"")</f>
        <v>0</v>
      </c>
      <c r="B10" s="2">
        <f>IF(Data!B10&gt;0,Data!B10-4,"")</f>
        <v>3</v>
      </c>
      <c r="C10" s="2">
        <f>IF(Data!C10&gt;0,4-Data!C10,"")</f>
        <v>2</v>
      </c>
      <c r="D10" s="2">
        <f>IF(Data!D10&gt;0,4-Data!D10,"")</f>
        <v>3</v>
      </c>
      <c r="E10" s="2">
        <f>IF(Data!E10&gt;0,4-Data!E10,"")</f>
        <v>2</v>
      </c>
      <c r="F10" s="2">
        <f>IF(Data!F10&gt;0,Data!F10-4,"")</f>
        <v>3</v>
      </c>
      <c r="G10" s="2">
        <f>IF(Data!G10&gt;0,Data!G10-4,"")</f>
        <v>2</v>
      </c>
      <c r="H10" s="2">
        <f>IF(Data!H10&gt;0,Data!H10-4,"")</f>
        <v>0</v>
      </c>
      <c r="I10" s="2">
        <f>IF(Data!I10&gt;0,4-Data!I10,"")</f>
        <v>2</v>
      </c>
      <c r="J10" s="2">
        <f>IF(Data!J10&gt;0,4-Data!J10,"")</f>
        <v>3</v>
      </c>
      <c r="K10" s="2">
        <f>IF(Data!K10&gt;0,Data!K10-4,"")</f>
        <v>2</v>
      </c>
      <c r="L10" s="2">
        <f>IF(Data!L10&gt;0,4-Data!L10,"")</f>
        <v>2</v>
      </c>
      <c r="M10" s="2">
        <f>IF(Data!M10&gt;0,Data!M10-4,"")</f>
        <v>3</v>
      </c>
      <c r="N10" s="2">
        <f>IF(Data!N10&gt;0,Data!N10-4,"")</f>
        <v>2</v>
      </c>
      <c r="O10" s="2">
        <f>IF(Data!O10&gt;0,Data!O10-4,"")</f>
        <v>0</v>
      </c>
      <c r="P10" s="2">
        <f>IF(Data!P10&gt;0,Data!P10-4,"")</f>
        <v>2</v>
      </c>
      <c r="Q10" s="2">
        <f>IF(Data!Q10&gt;0,4-Data!Q10,"")</f>
        <v>3</v>
      </c>
      <c r="R10" s="2">
        <f>IF(Data!R10&gt;0,4-Data!R10,"")</f>
        <v>2</v>
      </c>
      <c r="S10" s="2">
        <f>IF(Data!S10&gt;0,4-Data!S10,"")</f>
        <v>1</v>
      </c>
      <c r="T10" s="2">
        <f>IF(Data!T10&gt;0,Data!T10-4,"")</f>
        <v>2</v>
      </c>
      <c r="U10" s="2">
        <f>IF(Data!U10&gt;0,4-Data!U10,"")</f>
        <v>2</v>
      </c>
      <c r="V10" s="2">
        <f>IF(Data!V10&gt;0,Data!V10-4,"")</f>
        <v>3</v>
      </c>
      <c r="W10" s="2">
        <f>IF(Data!W10&gt;0,4-Data!W10,"")</f>
        <v>2</v>
      </c>
      <c r="X10" s="2">
        <f>IF(Data!X10&gt;0,4-Data!X10,"")</f>
        <v>0</v>
      </c>
      <c r="Y10" s="2">
        <f>IF(Data!Y10&gt;0,4-Data!Y10,"")</f>
        <v>1</v>
      </c>
      <c r="Z10" s="2">
        <f>IF(Data!Z10&gt;0,Data!Z10-4,"")</f>
        <v>1</v>
      </c>
      <c r="AC10" s="7" t="str">
        <f t="shared" si="5"/>
        <v/>
      </c>
      <c r="AD10" s="7" t="str">
        <f t="shared" si="6"/>
        <v/>
      </c>
      <c r="AE10" s="7" t="str">
        <f t="shared" si="7"/>
        <v/>
      </c>
      <c r="AF10" s="7" t="str">
        <f t="shared" si="8"/>
        <v/>
      </c>
      <c r="AG10" s="7" t="str">
        <f t="shared" si="9"/>
        <v/>
      </c>
      <c r="AH10" s="7" t="str">
        <f t="shared" si="10"/>
        <v/>
      </c>
      <c r="AI10" s="4">
        <f t="shared" si="11"/>
        <v>0</v>
      </c>
    </row>
    <row r="11" spans="1:35" x14ac:dyDescent="0.3">
      <c r="A11" s="2">
        <f>IF(Data!A11&gt;0,Data!A11-4,"")</f>
        <v>2</v>
      </c>
      <c r="B11" s="2">
        <f>IF(Data!B11&gt;0,Data!B11-4,"")</f>
        <v>2</v>
      </c>
      <c r="C11" s="2">
        <f>IF(Data!C11&gt;0,4-Data!C11,"")</f>
        <v>2</v>
      </c>
      <c r="D11" s="2">
        <f>IF(Data!D11&gt;0,4-Data!D11,"")</f>
        <v>0</v>
      </c>
      <c r="E11" s="2">
        <f>IF(Data!E11&gt;0,4-Data!E11,"")</f>
        <v>2</v>
      </c>
      <c r="F11" s="2">
        <f>IF(Data!F11&gt;0,Data!F11-4,"")</f>
        <v>0</v>
      </c>
      <c r="G11" s="2">
        <f>IF(Data!G11&gt;0,Data!G11-4,"")</f>
        <v>0</v>
      </c>
      <c r="H11" s="2">
        <f>IF(Data!H11&gt;0,Data!H11-4,"")</f>
        <v>0</v>
      </c>
      <c r="I11" s="2">
        <f>IF(Data!I11&gt;0,4-Data!I11,"")</f>
        <v>0</v>
      </c>
      <c r="J11" s="2">
        <f>IF(Data!J11&gt;0,4-Data!J11,"")</f>
        <v>2</v>
      </c>
      <c r="K11" s="2">
        <f>IF(Data!K11&gt;0,Data!K11-4,"")</f>
        <v>1</v>
      </c>
      <c r="L11" s="2">
        <f>IF(Data!L11&gt;0,4-Data!L11,"")</f>
        <v>1</v>
      </c>
      <c r="M11" s="2">
        <f>IF(Data!M11&gt;0,Data!M11-4,"")</f>
        <v>0</v>
      </c>
      <c r="N11" s="2">
        <f>IF(Data!N11&gt;0,Data!N11-4,"")</f>
        <v>1</v>
      </c>
      <c r="O11" s="2">
        <f>IF(Data!O11&gt;0,Data!O11-4,"")</f>
        <v>0</v>
      </c>
      <c r="P11" s="2">
        <f>IF(Data!P11&gt;0,Data!P11-4,"")</f>
        <v>2</v>
      </c>
      <c r="Q11" s="2">
        <f>IF(Data!Q11&gt;0,4-Data!Q11,"")</f>
        <v>2</v>
      </c>
      <c r="R11" s="2">
        <f>IF(Data!R11&gt;0,4-Data!R11,"")</f>
        <v>1</v>
      </c>
      <c r="S11" s="2">
        <f>IF(Data!S11&gt;0,4-Data!S11,"")</f>
        <v>1</v>
      </c>
      <c r="T11" s="2">
        <f>IF(Data!T11&gt;0,Data!T11-4,"")</f>
        <v>1</v>
      </c>
      <c r="U11" s="2">
        <f>IF(Data!U11&gt;0,4-Data!U11,"")</f>
        <v>1</v>
      </c>
      <c r="V11" s="2">
        <f>IF(Data!V11&gt;0,Data!V11-4,"")</f>
        <v>2</v>
      </c>
      <c r="W11" s="2">
        <f>IF(Data!W11&gt;0,4-Data!W11,"")</f>
        <v>2</v>
      </c>
      <c r="X11" s="2">
        <f>IF(Data!X11&gt;0,4-Data!X11,"")</f>
        <v>0</v>
      </c>
      <c r="Y11" s="2">
        <f>IF(Data!Y11&gt;0,4-Data!Y11,"")</f>
        <v>1</v>
      </c>
      <c r="Z11" s="2">
        <f>IF(Data!Z11&gt;0,Data!Z11-4,"")</f>
        <v>1</v>
      </c>
      <c r="AC11" s="7" t="str">
        <f t="shared" si="5"/>
        <v/>
      </c>
      <c r="AD11" s="7" t="str">
        <f t="shared" si="6"/>
        <v/>
      </c>
      <c r="AE11" s="7" t="str">
        <f t="shared" si="7"/>
        <v/>
      </c>
      <c r="AF11" s="7" t="str">
        <f t="shared" si="8"/>
        <v/>
      </c>
      <c r="AG11" s="7" t="str">
        <f t="shared" si="9"/>
        <v/>
      </c>
      <c r="AH11" s="7" t="str">
        <f t="shared" si="10"/>
        <v/>
      </c>
      <c r="AI11" s="4">
        <f t="shared" si="11"/>
        <v>0</v>
      </c>
    </row>
    <row r="12" spans="1:35" x14ac:dyDescent="0.3">
      <c r="A12" s="2">
        <f>IF(Data!A12&gt;0,Data!A12-4,"")</f>
        <v>1</v>
      </c>
      <c r="B12" s="2">
        <f>IF(Data!B12&gt;0,Data!B12-4,"")</f>
        <v>2</v>
      </c>
      <c r="C12" s="2">
        <f>IF(Data!C12&gt;0,4-Data!C12,"")</f>
        <v>1</v>
      </c>
      <c r="D12" s="2">
        <f>IF(Data!D12&gt;0,4-Data!D12,"")</f>
        <v>1</v>
      </c>
      <c r="E12" s="2">
        <f>IF(Data!E12&gt;0,4-Data!E12,"")</f>
        <v>2</v>
      </c>
      <c r="F12" s="2">
        <f>IF(Data!F12&gt;0,Data!F12-4,"")</f>
        <v>2</v>
      </c>
      <c r="G12" s="2">
        <f>IF(Data!G12&gt;0,Data!G12-4,"")</f>
        <v>3</v>
      </c>
      <c r="H12" s="2">
        <f>IF(Data!H12&gt;0,Data!H12-4,"")</f>
        <v>1</v>
      </c>
      <c r="I12" s="2">
        <f>IF(Data!I12&gt;0,4-Data!I12,"")</f>
        <v>0</v>
      </c>
      <c r="J12" s="2">
        <f>IF(Data!J12&gt;0,4-Data!J12,"")</f>
        <v>2</v>
      </c>
      <c r="K12" s="2">
        <f>IF(Data!K12&gt;0,Data!K12-4,"")</f>
        <v>2</v>
      </c>
      <c r="L12" s="2">
        <f>IF(Data!L12&gt;0,4-Data!L12,"")</f>
        <v>3</v>
      </c>
      <c r="M12" s="2">
        <f>IF(Data!M12&gt;0,Data!M12-4,"")</f>
        <v>0</v>
      </c>
      <c r="N12" s="2">
        <f>IF(Data!N12&gt;0,Data!N12-4,"")</f>
        <v>2</v>
      </c>
      <c r="O12" s="2">
        <f>IF(Data!O12&gt;0,Data!O12-4,"")</f>
        <v>2</v>
      </c>
      <c r="P12" s="2">
        <f>IF(Data!P12&gt;0,Data!P12-4,"")</f>
        <v>2</v>
      </c>
      <c r="Q12" s="2">
        <f>IF(Data!Q12&gt;0,4-Data!Q12,"")</f>
        <v>-2</v>
      </c>
      <c r="R12" s="2">
        <f>IF(Data!R12&gt;0,4-Data!R12,"")</f>
        <v>3</v>
      </c>
      <c r="S12" s="2">
        <f>IF(Data!S12&gt;0,4-Data!S12,"")</f>
        <v>2</v>
      </c>
      <c r="T12" s="2">
        <f>IF(Data!T12&gt;0,Data!T12-4,"")</f>
        <v>2</v>
      </c>
      <c r="U12" s="2">
        <f>IF(Data!U12&gt;0,4-Data!U12,"")</f>
        <v>2</v>
      </c>
      <c r="V12" s="2">
        <f>IF(Data!V12&gt;0,Data!V12-4,"")</f>
        <v>2</v>
      </c>
      <c r="W12" s="2">
        <f>IF(Data!W12&gt;0,4-Data!W12,"")</f>
        <v>2</v>
      </c>
      <c r="X12" s="2">
        <f>IF(Data!X12&gt;0,4-Data!X12,"")</f>
        <v>2</v>
      </c>
      <c r="Y12" s="2">
        <f>IF(Data!Y12&gt;0,4-Data!Y12,"")</f>
        <v>2</v>
      </c>
      <c r="Z12" s="2">
        <f>IF(Data!Z12&gt;0,Data!Z12-4,"")</f>
        <v>2</v>
      </c>
      <c r="AC12" s="7" t="str">
        <f t="shared" si="5"/>
        <v/>
      </c>
      <c r="AD12" s="7" t="str">
        <f t="shared" si="6"/>
        <v/>
      </c>
      <c r="AE12" s="7" t="str">
        <f t="shared" si="7"/>
        <v/>
      </c>
      <c r="AF12" s="7">
        <f t="shared" si="8"/>
        <v>1</v>
      </c>
      <c r="AG12" s="7" t="str">
        <f t="shared" si="9"/>
        <v/>
      </c>
      <c r="AH12" s="7" t="str">
        <f t="shared" si="10"/>
        <v/>
      </c>
      <c r="AI12" s="4">
        <f t="shared" si="11"/>
        <v>1</v>
      </c>
    </row>
    <row r="13" spans="1:35" x14ac:dyDescent="0.3">
      <c r="A13" s="2">
        <f>IF(Data!A13&gt;0,Data!A13-4,"")</f>
        <v>0</v>
      </c>
      <c r="B13" s="2">
        <f>IF(Data!B13&gt;0,Data!B13-4,"")</f>
        <v>0</v>
      </c>
      <c r="C13" s="2">
        <f>IF(Data!C13&gt;0,4-Data!C13,"")</f>
        <v>1</v>
      </c>
      <c r="D13" s="2">
        <f>IF(Data!D13&gt;0,4-Data!D13,"")</f>
        <v>-1</v>
      </c>
      <c r="E13" s="2">
        <f>IF(Data!E13&gt;0,4-Data!E13,"")</f>
        <v>0</v>
      </c>
      <c r="F13" s="2">
        <f>IF(Data!F13&gt;0,Data!F13-4,"")</f>
        <v>-1</v>
      </c>
      <c r="G13" s="2">
        <f>IF(Data!G13&gt;0,Data!G13-4,"")</f>
        <v>-1</v>
      </c>
      <c r="H13" s="2">
        <f>IF(Data!H13&gt;0,Data!H13-4,"")</f>
        <v>1</v>
      </c>
      <c r="I13" s="2">
        <f>IF(Data!I13&gt;0,4-Data!I13,"")</f>
        <v>-1</v>
      </c>
      <c r="J13" s="2">
        <f>IF(Data!J13&gt;0,4-Data!J13,"")</f>
        <v>0</v>
      </c>
      <c r="K13" s="2">
        <f>IF(Data!K13&gt;0,Data!K13-4,"")</f>
        <v>1</v>
      </c>
      <c r="L13" s="2">
        <f>IF(Data!L13&gt;0,4-Data!L13,"")</f>
        <v>0</v>
      </c>
      <c r="M13" s="2">
        <f>IF(Data!M13&gt;0,Data!M13-4,"")</f>
        <v>-1</v>
      </c>
      <c r="N13" s="2">
        <f>IF(Data!N13&gt;0,Data!N13-4,"")</f>
        <v>0</v>
      </c>
      <c r="O13" s="2">
        <f>IF(Data!O13&gt;0,Data!O13-4,"")</f>
        <v>1</v>
      </c>
      <c r="P13" s="2">
        <f>IF(Data!P13&gt;0,Data!P13-4,"")</f>
        <v>0</v>
      </c>
      <c r="Q13" s="2">
        <f>IF(Data!Q13&gt;0,4-Data!Q13,"")</f>
        <v>1</v>
      </c>
      <c r="R13" s="2">
        <f>IF(Data!R13&gt;0,4-Data!R13,"")</f>
        <v>0</v>
      </c>
      <c r="S13" s="2">
        <f>IF(Data!S13&gt;0,4-Data!S13,"")</f>
        <v>0</v>
      </c>
      <c r="T13" s="2">
        <f>IF(Data!T13&gt;0,Data!T13-4,"")</f>
        <v>0</v>
      </c>
      <c r="U13" s="2">
        <f>IF(Data!U13&gt;0,4-Data!U13,"")</f>
        <v>-2</v>
      </c>
      <c r="V13" s="2">
        <f>IF(Data!V13&gt;0,Data!V13-4,"")</f>
        <v>1</v>
      </c>
      <c r="W13" s="2">
        <f>IF(Data!W13&gt;0,4-Data!W13,"")</f>
        <v>0</v>
      </c>
      <c r="X13" s="2">
        <f>IF(Data!X13&gt;0,4-Data!X13,"")</f>
        <v>-1</v>
      </c>
      <c r="Y13" s="2">
        <f>IF(Data!Y13&gt;0,4-Data!Y13,"")</f>
        <v>0</v>
      </c>
      <c r="Z13" s="2">
        <f>IF(Data!Z13&gt;0,Data!Z13-4,"")</f>
        <v>1</v>
      </c>
      <c r="AC13" s="7" t="str">
        <f t="shared" si="5"/>
        <v/>
      </c>
      <c r="AD13" s="7" t="str">
        <f t="shared" si="6"/>
        <v/>
      </c>
      <c r="AE13" s="7" t="str">
        <f t="shared" si="7"/>
        <v/>
      </c>
      <c r="AF13" s="7" t="str">
        <f t="shared" si="8"/>
        <v/>
      </c>
      <c r="AG13" s="7" t="str">
        <f t="shared" si="9"/>
        <v/>
      </c>
      <c r="AH13" s="7" t="str">
        <f t="shared" si="10"/>
        <v/>
      </c>
      <c r="AI13" s="4">
        <f t="shared" si="11"/>
        <v>0</v>
      </c>
    </row>
    <row r="14" spans="1:35" x14ac:dyDescent="0.3">
      <c r="A14" s="2">
        <f>IF(Data!A14&gt;0,Data!A14-4,"")</f>
        <v>1</v>
      </c>
      <c r="B14" s="2">
        <f>IF(Data!B14&gt;0,Data!B14-4,"")</f>
        <v>2</v>
      </c>
      <c r="C14" s="2">
        <f>IF(Data!C14&gt;0,4-Data!C14,"")</f>
        <v>2</v>
      </c>
      <c r="D14" s="2">
        <f>IF(Data!D14&gt;0,4-Data!D14,"")</f>
        <v>2</v>
      </c>
      <c r="E14" s="2">
        <f>IF(Data!E14&gt;0,4-Data!E14,"")</f>
        <v>2</v>
      </c>
      <c r="F14" s="2">
        <f>IF(Data!F14&gt;0,Data!F14-4,"")</f>
        <v>1</v>
      </c>
      <c r="G14" s="2">
        <f>IF(Data!G14&gt;0,Data!G14-4,"")</f>
        <v>1</v>
      </c>
      <c r="H14" s="2">
        <f>IF(Data!H14&gt;0,Data!H14-4,"")</f>
        <v>-1</v>
      </c>
      <c r="I14" s="2">
        <f>IF(Data!I14&gt;0,4-Data!I14,"")</f>
        <v>2</v>
      </c>
      <c r="J14" s="2">
        <f>IF(Data!J14&gt;0,4-Data!J14,"")</f>
        <v>3</v>
      </c>
      <c r="K14" s="2">
        <f>IF(Data!K14&gt;0,Data!K14-4,"")</f>
        <v>2</v>
      </c>
      <c r="L14" s="2">
        <f>IF(Data!L14&gt;0,4-Data!L14,"")</f>
        <v>2</v>
      </c>
      <c r="M14" s="2">
        <f>IF(Data!M14&gt;0,Data!M14-4,"")</f>
        <v>1</v>
      </c>
      <c r="N14" s="2">
        <f>IF(Data!N14&gt;0,Data!N14-4,"")</f>
        <v>1</v>
      </c>
      <c r="O14" s="2">
        <f>IF(Data!O14&gt;0,Data!O14-4,"")</f>
        <v>0</v>
      </c>
      <c r="P14" s="2">
        <f>IF(Data!P14&gt;0,Data!P14-4,"")</f>
        <v>2</v>
      </c>
      <c r="Q14" s="2">
        <f>IF(Data!Q14&gt;0,4-Data!Q14,"")</f>
        <v>2</v>
      </c>
      <c r="R14" s="2">
        <f>IF(Data!R14&gt;0,4-Data!R14,"")</f>
        <v>3</v>
      </c>
      <c r="S14" s="2">
        <f>IF(Data!S14&gt;0,4-Data!S14,"")</f>
        <v>2</v>
      </c>
      <c r="T14" s="2">
        <f>IF(Data!T14&gt;0,Data!T14-4,"")</f>
        <v>1</v>
      </c>
      <c r="U14" s="2">
        <f>IF(Data!U14&gt;0,4-Data!U14,"")</f>
        <v>1</v>
      </c>
      <c r="V14" s="2">
        <f>IF(Data!V14&gt;0,Data!V14-4,"")</f>
        <v>1</v>
      </c>
      <c r="W14" s="2">
        <f>IF(Data!W14&gt;0,4-Data!W14,"")</f>
        <v>0</v>
      </c>
      <c r="X14" s="2">
        <f>IF(Data!X14&gt;0,4-Data!X14,"")</f>
        <v>1</v>
      </c>
      <c r="Y14" s="2">
        <f>IF(Data!Y14&gt;0,4-Data!Y14,"")</f>
        <v>1</v>
      </c>
      <c r="Z14" s="2">
        <f>IF(Data!Z14&gt;0,Data!Z14-4,"")</f>
        <v>2</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f t="shared" si="11"/>
        <v>0</v>
      </c>
    </row>
    <row r="15" spans="1:35" x14ac:dyDescent="0.3">
      <c r="A15" s="2">
        <f>IF(Data!A15&gt;0,Data!A15-4,"")</f>
        <v>0</v>
      </c>
      <c r="B15" s="2">
        <f>IF(Data!B15&gt;0,Data!B15-4,"")</f>
        <v>0</v>
      </c>
      <c r="C15" s="2">
        <f>IF(Data!C15&gt;0,4-Data!C15,"")</f>
        <v>0</v>
      </c>
      <c r="D15" s="2">
        <f>IF(Data!D15&gt;0,4-Data!D15,"")</f>
        <v>0</v>
      </c>
      <c r="E15" s="2">
        <f>IF(Data!E15&gt;0,4-Data!E15,"")</f>
        <v>0</v>
      </c>
      <c r="F15" s="2">
        <f>IF(Data!F15&gt;0,Data!F15-4,"")</f>
        <v>1</v>
      </c>
      <c r="G15" s="2">
        <f>IF(Data!G15&gt;0,Data!G15-4,"")</f>
        <v>-1</v>
      </c>
      <c r="H15" s="2">
        <f>IF(Data!H15&gt;0,Data!H15-4,"")</f>
        <v>-1</v>
      </c>
      <c r="I15" s="2">
        <f>IF(Data!I15&gt;0,4-Data!I15,"")</f>
        <v>-2</v>
      </c>
      <c r="J15" s="2">
        <f>IF(Data!J15&gt;0,4-Data!J15,"")</f>
        <v>1</v>
      </c>
      <c r="K15" s="2">
        <f>IF(Data!K15&gt;0,Data!K15-4,"")</f>
        <v>1</v>
      </c>
      <c r="L15" s="2">
        <f>IF(Data!L15&gt;0,4-Data!L15,"")</f>
        <v>1</v>
      </c>
      <c r="M15" s="2">
        <f>IF(Data!M15&gt;0,Data!M15-4,"")</f>
        <v>2</v>
      </c>
      <c r="N15" s="2">
        <f>IF(Data!N15&gt;0,Data!N15-4,"")</f>
        <v>0</v>
      </c>
      <c r="O15" s="2">
        <f>IF(Data!O15&gt;0,Data!O15-4,"")</f>
        <v>-1</v>
      </c>
      <c r="P15" s="2">
        <f>IF(Data!P15&gt;0,Data!P15-4,"")</f>
        <v>-1</v>
      </c>
      <c r="Q15" s="2">
        <f>IF(Data!Q15&gt;0,4-Data!Q15,"")</f>
        <v>-2</v>
      </c>
      <c r="R15" s="2">
        <f>IF(Data!R15&gt;0,4-Data!R15,"")</f>
        <v>0</v>
      </c>
      <c r="S15" s="2">
        <f>IF(Data!S15&gt;0,4-Data!S15,"")</f>
        <v>-1</v>
      </c>
      <c r="T15" s="2">
        <f>IF(Data!T15&gt;0,Data!T15-4,"")</f>
        <v>-1</v>
      </c>
      <c r="U15" s="2">
        <f>IF(Data!U15&gt;0,4-Data!U15,"")</f>
        <v>-2</v>
      </c>
      <c r="V15" s="2">
        <f>IF(Data!V15&gt;0,Data!V15-4,"")</f>
        <v>-1</v>
      </c>
      <c r="W15" s="2">
        <f>IF(Data!W15&gt;0,4-Data!W15,"")</f>
        <v>-1</v>
      </c>
      <c r="X15" s="2">
        <f>IF(Data!X15&gt;0,4-Data!X15,"")</f>
        <v>-2</v>
      </c>
      <c r="Y15" s="2">
        <f>IF(Data!Y15&gt;0,4-Data!Y15,"")</f>
        <v>0</v>
      </c>
      <c r="Z15" s="2">
        <f>IF(Data!Z15&gt;0,Data!Z15-4,"")</f>
        <v>2</v>
      </c>
      <c r="AC15" s="7" t="str">
        <f t="shared" si="12"/>
        <v/>
      </c>
      <c r="AD15" s="7">
        <f t="shared" si="13"/>
        <v>1</v>
      </c>
      <c r="AE15" s="7" t="str">
        <f t="shared" si="14"/>
        <v/>
      </c>
      <c r="AF15" s="7" t="str">
        <f t="shared" si="15"/>
        <v/>
      </c>
      <c r="AG15" s="7" t="str">
        <f t="shared" si="9"/>
        <v/>
      </c>
      <c r="AH15" s="7" t="str">
        <f t="shared" si="16"/>
        <v/>
      </c>
      <c r="AI15" s="4">
        <f t="shared" si="11"/>
        <v>1</v>
      </c>
    </row>
    <row r="16" spans="1:35" x14ac:dyDescent="0.3">
      <c r="A16" s="2">
        <f>IF(Data!A16&gt;0,Data!A16-4,"")</f>
        <v>0</v>
      </c>
      <c r="B16" s="2">
        <f>IF(Data!B16&gt;0,Data!B16-4,"")</f>
        <v>-2</v>
      </c>
      <c r="C16" s="2">
        <f>IF(Data!C16&gt;0,4-Data!C16,"")</f>
        <v>0</v>
      </c>
      <c r="D16" s="2">
        <f>IF(Data!D16&gt;0,4-Data!D16,"")</f>
        <v>-1</v>
      </c>
      <c r="E16" s="2">
        <f>IF(Data!E16&gt;0,4-Data!E16,"")</f>
        <v>1</v>
      </c>
      <c r="F16" s="2">
        <f>IF(Data!F16&gt;0,Data!F16-4,"")</f>
        <v>0</v>
      </c>
      <c r="G16" s="2">
        <f>IF(Data!G16&gt;0,Data!G16-4,"")</f>
        <v>-1</v>
      </c>
      <c r="H16" s="2">
        <f>IF(Data!H16&gt;0,Data!H16-4,"")</f>
        <v>2</v>
      </c>
      <c r="I16" s="2">
        <f>IF(Data!I16&gt;0,4-Data!I16,"")</f>
        <v>-1</v>
      </c>
      <c r="J16" s="2">
        <f>IF(Data!J16&gt;0,4-Data!J16,"")</f>
        <v>-2</v>
      </c>
      <c r="K16" s="2">
        <f>IF(Data!K16&gt;0,Data!K16-4,"")</f>
        <v>1</v>
      </c>
      <c r="L16" s="2">
        <f>IF(Data!L16&gt;0,4-Data!L16,"")</f>
        <v>-2</v>
      </c>
      <c r="M16" s="2">
        <f>IF(Data!M16&gt;0,Data!M16-4,"")</f>
        <v>0</v>
      </c>
      <c r="N16" s="2">
        <f>IF(Data!N16&gt;0,Data!N16-4,"")</f>
        <v>2</v>
      </c>
      <c r="O16" s="2">
        <f>IF(Data!O16&gt;0,Data!O16-4,"")</f>
        <v>1</v>
      </c>
      <c r="P16" s="2">
        <f>IF(Data!P16&gt;0,Data!P16-4,"")</f>
        <v>2</v>
      </c>
      <c r="Q16" s="2">
        <f>IF(Data!Q16&gt;0,4-Data!Q16,"")</f>
        <v>-1</v>
      </c>
      <c r="R16" s="2">
        <f>IF(Data!R16&gt;0,4-Data!R16,"")</f>
        <v>-2</v>
      </c>
      <c r="S16" s="2">
        <f>IF(Data!S16&gt;0,4-Data!S16,"")</f>
        <v>1</v>
      </c>
      <c r="T16" s="2">
        <f>IF(Data!T16&gt;0,Data!T16-4,"")</f>
        <v>0</v>
      </c>
      <c r="U16" s="2">
        <f>IF(Data!U16&gt;0,4-Data!U16,"")</f>
        <v>0</v>
      </c>
      <c r="V16" s="2">
        <f>IF(Data!V16&gt;0,Data!V16-4,"")</f>
        <v>0</v>
      </c>
      <c r="W16" s="2">
        <f>IF(Data!W16&gt;0,4-Data!W16,"")</f>
        <v>0</v>
      </c>
      <c r="X16" s="2">
        <f>IF(Data!X16&gt;0,4-Data!X16,"")</f>
        <v>-1</v>
      </c>
      <c r="Y16" s="2">
        <f>IF(Data!Y16&gt;0,4-Data!Y16,"")</f>
        <v>-2</v>
      </c>
      <c r="Z16" s="2">
        <f>IF(Data!Z16&gt;0,Data!Z16-4,"")</f>
        <v>0</v>
      </c>
      <c r="AC16" s="7">
        <f t="shared" si="12"/>
        <v>1</v>
      </c>
      <c r="AD16" s="7" t="str">
        <f t="shared" si="13"/>
        <v/>
      </c>
      <c r="AE16" s="7" t="str">
        <f t="shared" si="14"/>
        <v/>
      </c>
      <c r="AF16" s="7" t="str">
        <f t="shared" si="15"/>
        <v/>
      </c>
      <c r="AG16" s="7" t="str">
        <f t="shared" si="9"/>
        <v/>
      </c>
      <c r="AH16" s="7" t="str">
        <f t="shared" si="16"/>
        <v/>
      </c>
      <c r="AI16" s="4">
        <f t="shared" si="11"/>
        <v>1</v>
      </c>
    </row>
    <row r="17" spans="1:35" x14ac:dyDescent="0.3">
      <c r="A17" s="2">
        <f>IF(Data!A17&gt;0,Data!A17-4,"")</f>
        <v>0</v>
      </c>
      <c r="B17" s="2">
        <f>IF(Data!B17&gt;0,Data!B17-4,"")</f>
        <v>2</v>
      </c>
      <c r="C17" s="2">
        <f>IF(Data!C17&gt;0,4-Data!C17,"")</f>
        <v>0</v>
      </c>
      <c r="D17" s="2">
        <f>IF(Data!D17&gt;0,4-Data!D17,"")</f>
        <v>2</v>
      </c>
      <c r="E17" s="2">
        <f>IF(Data!E17&gt;0,4-Data!E17,"")</f>
        <v>-1</v>
      </c>
      <c r="F17" s="2">
        <f>IF(Data!F17&gt;0,Data!F17-4,"")</f>
        <v>1</v>
      </c>
      <c r="G17" s="2">
        <f>IF(Data!G17&gt;0,Data!G17-4,"")</f>
        <v>0</v>
      </c>
      <c r="H17" s="2">
        <f>IF(Data!H17&gt;0,Data!H17-4,"")</f>
        <v>1</v>
      </c>
      <c r="I17" s="2">
        <f>IF(Data!I17&gt;0,4-Data!I17,"")</f>
        <v>1</v>
      </c>
      <c r="J17" s="2">
        <f>IF(Data!J17&gt;0,4-Data!J17,"")</f>
        <v>0</v>
      </c>
      <c r="K17" s="2">
        <f>IF(Data!K17&gt;0,Data!K17-4,"")</f>
        <v>2</v>
      </c>
      <c r="L17" s="2">
        <f>IF(Data!L17&gt;0,4-Data!L17,"")</f>
        <v>1</v>
      </c>
      <c r="M17" s="2">
        <f>IF(Data!M17&gt;0,Data!M17-4,"")</f>
        <v>2</v>
      </c>
      <c r="N17" s="2">
        <f>IF(Data!N17&gt;0,Data!N17-4,"")</f>
        <v>1</v>
      </c>
      <c r="O17" s="2">
        <f>IF(Data!O17&gt;0,Data!O17-4,"")</f>
        <v>-1</v>
      </c>
      <c r="P17" s="2">
        <f>IF(Data!P17&gt;0,Data!P17-4,"")</f>
        <v>0</v>
      </c>
      <c r="Q17" s="2">
        <f>IF(Data!Q17&gt;0,4-Data!Q17,"")</f>
        <v>2</v>
      </c>
      <c r="R17" s="2">
        <f>IF(Data!R17&gt;0,4-Data!R17,"")</f>
        <v>2</v>
      </c>
      <c r="S17" s="2">
        <f>IF(Data!S17&gt;0,4-Data!S17,"")</f>
        <v>2</v>
      </c>
      <c r="T17" s="2">
        <f>IF(Data!T17&gt;0,Data!T17-4,"")</f>
        <v>1</v>
      </c>
      <c r="U17" s="2">
        <f>IF(Data!U17&gt;0,4-Data!U17,"")</f>
        <v>2</v>
      </c>
      <c r="V17" s="2">
        <f>IF(Data!V17&gt;0,Data!V17-4,"")</f>
        <v>2</v>
      </c>
      <c r="W17" s="2">
        <f>IF(Data!W17&gt;0,4-Data!W17,"")</f>
        <v>2</v>
      </c>
      <c r="X17" s="2">
        <f>IF(Data!X17&gt;0,4-Data!X17,"")</f>
        <v>0</v>
      </c>
      <c r="Y17" s="2">
        <f>IF(Data!Y17&gt;0,4-Data!Y17,"")</f>
        <v>1</v>
      </c>
      <c r="Z17" s="2">
        <f>IF(Data!Z17&gt;0,Data!Z17-4,"")</f>
        <v>1</v>
      </c>
      <c r="AC17" s="7" t="str">
        <f t="shared" si="12"/>
        <v/>
      </c>
      <c r="AD17" s="7" t="str">
        <f t="shared" si="13"/>
        <v/>
      </c>
      <c r="AE17" s="7" t="str">
        <f t="shared" si="14"/>
        <v/>
      </c>
      <c r="AF17" s="7" t="str">
        <f t="shared" si="15"/>
        <v/>
      </c>
      <c r="AG17" s="7" t="str">
        <f t="shared" si="9"/>
        <v/>
      </c>
      <c r="AH17" s="7" t="str">
        <f t="shared" si="16"/>
        <v/>
      </c>
      <c r="AI17" s="4">
        <f t="shared" si="11"/>
        <v>0</v>
      </c>
    </row>
    <row r="18" spans="1:35"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12"/>
        <v/>
      </c>
      <c r="AD18" s="7" t="str">
        <f t="shared" si="13"/>
        <v/>
      </c>
      <c r="AE18" s="7" t="str">
        <f t="shared" si="14"/>
        <v/>
      </c>
      <c r="AF18" s="7" t="str">
        <f t="shared" si="15"/>
        <v/>
      </c>
      <c r="AG18" s="7" t="str">
        <f t="shared" si="9"/>
        <v/>
      </c>
      <c r="AH18" s="7" t="str">
        <f t="shared" si="16"/>
        <v/>
      </c>
      <c r="AI18" s="4" t="str">
        <f t="shared" si="11"/>
        <v/>
      </c>
    </row>
    <row r="19" spans="1:35"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12"/>
        <v/>
      </c>
      <c r="AD19" s="7" t="str">
        <f t="shared" si="13"/>
        <v/>
      </c>
      <c r="AE19" s="7" t="str">
        <f t="shared" si="14"/>
        <v/>
      </c>
      <c r="AF19" s="7" t="str">
        <f t="shared" si="15"/>
        <v/>
      </c>
      <c r="AG19" s="7" t="str">
        <f t="shared" si="9"/>
        <v/>
      </c>
      <c r="AH19" s="7" t="str">
        <f t="shared" si="16"/>
        <v/>
      </c>
      <c r="AI19" s="4" t="str">
        <f t="shared" si="11"/>
        <v/>
      </c>
    </row>
    <row r="20" spans="1:35"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12"/>
        <v/>
      </c>
      <c r="AD20" s="7" t="str">
        <f t="shared" si="13"/>
        <v/>
      </c>
      <c r="AE20" s="7" t="str">
        <f t="shared" si="14"/>
        <v/>
      </c>
      <c r="AF20" s="7" t="str">
        <f t="shared" si="15"/>
        <v/>
      </c>
      <c r="AG20" s="7" t="str">
        <f t="shared" si="9"/>
        <v/>
      </c>
      <c r="AH20" s="7" t="str">
        <f t="shared" si="16"/>
        <v/>
      </c>
      <c r="AI20" s="4" t="str">
        <f t="shared" si="11"/>
        <v/>
      </c>
    </row>
    <row r="21" spans="1:35"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12"/>
        <v/>
      </c>
      <c r="AD21" s="7" t="str">
        <f t="shared" si="13"/>
        <v/>
      </c>
      <c r="AE21" s="7" t="str">
        <f t="shared" si="14"/>
        <v/>
      </c>
      <c r="AF21" s="7" t="str">
        <f t="shared" si="15"/>
        <v/>
      </c>
      <c r="AG21" s="7" t="str">
        <f t="shared" si="9"/>
        <v/>
      </c>
      <c r="AH21" s="7" t="str">
        <f t="shared" si="16"/>
        <v/>
      </c>
      <c r="AI21" s="4" t="str">
        <f t="shared" si="11"/>
        <v/>
      </c>
    </row>
    <row r="22" spans="1:35"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12"/>
        <v/>
      </c>
      <c r="AD22" s="7" t="str">
        <f t="shared" si="13"/>
        <v/>
      </c>
      <c r="AE22" s="7" t="str">
        <f t="shared" si="14"/>
        <v/>
      </c>
      <c r="AF22" s="7" t="str">
        <f t="shared" si="15"/>
        <v/>
      </c>
      <c r="AG22" s="7" t="str">
        <f t="shared" si="9"/>
        <v/>
      </c>
      <c r="AH22" s="7" t="str">
        <f t="shared" si="16"/>
        <v/>
      </c>
      <c r="AI22" s="4" t="str">
        <f t="shared" si="11"/>
        <v/>
      </c>
    </row>
    <row r="23" spans="1:35"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12"/>
        <v/>
      </c>
      <c r="AD23" s="7" t="str">
        <f t="shared" si="13"/>
        <v/>
      </c>
      <c r="AE23" s="7" t="str">
        <f t="shared" si="14"/>
        <v/>
      </c>
      <c r="AF23" s="7" t="str">
        <f t="shared" si="15"/>
        <v/>
      </c>
      <c r="AG23" s="7" t="str">
        <f t="shared" si="9"/>
        <v/>
      </c>
      <c r="AH23" s="7" t="str">
        <f t="shared" si="16"/>
        <v/>
      </c>
      <c r="AI23" s="4" t="str">
        <f t="shared" si="11"/>
        <v/>
      </c>
    </row>
    <row r="24" spans="1:35"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12"/>
        <v/>
      </c>
      <c r="AD24" s="7" t="str">
        <f t="shared" si="13"/>
        <v/>
      </c>
      <c r="AE24" s="7" t="str">
        <f t="shared" si="14"/>
        <v/>
      </c>
      <c r="AF24" s="7" t="str">
        <f t="shared" si="15"/>
        <v/>
      </c>
      <c r="AG24" s="7" t="str">
        <f t="shared" si="9"/>
        <v/>
      </c>
      <c r="AH24" s="7" t="str">
        <f t="shared" si="16"/>
        <v/>
      </c>
      <c r="AI24" s="4" t="str">
        <f t="shared" si="11"/>
        <v/>
      </c>
    </row>
    <row r="25" spans="1:35"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12"/>
        <v/>
      </c>
      <c r="AD25" s="7" t="str">
        <f t="shared" si="13"/>
        <v/>
      </c>
      <c r="AE25" s="7" t="str">
        <f t="shared" si="14"/>
        <v/>
      </c>
      <c r="AF25" s="7" t="str">
        <f t="shared" si="15"/>
        <v/>
      </c>
      <c r="AG25" s="7" t="str">
        <f t="shared" si="9"/>
        <v/>
      </c>
      <c r="AH25" s="7" t="str">
        <f t="shared" si="16"/>
        <v/>
      </c>
      <c r="AI25" s="4" t="str">
        <f t="shared" si="11"/>
        <v/>
      </c>
    </row>
    <row r="26" spans="1:35"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12"/>
        <v/>
      </c>
      <c r="AD26" s="7" t="str">
        <f t="shared" si="13"/>
        <v/>
      </c>
      <c r="AE26" s="7" t="str">
        <f t="shared" si="14"/>
        <v/>
      </c>
      <c r="AF26" s="7" t="str">
        <f t="shared" si="15"/>
        <v/>
      </c>
      <c r="AG26" s="7" t="str">
        <f t="shared" si="9"/>
        <v/>
      </c>
      <c r="AH26" s="7" t="str">
        <f t="shared" si="16"/>
        <v/>
      </c>
      <c r="AI26" s="4" t="str">
        <f t="shared" si="11"/>
        <v/>
      </c>
    </row>
    <row r="27" spans="1:35"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12"/>
        <v/>
      </c>
      <c r="AD27" s="7" t="str">
        <f t="shared" si="13"/>
        <v/>
      </c>
      <c r="AE27" s="7" t="str">
        <f t="shared" si="14"/>
        <v/>
      </c>
      <c r="AF27" s="7" t="str">
        <f t="shared" si="15"/>
        <v/>
      </c>
      <c r="AG27" s="7" t="str">
        <f t="shared" si="9"/>
        <v/>
      </c>
      <c r="AH27" s="7" t="str">
        <f t="shared" si="16"/>
        <v/>
      </c>
      <c r="AI27" s="4" t="str">
        <f t="shared" si="11"/>
        <v/>
      </c>
    </row>
    <row r="28" spans="1:35"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12"/>
        <v/>
      </c>
      <c r="AD28" s="7" t="str">
        <f t="shared" si="13"/>
        <v/>
      </c>
      <c r="AE28" s="7" t="str">
        <f t="shared" si="14"/>
        <v/>
      </c>
      <c r="AF28" s="7" t="str">
        <f t="shared" si="15"/>
        <v/>
      </c>
      <c r="AG28" s="7" t="str">
        <f t="shared" si="9"/>
        <v/>
      </c>
      <c r="AH28" s="7" t="str">
        <f t="shared" si="16"/>
        <v/>
      </c>
      <c r="AI28" s="4" t="str">
        <f t="shared" si="11"/>
        <v/>
      </c>
    </row>
    <row r="29" spans="1:35"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12"/>
        <v/>
      </c>
      <c r="AD29" s="7" t="str">
        <f t="shared" si="13"/>
        <v/>
      </c>
      <c r="AE29" s="7" t="str">
        <f t="shared" si="14"/>
        <v/>
      </c>
      <c r="AF29" s="7" t="str">
        <f t="shared" si="15"/>
        <v/>
      </c>
      <c r="AG29" s="7" t="str">
        <f t="shared" si="9"/>
        <v/>
      </c>
      <c r="AH29" s="7" t="str">
        <f t="shared" si="16"/>
        <v/>
      </c>
      <c r="AI29" s="4" t="str">
        <f t="shared" si="11"/>
        <v/>
      </c>
    </row>
    <row r="30" spans="1:35"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12"/>
        <v/>
      </c>
      <c r="AD30" s="7" t="str">
        <f t="shared" si="13"/>
        <v/>
      </c>
      <c r="AE30" s="7" t="str">
        <f t="shared" si="14"/>
        <v/>
      </c>
      <c r="AF30" s="7" t="str">
        <f t="shared" si="15"/>
        <v/>
      </c>
      <c r="AG30" s="7" t="str">
        <f t="shared" si="9"/>
        <v/>
      </c>
      <c r="AH30" s="7" t="str">
        <f t="shared" si="16"/>
        <v/>
      </c>
      <c r="AI30" s="4" t="str">
        <f t="shared" si="11"/>
        <v/>
      </c>
    </row>
    <row r="31" spans="1:35"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12"/>
        <v/>
      </c>
      <c r="AD31" s="7" t="str">
        <f t="shared" si="13"/>
        <v/>
      </c>
      <c r="AE31" s="7" t="str">
        <f t="shared" si="14"/>
        <v/>
      </c>
      <c r="AF31" s="7" t="str">
        <f t="shared" si="15"/>
        <v/>
      </c>
      <c r="AG31" s="7" t="str">
        <f t="shared" si="9"/>
        <v/>
      </c>
      <c r="AH31" s="7" t="str">
        <f t="shared" si="16"/>
        <v/>
      </c>
      <c r="AI31" s="4" t="str">
        <f t="shared" si="11"/>
        <v/>
      </c>
    </row>
    <row r="32" spans="1:35"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12"/>
        <v/>
      </c>
      <c r="AD32" s="7" t="str">
        <f t="shared" si="13"/>
        <v/>
      </c>
      <c r="AE32" s="7" t="str">
        <f t="shared" si="14"/>
        <v/>
      </c>
      <c r="AF32" s="7" t="str">
        <f t="shared" si="15"/>
        <v/>
      </c>
      <c r="AG32" s="7" t="str">
        <f t="shared" si="9"/>
        <v/>
      </c>
      <c r="AH32" s="7" t="str">
        <f t="shared" si="16"/>
        <v/>
      </c>
      <c r="AI32" s="4" t="str">
        <f t="shared" si="11"/>
        <v/>
      </c>
    </row>
    <row r="33" spans="1:35"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12"/>
        <v/>
      </c>
      <c r="AD33" s="7" t="str">
        <f t="shared" si="13"/>
        <v/>
      </c>
      <c r="AE33" s="7" t="str">
        <f t="shared" si="14"/>
        <v/>
      </c>
      <c r="AF33" s="7" t="str">
        <f t="shared" si="15"/>
        <v/>
      </c>
      <c r="AG33" s="7" t="str">
        <f t="shared" si="9"/>
        <v/>
      </c>
      <c r="AH33" s="7" t="str">
        <f t="shared" si="16"/>
        <v/>
      </c>
      <c r="AI33" s="4" t="str">
        <f t="shared" si="11"/>
        <v/>
      </c>
    </row>
    <row r="34" spans="1:35"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BA1" workbookViewId="0">
      <selection activeCell="BB21" sqref="BB21:BI21"/>
    </sheetView>
  </sheetViews>
  <sheetFormatPr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3">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3">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3">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3">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3">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3">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3">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3">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3">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3">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3">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3">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3">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3">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3">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3">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3">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3">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3">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3">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issa mouawad</cp:lastModifiedBy>
  <dcterms:created xsi:type="dcterms:W3CDTF">2012-03-20T13:56:56Z</dcterms:created>
  <dcterms:modified xsi:type="dcterms:W3CDTF">2018-06-01T13:05:59Z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