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carlson\Documents\Data Bootcamp\Excel\Challenge\"/>
    </mc:Choice>
  </mc:AlternateContent>
  <xr:revisionPtr revIDLastSave="0" documentId="8_{38A3398A-F1A0-4AC8-B269-FAC5DBD89284}" xr6:coauthVersionLast="47" xr6:coauthVersionMax="47" xr10:uidLastSave="{00000000-0000-0000-0000-000000000000}"/>
  <bookViews>
    <workbookView xWindow="-110" yWindow="-110" windowWidth="19420" windowHeight="10560" firstSheet="7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8" r:id="rId5"/>
    <sheet name="Descriptive Statistics" sheetId="10" r:id="rId6"/>
    <sheet name="Theater Outcomes by Launch Date" sheetId="15" r:id="rId7"/>
    <sheet name="Outcomes Based on Goals" sheetId="1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C13" i="10"/>
  <c r="C12" i="10"/>
  <c r="C11" i="10"/>
  <c r="B13" i="10"/>
  <c r="B12" i="10"/>
  <c r="B11" i="10"/>
  <c r="C6" i="10"/>
  <c r="C5" i="10"/>
  <c r="C4" i="10"/>
  <c r="B6" i="10"/>
  <c r="B5" i="10"/>
  <c r="B7" i="10" s="1"/>
  <c r="B4" i="10"/>
  <c r="B3" i="10"/>
  <c r="C10" i="10"/>
  <c r="C9" i="10"/>
  <c r="B10" i="10"/>
  <c r="B9" i="10"/>
  <c r="C3" i="10"/>
  <c r="C2" i="10"/>
  <c r="B2" i="10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17" i="15"/>
  <c r="F16" i="15"/>
  <c r="F15" i="15"/>
  <c r="F14" i="15"/>
  <c r="F13" i="15"/>
  <c r="F12" i="15"/>
  <c r="F11" i="15"/>
  <c r="F10" i="15"/>
  <c r="F9" i="15"/>
  <c r="F8" i="15"/>
  <c r="F7" i="15"/>
  <c r="F6" i="15"/>
  <c r="C14" i="10" l="1"/>
  <c r="U4113" i="1"/>
  <c r="U4101" i="1"/>
  <c r="U4073" i="1"/>
  <c r="U4057" i="1"/>
  <c r="U4041" i="1"/>
  <c r="U4025" i="1"/>
  <c r="U4009" i="1"/>
  <c r="U3993" i="1"/>
  <c r="U3969" i="1"/>
  <c r="U3953" i="1"/>
  <c r="U3937" i="1"/>
  <c r="U3925" i="1"/>
  <c r="U3905" i="1"/>
  <c r="U3885" i="1"/>
  <c r="U3869" i="1"/>
  <c r="U3853" i="1"/>
  <c r="U3825" i="1"/>
  <c r="U3809" i="1"/>
  <c r="U3793" i="1"/>
  <c r="U3777" i="1"/>
  <c r="U3761" i="1"/>
  <c r="U3737" i="1"/>
  <c r="U3721" i="1"/>
  <c r="U3705" i="1"/>
  <c r="U3689" i="1"/>
  <c r="U3673" i="1"/>
  <c r="U3653" i="1"/>
  <c r="U3633" i="1"/>
  <c r="U3621" i="1"/>
  <c r="U3601" i="1"/>
  <c r="U3577" i="1"/>
  <c r="U3565" i="1"/>
  <c r="U3549" i="1"/>
  <c r="U3537" i="1"/>
  <c r="U3525" i="1"/>
  <c r="U3501" i="1"/>
  <c r="U3489" i="1"/>
  <c r="U3477" i="1"/>
  <c r="U3465" i="1"/>
  <c r="U3453" i="1"/>
  <c r="U3441" i="1"/>
  <c r="U3421" i="1"/>
  <c r="U3401" i="1"/>
  <c r="U3389" i="1"/>
  <c r="U3377" i="1"/>
  <c r="U3365" i="1"/>
  <c r="U3353" i="1"/>
  <c r="U3341" i="1"/>
  <c r="U3321" i="1"/>
  <c r="U3309" i="1"/>
  <c r="U3297" i="1"/>
  <c r="U3281" i="1"/>
  <c r="U3273" i="1"/>
  <c r="U3257" i="1"/>
  <c r="U3245" i="1"/>
  <c r="U3233" i="1"/>
  <c r="U3221" i="1"/>
  <c r="U3201" i="1"/>
  <c r="U3185" i="1"/>
  <c r="U3173" i="1"/>
  <c r="U3161" i="1"/>
  <c r="U3145" i="1"/>
  <c r="U3129" i="1"/>
  <c r="U3117" i="1"/>
  <c r="U3105" i="1"/>
  <c r="U3093" i="1"/>
  <c r="U3077" i="1"/>
  <c r="U3065" i="1"/>
  <c r="U3053" i="1"/>
  <c r="U3041" i="1"/>
  <c r="U3029" i="1"/>
  <c r="U3017" i="1"/>
  <c r="U2997" i="1"/>
  <c r="U2985" i="1"/>
  <c r="U2969" i="1"/>
  <c r="U2957" i="1"/>
  <c r="U2945" i="1"/>
  <c r="U2933" i="1"/>
  <c r="U2921" i="1"/>
  <c r="U2909" i="1"/>
  <c r="U2897" i="1"/>
  <c r="U2885" i="1"/>
  <c r="U2865" i="1"/>
  <c r="U2853" i="1"/>
  <c r="U2841" i="1"/>
  <c r="U2829" i="1"/>
  <c r="U2817" i="1"/>
  <c r="U2805" i="1"/>
  <c r="U2793" i="1"/>
  <c r="U2777" i="1"/>
  <c r="U2761" i="1"/>
  <c r="U2749" i="1"/>
  <c r="U2737" i="1"/>
  <c r="U2725" i="1"/>
  <c r="U2713" i="1"/>
  <c r="U2701" i="1"/>
  <c r="U2689" i="1"/>
  <c r="U2673" i="1"/>
  <c r="U2657" i="1"/>
  <c r="U2641" i="1"/>
  <c r="U2625" i="1"/>
  <c r="U2613" i="1"/>
  <c r="U2597" i="1"/>
  <c r="U2581" i="1"/>
  <c r="U2565" i="1"/>
  <c r="U2553" i="1"/>
  <c r="U2537" i="1"/>
  <c r="U2525" i="1"/>
  <c r="U2513" i="1"/>
  <c r="U2493" i="1"/>
  <c r="U2481" i="1"/>
  <c r="U2469" i="1"/>
  <c r="U2453" i="1"/>
  <c r="U2437" i="1"/>
  <c r="U2425" i="1"/>
  <c r="U2413" i="1"/>
  <c r="U2397" i="1"/>
  <c r="U2381" i="1"/>
  <c r="U2369" i="1"/>
  <c r="U2357" i="1"/>
  <c r="U2337" i="1"/>
  <c r="U2325" i="1"/>
  <c r="U2309" i="1"/>
  <c r="U2297" i="1"/>
  <c r="U2285" i="1"/>
  <c r="U2273" i="1"/>
  <c r="U2261" i="1"/>
  <c r="U2241" i="1"/>
  <c r="U2229" i="1"/>
  <c r="U2213" i="1"/>
  <c r="U2197" i="1"/>
  <c r="U2181" i="1"/>
  <c r="U2165" i="1"/>
  <c r="U2153" i="1"/>
  <c r="U2137" i="1"/>
  <c r="U2121" i="1"/>
  <c r="U2109" i="1"/>
  <c r="U2097" i="1"/>
  <c r="U2081" i="1"/>
  <c r="U2069" i="1"/>
  <c r="U2053" i="1"/>
  <c r="U2041" i="1"/>
  <c r="U2029" i="1"/>
  <c r="U2017" i="1"/>
  <c r="U2001" i="1"/>
  <c r="U1981" i="1"/>
  <c r="U1969" i="1"/>
  <c r="U1957" i="1"/>
  <c r="U1945" i="1"/>
  <c r="U1933" i="1"/>
  <c r="U1913" i="1"/>
  <c r="U1901" i="1"/>
  <c r="U1889" i="1"/>
  <c r="U1877" i="1"/>
  <c r="U1861" i="1"/>
  <c r="U1845" i="1"/>
  <c r="U1825" i="1"/>
  <c r="U1813" i="1"/>
  <c r="U1801" i="1"/>
  <c r="U1789" i="1"/>
  <c r="U1777" i="1"/>
  <c r="U1761" i="1"/>
  <c r="U1745" i="1"/>
  <c r="U1733" i="1"/>
  <c r="U1721" i="1"/>
  <c r="U1709" i="1"/>
  <c r="U1697" i="1"/>
  <c r="U1681" i="1"/>
  <c r="U1665" i="1"/>
  <c r="U1653" i="1"/>
  <c r="U1637" i="1"/>
  <c r="U1621" i="1"/>
  <c r="U1609" i="1"/>
  <c r="U1597" i="1"/>
  <c r="U1581" i="1"/>
  <c r="U1569" i="1"/>
  <c r="U1553" i="1"/>
  <c r="U1541" i="1"/>
  <c r="U1525" i="1"/>
  <c r="U1513" i="1"/>
  <c r="U1501" i="1"/>
  <c r="U1489" i="1"/>
  <c r="U1477" i="1"/>
  <c r="U1465" i="1"/>
  <c r="U1449" i="1"/>
  <c r="U1433" i="1"/>
  <c r="U1421" i="1"/>
  <c r="U1409" i="1"/>
  <c r="U1393" i="1"/>
  <c r="U1377" i="1"/>
  <c r="U1365" i="1"/>
  <c r="U1353" i="1"/>
  <c r="U1341" i="1"/>
  <c r="U1329" i="1"/>
  <c r="U1317" i="1"/>
  <c r="U1305" i="1"/>
  <c r="U1285" i="1"/>
  <c r="U1273" i="1"/>
  <c r="U1257" i="1"/>
  <c r="U1241" i="1"/>
  <c r="U1229" i="1"/>
  <c r="U1213" i="1"/>
  <c r="U1197" i="1"/>
  <c r="U1185" i="1"/>
  <c r="U1169" i="1"/>
  <c r="U1153" i="1"/>
  <c r="U1137" i="1"/>
  <c r="U1121" i="1"/>
  <c r="U1109" i="1"/>
  <c r="U1097" i="1"/>
  <c r="U1085" i="1"/>
  <c r="U1069" i="1"/>
  <c r="U1053" i="1"/>
  <c r="U1041" i="1"/>
  <c r="U1029" i="1"/>
  <c r="U1017" i="1"/>
  <c r="U997" i="1"/>
  <c r="U985" i="1"/>
  <c r="U973" i="1"/>
  <c r="U953" i="1"/>
  <c r="U941" i="1"/>
  <c r="U929" i="1"/>
  <c r="U917" i="1"/>
  <c r="U905" i="1"/>
  <c r="U885" i="1"/>
  <c r="U869" i="1"/>
  <c r="U857" i="1"/>
  <c r="U841" i="1"/>
  <c r="U829" i="1"/>
  <c r="U809" i="1"/>
  <c r="U797" i="1"/>
  <c r="U785" i="1"/>
  <c r="U773" i="1"/>
  <c r="U753" i="1"/>
  <c r="U737" i="1"/>
  <c r="U721" i="1"/>
  <c r="U681" i="1"/>
  <c r="U449" i="1"/>
  <c r="U4105" i="1"/>
  <c r="U4089" i="1"/>
  <c r="U4081" i="1"/>
  <c r="U4065" i="1"/>
  <c r="U4053" i="1"/>
  <c r="U4037" i="1"/>
  <c r="U4017" i="1"/>
  <c r="U4005" i="1"/>
  <c r="U3989" i="1"/>
  <c r="U3973" i="1"/>
  <c r="U3961" i="1"/>
  <c r="U3949" i="1"/>
  <c r="U3933" i="1"/>
  <c r="U3917" i="1"/>
  <c r="U3909" i="1"/>
  <c r="U3893" i="1"/>
  <c r="U3877" i="1"/>
  <c r="U3861" i="1"/>
  <c r="U3849" i="1"/>
  <c r="U3833" i="1"/>
  <c r="U3817" i="1"/>
  <c r="U3805" i="1"/>
  <c r="U3789" i="1"/>
  <c r="U3773" i="1"/>
  <c r="U3757" i="1"/>
  <c r="U3745" i="1"/>
  <c r="U3729" i="1"/>
  <c r="U3717" i="1"/>
  <c r="U3701" i="1"/>
  <c r="U3685" i="1"/>
  <c r="U3669" i="1"/>
  <c r="U3657" i="1"/>
  <c r="U3645" i="1"/>
  <c r="U3629" i="1"/>
  <c r="U3613" i="1"/>
  <c r="U3597" i="1"/>
  <c r="U3589" i="1"/>
  <c r="U3573" i="1"/>
  <c r="U3553" i="1"/>
  <c r="U3545" i="1"/>
  <c r="U3533" i="1"/>
  <c r="U3521" i="1"/>
  <c r="U3509" i="1"/>
  <c r="U3497" i="1"/>
  <c r="U3485" i="1"/>
  <c r="U3473" i="1"/>
  <c r="U3461" i="1"/>
  <c r="U3445" i="1"/>
  <c r="U3433" i="1"/>
  <c r="U3429" i="1"/>
  <c r="U3417" i="1"/>
  <c r="U3409" i="1"/>
  <c r="U3397" i="1"/>
  <c r="U3385" i="1"/>
  <c r="U3373" i="1"/>
  <c r="U3361" i="1"/>
  <c r="U3349" i="1"/>
  <c r="U3337" i="1"/>
  <c r="U3329" i="1"/>
  <c r="U3317" i="1"/>
  <c r="U3305" i="1"/>
  <c r="U3293" i="1"/>
  <c r="U3285" i="1"/>
  <c r="U3269" i="1"/>
  <c r="U3261" i="1"/>
  <c r="U3253" i="1"/>
  <c r="U3241" i="1"/>
  <c r="U3225" i="1"/>
  <c r="U3213" i="1"/>
  <c r="U3205" i="1"/>
  <c r="U3193" i="1"/>
  <c r="U3177" i="1"/>
  <c r="U3165" i="1"/>
  <c r="U3157" i="1"/>
  <c r="U3149" i="1"/>
  <c r="U3137" i="1"/>
  <c r="U3125" i="1"/>
  <c r="U3113" i="1"/>
  <c r="U3101" i="1"/>
  <c r="U3089" i="1"/>
  <c r="U3081" i="1"/>
  <c r="U3069" i="1"/>
  <c r="U3057" i="1"/>
  <c r="U3045" i="1"/>
  <c r="U3033" i="1"/>
  <c r="U3025" i="1"/>
  <c r="U3013" i="1"/>
  <c r="U3005" i="1"/>
  <c r="U2993" i="1"/>
  <c r="U2981" i="1"/>
  <c r="U2973" i="1"/>
  <c r="U2965" i="1"/>
  <c r="U2953" i="1"/>
  <c r="U2941" i="1"/>
  <c r="U2929" i="1"/>
  <c r="U2917" i="1"/>
  <c r="U2905" i="1"/>
  <c r="U2893" i="1"/>
  <c r="U2881" i="1"/>
  <c r="U2873" i="1"/>
  <c r="U2861" i="1"/>
  <c r="U2849" i="1"/>
  <c r="U2837" i="1"/>
  <c r="U2825" i="1"/>
  <c r="U2813" i="1"/>
  <c r="U2801" i="1"/>
  <c r="U2789" i="1"/>
  <c r="U2781" i="1"/>
  <c r="U2769" i="1"/>
  <c r="U2753" i="1"/>
  <c r="U2741" i="1"/>
  <c r="U2729" i="1"/>
  <c r="U2717" i="1"/>
  <c r="U2705" i="1"/>
  <c r="U2693" i="1"/>
  <c r="U2681" i="1"/>
  <c r="U2669" i="1"/>
  <c r="U2661" i="1"/>
  <c r="U2649" i="1"/>
  <c r="U2637" i="1"/>
  <c r="U2629" i="1"/>
  <c r="U2617" i="1"/>
  <c r="U2605" i="1"/>
  <c r="U2593" i="1"/>
  <c r="U2585" i="1"/>
  <c r="U2573" i="1"/>
  <c r="U2561" i="1"/>
  <c r="U2549" i="1"/>
  <c r="U2541" i="1"/>
  <c r="U2529" i="1"/>
  <c r="U2517" i="1"/>
  <c r="U2505" i="1"/>
  <c r="U2501" i="1"/>
  <c r="U2489" i="1"/>
  <c r="U2477" i="1"/>
  <c r="U2465" i="1"/>
  <c r="U2457" i="1"/>
  <c r="U2445" i="1"/>
  <c r="U2433" i="1"/>
  <c r="U2421" i="1"/>
  <c r="U2409" i="1"/>
  <c r="U2401" i="1"/>
  <c r="U2389" i="1"/>
  <c r="U2377" i="1"/>
  <c r="U2365" i="1"/>
  <c r="U2353" i="1"/>
  <c r="U2345" i="1"/>
  <c r="U2333" i="1"/>
  <c r="U2321" i="1"/>
  <c r="U2313" i="1"/>
  <c r="U2301" i="1"/>
  <c r="U2289" i="1"/>
  <c r="U2277" i="1"/>
  <c r="U2265" i="1"/>
  <c r="U2257" i="1"/>
  <c r="U2249" i="1"/>
  <c r="U2237" i="1"/>
  <c r="U2225" i="1"/>
  <c r="U2217" i="1"/>
  <c r="U2205" i="1"/>
  <c r="U2193" i="1"/>
  <c r="U2185" i="1"/>
  <c r="U2173" i="1"/>
  <c r="U2161" i="1"/>
  <c r="U2149" i="1"/>
  <c r="U2141" i="1"/>
  <c r="U2129" i="1"/>
  <c r="U2117" i="1"/>
  <c r="U2105" i="1"/>
  <c r="U2093" i="1"/>
  <c r="U2085" i="1"/>
  <c r="U2073" i="1"/>
  <c r="U2061" i="1"/>
  <c r="U2049" i="1"/>
  <c r="U2037" i="1"/>
  <c r="U2025" i="1"/>
  <c r="U2013" i="1"/>
  <c r="U2005" i="1"/>
  <c r="U1993" i="1"/>
  <c r="U1989" i="1"/>
  <c r="U1977" i="1"/>
  <c r="U1965" i="1"/>
  <c r="U1953" i="1"/>
  <c r="U1941" i="1"/>
  <c r="U1925" i="1"/>
  <c r="U1917" i="1"/>
  <c r="U1905" i="1"/>
  <c r="U1893" i="1"/>
  <c r="U1881" i="1"/>
  <c r="U1869" i="1"/>
  <c r="U1857" i="1"/>
  <c r="U1849" i="1"/>
  <c r="U1837" i="1"/>
  <c r="U1833" i="1"/>
  <c r="U1821" i="1"/>
  <c r="U1809" i="1"/>
  <c r="U1793" i="1"/>
  <c r="U1785" i="1"/>
  <c r="U1773" i="1"/>
  <c r="U1765" i="1"/>
  <c r="U1753" i="1"/>
  <c r="U1741" i="1"/>
  <c r="U1729" i="1"/>
  <c r="U1717" i="1"/>
  <c r="U1705" i="1"/>
  <c r="U1693" i="1"/>
  <c r="U1685" i="1"/>
  <c r="U1673" i="1"/>
  <c r="U1661" i="1"/>
  <c r="U1649" i="1"/>
  <c r="U1641" i="1"/>
  <c r="U1629" i="1"/>
  <c r="U1617" i="1"/>
  <c r="U1605" i="1"/>
  <c r="U1593" i="1"/>
  <c r="U1585" i="1"/>
  <c r="U1573" i="1"/>
  <c r="U1561" i="1"/>
  <c r="U1549" i="1"/>
  <c r="U1537" i="1"/>
  <c r="U1529" i="1"/>
  <c r="U1517" i="1"/>
  <c r="U1505" i="1"/>
  <c r="U1493" i="1"/>
  <c r="U1481" i="1"/>
  <c r="U1469" i="1"/>
  <c r="U1457" i="1"/>
  <c r="U1445" i="1"/>
  <c r="U1437" i="1"/>
  <c r="U1425" i="1"/>
  <c r="U1413" i="1"/>
  <c r="U1401" i="1"/>
  <c r="U1389" i="1"/>
  <c r="U1381" i="1"/>
  <c r="U1369" i="1"/>
  <c r="U1357" i="1"/>
  <c r="U1345" i="1"/>
  <c r="U1333" i="1"/>
  <c r="U1321" i="1"/>
  <c r="U1309" i="1"/>
  <c r="U1297" i="1"/>
  <c r="U1289" i="1"/>
  <c r="U1277" i="1"/>
  <c r="U1265" i="1"/>
  <c r="U1253" i="1"/>
  <c r="U1245" i="1"/>
  <c r="U1233" i="1"/>
  <c r="U1221" i="1"/>
  <c r="U1209" i="1"/>
  <c r="U1201" i="1"/>
  <c r="U1189" i="1"/>
  <c r="U1177" i="1"/>
  <c r="U1165" i="1"/>
  <c r="U1157" i="1"/>
  <c r="U1145" i="1"/>
  <c r="U1133" i="1"/>
  <c r="U1125" i="1"/>
  <c r="U1113" i="1"/>
  <c r="U1101" i="1"/>
  <c r="U1089" i="1"/>
  <c r="U1077" i="1"/>
  <c r="U1065" i="1"/>
  <c r="U1057" i="1"/>
  <c r="U1045" i="1"/>
  <c r="U1033" i="1"/>
  <c r="U1021" i="1"/>
  <c r="U1013" i="1"/>
  <c r="U1005" i="1"/>
  <c r="U993" i="1"/>
  <c r="U981" i="1"/>
  <c r="U969" i="1"/>
  <c r="U961" i="1"/>
  <c r="U949" i="1"/>
  <c r="U937" i="1"/>
  <c r="U925" i="1"/>
  <c r="U913" i="1"/>
  <c r="U901" i="1"/>
  <c r="U893" i="1"/>
  <c r="U881" i="1"/>
  <c r="U873" i="1"/>
  <c r="U861" i="1"/>
  <c r="U849" i="1"/>
  <c r="U837" i="1"/>
  <c r="U825" i="1"/>
  <c r="U817" i="1"/>
  <c r="U805" i="1"/>
  <c r="U793" i="1"/>
  <c r="U781" i="1"/>
  <c r="U769" i="1"/>
  <c r="U761" i="1"/>
  <c r="U749" i="1"/>
  <c r="U741" i="1"/>
  <c r="U729" i="1"/>
  <c r="U717" i="1"/>
  <c r="U709" i="1"/>
  <c r="U701" i="1"/>
  <c r="U693" i="1"/>
  <c r="U685" i="1"/>
  <c r="U673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13" i="1"/>
  <c r="U209" i="1"/>
  <c r="U205" i="1"/>
  <c r="U201" i="1"/>
  <c r="U197" i="1"/>
  <c r="U193" i="1"/>
  <c r="U189" i="1"/>
  <c r="U185" i="1"/>
  <c r="U177" i="1"/>
  <c r="U169" i="1"/>
  <c r="U161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4109" i="1"/>
  <c r="U4093" i="1"/>
  <c r="U4085" i="1"/>
  <c r="U4069" i="1"/>
  <c r="U4049" i="1"/>
  <c r="U4033" i="1"/>
  <c r="U4021" i="1"/>
  <c r="U4001" i="1"/>
  <c r="U3985" i="1"/>
  <c r="U3977" i="1"/>
  <c r="U3965" i="1"/>
  <c r="U3945" i="1"/>
  <c r="U3929" i="1"/>
  <c r="U3913" i="1"/>
  <c r="U3901" i="1"/>
  <c r="U3889" i="1"/>
  <c r="U3873" i="1"/>
  <c r="U3857" i="1"/>
  <c r="U3841" i="1"/>
  <c r="U3837" i="1"/>
  <c r="U3821" i="1"/>
  <c r="U3801" i="1"/>
  <c r="U3785" i="1"/>
  <c r="U3769" i="1"/>
  <c r="U3753" i="1"/>
  <c r="U3741" i="1"/>
  <c r="U3733" i="1"/>
  <c r="U3713" i="1"/>
  <c r="U3697" i="1"/>
  <c r="U3681" i="1"/>
  <c r="U3665" i="1"/>
  <c r="U3649" i="1"/>
  <c r="U3641" i="1"/>
  <c r="U3625" i="1"/>
  <c r="U3609" i="1"/>
  <c r="U3593" i="1"/>
  <c r="U3581" i="1"/>
  <c r="U3569" i="1"/>
  <c r="U3557" i="1"/>
  <c r="U3541" i="1"/>
  <c r="U3529" i="1"/>
  <c r="U3517" i="1"/>
  <c r="U3505" i="1"/>
  <c r="U3493" i="1"/>
  <c r="U3481" i="1"/>
  <c r="U3469" i="1"/>
  <c r="U3457" i="1"/>
  <c r="U3449" i="1"/>
  <c r="U3437" i="1"/>
  <c r="U3425" i="1"/>
  <c r="U3413" i="1"/>
  <c r="U3405" i="1"/>
  <c r="U3393" i="1"/>
  <c r="U3381" i="1"/>
  <c r="U3369" i="1"/>
  <c r="U3357" i="1"/>
  <c r="U3345" i="1"/>
  <c r="U3333" i="1"/>
  <c r="U3325" i="1"/>
  <c r="U3313" i="1"/>
  <c r="U3301" i="1"/>
  <c r="U3289" i="1"/>
  <c r="U3277" i="1"/>
  <c r="U3265" i="1"/>
  <c r="U3249" i="1"/>
  <c r="U3237" i="1"/>
  <c r="U3229" i="1"/>
  <c r="U3217" i="1"/>
  <c r="U3209" i="1"/>
  <c r="U3197" i="1"/>
  <c r="U3181" i="1"/>
  <c r="U3169" i="1"/>
  <c r="U3153" i="1"/>
  <c r="U3141" i="1"/>
  <c r="U3133" i="1"/>
  <c r="U3121" i="1"/>
  <c r="U3109" i="1"/>
  <c r="U3097" i="1"/>
  <c r="U3085" i="1"/>
  <c r="U3073" i="1"/>
  <c r="U3061" i="1"/>
  <c r="U3049" i="1"/>
  <c r="U3037" i="1"/>
  <c r="U3021" i="1"/>
  <c r="U3009" i="1"/>
  <c r="U3001" i="1"/>
  <c r="U2989" i="1"/>
  <c r="U2977" i="1"/>
  <c r="U2961" i="1"/>
  <c r="U2949" i="1"/>
  <c r="U2937" i="1"/>
  <c r="U2925" i="1"/>
  <c r="U2913" i="1"/>
  <c r="U2901" i="1"/>
  <c r="U2889" i="1"/>
  <c r="U2877" i="1"/>
  <c r="U2869" i="1"/>
  <c r="U2857" i="1"/>
  <c r="U2845" i="1"/>
  <c r="U2833" i="1"/>
  <c r="U2821" i="1"/>
  <c r="U2809" i="1"/>
  <c r="U2797" i="1"/>
  <c r="U2785" i="1"/>
  <c r="U2773" i="1"/>
  <c r="U2765" i="1"/>
  <c r="U2757" i="1"/>
  <c r="U2745" i="1"/>
  <c r="U2733" i="1"/>
  <c r="U2721" i="1"/>
  <c r="U2709" i="1"/>
  <c r="U2697" i="1"/>
  <c r="U2685" i="1"/>
  <c r="U2677" i="1"/>
  <c r="U2665" i="1"/>
  <c r="U2653" i="1"/>
  <c r="U2645" i="1"/>
  <c r="U2633" i="1"/>
  <c r="U2621" i="1"/>
  <c r="U2609" i="1"/>
  <c r="U2601" i="1"/>
  <c r="U2589" i="1"/>
  <c r="U2577" i="1"/>
  <c r="U2569" i="1"/>
  <c r="U2557" i="1"/>
  <c r="U2545" i="1"/>
  <c r="U2533" i="1"/>
  <c r="U2521" i="1"/>
  <c r="U2509" i="1"/>
  <c r="U2497" i="1"/>
  <c r="U2485" i="1"/>
  <c r="U2473" i="1"/>
  <c r="U2461" i="1"/>
  <c r="U2449" i="1"/>
  <c r="U2441" i="1"/>
  <c r="U2429" i="1"/>
  <c r="U2417" i="1"/>
  <c r="U2405" i="1"/>
  <c r="U2393" i="1"/>
  <c r="U2385" i="1"/>
  <c r="U2373" i="1"/>
  <c r="U2361" i="1"/>
  <c r="U2349" i="1"/>
  <c r="U2341" i="1"/>
  <c r="U2329" i="1"/>
  <c r="U2317" i="1"/>
  <c r="U2305" i="1"/>
  <c r="U2293" i="1"/>
  <c r="U2281" i="1"/>
  <c r="U2269" i="1"/>
  <c r="U2253" i="1"/>
  <c r="U2245" i="1"/>
  <c r="U2233" i="1"/>
  <c r="U2221" i="1"/>
  <c r="U2209" i="1"/>
  <c r="U2201" i="1"/>
  <c r="U2189" i="1"/>
  <c r="U2177" i="1"/>
  <c r="U2169" i="1"/>
  <c r="U2157" i="1"/>
  <c r="U2145" i="1"/>
  <c r="U2133" i="1"/>
  <c r="U2125" i="1"/>
  <c r="U2113" i="1"/>
  <c r="U2101" i="1"/>
  <c r="U2089" i="1"/>
  <c r="U2077" i="1"/>
  <c r="U2065" i="1"/>
  <c r="U2057" i="1"/>
  <c r="U2045" i="1"/>
  <c r="U2033" i="1"/>
  <c r="U2021" i="1"/>
  <c r="U2009" i="1"/>
  <c r="U1997" i="1"/>
  <c r="U1985" i="1"/>
  <c r="U1973" i="1"/>
  <c r="U1961" i="1"/>
  <c r="U1949" i="1"/>
  <c r="U1937" i="1"/>
  <c r="U1929" i="1"/>
  <c r="U1921" i="1"/>
  <c r="U1909" i="1"/>
  <c r="U1897" i="1"/>
  <c r="U1885" i="1"/>
  <c r="U1873" i="1"/>
  <c r="U1865" i="1"/>
  <c r="U1853" i="1"/>
  <c r="U1841" i="1"/>
  <c r="U1829" i="1"/>
  <c r="U1817" i="1"/>
  <c r="U1805" i="1"/>
  <c r="U1797" i="1"/>
  <c r="U1781" i="1"/>
  <c r="U1769" i="1"/>
  <c r="U1757" i="1"/>
  <c r="U1749" i="1"/>
  <c r="U1737" i="1"/>
  <c r="U1725" i="1"/>
  <c r="U1713" i="1"/>
  <c r="U1701" i="1"/>
  <c r="U1689" i="1"/>
  <c r="U1677" i="1"/>
  <c r="U1669" i="1"/>
  <c r="U1657" i="1"/>
  <c r="U1645" i="1"/>
  <c r="U1633" i="1"/>
  <c r="U1625" i="1"/>
  <c r="U1613" i="1"/>
  <c r="U1601" i="1"/>
  <c r="U1589" i="1"/>
  <c r="U1577" i="1"/>
  <c r="U1565" i="1"/>
  <c r="U1557" i="1"/>
  <c r="U1545" i="1"/>
  <c r="U1533" i="1"/>
  <c r="U1521" i="1"/>
  <c r="U1509" i="1"/>
  <c r="U1497" i="1"/>
  <c r="U1485" i="1"/>
  <c r="U1473" i="1"/>
  <c r="U1461" i="1"/>
  <c r="U1453" i="1"/>
  <c r="U1441" i="1"/>
  <c r="U1429" i="1"/>
  <c r="U1417" i="1"/>
  <c r="U1405" i="1"/>
  <c r="U1397" i="1"/>
  <c r="U1385" i="1"/>
  <c r="U1373" i="1"/>
  <c r="U1361" i="1"/>
  <c r="U1349" i="1"/>
  <c r="U1337" i="1"/>
  <c r="U1325" i="1"/>
  <c r="U1313" i="1"/>
  <c r="U1301" i="1"/>
  <c r="U1293" i="1"/>
  <c r="U1281" i="1"/>
  <c r="U1269" i="1"/>
  <c r="U1261" i="1"/>
  <c r="U1249" i="1"/>
  <c r="U1237" i="1"/>
  <c r="U1225" i="1"/>
  <c r="U1217" i="1"/>
  <c r="U1205" i="1"/>
  <c r="U1193" i="1"/>
  <c r="U1181" i="1"/>
  <c r="U1173" i="1"/>
  <c r="U1161" i="1"/>
  <c r="U1149" i="1"/>
  <c r="U1141" i="1"/>
  <c r="U1129" i="1"/>
  <c r="U1117" i="1"/>
  <c r="U1105" i="1"/>
  <c r="U1093" i="1"/>
  <c r="U1081" i="1"/>
  <c r="U1073" i="1"/>
  <c r="U1061" i="1"/>
  <c r="U1049" i="1"/>
  <c r="U1037" i="1"/>
  <c r="U1025" i="1"/>
  <c r="U1009" i="1"/>
  <c r="U1001" i="1"/>
  <c r="U989" i="1"/>
  <c r="U977" i="1"/>
  <c r="U965" i="1"/>
  <c r="U957" i="1"/>
  <c r="U945" i="1"/>
  <c r="U933" i="1"/>
  <c r="U921" i="1"/>
  <c r="U909" i="1"/>
  <c r="U897" i="1"/>
  <c r="U889" i="1"/>
  <c r="U877" i="1"/>
  <c r="U865" i="1"/>
  <c r="U853" i="1"/>
  <c r="U845" i="1"/>
  <c r="U833" i="1"/>
  <c r="U821" i="1"/>
  <c r="U813" i="1"/>
  <c r="U801" i="1"/>
  <c r="U789" i="1"/>
  <c r="U777" i="1"/>
  <c r="U765" i="1"/>
  <c r="U757" i="1"/>
  <c r="U745" i="1"/>
  <c r="U733" i="1"/>
  <c r="U725" i="1"/>
  <c r="U713" i="1"/>
  <c r="U705" i="1"/>
  <c r="U697" i="1"/>
  <c r="U689" i="1"/>
  <c r="U677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181" i="1"/>
  <c r="U173" i="1"/>
  <c r="U165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4097" i="1"/>
  <c r="U4077" i="1"/>
  <c r="U4061" i="1"/>
  <c r="U4045" i="1"/>
  <c r="U4029" i="1"/>
  <c r="U4013" i="1"/>
  <c r="U3997" i="1"/>
  <c r="U3981" i="1"/>
  <c r="U3957" i="1"/>
  <c r="U3941" i="1"/>
  <c r="U3921" i="1"/>
  <c r="U3897" i="1"/>
  <c r="U3881" i="1"/>
  <c r="U3865" i="1"/>
  <c r="U3845" i="1"/>
  <c r="U3829" i="1"/>
  <c r="U3813" i="1"/>
  <c r="U3797" i="1"/>
  <c r="U3781" i="1"/>
  <c r="U3765" i="1"/>
  <c r="U3749" i="1"/>
  <c r="U3725" i="1"/>
  <c r="U3709" i="1"/>
  <c r="U3693" i="1"/>
  <c r="U3677" i="1"/>
  <c r="U3661" i="1"/>
  <c r="U3637" i="1"/>
  <c r="U3617" i="1"/>
  <c r="U3605" i="1"/>
  <c r="U3585" i="1"/>
  <c r="U3561" i="1"/>
  <c r="U3513" i="1"/>
  <c r="U3189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E3" i="16"/>
  <c r="G3" i="16" s="1"/>
  <c r="E9" i="16"/>
  <c r="F9" i="16" s="1"/>
  <c r="E7" i="16"/>
  <c r="G7" i="16" s="1"/>
  <c r="E11" i="16"/>
  <c r="G11" i="16" s="1"/>
  <c r="E5" i="16"/>
  <c r="F5" i="16" s="1"/>
  <c r="E2" i="16"/>
  <c r="G2" i="16" s="1"/>
  <c r="E4" i="16"/>
  <c r="F4" i="16" s="1"/>
  <c r="E8" i="16"/>
  <c r="G8" i="16" s="1"/>
  <c r="E12" i="16"/>
  <c r="H12" i="16" s="1"/>
  <c r="E13" i="16"/>
  <c r="F13" i="16" s="1"/>
  <c r="E6" i="16"/>
  <c r="H6" i="16" s="1"/>
  <c r="E10" i="16"/>
  <c r="G10" i="16" s="1"/>
  <c r="B14" i="10"/>
  <c r="C7" i="10"/>
  <c r="F3" i="16" l="1"/>
  <c r="H3" i="16"/>
  <c r="H9" i="16"/>
  <c r="G9" i="16"/>
  <c r="G4" i="16"/>
  <c r="G5" i="16"/>
  <c r="F10" i="16"/>
  <c r="F8" i="16"/>
  <c r="F11" i="16"/>
  <c r="H10" i="16"/>
  <c r="H5" i="16"/>
  <c r="H11" i="16"/>
  <c r="F7" i="16"/>
  <c r="H13" i="16"/>
  <c r="F12" i="16"/>
  <c r="G13" i="16"/>
  <c r="G12" i="16"/>
  <c r="H7" i="16"/>
  <c r="F6" i="16"/>
  <c r="G6" i="16"/>
  <c r="H4" i="16"/>
  <c r="F2" i="16"/>
  <c r="H2" i="16"/>
  <c r="H8" i="16"/>
</calcChain>
</file>

<file path=xl/sharedStrings.xml><?xml version="1.0" encoding="utf-8"?>
<sst xmlns="http://schemas.openxmlformats.org/spreadsheetml/2006/main" count="33051" uniqueCount="8419">
  <si>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</si>
  <si>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</si>
  <si>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</si>
  <si>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</si>
  <si>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</si>
  <si>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</si>
  <si>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</si>
  <si>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</si>
  <si>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</si>
  <si>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</si>
  <si>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</si>
  <si>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</si>
  <si>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</si>
  <si>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</si>
  <si>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</si>
  <si>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</si>
  <si>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</si>
  <si>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</si>
  <si>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</si>
  <si>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</si>
  <si>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</si>
  <si>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</si>
  <si>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</si>
  <si>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</si>
  <si>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</si>
  <si>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</si>
  <si>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</si>
  <si>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</si>
  <si>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</si>
  <si>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</si>
  <si>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</si>
  <si>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</si>
  <si>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</si>
  <si>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</si>
  <si>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</si>
  <si>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</si>
  <si>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</si>
  <si>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</si>
  <si>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</si>
  <si>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</si>
  <si>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</si>
  <si>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</si>
  <si>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</si>
  <si>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</si>
  <si>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</si>
  <si>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</si>
  <si>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</si>
  <si>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</si>
  <si>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</si>
  <si>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</si>
  <si>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</si>
  <si>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</si>
  <si>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</si>
  <si>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</si>
  <si>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</si>
  <si>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</si>
  <si>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</si>
  <si>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</si>
  <si>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</si>
  <si>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</si>
  <si>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</si>
  <si>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</si>
  <si>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</si>
  <si>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</si>
  <si>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</si>
  <si>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</si>
  <si>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</si>
  <si>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</si>
  <si>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</si>
  <si>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</si>
  <si>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</si>
  <si>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</si>
  <si>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</si>
  <si>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</si>
  <si>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</si>
  <si>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</si>
  <si>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</si>
  <si>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</si>
  <si>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</si>
  <si>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</si>
  <si>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</si>
  <si>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</si>
  <si>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</si>
  <si>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</si>
  <si>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</si>
  <si>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</si>
  <si>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</si>
  <si>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</si>
  <si>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</si>
  <si>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</si>
  <si>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</si>
  <si>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</si>
  <si>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</si>
  <si>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</si>
  <si>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</si>
  <si>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</si>
  <si>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</si>
  <si>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</si>
  <si>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</si>
  <si>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</si>
  <si>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</si>
  <si>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</si>
  <si>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</si>
  <si>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</si>
  <si>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</si>
  <si>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</si>
  <si>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</si>
  <si>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</si>
  <si>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</si>
  <si>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</si>
  <si>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</si>
  <si>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</si>
  <si>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</si>
  <si>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</si>
  <si>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</si>
  <si>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</si>
  <si>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</si>
  <si>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</si>
  <si>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</si>
  <si>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</si>
  <si>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</si>
  <si>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</si>
  <si>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</si>
  <si>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</si>
  <si>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</si>
  <si>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</si>
  <si>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</si>
  <si>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</si>
  <si>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</si>
  <si>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</si>
  <si>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</si>
  <si>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</si>
  <si>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</si>
  <si>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</si>
  <si>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</si>
  <si>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</si>
  <si>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</si>
  <si>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</si>
  <si>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</si>
  <si>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</si>
  <si>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</si>
  <si>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</si>
  <si>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</si>
  <si>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</si>
  <si>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</si>
  <si>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</si>
  <si>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</si>
  <si>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</si>
  <si>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</si>
  <si>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</si>
  <si>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</si>
  <si>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</si>
  <si>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</si>
  <si>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</si>
  <si>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</si>
  <si>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</si>
  <si>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</si>
  <si>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</si>
  <si>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</si>
  <si>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</si>
  <si>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</si>
  <si>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</si>
  <si>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</si>
  <si>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</si>
  <si>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</si>
  <si>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</si>
  <si>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</si>
  <si>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</si>
  <si>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</si>
  <si>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</si>
  <si>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</si>
  <si>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</si>
  <si>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</si>
  <si>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</si>
  <si>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</si>
  <si>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</si>
  <si>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</si>
  <si>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</si>
  <si>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</si>
  <si>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</si>
  <si>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</si>
  <si>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</si>
  <si>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</si>
  <si>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</si>
  <si>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</si>
  <si>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</si>
  <si>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</si>
  <si>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</si>
  <si>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</si>
  <si>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</si>
  <si>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</si>
  <si>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</si>
  <si>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</si>
  <si>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</si>
  <si>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</si>
  <si>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</si>
  <si>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</si>
  <si>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</si>
  <si>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</si>
  <si>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</si>
  <si>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</si>
  <si>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</si>
  <si>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</si>
  <si>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</si>
  <si>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</si>
  <si>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</si>
  <si>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</si>
  <si>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</si>
  <si>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</si>
  <si>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</si>
  <si>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</si>
  <si>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</si>
  <si>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</si>
  <si>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</si>
  <si>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</si>
  <si>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</si>
  <si>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</si>
  <si>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</si>
  <si>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</si>
  <si>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</si>
  <si>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</si>
  <si>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</si>
  <si>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</si>
  <si>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</si>
  <si>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</si>
  <si>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</si>
  <si>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</si>
  <si>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</si>
  <si>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</si>
  <si>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</si>
  <si>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</si>
  <si>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</si>
  <si>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</si>
  <si>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</si>
  <si>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</si>
  <si>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</si>
  <si>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</si>
  <si>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</si>
  <si>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</si>
  <si>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</si>
  <si>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</si>
  <si>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</si>
  <si>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</si>
  <si>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</si>
  <si>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</si>
  <si>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</si>
  <si>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</si>
  <si>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</si>
  <si>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</si>
  <si>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</si>
  <si>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</si>
  <si>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</si>
  <si>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</si>
  <si>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</si>
  <si>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</si>
  <si>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</si>
  <si>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</si>
  <si>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</si>
  <si>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</si>
  <si>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</si>
  <si>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</si>
  <si>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</si>
  <si>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</si>
  <si>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</si>
  <si>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</si>
  <si>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</si>
  <si>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</si>
  <si>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</si>
  <si>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</si>
  <si>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</si>
  <si>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</si>
  <si>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</si>
  <si>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</si>
  <si>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</si>
  <si>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</si>
  <si>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</si>
  <si>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</si>
  <si>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</si>
  <si>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</si>
  <si>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</si>
  <si>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</si>
  <si>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</si>
  <si>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</si>
  <si>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</si>
  <si>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</si>
  <si>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</si>
  <si>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</si>
  <si>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</si>
  <si>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</si>
  <si>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</si>
  <si>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</si>
  <si>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</si>
  <si>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</si>
  <si>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</si>
  <si>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</si>
  <si>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</si>
  <si>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</si>
  <si>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</si>
  <si>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</si>
  <si>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</si>
  <si>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</si>
  <si>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</si>
  <si>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</si>
  <si>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</si>
  <si>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</si>
  <si>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</si>
  <si>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</si>
  <si>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</si>
  <si>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</si>
  <si>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</si>
  <si>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</si>
  <si>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</si>
  <si>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</si>
  <si>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</si>
  <si>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</si>
  <si>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</si>
  <si>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</si>
  <si>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</si>
  <si>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</si>
  <si>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</si>
  <si>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</si>
  <si>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</si>
  <si>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</si>
  <si>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</si>
  <si>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</si>
  <si>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</si>
  <si>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</si>
  <si>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</si>
  <si>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</si>
  <si>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</si>
  <si>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</si>
  <si>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</si>
  <si>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</si>
  <si>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</si>
  <si>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</si>
  <si>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</si>
  <si>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</si>
  <si>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</si>
  <si>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</si>
  <si>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</si>
  <si>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</si>
  <si>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</si>
  <si>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</si>
  <si>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</si>
  <si>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</si>
  <si>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</si>
  <si>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</si>
  <si>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</si>
  <si>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</si>
  <si>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</si>
  <si>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</si>
  <si>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</si>
  <si>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</si>
  <si>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</si>
  <si>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</si>
  <si>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</si>
  <si>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</si>
  <si>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</si>
  <si>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</si>
  <si>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</si>
  <si>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</si>
  <si>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</si>
  <si>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</si>
  <si>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</si>
  <si>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</si>
  <si>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</si>
  <si>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</si>
  <si>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</si>
  <si>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</si>
  <si>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</si>
  <si>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</si>
  <si>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</si>
  <si>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</si>
  <si>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</si>
  <si>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</si>
  <si>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</si>
  <si>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</si>
  <si>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</si>
  <si>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</si>
  <si>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</si>
  <si>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</si>
  <si>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</si>
  <si>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</si>
  <si>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</si>
  <si>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</si>
  <si>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</si>
  <si>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</si>
  <si>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</si>
  <si>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</si>
  <si>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</si>
  <si>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</si>
  <si>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</si>
  <si>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</si>
  <si>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</si>
  <si>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</si>
  <si>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</si>
  <si>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</si>
  <si>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</si>
  <si>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</si>
  <si>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</si>
  <si>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</si>
  <si>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</si>
  <si>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</si>
  <si>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</si>
  <si>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</si>
  <si>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</si>
  <si>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</si>
  <si>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</si>
  <si>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</si>
  <si>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</si>
  <si>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</si>
  <si>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</si>
  <si>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</si>
  <si>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</si>
  <si>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</si>
  <si>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</si>
  <si>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</si>
  <si>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</si>
  <si>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</si>
  <si>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</si>
  <si>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</si>
  <si>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</si>
  <si>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</si>
  <si>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</si>
  <si>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</si>
  <si>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</si>
  <si>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</si>
  <si>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</si>
  <si>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</si>
  <si>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</si>
  <si>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</si>
  <si>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</si>
  <si>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</si>
  <si>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</si>
  <si>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</si>
  <si>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</si>
  <si>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</si>
  <si>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</si>
  <si>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</si>
  <si>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</si>
  <si>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</si>
  <si>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</si>
  <si>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</si>
  <si>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</si>
  <si>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</si>
  <si>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</si>
  <si>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</si>
  <si>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</si>
  <si>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</si>
  <si>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</si>
  <si>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</si>
  <si>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</si>
  <si>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</si>
  <si>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</si>
  <si>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</si>
  <si>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</si>
  <si>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</si>
  <si>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</si>
  <si>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</si>
  <si>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</si>
  <si>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</si>
  <si>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</si>
  <si>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</si>
  <si>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</si>
  <si>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</si>
  <si>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</si>
  <si>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</si>
  <si>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</si>
  <si>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</si>
  <si>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</si>
  <si>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</si>
  <si>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</si>
  <si>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</si>
  <si>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</si>
  <si>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</si>
  <si>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</si>
  <si>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</si>
  <si>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</si>
  <si>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</si>
  <si>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</si>
  <si>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</si>
  <si>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</si>
  <si>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</si>
  <si>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</si>
  <si>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</si>
  <si>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</si>
  <si>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</si>
  <si>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</si>
  <si>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</si>
  <si>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</si>
  <si>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</si>
  <si>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</si>
  <si>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</si>
  <si>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</si>
  <si>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</si>
  <si>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</si>
  <si>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</si>
  <si>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</si>
  <si>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</si>
  <si>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</si>
  <si>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</si>
  <si>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</si>
  <si>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</si>
  <si>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</si>
  <si>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</si>
  <si>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</si>
  <si>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</si>
  <si>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</si>
  <si>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</si>
  <si>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</si>
  <si>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</si>
  <si>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</si>
  <si>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</si>
  <si>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</si>
  <si>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</si>
  <si>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</si>
  <si>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</si>
  <si>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</si>
  <si>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</si>
  <si>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</si>
  <si>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</si>
  <si>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</si>
  <si>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</si>
  <si>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</si>
  <si>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</si>
  <si>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</si>
  <si>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</si>
  <si>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</si>
  <si>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</si>
  <si>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</si>
  <si>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</si>
  <si>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</si>
  <si>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</si>
  <si>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</si>
  <si>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</si>
  <si>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</si>
  <si>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</si>
  <si>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</si>
  <si>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</si>
  <si>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</si>
  <si>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</si>
  <si>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</si>
  <si>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</si>
  <si>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</si>
  <si>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</si>
  <si>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</si>
  <si>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</si>
  <si>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</si>
  <si>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</si>
  <si>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</si>
  <si>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</si>
  <si>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</si>
  <si>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</si>
  <si>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</si>
  <si>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</si>
  <si>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</si>
  <si>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</si>
  <si>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</si>
  <si>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</si>
  <si>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</si>
  <si>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</si>
  <si>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</si>
  <si>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</si>
  <si>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</si>
  <si>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</si>
  <si>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</si>
  <si>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</si>
  <si>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</si>
  <si>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</si>
  <si>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</si>
  <si>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</si>
  <si>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</si>
  <si>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</si>
  <si>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</si>
  <si>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</si>
  <si>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</si>
  <si>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</si>
  <si>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</si>
  <si>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</si>
  <si>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</si>
  <si>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</si>
  <si>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</si>
  <si>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</si>
  <si>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</si>
  <si>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</si>
  <si>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</si>
  <si>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</si>
  <si>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</si>
  <si>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</si>
  <si>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</si>
  <si>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</si>
  <si>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</si>
  <si>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</si>
  <si>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</si>
  <si>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</si>
  <si>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</si>
  <si>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</si>
  <si>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</si>
  <si>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</si>
  <si>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</si>
  <si>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</si>
  <si>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</si>
  <si>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</si>
  <si>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</si>
  <si>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</si>
  <si>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</si>
  <si>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</si>
  <si>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</si>
  <si>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</si>
  <si>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</si>
  <si>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</si>
  <si>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</si>
  <si>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</si>
  <si>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</si>
  <si>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</si>
  <si>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</si>
  <si>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</si>
  <si>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</si>
  <si>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</si>
  <si>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</si>
  <si>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</si>
  <si>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</si>
  <si>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</si>
  <si>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</si>
  <si>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</si>
  <si>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</si>
  <si>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</si>
  <si>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</si>
  <si>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</si>
  <si>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</si>
  <si>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</si>
  <si>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</si>
  <si>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</si>
  <si>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</si>
  <si>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</si>
  <si>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</si>
  <si>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</si>
  <si>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</si>
  <si>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</si>
  <si>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</si>
  <si>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</si>
  <si>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</si>
  <si>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</si>
  <si>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</si>
  <si>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</si>
  <si>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</si>
  <si>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</si>
  <si>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</si>
  <si>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</si>
  <si>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</si>
  <si>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</si>
  <si>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</si>
  <si>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</si>
  <si>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</si>
  <si>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</si>
  <si>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</si>
  <si>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</si>
  <si>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</si>
  <si>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</si>
  <si>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</si>
  <si>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</si>
  <si>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</si>
  <si>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</si>
  <si>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</si>
  <si>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</si>
  <si>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</si>
  <si>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</si>
  <si>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</si>
  <si>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</si>
  <si>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</si>
  <si>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</si>
  <si>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</si>
  <si>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</si>
  <si>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</si>
  <si>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</si>
  <si>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</si>
  <si>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</si>
  <si>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</si>
  <si>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</si>
  <si>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</si>
  <si>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</si>
  <si>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</si>
  <si>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</si>
  <si>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</si>
  <si>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</si>
  <si>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</si>
  <si>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</si>
  <si>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</si>
  <si>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</si>
  <si>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</si>
  <si>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</si>
  <si>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</si>
  <si>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</si>
  <si>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</si>
  <si>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</si>
  <si>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</si>
  <si>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</si>
  <si>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</si>
  <si>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</si>
  <si>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</si>
  <si>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</si>
  <si>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</si>
  <si>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</si>
  <si>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</si>
  <si>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</si>
  <si>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</si>
  <si>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</si>
  <si>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</si>
  <si>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</si>
  <si>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</si>
  <si>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</si>
  <si>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</si>
  <si>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</si>
  <si>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</si>
  <si>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</si>
  <si>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</si>
  <si>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</si>
  <si>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</si>
  <si>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</si>
  <si>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</si>
  <si>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</si>
  <si>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</si>
  <si>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</si>
  <si>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</si>
  <si>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</si>
  <si>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</si>
  <si>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</si>
  <si>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</si>
  <si>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</si>
  <si>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</si>
  <si>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</si>
  <si>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</si>
  <si>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</si>
  <si>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</si>
  <si>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</si>
  <si>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</si>
  <si>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</si>
  <si>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</si>
  <si>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</si>
  <si>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</si>
  <si>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</si>
  <si>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</si>
  <si>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</si>
  <si>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</si>
  <si>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</si>
  <si>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</si>
  <si>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</si>
  <si>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</si>
  <si>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</si>
  <si>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</si>
  <si>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</si>
  <si>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</si>
  <si>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</si>
  <si>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</si>
  <si>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</si>
  <si>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</si>
  <si>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</si>
  <si>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</si>
  <si>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</si>
  <si>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</si>
  <si>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</si>
  <si>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</si>
  <si>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</si>
  <si>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</si>
  <si>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</si>
  <si>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</si>
  <si>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</si>
  <si>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</si>
  <si>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</si>
  <si>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</si>
  <si>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</si>
  <si>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</si>
  <si>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</si>
  <si>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</si>
  <si>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</si>
  <si>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</si>
  <si>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</si>
  <si>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</si>
  <si>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</si>
  <si>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</si>
  <si>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</si>
  <si>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</si>
  <si>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</si>
  <si>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</si>
  <si>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</si>
  <si>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</si>
  <si>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</si>
  <si>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</si>
  <si>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</si>
  <si>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</si>
  <si>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</si>
  <si>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</si>
  <si>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</si>
  <si>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</si>
  <si>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</si>
  <si>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</si>
  <si>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</si>
  <si>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</si>
  <si>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</si>
  <si>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</si>
  <si>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</si>
  <si>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</si>
  <si>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</si>
  <si>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</si>
  <si>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</si>
  <si>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</si>
  <si>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</si>
  <si>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</si>
  <si>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</si>
  <si>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</si>
  <si>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</si>
  <si>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</si>
  <si>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</si>
  <si>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</si>
  <si>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</si>
  <si>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</si>
  <si>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</si>
  <si>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</si>
  <si>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</si>
  <si>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</si>
  <si>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</si>
  <si>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</si>
  <si>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</si>
  <si>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</si>
  <si>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</si>
  <si>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</si>
  <si>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</si>
  <si>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</si>
  <si>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</si>
  <si>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</si>
  <si>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</si>
  <si>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</si>
  <si>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</si>
  <si>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</si>
  <si>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</si>
  <si>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</si>
  <si>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</si>
  <si>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</si>
  <si>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</si>
  <si>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</si>
  <si>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</si>
  <si>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</si>
  <si>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</si>
  <si>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</si>
  <si>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</si>
  <si>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</si>
  <si>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</si>
  <si>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</si>
  <si>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</si>
  <si>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</si>
  <si>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</si>
  <si>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</si>
  <si>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</si>
  <si>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</si>
  <si>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</si>
  <si>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</si>
  <si>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</si>
  <si>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</si>
  <si>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</si>
  <si>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</si>
  <si>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</si>
  <si>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</si>
  <si>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</si>
  <si>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</si>
  <si>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</si>
  <si>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</si>
  <si>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</si>
  <si>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</si>
  <si>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</si>
  <si>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</si>
  <si>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</si>
  <si>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</si>
  <si>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</si>
  <si>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</si>
  <si>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</si>
  <si>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</si>
  <si>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</si>
  <si>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</si>
  <si>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</si>
  <si>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</si>
  <si>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</si>
  <si>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</si>
  <si>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</si>
  <si>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</si>
  <si>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</si>
  <si>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</si>
  <si>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</si>
  <si>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</si>
  <si>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</si>
  <si>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</si>
  <si>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</si>
  <si>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</si>
  <si>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</si>
  <si>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</si>
  <si>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</si>
  <si>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</si>
  <si>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</si>
  <si>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</si>
  <si>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</si>
  <si>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</si>
  <si>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</si>
  <si>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</si>
  <si>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</si>
  <si>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</si>
  <si>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</si>
  <si>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</si>
  <si>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</si>
  <si>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</si>
  <si>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</si>
  <si>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</si>
  <si>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</si>
  <si>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</si>
  <si>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</si>
  <si>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</si>
  <si>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</si>
  <si>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</si>
  <si>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</si>
  <si>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</si>
  <si>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</si>
  <si>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</si>
  <si>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</si>
  <si>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</si>
  <si>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</si>
  <si>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</si>
  <si>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</si>
  <si>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</si>
  <si>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</si>
  <si>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</si>
  <si>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</si>
  <si>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</si>
  <si>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</si>
  <si>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</si>
  <si>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</si>
  <si>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</si>
  <si>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</si>
  <si>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</si>
  <si>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</si>
  <si>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</si>
  <si>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</si>
  <si>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</si>
  <si>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</si>
  <si>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</si>
  <si>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</si>
  <si>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</si>
  <si>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</si>
  <si>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</si>
  <si>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</si>
  <si>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</si>
  <si>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</si>
  <si>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</si>
  <si>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</si>
  <si>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</si>
  <si>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</si>
  <si>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</si>
  <si>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</si>
  <si>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</si>
  <si>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</si>
  <si>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</si>
  <si>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</si>
  <si>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</si>
  <si>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</si>
  <si>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</si>
  <si>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</si>
  <si>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</si>
  <si>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</si>
  <si>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</si>
  <si>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</si>
  <si>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</si>
  <si>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</si>
  <si>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</si>
  <si>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</si>
  <si>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</si>
  <si>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</si>
  <si>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</si>
  <si>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</si>
  <si>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</si>
  <si>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</si>
  <si>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</si>
  <si>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</si>
  <si>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</si>
  <si>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</si>
  <si>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</si>
  <si>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</si>
  <si>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</si>
  <si>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</si>
  <si>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</si>
  <si>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</si>
  <si>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</si>
  <si>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</si>
  <si>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</si>
  <si>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</si>
  <si>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</si>
  <si>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</si>
  <si>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</si>
  <si>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</si>
  <si>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</si>
  <si>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</si>
  <si>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</si>
  <si>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</si>
  <si>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</si>
  <si>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</si>
  <si>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</si>
  <si>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</si>
  <si>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</si>
  <si>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</si>
  <si>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</si>
  <si>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</si>
  <si>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</si>
  <si>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</si>
  <si>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</si>
  <si>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</si>
  <si>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</si>
  <si>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</si>
  <si>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</si>
  <si>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</si>
  <si>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</si>
  <si>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</si>
  <si>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</si>
  <si>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</si>
  <si>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</si>
  <si>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</si>
  <si>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</si>
  <si>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</si>
  <si>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</si>
  <si>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</si>
  <si>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</si>
  <si>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</si>
  <si>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</si>
  <si>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</si>
  <si>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</si>
  <si>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</si>
  <si>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</si>
  <si>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</si>
  <si>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</si>
  <si>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</si>
  <si>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</si>
  <si>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</si>
  <si>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</si>
  <si>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</si>
  <si>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</si>
  <si>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</si>
  <si>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</si>
  <si>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</si>
  <si>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</si>
  <si>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</si>
  <si>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</si>
  <si>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</si>
  <si>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</si>
  <si>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</si>
  <si>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</si>
  <si>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</si>
  <si>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</si>
  <si>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</si>
  <si>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</si>
  <si>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</si>
  <si>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</si>
  <si>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</si>
  <si>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</si>
  <si>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</si>
  <si>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</si>
  <si>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</si>
  <si>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</si>
  <si>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</si>
  <si>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</si>
  <si>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</si>
  <si>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</si>
  <si>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</si>
  <si>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</si>
  <si>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</si>
  <si>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</si>
  <si>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</si>
  <si>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</si>
  <si>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</si>
  <si>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</si>
  <si>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</si>
  <si>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</si>
  <si>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</si>
  <si>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</si>
  <si>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</si>
  <si>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</si>
  <si>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</si>
  <si>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</si>
  <si>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</si>
  <si>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</si>
  <si>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</si>
  <si>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</si>
  <si>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</si>
  <si>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</si>
  <si>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</si>
  <si>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</si>
  <si>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</si>
  <si>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</si>
  <si>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</si>
  <si>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</si>
  <si>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</si>
  <si>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</si>
  <si>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</si>
  <si>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</si>
  <si>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</si>
  <si>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</si>
  <si>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</si>
  <si>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</si>
  <si>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</si>
  <si>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</si>
  <si>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</si>
  <si>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</si>
  <si>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</si>
  <si>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</si>
  <si>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</si>
  <si>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</si>
  <si>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</si>
  <si>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</si>
  <si>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</si>
  <si>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</si>
  <si>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</si>
  <si>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</si>
  <si>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</si>
  <si>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</si>
  <si>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</si>
  <si>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</si>
  <si>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</si>
  <si>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</si>
  <si>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</si>
  <si>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</si>
  <si>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</si>
  <si>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</si>
  <si>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</si>
  <si>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</si>
  <si>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</si>
  <si>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</si>
  <si>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</si>
  <si>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</si>
  <si>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</si>
  <si>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</si>
  <si>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</si>
  <si>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</si>
  <si>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</si>
  <si>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</si>
  <si>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</si>
  <si>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</si>
  <si>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</si>
  <si>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</si>
  <si>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</si>
  <si>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</si>
  <si>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</si>
  <si>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</si>
  <si>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</si>
  <si>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</si>
  <si>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</si>
  <si>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</si>
  <si>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</si>
  <si>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</si>
  <si>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</si>
  <si>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</si>
  <si>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</si>
  <si>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</si>
  <si>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</si>
  <si>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</si>
  <si>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</si>
  <si>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</si>
  <si>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</si>
  <si>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</si>
  <si>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</si>
  <si>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</si>
  <si>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</si>
  <si>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</si>
  <si>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</si>
  <si>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</si>
  <si>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</si>
  <si>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</si>
  <si>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</si>
  <si>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</si>
  <si>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</si>
  <si>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</si>
  <si>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</si>
  <si>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</si>
  <si>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</si>
  <si>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</si>
  <si>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</si>
  <si>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</si>
  <si>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</si>
  <si>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</si>
  <si>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</si>
  <si>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</si>
  <si>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</si>
  <si>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</si>
  <si>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</si>
  <si>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</si>
  <si>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</si>
  <si>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</si>
  <si>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</si>
  <si>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</si>
  <si>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</si>
  <si>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</si>
  <si>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</si>
  <si>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</si>
  <si>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</si>
  <si>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</si>
  <si>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</si>
  <si>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</si>
  <si>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</si>
  <si>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</si>
  <si>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</si>
  <si>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</si>
  <si>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</si>
  <si>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</si>
  <si>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</si>
  <si>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</si>
  <si>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</si>
  <si>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</si>
  <si>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</si>
  <si>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</si>
  <si>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</si>
  <si>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</si>
  <si>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</si>
  <si>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</si>
  <si>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</si>
  <si>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</si>
  <si>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</si>
  <si>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</si>
  <si>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</si>
  <si>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</si>
  <si>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</si>
  <si>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</si>
  <si>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</si>
  <si>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</si>
  <si>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</si>
  <si>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</si>
  <si>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</si>
  <si>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</si>
  <si>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</si>
  <si>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</si>
  <si>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</si>
  <si>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</si>
  <si>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</si>
  <si>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</si>
  <si>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</si>
  <si>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</si>
  <si>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</si>
  <si>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</si>
  <si>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</si>
  <si>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</si>
  <si>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</si>
  <si>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</si>
  <si>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</si>
  <si>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</si>
  <si>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</si>
  <si>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</si>
  <si>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</si>
  <si>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</si>
  <si>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</si>
  <si>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</si>
  <si>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</si>
  <si>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</si>
  <si>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</si>
  <si>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</si>
  <si>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</si>
  <si>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</si>
  <si>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</si>
  <si>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</si>
  <si>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</si>
  <si>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</si>
  <si>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</si>
  <si>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</si>
  <si>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</si>
  <si>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</si>
  <si>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</si>
  <si>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</si>
  <si>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</si>
  <si>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</si>
  <si>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</si>
  <si>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</si>
  <si>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</si>
  <si>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</si>
  <si>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</si>
  <si>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</si>
  <si>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</si>
  <si>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</si>
  <si>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</si>
  <si>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</si>
  <si>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</si>
  <si>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</si>
  <si>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</si>
  <si>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</si>
  <si>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</si>
  <si>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</si>
  <si>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</si>
  <si>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</si>
  <si>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</si>
  <si>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</si>
  <si>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</si>
  <si>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</si>
  <si>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</si>
  <si>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</si>
  <si>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</si>
  <si>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</si>
  <si>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</si>
  <si>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</si>
  <si>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</si>
  <si>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</si>
  <si>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</si>
  <si>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</si>
  <si>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</si>
  <si>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</si>
  <si>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</si>
  <si>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</si>
  <si>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</si>
  <si>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</si>
  <si>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</si>
  <si>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</si>
  <si>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</si>
  <si>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</si>
  <si>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</si>
  <si>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</si>
  <si>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</si>
  <si>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</si>
  <si>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</si>
  <si>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</si>
  <si>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</si>
  <si>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</si>
  <si>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</si>
  <si>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</si>
  <si>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</si>
  <si>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</si>
  <si>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</si>
  <si>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</si>
  <si>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</si>
  <si>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</si>
  <si>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</si>
  <si>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</si>
  <si>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</si>
  <si>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</si>
  <si>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</si>
  <si>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</si>
  <si>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</si>
  <si>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</si>
  <si>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</si>
  <si>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</si>
  <si>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</si>
  <si>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</si>
  <si>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</si>
  <si>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</si>
  <si>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</si>
  <si>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</si>
  <si>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</si>
  <si>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</si>
  <si>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</si>
  <si>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</si>
  <si>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</si>
  <si>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</si>
  <si>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</si>
  <si>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</si>
  <si>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</si>
  <si>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</si>
  <si>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</si>
  <si>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</si>
  <si>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</si>
  <si>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</si>
  <si>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</si>
  <si>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</si>
  <si>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</si>
  <si>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</si>
  <si>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</si>
  <si>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</si>
  <si>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</si>
  <si>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</si>
  <si>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</si>
  <si>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</si>
  <si>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</si>
  <si>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</si>
  <si>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</si>
  <si>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</si>
  <si>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</si>
  <si>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</si>
  <si>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</si>
  <si>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</si>
  <si>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</si>
  <si>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</si>
  <si>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</si>
  <si>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</si>
  <si>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</si>
  <si>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</si>
  <si>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</si>
  <si>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</si>
  <si>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</si>
  <si>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</si>
  <si>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</si>
  <si>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</si>
  <si>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</si>
  <si>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</si>
  <si>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</si>
  <si>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</si>
  <si>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</si>
  <si>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</si>
  <si>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</si>
  <si>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</si>
  <si>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</si>
  <si>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</si>
  <si>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</si>
  <si>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</si>
  <si>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</si>
  <si>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</si>
  <si>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</si>
  <si>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</si>
  <si>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</si>
  <si>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</si>
  <si>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</si>
  <si>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</si>
  <si>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</si>
  <si>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</si>
  <si>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</si>
  <si>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</si>
  <si>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</si>
  <si>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</si>
  <si>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</si>
  <si>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</si>
  <si>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</si>
  <si>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</si>
  <si>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</si>
  <si>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</si>
  <si>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</si>
  <si>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</si>
  <si>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</si>
  <si>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</si>
  <si>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</si>
  <si>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</si>
  <si>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</si>
  <si>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</si>
  <si>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</si>
  <si>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</si>
  <si>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</si>
  <si>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</si>
  <si>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</si>
  <si>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</si>
  <si>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</si>
  <si>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</si>
  <si>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</si>
  <si>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</si>
  <si>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</si>
  <si>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</si>
  <si>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</si>
  <si>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</si>
  <si>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</si>
  <si>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</si>
  <si>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</si>
  <si>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</si>
  <si>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</si>
  <si>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</si>
  <si>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</si>
  <si>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</si>
  <si>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</si>
  <si>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</si>
  <si>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</si>
  <si>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</si>
  <si>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</si>
  <si>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</si>
  <si>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</si>
  <si>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</si>
  <si>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</si>
  <si>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</si>
  <si>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</si>
  <si>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</si>
  <si>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</si>
  <si>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</si>
  <si>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</si>
  <si>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</si>
  <si>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</si>
  <si>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</si>
  <si>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</si>
  <si>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</si>
  <si>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</si>
  <si>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</si>
  <si>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</si>
  <si>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</si>
  <si>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</si>
  <si>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</si>
  <si>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</si>
  <si>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</si>
  <si>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</si>
  <si>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</si>
  <si>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</si>
  <si>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</si>
  <si>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</si>
  <si>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</si>
  <si>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</si>
  <si>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</si>
  <si>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</si>
  <si>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</si>
  <si>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</si>
  <si>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</si>
  <si>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</si>
  <si>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</si>
  <si>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</si>
  <si>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</si>
  <si>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</si>
  <si>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</si>
  <si>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</si>
  <si>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</si>
  <si>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</si>
  <si>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</si>
  <si>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</si>
  <si>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</si>
  <si>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</si>
  <si>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</si>
  <si>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</si>
  <si>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</si>
  <si>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</si>
  <si>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</si>
  <si>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</si>
  <si>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</si>
  <si>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</si>
  <si>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</si>
  <si>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</si>
  <si>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</si>
  <si>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</si>
  <si>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</si>
  <si>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</si>
  <si>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</si>
  <si>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</si>
  <si>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</si>
  <si>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</si>
  <si>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</si>
  <si>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</si>
  <si>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</si>
  <si>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</si>
  <si>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</si>
  <si>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</si>
  <si>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</si>
  <si>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</si>
  <si>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</si>
  <si>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</si>
  <si>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</si>
  <si>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</si>
  <si>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</si>
  <si>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</si>
  <si>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</si>
  <si>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</si>
  <si>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</si>
  <si>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</si>
  <si>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</si>
  <si>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</si>
  <si>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</si>
  <si>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</si>
  <si>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</si>
  <si>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</si>
  <si>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</si>
  <si>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</si>
  <si>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</si>
  <si>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</si>
  <si>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</si>
  <si>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</si>
  <si>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</si>
  <si>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</si>
  <si>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</si>
  <si>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</si>
  <si>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</si>
  <si>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</si>
  <si>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</si>
  <si>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</si>
  <si>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</si>
  <si>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</si>
  <si>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</si>
  <si>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</si>
  <si>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</si>
  <si>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</si>
  <si>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</si>
  <si>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</si>
  <si>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</si>
  <si>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</si>
  <si>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</si>
  <si>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</si>
  <si>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</si>
  <si>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</si>
  <si>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</si>
  <si>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</si>
  <si>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</si>
  <si>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</si>
  <si>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</si>
  <si>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</si>
  <si>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</si>
  <si>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</si>
  <si>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</si>
  <si>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</si>
  <si>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</si>
  <si>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</si>
  <si>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</si>
  <si>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</si>
  <si>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</si>
  <si>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</si>
  <si>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</si>
  <si>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</si>
  <si>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</si>
  <si>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</si>
  <si>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</si>
  <si>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</si>
  <si>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</si>
  <si>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</si>
  <si>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</si>
  <si>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</si>
  <si>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</si>
  <si>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</si>
  <si>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</si>
  <si>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</si>
  <si>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</si>
  <si>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</si>
  <si>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</si>
  <si>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</si>
  <si>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</si>
  <si>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</si>
  <si>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</si>
  <si>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</si>
  <si>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</si>
  <si>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</si>
  <si>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</si>
  <si>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</si>
  <si>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</si>
  <si>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</si>
  <si>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</si>
  <si>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</si>
  <si>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</si>
  <si>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</si>
  <si>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</si>
  <si>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</si>
  <si>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</si>
  <si>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</si>
  <si>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</si>
  <si>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</si>
  <si>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</si>
  <si>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</si>
  <si>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</si>
  <si>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</si>
  <si>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</si>
  <si>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</si>
  <si>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</si>
  <si>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</si>
  <si>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</si>
  <si>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</si>
  <si>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</si>
  <si>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</si>
  <si>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</si>
  <si>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</si>
  <si>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</si>
  <si>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</si>
  <si>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</si>
  <si>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</si>
  <si>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</si>
  <si>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</si>
  <si>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</si>
  <si>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</si>
  <si>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</si>
  <si>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</si>
  <si>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</si>
  <si>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</si>
  <si>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</si>
  <si>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</si>
  <si>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</si>
  <si>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</si>
  <si>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</si>
  <si>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</si>
  <si>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</si>
  <si>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</si>
  <si>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</si>
  <si>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</si>
  <si>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</si>
  <si>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</si>
  <si>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</si>
  <si>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</si>
  <si>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</si>
  <si>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</si>
  <si>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</si>
  <si>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</si>
  <si>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</si>
  <si>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</si>
  <si>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</si>
  <si>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</si>
  <si>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</si>
  <si>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</si>
  <si>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</si>
  <si>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</si>
  <si>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</si>
  <si>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</si>
  <si>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</si>
  <si>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</si>
  <si>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</si>
  <si>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</si>
  <si>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</si>
  <si>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</si>
  <si>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</si>
  <si>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</si>
  <si>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</si>
  <si>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</si>
  <si>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</si>
  <si>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</si>
  <si>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</si>
  <si>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</si>
  <si>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</si>
  <si>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</si>
  <si>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</si>
  <si>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</si>
  <si>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</si>
  <si>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</si>
  <si>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</si>
  <si>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</si>
  <si>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</si>
  <si>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</si>
  <si>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</si>
  <si>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</si>
  <si>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</si>
  <si>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</si>
  <si>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</si>
  <si>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</si>
  <si>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</si>
  <si>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</si>
  <si>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</si>
  <si>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</si>
  <si>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</si>
  <si>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</si>
  <si>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</si>
  <si>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</si>
  <si>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</si>
  <si>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</si>
  <si>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</si>
  <si>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</si>
  <si>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</si>
  <si>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</si>
  <si>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</si>
  <si>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</si>
  <si>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</si>
  <si>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</si>
  <si>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</si>
  <si>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</si>
  <si>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</si>
  <si>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</si>
  <si>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</si>
  <si>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</si>
  <si>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</si>
  <si>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</si>
  <si>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</si>
  <si>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</si>
  <si>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</si>
  <si>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</si>
  <si>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</si>
  <si>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</si>
  <si>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</si>
  <si>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</si>
  <si>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</si>
  <si>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</si>
  <si>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</si>
  <si>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</si>
  <si>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</si>
  <si>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</si>
  <si>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</si>
  <si>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</si>
  <si>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</si>
  <si>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</si>
  <si>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</si>
  <si>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</si>
  <si>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</si>
  <si>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</si>
  <si>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</si>
  <si>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</si>
  <si>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</si>
  <si>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</si>
  <si>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</si>
  <si>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</si>
  <si>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</si>
  <si>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</si>
  <si>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</si>
  <si>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</si>
  <si>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</si>
  <si>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</si>
  <si>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</si>
  <si>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</si>
  <si>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</si>
  <si>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</si>
  <si>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</si>
  <si>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</si>
  <si>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</si>
  <si>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</si>
  <si>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</si>
  <si>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</si>
  <si>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</si>
  <si>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</si>
  <si>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</si>
  <si>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</si>
  <si>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</si>
  <si>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</si>
  <si>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</si>
  <si>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</si>
  <si>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</si>
  <si>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</si>
  <si>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</si>
  <si>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</si>
  <si>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</si>
  <si>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</si>
  <si>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</si>
  <si>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</si>
  <si>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</si>
  <si>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</si>
  <si>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</si>
  <si>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</si>
  <si>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</si>
  <si>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</si>
  <si>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</si>
  <si>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</si>
  <si>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</si>
  <si>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</si>
  <si>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</si>
  <si>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</si>
  <si>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</si>
  <si>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</si>
  <si>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</si>
  <si>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</si>
  <si>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</si>
  <si>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</si>
  <si>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</si>
  <si>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</si>
  <si>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</si>
  <si>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</si>
  <si>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</si>
  <si>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</si>
  <si>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</si>
  <si>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</si>
  <si>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</si>
  <si>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</si>
  <si>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</si>
  <si>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</si>
  <si>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</si>
  <si>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</si>
  <si>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</si>
  <si>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</si>
  <si>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</si>
  <si>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</si>
  <si>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</si>
  <si>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</si>
  <si>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</si>
  <si>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</si>
  <si>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</si>
  <si>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</si>
  <si>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</si>
  <si>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</si>
  <si>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</si>
  <si>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</si>
  <si>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</si>
  <si>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</si>
  <si>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</si>
  <si>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</si>
  <si>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</si>
  <si>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</si>
  <si>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</si>
  <si>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</si>
  <si>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</si>
  <si>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</si>
  <si>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</si>
  <si>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</si>
  <si>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</si>
  <si>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</si>
  <si>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</si>
  <si>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</si>
  <si>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</si>
  <si>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</si>
  <si>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</si>
  <si>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</si>
  <si>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</si>
  <si>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</si>
  <si>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</si>
  <si>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</si>
  <si>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</si>
  <si>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</si>
  <si>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</si>
  <si>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</si>
  <si>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</si>
  <si>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</si>
  <si>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</si>
  <si>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</si>
  <si>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</si>
  <si>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</si>
  <si>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</si>
  <si>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</si>
  <si>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</si>
  <si>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</si>
  <si>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</si>
  <si>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</si>
  <si>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</si>
  <si>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</si>
  <si>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</si>
  <si>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</si>
  <si>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</si>
  <si>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</si>
  <si>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</si>
  <si>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</si>
  <si>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</si>
  <si>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</si>
  <si>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</si>
  <si>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</si>
  <si>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</si>
  <si>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</si>
  <si>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</si>
  <si>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</si>
  <si>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</si>
  <si>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</si>
  <si>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</si>
  <si>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</si>
  <si>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</si>
  <si>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</si>
  <si>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</si>
  <si>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</si>
  <si>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</si>
  <si>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</si>
  <si>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</si>
  <si>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</si>
  <si>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</si>
  <si>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</si>
  <si>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</si>
  <si>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</si>
  <si>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</si>
  <si>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</si>
  <si>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</si>
  <si>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</si>
  <si>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</si>
  <si>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</si>
  <si>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</si>
  <si>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</si>
  <si>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</si>
  <si>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</si>
  <si>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</si>
  <si>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</si>
  <si>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</si>
  <si>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</si>
  <si>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</si>
  <si>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</si>
  <si>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</si>
  <si>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</si>
  <si>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</si>
  <si>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</si>
  <si>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</si>
  <si>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</si>
  <si>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</si>
  <si>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</si>
  <si>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</si>
  <si>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</si>
  <si>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</si>
  <si>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</si>
  <si>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</si>
  <si>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</si>
  <si>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</si>
  <si>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</si>
  <si>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</si>
  <si>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</si>
  <si>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</si>
  <si>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</si>
  <si>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</si>
  <si>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</si>
  <si>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</si>
  <si>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</si>
  <si>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</si>
  <si>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</si>
  <si>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</si>
  <si>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</si>
  <si>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</si>
  <si>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</si>
  <si>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</si>
  <si>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</si>
  <si>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</si>
  <si>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</si>
  <si>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</si>
  <si>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</si>
  <si>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</si>
  <si>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</si>
  <si>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</si>
  <si>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</si>
  <si>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</si>
  <si>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</si>
  <si>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</si>
  <si>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</si>
  <si>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</si>
  <si>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</si>
  <si>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</si>
  <si>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</si>
  <si>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</si>
  <si>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</si>
  <si>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</si>
  <si>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</si>
  <si>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</si>
  <si>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</si>
  <si>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</si>
  <si>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</si>
  <si>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</si>
  <si>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</si>
  <si>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</si>
  <si>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</si>
  <si>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</si>
  <si>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</si>
  <si>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</si>
  <si>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</si>
  <si>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</si>
  <si>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</si>
  <si>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</si>
  <si>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</si>
  <si>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</si>
  <si>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</si>
  <si>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</si>
  <si>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</si>
  <si>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</si>
  <si>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</si>
  <si>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</si>
  <si>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</si>
  <si>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</si>
  <si>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</si>
  <si>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</si>
  <si>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</si>
  <si>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</si>
  <si>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</si>
  <si>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</si>
  <si>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</si>
  <si>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</si>
  <si>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</si>
  <si>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</si>
  <si>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</si>
  <si>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</si>
  <si>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</si>
  <si>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</si>
  <si>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</si>
  <si>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</si>
  <si>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</si>
  <si>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</si>
  <si>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</si>
  <si>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</si>
  <si>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</si>
  <si>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</si>
  <si>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</si>
  <si>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</si>
  <si>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</si>
  <si>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</si>
  <si>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</si>
  <si>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</si>
  <si>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</si>
  <si>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</si>
  <si>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</si>
  <si>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</si>
  <si>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</si>
  <si>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</si>
  <si>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</si>
  <si>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</si>
  <si>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</si>
  <si>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</si>
  <si>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</si>
  <si>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</si>
  <si>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</si>
  <si>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</si>
  <si>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</si>
  <si>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</si>
  <si>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</si>
  <si>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</si>
  <si>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</si>
  <si>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</si>
  <si>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</si>
  <si>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</si>
  <si>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</si>
  <si>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</si>
  <si>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</si>
  <si>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</si>
  <si>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</si>
  <si>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</si>
  <si>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</si>
  <si>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</si>
  <si>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</si>
  <si>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</si>
  <si>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</si>
  <si>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</si>
  <si>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</si>
  <si>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</si>
  <si>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</si>
  <si>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</si>
  <si>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</si>
  <si>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</si>
  <si>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</si>
  <si>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</si>
  <si>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</si>
  <si>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</si>
  <si>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</si>
  <si>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</si>
  <si>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</si>
  <si>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</si>
  <si>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</si>
  <si>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</si>
  <si>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</si>
  <si>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</si>
  <si>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</si>
  <si>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</si>
  <si>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</si>
  <si>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</si>
  <si>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</si>
  <si>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</si>
  <si>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</si>
  <si>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</si>
  <si>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</si>
  <si>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</si>
  <si>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</si>
  <si>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</si>
  <si>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</si>
  <si>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</si>
  <si>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</si>
  <si>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</si>
  <si>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</si>
  <si>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</si>
  <si>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</si>
  <si>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</si>
  <si>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</si>
  <si>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</si>
  <si>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</si>
  <si>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</si>
  <si>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</si>
  <si>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</si>
  <si>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</si>
  <si>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</si>
  <si>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</si>
  <si>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</si>
  <si>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</si>
  <si>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</si>
  <si>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</si>
  <si>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</si>
  <si>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</si>
  <si>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</si>
  <si>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</si>
  <si>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</si>
  <si>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</si>
  <si>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</si>
  <si>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</si>
  <si>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</si>
  <si>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</si>
  <si>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</si>
  <si>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</si>
  <si>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</si>
  <si>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</si>
  <si>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</si>
  <si>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</si>
  <si>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</si>
  <si>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</si>
  <si>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</si>
  <si>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</si>
  <si>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</si>
  <si>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</si>
  <si>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</si>
  <si>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</si>
  <si>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</si>
  <si>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</si>
  <si>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</si>
  <si>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</si>
  <si>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</si>
  <si>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</si>
  <si>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</si>
  <si>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</si>
  <si>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</si>
  <si>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</si>
  <si>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</si>
  <si>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</si>
  <si>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</si>
  <si>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</si>
  <si>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</si>
  <si>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</si>
  <si>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</si>
  <si>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</si>
  <si>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</si>
  <si>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</si>
  <si>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</si>
  <si>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</si>
  <si>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</si>
  <si>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</si>
  <si>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</si>
  <si>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</si>
  <si>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</si>
  <si>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</si>
  <si>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</si>
  <si>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</si>
  <si>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</si>
  <si>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</si>
  <si>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</si>
  <si>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</si>
  <si>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</si>
  <si>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</si>
  <si>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</si>
  <si>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</si>
  <si>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</si>
  <si>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</si>
  <si>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</si>
  <si>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</si>
  <si>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</si>
  <si>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</si>
  <si>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</si>
  <si>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</si>
  <si>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</si>
  <si>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</si>
  <si>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</si>
  <si>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</si>
  <si>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</si>
  <si>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</si>
  <si>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</si>
  <si>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</si>
  <si>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</si>
  <si>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</si>
  <si>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</si>
  <si>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</si>
  <si>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</si>
  <si>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</si>
  <si>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</si>
  <si>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</si>
  <si>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</si>
  <si>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</si>
  <si>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</si>
  <si>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</si>
  <si>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</si>
  <si>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</si>
  <si>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</si>
  <si>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</si>
  <si>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</si>
  <si>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</si>
  <si>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</si>
  <si>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</si>
  <si>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</si>
  <si>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</si>
  <si>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</si>
  <si>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</si>
  <si>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</si>
  <si>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</si>
  <si>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</si>
  <si>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</si>
  <si>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</si>
  <si>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</si>
  <si>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</si>
  <si>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</si>
  <si>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</si>
  <si>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</si>
  <si>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</si>
  <si>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</si>
  <si>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</si>
  <si>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</si>
  <si>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</si>
  <si>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</si>
  <si>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</si>
  <si>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</si>
  <si>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</si>
  <si>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</si>
  <si>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</si>
  <si>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</si>
  <si>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</si>
  <si>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</si>
  <si>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</si>
  <si>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</si>
  <si>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</si>
  <si>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</si>
  <si>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</si>
  <si>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</si>
  <si>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</si>
  <si>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</si>
  <si>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</si>
  <si>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</si>
  <si>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</si>
  <si>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</si>
  <si>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</si>
  <si>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</si>
  <si>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</si>
  <si>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</si>
  <si>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</si>
  <si>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</si>
  <si>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</si>
  <si>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</si>
  <si>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</si>
  <si>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</si>
  <si>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</si>
  <si>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</si>
  <si>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</si>
  <si>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</si>
  <si>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</si>
  <si>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</si>
  <si>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</si>
  <si>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</si>
  <si>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</si>
  <si>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</si>
  <si>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</si>
  <si>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</si>
  <si>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</si>
  <si>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</si>
  <si>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</si>
  <si>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</si>
  <si>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</si>
  <si>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</si>
  <si>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</si>
  <si>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</si>
  <si>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</si>
  <si>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</si>
  <si>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</si>
  <si>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</si>
  <si>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</si>
  <si>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</si>
  <si>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</si>
  <si>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</si>
  <si>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</si>
  <si>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</si>
  <si>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</si>
  <si>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</si>
  <si>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</si>
  <si>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</si>
  <si>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</si>
  <si>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</si>
  <si>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</si>
  <si>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</si>
  <si>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</si>
  <si>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</si>
  <si>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</si>
  <si>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</si>
  <si>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</si>
  <si>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</si>
  <si>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</si>
  <si>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</si>
  <si>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</si>
  <si>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</si>
  <si>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</si>
  <si>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</si>
  <si>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</si>
  <si>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</si>
  <si>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</si>
  <si>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</si>
  <si>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</si>
  <si>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</si>
  <si>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</si>
  <si>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</si>
  <si>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</si>
  <si>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</si>
  <si>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</si>
  <si>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</si>
  <si>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</si>
  <si>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</si>
  <si>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</si>
  <si>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</si>
  <si>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</si>
  <si>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</si>
  <si>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</si>
  <si>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</si>
  <si>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</si>
  <si>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</si>
  <si>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</si>
  <si>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</si>
  <si>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</si>
  <si>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</si>
  <si>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</si>
  <si>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</si>
  <si>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</si>
  <si>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</si>
  <si>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</si>
  <si>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</si>
  <si>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</si>
  <si>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</si>
  <si>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</si>
  <si>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</si>
  <si>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</si>
  <si>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</si>
  <si>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</si>
  <si>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</si>
  <si>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</si>
  <si>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</si>
  <si>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</si>
  <si>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</si>
  <si>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</si>
  <si>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</si>
  <si>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</si>
  <si>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</si>
  <si>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</si>
  <si>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</si>
  <si>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</si>
  <si>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</si>
  <si>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</si>
  <si>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</si>
  <si>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</si>
  <si>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</si>
  <si>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</si>
  <si>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</si>
  <si>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</si>
  <si>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</si>
  <si>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</si>
  <si>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</si>
  <si>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</si>
  <si>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</si>
  <si>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</si>
  <si>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</si>
  <si>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</si>
  <si>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</si>
  <si>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</si>
  <si>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</si>
  <si>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</si>
  <si>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</si>
  <si>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</si>
  <si>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</si>
  <si>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</si>
  <si>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</si>
  <si>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</si>
  <si>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</si>
  <si>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</si>
  <si>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</si>
  <si>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</si>
  <si>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</si>
  <si>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</si>
  <si>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</si>
  <si>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</si>
  <si>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</si>
  <si>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</si>
  <si>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</si>
  <si>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</si>
  <si>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</si>
  <si>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</si>
  <si>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</si>
  <si>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</si>
  <si>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</si>
  <si>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</si>
  <si>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</si>
  <si>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</si>
  <si>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</si>
  <si>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</si>
  <si>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</si>
  <si>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</si>
  <si>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</si>
  <si>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</si>
  <si>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</si>
  <si>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</si>
  <si>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</si>
  <si>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</si>
  <si>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</si>
  <si>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</si>
  <si>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</si>
  <si>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</si>
  <si>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</si>
  <si>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</si>
  <si>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</si>
  <si>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</si>
  <si>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</si>
  <si>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</si>
  <si>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</si>
  <si>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</si>
  <si>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</si>
  <si>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</si>
  <si>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</si>
  <si>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</si>
  <si>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</si>
  <si>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</si>
  <si>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</si>
  <si>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</si>
  <si>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</si>
  <si>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</si>
  <si>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</si>
  <si>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</si>
  <si>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</si>
  <si>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</si>
  <si>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</si>
  <si>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</si>
  <si>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</si>
  <si>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</si>
  <si>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</si>
  <si>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</si>
  <si>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</si>
  <si>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</si>
  <si>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</si>
  <si>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</si>
  <si>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</si>
  <si>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</si>
  <si>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</si>
  <si>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</si>
  <si>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</si>
  <si>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</si>
  <si>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</si>
  <si>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</si>
  <si>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</si>
  <si>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</si>
  <si>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</si>
  <si>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</si>
  <si>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</si>
  <si>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</si>
  <si>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</si>
  <si>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</si>
  <si>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</si>
  <si>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</si>
  <si>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</si>
  <si>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</si>
  <si>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</si>
  <si>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</si>
  <si>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</si>
  <si>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</si>
  <si>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</si>
  <si>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</si>
  <si>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</si>
  <si>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</si>
  <si>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</si>
  <si>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</si>
  <si>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</si>
  <si>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</si>
  <si>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</si>
  <si>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</si>
  <si>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</si>
  <si>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</si>
  <si>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</si>
  <si>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</si>
  <si>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</si>
  <si>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</si>
  <si>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</si>
  <si>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</si>
  <si>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</si>
  <si>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</si>
  <si>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</si>
  <si>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</si>
  <si>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</si>
  <si>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</si>
  <si>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</si>
  <si>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</si>
  <si>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</si>
  <si>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</si>
  <si>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</si>
  <si>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</si>
  <si>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</si>
  <si>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</si>
  <si>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</si>
  <si>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</si>
  <si>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</si>
  <si>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</si>
  <si>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</si>
  <si>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</si>
  <si>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</si>
  <si>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</si>
  <si>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</si>
  <si>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</si>
  <si>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</si>
  <si>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</si>
  <si>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</si>
  <si>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</si>
  <si>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</si>
  <si>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</si>
  <si>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</si>
  <si>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</si>
  <si>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</si>
  <si>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</si>
  <si>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</si>
  <si>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</si>
  <si>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</si>
  <si>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</si>
  <si>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</si>
  <si>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</si>
  <si>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</si>
  <si>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</si>
  <si>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</si>
  <si>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</si>
  <si>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</si>
  <si>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</si>
  <si>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</si>
  <si>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</si>
  <si>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</si>
  <si>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</si>
  <si>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</si>
  <si>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</si>
  <si>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</si>
  <si>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</si>
  <si>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</si>
  <si>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</si>
  <si>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</si>
  <si>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</si>
  <si>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</si>
  <si>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</si>
  <si>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</si>
  <si>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</si>
  <si>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</si>
  <si>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</si>
  <si>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</si>
  <si>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</si>
  <si>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</si>
  <si>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</si>
  <si>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</si>
  <si>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</si>
  <si>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</si>
  <si>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</si>
  <si>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</si>
  <si>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</si>
  <si>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</si>
  <si>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</si>
  <si>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</si>
  <si>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</si>
  <si>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</si>
  <si>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</si>
  <si>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</si>
  <si>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</si>
  <si>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</si>
  <si>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</si>
  <si>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</si>
  <si>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</si>
  <si>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</si>
  <si>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</si>
  <si>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</si>
  <si>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</si>
  <si>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</si>
  <si>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</si>
  <si>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</si>
  <si>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</si>
  <si>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</si>
  <si>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</si>
  <si>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</si>
  <si>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</si>
  <si>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</si>
  <si>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</si>
  <si>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</si>
  <si>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</si>
  <si>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</si>
  <si>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</si>
  <si>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</si>
  <si>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</si>
  <si>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</si>
  <si>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</si>
  <si>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</si>
  <si>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</si>
  <si>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</si>
  <si>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</si>
  <si>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</si>
  <si>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</si>
  <si>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</si>
  <si>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</si>
  <si>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</si>
  <si>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</si>
  <si>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</si>
  <si>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</si>
  <si>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</si>
  <si>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</si>
  <si>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</si>
  <si>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</si>
  <si>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</si>
  <si>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</si>
  <si>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</si>
  <si>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</si>
  <si>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</si>
  <si>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</si>
  <si>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</si>
  <si>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</si>
  <si>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</si>
  <si>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</si>
  <si>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</si>
  <si>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</si>
  <si>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</si>
  <si>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</si>
  <si>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</si>
  <si>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</si>
  <si>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</si>
  <si>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</si>
  <si>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</si>
  <si>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</si>
  <si>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</si>
  <si>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</si>
  <si>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</si>
  <si>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</si>
  <si>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</si>
  <si>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</si>
  <si>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</si>
  <si>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</si>
  <si>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</si>
  <si>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</si>
  <si>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</si>
  <si>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</si>
  <si>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</si>
  <si>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</si>
  <si>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</si>
  <si>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</si>
  <si>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</si>
  <si>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</si>
  <si>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</si>
  <si>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</si>
  <si>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</si>
  <si>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</si>
  <si>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</si>
  <si>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</si>
  <si>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</si>
  <si>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</si>
  <si>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</si>
  <si>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</si>
  <si>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</si>
  <si>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</si>
  <si>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</si>
  <si>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</si>
  <si>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</si>
  <si>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</si>
  <si>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</si>
  <si>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</si>
  <si>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</si>
  <si>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</si>
  <si>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</si>
  <si>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</si>
  <si>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</si>
  <si>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</si>
  <si>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</si>
  <si>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</si>
  <si>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</si>
  <si>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</si>
  <si>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</si>
  <si>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</si>
  <si>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</si>
  <si>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</si>
  <si>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</si>
  <si>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</si>
  <si>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</si>
  <si>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</si>
  <si>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</si>
  <si>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</si>
  <si>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</si>
  <si>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</si>
  <si>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</si>
  <si>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</si>
  <si>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</si>
  <si>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</si>
  <si>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</si>
  <si>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</si>
  <si>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</si>
  <si>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</si>
  <si>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</si>
  <si>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</si>
  <si>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</si>
  <si>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</si>
  <si>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</si>
  <si>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</si>
  <si>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</si>
  <si>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</si>
  <si>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</si>
  <si>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</si>
  <si>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</si>
  <si>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</si>
  <si>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</si>
  <si>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</si>
  <si>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</si>
  <si>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</si>
  <si>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</si>
  <si>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</si>
  <si>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</si>
  <si>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</si>
  <si>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</si>
  <si>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</si>
  <si>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</si>
  <si>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</si>
  <si>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</si>
  <si>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</si>
  <si>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</si>
  <si>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</si>
  <si>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</si>
  <si>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</si>
  <si>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</si>
  <si>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</si>
  <si>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</si>
  <si>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</si>
  <si>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</si>
  <si>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</si>
  <si>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</si>
  <si>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</si>
  <si>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</si>
  <si>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</si>
  <si>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</si>
  <si>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</si>
  <si>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</si>
  <si>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</si>
  <si>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</si>
  <si>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</si>
  <si>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</si>
  <si>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</si>
  <si>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</si>
  <si>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</si>
  <si>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</si>
  <si>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</si>
  <si>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</si>
  <si>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</si>
  <si>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</si>
  <si>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</si>
  <si>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</si>
  <si>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</si>
  <si>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</si>
  <si>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</si>
  <si>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</si>
  <si>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</si>
  <si>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</si>
  <si>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</si>
  <si>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</si>
  <si>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</si>
  <si>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</si>
  <si>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</si>
  <si>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</si>
  <si>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</si>
  <si>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</si>
  <si>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</si>
  <si>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</si>
  <si>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</si>
  <si>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</si>
  <si>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</si>
  <si>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</si>
  <si>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</si>
  <si>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</si>
  <si>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</si>
  <si>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</si>
  <si>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</si>
  <si>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</si>
  <si>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</si>
  <si>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</si>
  <si>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</si>
  <si>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</si>
  <si>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</si>
  <si>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</si>
  <si>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</si>
  <si>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</si>
  <si>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</si>
  <si>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</si>
  <si>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</si>
  <si>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</si>
  <si>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</si>
  <si>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</si>
  <si>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</si>
  <si>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</si>
  <si>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</si>
  <si>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</si>
  <si>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</si>
  <si>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</si>
  <si>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</si>
  <si>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</si>
  <si>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</si>
  <si>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</si>
  <si>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</si>
  <si>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</si>
  <si>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</si>
  <si>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</si>
  <si>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</si>
  <si>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</si>
  <si>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</si>
  <si>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</si>
  <si>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</si>
  <si>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</si>
  <si>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</si>
  <si>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</si>
  <si>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</si>
  <si>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</si>
  <si>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</si>
  <si>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</si>
  <si>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</si>
  <si>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</si>
  <si>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</si>
  <si>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</si>
  <si>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</si>
  <si>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</si>
  <si>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</si>
  <si>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</si>
  <si>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</si>
  <si>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</si>
  <si>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</si>
  <si>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</si>
  <si>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</si>
  <si>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</si>
  <si>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</si>
  <si>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</si>
  <si>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</si>
  <si>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</si>
  <si>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</si>
  <si>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</si>
  <si>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</si>
  <si>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</si>
  <si>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</si>
  <si>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</si>
  <si>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</si>
  <si>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</si>
  <si>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</si>
  <si>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</si>
  <si>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</si>
  <si>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</si>
  <si>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</si>
  <si>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</si>
  <si>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</si>
  <si>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</si>
  <si>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</si>
  <si>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</si>
  <si>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</si>
  <si>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</si>
  <si>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</si>
  <si>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</si>
  <si>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</si>
  <si>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</si>
  <si>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</si>
  <si>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</si>
  <si>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</si>
  <si>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</si>
  <si>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</si>
  <si>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</si>
  <si>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</si>
  <si>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</si>
  <si>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</si>
  <si>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</si>
  <si>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</si>
  <si>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</si>
  <si>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</si>
  <si>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</si>
  <si>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</si>
  <si>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</si>
  <si>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</si>
  <si>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</si>
  <si>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</si>
  <si>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</si>
  <si>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</si>
  <si>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</si>
  <si>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</si>
  <si>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</si>
  <si>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</si>
  <si>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</si>
  <si>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</si>
  <si>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</si>
  <si>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</si>
  <si>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</si>
  <si>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</si>
  <si>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</si>
  <si>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</si>
  <si>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</si>
  <si>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</si>
  <si>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</si>
  <si>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</si>
  <si>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</si>
  <si>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</si>
  <si>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</si>
  <si>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</si>
  <si>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</si>
  <si>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</si>
  <si>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</si>
  <si>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</si>
  <si>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</si>
  <si>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</si>
  <si>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</si>
  <si>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</si>
  <si>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</si>
  <si>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</si>
  <si>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</si>
  <si>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</si>
  <si>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</si>
  <si>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</si>
  <si>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</si>
  <si>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</si>
  <si>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</si>
  <si>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</si>
  <si>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</si>
  <si>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</si>
  <si>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</si>
  <si>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</si>
  <si>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</si>
  <si>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</si>
  <si>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</si>
  <si>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</si>
  <si>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</si>
  <si>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</si>
  <si>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</si>
  <si>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</si>
  <si>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</si>
  <si>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</si>
  <si>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</si>
  <si>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</si>
  <si>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</si>
  <si>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</si>
  <si>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</si>
  <si>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</si>
  <si>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</si>
  <si>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</si>
  <si>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</si>
  <si>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</si>
  <si>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</si>
  <si>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</si>
  <si>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</si>
  <si>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</si>
  <si>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</si>
  <si>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</si>
  <si>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</si>
  <si>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</si>
  <si>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</si>
  <si>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</si>
  <si>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</si>
  <si>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</si>
  <si>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</si>
  <si>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</si>
  <si>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</si>
  <si>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</si>
  <si>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</si>
  <si>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</si>
  <si>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</si>
  <si>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</si>
  <si>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</si>
  <si>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</si>
  <si>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</si>
  <si>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</si>
  <si>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</si>
  <si>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</si>
  <si>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</si>
  <si>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</si>
  <si>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</si>
  <si>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</si>
  <si>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</si>
  <si>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</si>
  <si>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</si>
  <si>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</si>
  <si>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</si>
  <si>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</si>
  <si>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</si>
  <si>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</si>
  <si>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</si>
  <si>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</si>
  <si>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</si>
  <si>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</si>
  <si>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</si>
  <si>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</si>
  <si>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</si>
  <si>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</si>
  <si>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</si>
  <si>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</si>
  <si>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</si>
  <si>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</si>
  <si>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</si>
  <si>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</si>
  <si>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</si>
  <si>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</si>
  <si>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</si>
  <si>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</si>
  <si>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</si>
  <si>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</si>
  <si>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</si>
  <si>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</si>
  <si>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</si>
  <si>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</si>
  <si>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</si>
  <si>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</si>
  <si>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</si>
  <si>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</si>
  <si>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</si>
  <si>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</si>
  <si>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</si>
  <si>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</si>
  <si>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</si>
  <si>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</si>
  <si>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</si>
  <si>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</si>
  <si>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</si>
  <si>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</si>
  <si>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</si>
  <si>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</si>
  <si>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</si>
  <si>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</si>
  <si>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</si>
  <si>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</si>
  <si>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</si>
  <si>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</si>
  <si>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</si>
  <si>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</si>
  <si>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</si>
  <si>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</si>
  <si>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</si>
  <si>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</si>
  <si>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</si>
  <si>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</si>
  <si>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</si>
  <si>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</si>
  <si>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</si>
  <si>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</si>
  <si>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</si>
  <si>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</si>
  <si>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</si>
  <si>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</si>
  <si>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</si>
  <si>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</si>
  <si>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</si>
  <si>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</si>
  <si>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</si>
  <si>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</si>
  <si>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</si>
  <si>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</si>
  <si>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</si>
  <si>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</si>
  <si>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</si>
  <si>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</si>
  <si>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</si>
  <si>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</si>
  <si>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</si>
  <si>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</si>
  <si>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</si>
  <si>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</si>
  <si>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</si>
  <si>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</si>
  <si>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</si>
  <si>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</si>
  <si>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</si>
  <si>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</si>
  <si>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</si>
  <si>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</si>
  <si>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</si>
  <si>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</si>
  <si>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</si>
  <si>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</si>
  <si>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</si>
  <si>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</si>
  <si>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</si>
  <si>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</si>
  <si>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</si>
  <si>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</si>
  <si>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</si>
  <si>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</si>
  <si>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</si>
  <si>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</si>
  <si>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</si>
  <si>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</si>
  <si>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</si>
  <si>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</si>
  <si>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</si>
  <si>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</si>
  <si>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</si>
  <si>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</si>
  <si>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</si>
  <si>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</si>
  <si>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</si>
  <si>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</si>
  <si>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</si>
  <si>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</si>
  <si>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</si>
  <si>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</si>
  <si>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</si>
  <si>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</si>
  <si>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</si>
  <si>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</si>
  <si>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</si>
  <si>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</si>
  <si>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</si>
  <si>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</si>
  <si>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</si>
  <si>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</si>
  <si>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</si>
  <si>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</si>
  <si>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</si>
  <si>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</si>
  <si>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</si>
  <si>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</si>
  <si>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</si>
  <si>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</si>
  <si>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</si>
  <si>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</si>
  <si>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</si>
  <si>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</si>
  <si>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</si>
  <si>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</si>
  <si>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</si>
  <si>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</si>
  <si>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</si>
  <si>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</si>
  <si>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</si>
  <si>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</si>
  <si>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</si>
  <si>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</si>
  <si>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</si>
  <si>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</si>
  <si>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</si>
  <si>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</si>
  <si>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</si>
  <si>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</si>
  <si>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</si>
  <si>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</si>
  <si>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</si>
  <si>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</si>
  <si>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</si>
  <si>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</si>
  <si>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</si>
  <si>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</si>
  <si>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</si>
  <si>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</si>
  <si>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</si>
  <si>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</si>
  <si>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</si>
  <si>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</si>
  <si>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</si>
  <si>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</si>
  <si>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</si>
  <si>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</si>
  <si>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</si>
  <si>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</si>
  <si>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</si>
  <si>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</si>
  <si>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</si>
  <si>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</si>
  <si>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</si>
  <si>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</si>
  <si>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</si>
  <si>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</si>
  <si>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</si>
  <si>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</si>
  <si>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</si>
  <si>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</si>
  <si>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</si>
  <si>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</si>
  <si>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</si>
  <si>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</si>
  <si>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</si>
  <si>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</si>
  <si>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</si>
  <si>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</si>
  <si>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</si>
  <si>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</si>
  <si>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</si>
  <si>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</si>
  <si>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</si>
  <si>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</si>
  <si>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</si>
  <si>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</si>
  <si>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</si>
  <si>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</si>
  <si>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</si>
  <si>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</si>
  <si>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</si>
  <si>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</si>
  <si>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</si>
  <si>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</si>
  <si>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</si>
  <si>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</si>
  <si>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</si>
  <si>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</si>
  <si>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</si>
  <si>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</si>
  <si>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</si>
  <si>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</si>
  <si>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</si>
  <si>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</si>
  <si>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</si>
  <si>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</si>
  <si>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</si>
  <si>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</si>
  <si>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</si>
  <si>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</si>
  <si>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</si>
  <si>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</si>
  <si>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</si>
  <si>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</si>
  <si>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</si>
  <si>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</si>
  <si>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</si>
  <si>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</si>
  <si>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</si>
  <si>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</si>
  <si>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</si>
  <si>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</si>
  <si>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</si>
  <si>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</si>
  <si>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</si>
  <si>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</si>
  <si>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</si>
  <si>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</si>
  <si>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</si>
  <si>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</si>
  <si>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</si>
  <si>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</si>
  <si>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</si>
  <si>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</si>
  <si>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</si>
  <si>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</si>
  <si>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</si>
  <si>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</si>
  <si>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</si>
  <si>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</si>
  <si>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</si>
  <si>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</si>
  <si>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</si>
  <si>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</si>
  <si>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</si>
  <si>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</si>
  <si>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</si>
  <si>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</si>
  <si>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</si>
  <si>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</si>
  <si>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</si>
  <si>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</si>
  <si>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</si>
  <si>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</si>
  <si>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</si>
  <si>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</si>
  <si>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</si>
  <si>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</si>
  <si>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</si>
  <si>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</si>
  <si>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</si>
  <si>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</si>
  <si>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</si>
  <si>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</si>
  <si>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</si>
  <si>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</si>
  <si>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</si>
  <si>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</si>
  <si>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</si>
  <si>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</si>
  <si>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</si>
  <si>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</si>
  <si>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</si>
  <si>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</si>
  <si>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</si>
  <si>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</si>
  <si>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</si>
  <si>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</si>
  <si>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</si>
  <si>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</si>
  <si>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</si>
  <si>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</si>
  <si>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</si>
  <si>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</si>
  <si>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</si>
  <si>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</si>
  <si>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</si>
  <si>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</si>
  <si>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</si>
  <si>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</si>
  <si>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</si>
  <si>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</si>
  <si>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</si>
  <si>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</si>
  <si>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</si>
  <si>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</si>
  <si>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</si>
  <si>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</si>
  <si>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</si>
  <si>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</si>
  <si>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</si>
  <si>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</si>
  <si>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</si>
  <si>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</si>
  <si>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</si>
  <si>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</si>
  <si>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</si>
  <si>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</si>
  <si>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</si>
  <si>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</si>
  <si>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</si>
  <si>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</si>
  <si>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</si>
  <si>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</si>
  <si>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</si>
  <si>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</si>
  <si>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</si>
  <si>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</si>
  <si>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</si>
  <si>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</si>
  <si>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</si>
  <si>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</si>
  <si>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</si>
  <si>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</si>
  <si>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</si>
  <si>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</si>
  <si>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</si>
  <si>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</si>
  <si>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</si>
  <si>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</si>
  <si>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</si>
  <si>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</si>
  <si>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</si>
  <si>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</si>
  <si>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</si>
  <si>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</si>
  <si>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</si>
  <si>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</si>
  <si>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</si>
  <si>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</si>
  <si>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</si>
  <si>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</si>
  <si>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</si>
  <si>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</si>
  <si>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</si>
  <si>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</si>
  <si>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</si>
  <si>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</si>
  <si>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</si>
  <si>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</si>
  <si>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</si>
  <si>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</si>
  <si>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</si>
  <si>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</si>
  <si>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</si>
  <si>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</si>
  <si>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</si>
  <si>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</si>
  <si>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</si>
  <si>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</si>
  <si>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</si>
  <si>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</si>
  <si>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</si>
  <si>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</si>
  <si>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</si>
  <si>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</si>
  <si>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</si>
  <si>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</si>
  <si>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</si>
  <si>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</si>
  <si>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</si>
  <si>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</si>
  <si>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</si>
  <si>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</si>
  <si>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</si>
  <si>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</si>
  <si>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</si>
  <si>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</si>
  <si>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</si>
  <si>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</si>
  <si>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</si>
  <si>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</si>
  <si>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</si>
  <si>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</si>
  <si>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</si>
  <si>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</si>
  <si>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</si>
  <si>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</si>
  <si>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</si>
  <si>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</si>
  <si>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</si>
  <si>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</si>
  <si>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</si>
  <si>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</si>
  <si>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</si>
  <si>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</si>
  <si>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</si>
  <si>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</si>
  <si>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</si>
  <si>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</si>
  <si>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</si>
  <si>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</si>
  <si>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</si>
  <si>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</si>
  <si>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</si>
  <si>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</si>
  <si>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</si>
  <si>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</si>
  <si>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</si>
  <si>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</si>
  <si>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</si>
  <si>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</si>
  <si>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</si>
  <si>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</si>
  <si>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</si>
  <si>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</si>
  <si>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</si>
  <si>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</si>
  <si>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</si>
  <si>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</si>
  <si>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</si>
  <si>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</si>
  <si>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</si>
  <si>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</si>
  <si>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</si>
  <si>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</si>
  <si>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</si>
  <si>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</si>
  <si>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</si>
  <si>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</si>
  <si>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</si>
  <si>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</si>
  <si>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</si>
  <si>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</si>
  <si>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</si>
  <si>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</si>
  <si>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</si>
  <si>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</si>
  <si>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</si>
  <si>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</si>
  <si>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</si>
  <si>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</si>
  <si>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</si>
  <si>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</si>
  <si>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</si>
  <si>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</si>
  <si>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</si>
  <si>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</si>
  <si>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</si>
  <si>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</si>
  <si>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</si>
  <si>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</si>
  <si>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</si>
  <si>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</si>
  <si>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</si>
  <si>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</si>
  <si>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</si>
  <si>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</si>
  <si>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</si>
  <si>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</si>
  <si>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</si>
  <si>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</si>
  <si>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</si>
  <si>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</si>
  <si>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</si>
  <si>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</si>
  <si>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</si>
  <si>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</si>
  <si>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</si>
  <si>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</si>
  <si>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</si>
  <si>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</si>
  <si>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</si>
  <si>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</si>
  <si>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</si>
  <si>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</si>
  <si>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</si>
  <si>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</si>
  <si>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</si>
  <si>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</si>
  <si>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</si>
  <si>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</si>
  <si>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</si>
  <si>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</si>
  <si>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</si>
  <si>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</si>
  <si>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</si>
  <si>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</si>
  <si>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</si>
  <si>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</si>
  <si>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</si>
  <si>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</si>
  <si>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</si>
  <si>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</si>
  <si>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</si>
  <si>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</si>
  <si>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</si>
  <si>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</si>
  <si>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</si>
  <si>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</si>
  <si>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</si>
  <si>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</si>
  <si>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</si>
  <si>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</si>
  <si>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</si>
  <si>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</si>
  <si>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</si>
  <si>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</si>
  <si>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</si>
  <si>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</si>
  <si>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</si>
  <si>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</si>
  <si>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</si>
  <si>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</si>
  <si>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</si>
  <si>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</si>
  <si>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</si>
  <si>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</si>
  <si>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</si>
  <si>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</si>
  <si>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</si>
  <si>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</si>
  <si>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</si>
  <si>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</si>
  <si>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</si>
  <si>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</si>
  <si>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</si>
  <si>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</si>
  <si>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</si>
  <si>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</si>
  <si>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</si>
  <si>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</si>
  <si>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</si>
  <si>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</si>
  <si>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</si>
  <si>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</si>
  <si>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</si>
  <si>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</si>
  <si>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</si>
  <si>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</si>
  <si>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</si>
  <si>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</si>
  <si>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</si>
  <si>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</si>
  <si>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</si>
  <si>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</si>
  <si>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</si>
  <si>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</si>
  <si>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</si>
  <si>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</si>
  <si>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</si>
  <si>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</si>
  <si>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</si>
  <si>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</si>
  <si>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</si>
  <si>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</si>
  <si>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</si>
  <si>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</si>
  <si>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</si>
  <si>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</si>
  <si>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</si>
  <si>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</si>
  <si>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</si>
  <si>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</si>
  <si>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</si>
  <si>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</si>
  <si>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</si>
  <si>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</si>
  <si>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</si>
  <si>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</si>
  <si>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</si>
  <si>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</si>
  <si>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</si>
  <si>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</si>
  <si>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</si>
  <si>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</si>
  <si>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</si>
  <si>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</si>
  <si>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</si>
  <si>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</si>
  <si>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</si>
  <si>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</si>
  <si>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</si>
  <si>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</si>
  <si>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</si>
  <si>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</si>
  <si>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</si>
  <si>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</si>
  <si>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</si>
  <si>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</si>
  <si>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</si>
  <si>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</si>
  <si>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</si>
  <si>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</si>
  <si>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</si>
  <si>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</si>
  <si>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</si>
  <si>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</si>
  <si>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</si>
  <si>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</si>
  <si>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</si>
  <si>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</si>
  <si>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</si>
  <si>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</si>
  <si>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</si>
  <si>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</si>
  <si>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</si>
  <si>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</si>
  <si>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</si>
  <si>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</si>
  <si>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</si>
  <si>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</si>
  <si>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</si>
  <si>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</si>
  <si>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</si>
  <si>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</si>
  <si>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</si>
  <si>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</si>
  <si>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</si>
  <si>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</si>
  <si>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</si>
  <si>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</si>
  <si>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</si>
  <si>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</si>
  <si>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</si>
  <si>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</si>
  <si>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</si>
  <si>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</si>
  <si>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</si>
  <si>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</si>
  <si>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</si>
  <si>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</si>
  <si>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</si>
  <si>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</si>
  <si>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</si>
  <si>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</si>
  <si>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</si>
  <si>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</si>
  <si>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</si>
  <si>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</si>
  <si>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</si>
  <si>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</si>
  <si>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</si>
  <si>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</si>
  <si>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</si>
  <si>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</si>
  <si>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</si>
  <si>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</si>
  <si>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</si>
  <si>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</si>
  <si>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</si>
  <si>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</si>
  <si>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</si>
  <si>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</si>
  <si>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</si>
  <si>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</si>
  <si>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</si>
  <si>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</si>
  <si>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</si>
  <si>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</si>
  <si>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</si>
  <si>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</si>
  <si>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</si>
  <si>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</si>
  <si>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</si>
  <si>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</si>
  <si>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</si>
  <si>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</si>
  <si>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</si>
  <si>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</si>
  <si>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</si>
  <si>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</si>
  <si>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</si>
  <si>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</si>
  <si>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</si>
  <si>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</si>
  <si>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</si>
  <si>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</si>
  <si>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</si>
  <si>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</si>
  <si>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</si>
  <si>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</si>
  <si>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</si>
  <si>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</si>
  <si>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</si>
  <si>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</si>
  <si>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</si>
  <si>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</si>
  <si>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</si>
  <si>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</si>
  <si>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</si>
  <si>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</si>
  <si>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</si>
  <si>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</si>
  <si>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</si>
  <si>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</si>
  <si>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</si>
  <si>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</si>
  <si>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</si>
  <si>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</si>
  <si>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</si>
  <si>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</si>
  <si>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</si>
  <si>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</si>
  <si>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</si>
  <si>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</si>
  <si>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</si>
  <si>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</si>
  <si>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</si>
  <si>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</si>
  <si>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</si>
  <si>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</si>
  <si>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</si>
  <si>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</si>
  <si>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</si>
  <si>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</si>
  <si>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</si>
  <si>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</si>
  <si>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</si>
  <si>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</si>
  <si>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</si>
  <si>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</si>
  <si>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</si>
  <si>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</si>
  <si>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</si>
  <si>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</si>
  <si>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</si>
  <si>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</si>
  <si>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</si>
  <si>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</si>
  <si>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</si>
  <si>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</si>
  <si>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</si>
  <si>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</si>
  <si>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</si>
  <si>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</si>
  <si>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</si>
  <si>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</si>
  <si>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</si>
  <si>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</si>
  <si>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</si>
  <si>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</si>
  <si>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</si>
  <si>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</si>
  <si>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</si>
  <si>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</si>
  <si>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</si>
  <si>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</si>
  <si>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</si>
  <si>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</si>
  <si>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</si>
  <si>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</si>
  <si>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</si>
  <si>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</si>
  <si>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</si>
  <si>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</si>
  <si>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</si>
  <si>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</si>
  <si>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</si>
  <si>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</si>
  <si>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</si>
  <si>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</si>
  <si>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</si>
  <si>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</si>
  <si>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</si>
  <si>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</si>
  <si>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</si>
  <si>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</si>
  <si>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</si>
  <si>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</si>
  <si>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</si>
  <si>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</si>
  <si>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</si>
  <si>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</si>
  <si>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</si>
  <si>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</si>
  <si>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</si>
  <si>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</si>
  <si>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</si>
  <si>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</si>
  <si>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</si>
  <si>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</si>
  <si>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</si>
  <si>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</si>
  <si>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</si>
  <si>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</si>
  <si>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</si>
  <si>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</si>
  <si>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</si>
  <si>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</si>
  <si>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</si>
  <si>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</si>
  <si>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</si>
  <si>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</si>
  <si>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</si>
  <si>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</si>
  <si>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</si>
  <si>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</si>
  <si>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</si>
  <si>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</si>
  <si>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</si>
  <si>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</si>
  <si>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</si>
  <si>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</si>
  <si>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</si>
  <si>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</si>
  <si>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</si>
  <si>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</si>
  <si>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</si>
  <si>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</si>
  <si>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</si>
  <si>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</si>
  <si>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</si>
  <si>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</si>
  <si>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</si>
  <si>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</si>
  <si>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</si>
  <si>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</si>
  <si>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</si>
  <si>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</si>
  <si>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</si>
  <si>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</si>
  <si>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</si>
  <si>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</si>
  <si>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</si>
  <si>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</si>
  <si>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</si>
  <si>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</si>
  <si>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</si>
  <si>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</si>
  <si>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</si>
  <si>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</si>
  <si>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</si>
  <si>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</si>
  <si>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</si>
  <si>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</si>
  <si>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</si>
  <si>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</si>
  <si>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</si>
  <si>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</si>
  <si>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</si>
  <si>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</si>
  <si>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</si>
  <si>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</si>
  <si>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</si>
  <si>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</si>
  <si>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</si>
  <si>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</si>
  <si>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</si>
  <si>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</si>
  <si>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</si>
  <si>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</si>
  <si>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</si>
  <si>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</si>
  <si>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</si>
  <si>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</si>
  <si>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</si>
  <si>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</si>
  <si>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</si>
  <si>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</si>
  <si>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</si>
  <si>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</si>
  <si>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</si>
  <si>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</si>
  <si>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</si>
  <si>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</si>
  <si>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</si>
  <si>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</si>
  <si>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</si>
  <si>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</si>
  <si>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</si>
  <si>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</si>
  <si>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</si>
  <si>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</si>
  <si>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</si>
  <si>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</si>
  <si>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</si>
  <si>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</si>
  <si>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</si>
  <si>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</si>
  <si>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</si>
  <si>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</si>
  <si>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</si>
  <si>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</si>
  <si>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</si>
  <si>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</si>
  <si>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</si>
  <si>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</si>
  <si>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</si>
  <si>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</si>
  <si>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</si>
  <si>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</si>
  <si>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</si>
  <si>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</si>
  <si>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</si>
  <si>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</si>
  <si>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</si>
  <si>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</si>
  <si>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</si>
  <si>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</si>
  <si>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</si>
  <si>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</si>
  <si>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</si>
  <si>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</si>
  <si>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</si>
  <si>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</si>
  <si>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</si>
  <si>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</si>
  <si>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</si>
  <si>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</si>
  <si>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</si>
  <si>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</si>
  <si>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</si>
  <si>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</si>
  <si>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</si>
  <si>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</si>
  <si>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</si>
  <si>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</si>
  <si>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</si>
  <si>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</si>
  <si>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</si>
  <si>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</si>
  <si>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</si>
  <si>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</si>
  <si>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</si>
  <si>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</si>
  <si>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</si>
  <si>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</si>
  <si>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</si>
  <si>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</si>
  <si>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</si>
  <si>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</si>
  <si>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</si>
  <si>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</si>
  <si>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</si>
  <si>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</si>
  <si>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</si>
  <si>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</si>
  <si>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</si>
  <si>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</si>
  <si>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</si>
  <si>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</si>
  <si>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</si>
  <si>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</si>
  <si>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</si>
  <si>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</si>
  <si>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</si>
  <si>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</si>
  <si>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</si>
  <si>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</si>
  <si>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</si>
  <si>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</si>
  <si>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</si>
  <si>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</si>
  <si>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</si>
  <si>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</si>
  <si>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</si>
  <si>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</si>
  <si>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</si>
  <si>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</si>
  <si>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</si>
  <si>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</si>
  <si>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</si>
  <si>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</si>
  <si>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</si>
  <si>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</si>
  <si>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</si>
  <si>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</si>
  <si>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</si>
  <si>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</si>
  <si>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</si>
  <si>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</si>
  <si>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</si>
  <si>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</si>
  <si>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</si>
  <si>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</si>
  <si>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</si>
  <si>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</si>
  <si>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</si>
  <si>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</si>
  <si>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</si>
  <si>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</si>
  <si>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</si>
  <si>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</si>
  <si>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</si>
  <si>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</si>
  <si>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</si>
  <si>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</si>
  <si>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</si>
  <si>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</si>
  <si>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</si>
  <si>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</si>
  <si>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</si>
  <si>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</si>
  <si>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</si>
  <si>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</si>
  <si>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</si>
  <si>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</si>
  <si>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</si>
  <si>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</si>
  <si>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</si>
  <si>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</si>
  <si>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</si>
  <si>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</si>
  <si>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</si>
  <si>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</si>
  <si>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</si>
  <si>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</si>
  <si>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</si>
  <si>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</si>
  <si>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</si>
  <si>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</si>
  <si>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</si>
  <si>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</si>
  <si>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</si>
  <si>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</si>
  <si>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</si>
  <si>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</si>
  <si>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</si>
  <si>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</si>
  <si>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</si>
  <si>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</si>
  <si>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</si>
  <si>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</si>
  <si>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</si>
  <si>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</si>
  <si>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</si>
  <si>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</si>
  <si>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</si>
  <si>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</si>
  <si>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</si>
  <si>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</si>
  <si>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</si>
  <si>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</si>
  <si>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</si>
  <si>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</si>
  <si>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</si>
  <si>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</si>
  <si>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</si>
  <si>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</si>
  <si>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</si>
  <si>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</si>
  <si>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</si>
  <si>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</si>
  <si>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</si>
  <si>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</si>
  <si>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</si>
  <si>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</si>
  <si>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</si>
  <si>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</si>
  <si>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</si>
  <si>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</si>
  <si>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</si>
  <si>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</si>
  <si>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</si>
  <si>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</si>
  <si>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</si>
  <si>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</si>
  <si>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</si>
  <si>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</si>
  <si>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</si>
  <si>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</si>
  <si>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</si>
  <si>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</si>
  <si>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</si>
  <si>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</si>
  <si>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</si>
  <si>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</si>
  <si>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</si>
  <si>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</si>
  <si>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</si>
  <si>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</si>
  <si>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</si>
  <si>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</si>
  <si>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</si>
  <si>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</si>
  <si>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</si>
  <si>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</si>
  <si>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</si>
  <si>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</si>
  <si>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</si>
  <si>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</si>
  <si>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</si>
  <si>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</si>
  <si>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</si>
  <si>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</si>
  <si>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</si>
  <si>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</si>
  <si>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</si>
  <si>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</si>
  <si>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</si>
  <si>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</si>
  <si>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</si>
  <si>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</si>
  <si>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</si>
  <si>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</si>
  <si>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</si>
  <si>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</si>
  <si>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</si>
  <si>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</si>
  <si>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</si>
  <si>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</si>
  <si>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</si>
  <si>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</si>
  <si>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</si>
  <si>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</si>
  <si>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</si>
  <si>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</si>
  <si>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</si>
  <si>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</si>
  <si>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</si>
  <si>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</si>
  <si>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</si>
  <si>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</si>
  <si>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</si>
  <si>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</si>
  <si>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</si>
  <si>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</si>
  <si>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</si>
  <si>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</si>
  <si>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</si>
  <si>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</si>
  <si>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</si>
  <si>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</si>
  <si>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</si>
  <si>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</si>
  <si>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</si>
  <si>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</si>
  <si>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</si>
  <si>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</si>
  <si>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</si>
  <si>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</si>
  <si>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</si>
  <si>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</si>
  <si>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</si>
  <si>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</si>
  <si>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</si>
  <si>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</si>
  <si>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</si>
  <si>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</si>
  <si>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</si>
  <si>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</si>
  <si>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</si>
  <si>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</si>
  <si>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</si>
  <si>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</si>
  <si>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</si>
  <si>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</si>
  <si>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</si>
  <si>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</si>
  <si>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</si>
  <si>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</si>
  <si>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</si>
  <si>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</si>
  <si>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</si>
  <si>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</si>
  <si>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</si>
  <si>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</si>
  <si>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</si>
  <si>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</si>
  <si>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</si>
  <si>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</si>
  <si>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</si>
  <si>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</si>
  <si>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</si>
  <si>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</si>
  <si>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</si>
  <si>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</si>
  <si>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</si>
  <si>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</si>
  <si>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</si>
  <si>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</si>
  <si>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</si>
  <si>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</si>
  <si>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</si>
  <si>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</si>
  <si>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</si>
  <si>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</si>
  <si>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</si>
  <si>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</si>
  <si>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</si>
  <si>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</si>
  <si>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</si>
  <si>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</si>
  <si>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</si>
  <si>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</si>
  <si>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</si>
  <si>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</si>
  <si>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</si>
  <si>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</si>
  <si>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</si>
  <si>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</si>
  <si>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</si>
  <si>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</si>
  <si>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</si>
  <si>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</si>
  <si>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</si>
  <si>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</si>
  <si>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</si>
  <si>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</si>
  <si>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</si>
  <si>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</si>
  <si>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</si>
  <si>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</si>
  <si>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</si>
  <si>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</si>
  <si>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</si>
  <si>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</si>
  <si>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</si>
  <si>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</si>
  <si>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</si>
  <si>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</si>
  <si>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</si>
  <si>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</si>
  <si>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</si>
  <si>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</si>
  <si>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</si>
  <si>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</si>
  <si>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</si>
  <si>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</si>
  <si>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</si>
  <si>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</si>
  <si>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</si>
  <si>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</si>
  <si>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</si>
  <si>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</si>
  <si>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</si>
  <si>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</si>
  <si>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</si>
  <si>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</si>
  <si>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</si>
  <si>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</si>
  <si>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</si>
  <si>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</si>
  <si>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</si>
  <si>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</si>
  <si>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</si>
  <si>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</si>
  <si>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</si>
  <si>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</si>
  <si>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</si>
  <si>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</si>
  <si>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</si>
  <si>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</si>
  <si>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</si>
  <si>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</si>
  <si>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</si>
  <si>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</si>
  <si>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</si>
  <si>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</si>
  <si>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</si>
  <si>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</si>
  <si>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</si>
  <si>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</si>
  <si>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</si>
  <si>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</si>
  <si>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</si>
  <si>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</si>
  <si>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</si>
  <si>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</si>
  <si>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</si>
  <si>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</si>
  <si>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</si>
  <si>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</si>
  <si>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</si>
  <si>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</si>
  <si>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</si>
  <si>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</si>
  <si>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</si>
  <si>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</si>
  <si>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</si>
  <si>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</si>
  <si>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</si>
  <si>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</si>
  <si>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</si>
  <si>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</si>
  <si>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</si>
  <si>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</si>
  <si>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</si>
  <si>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</si>
  <si>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</si>
  <si>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</si>
  <si>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</si>
  <si>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</si>
  <si>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</si>
  <si>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</si>
  <si>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</si>
  <si>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</si>
  <si>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</si>
  <si>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</si>
  <si>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</si>
  <si>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</si>
  <si>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</si>
  <si>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</si>
  <si>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</si>
  <si>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</si>
  <si>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</si>
  <si>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</si>
  <si>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</si>
  <si>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</si>
  <si>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</si>
  <si>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</si>
  <si>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</si>
  <si>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</si>
  <si>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</si>
  <si>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</si>
  <si>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</si>
  <si>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</si>
  <si>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</si>
  <si>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</si>
  <si>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</si>
  <si>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</si>
  <si>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</si>
  <si>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</si>
  <si>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</si>
  <si>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</si>
  <si>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</si>
  <si>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</si>
  <si>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</si>
  <si>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</si>
  <si>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</si>
  <si>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</si>
  <si>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</si>
  <si>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</si>
  <si>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</si>
  <si>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</si>
  <si>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</si>
  <si>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</si>
  <si>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</si>
  <si>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</si>
  <si>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</si>
  <si>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</si>
  <si>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</si>
  <si>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</si>
  <si>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</si>
  <si>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</si>
  <si>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</si>
  <si>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</si>
  <si>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</si>
  <si>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</si>
  <si>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</si>
  <si>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</si>
  <si>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</si>
  <si>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</si>
  <si>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</si>
  <si>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</si>
  <si>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</si>
  <si>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</si>
  <si>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</si>
  <si>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</si>
  <si>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</si>
  <si>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</si>
  <si>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</si>
  <si>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</si>
  <si>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</si>
  <si>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</si>
  <si>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</si>
  <si>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</si>
  <si>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</si>
  <si>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</si>
  <si>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</si>
  <si>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</si>
  <si>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</si>
  <si>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</si>
  <si>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</si>
  <si>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</si>
  <si>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</si>
  <si>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</si>
  <si>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</si>
  <si>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</si>
  <si>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</si>
  <si>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</si>
  <si>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</si>
  <si>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</si>
  <si>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</si>
  <si>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</si>
  <si>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</si>
  <si>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</si>
  <si>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</si>
  <si>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</si>
  <si>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</si>
  <si>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</si>
  <si>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</si>
  <si>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</si>
  <si>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</si>
  <si>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</si>
  <si>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</si>
  <si>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</si>
  <si>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</si>
  <si>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</si>
  <si>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</si>
  <si>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</si>
  <si>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</si>
  <si>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</si>
  <si>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</si>
  <si>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</si>
  <si>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</si>
  <si>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</si>
  <si>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</si>
  <si>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</si>
  <si>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</si>
  <si>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</si>
  <si>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</si>
  <si>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</si>
  <si>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</si>
  <si>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</si>
  <si>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</si>
  <si>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</si>
  <si>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</si>
  <si>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</si>
  <si>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</si>
  <si>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</si>
  <si>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</si>
  <si>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</si>
  <si>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</si>
  <si>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</si>
  <si>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</si>
  <si>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</si>
  <si>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</si>
  <si>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</si>
  <si>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</si>
  <si>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</si>
  <si>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</si>
  <si>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</si>
  <si>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</si>
  <si>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</si>
  <si>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</si>
  <si>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</si>
  <si>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</si>
  <si>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</si>
  <si>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</si>
  <si>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</si>
  <si>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</si>
  <si>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</si>
  <si>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</si>
  <si>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</si>
  <si>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</si>
  <si>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</si>
  <si>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</si>
  <si>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</si>
  <si>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</si>
  <si>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</si>
  <si>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</si>
  <si>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</si>
  <si>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</si>
  <si>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</si>
  <si>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</si>
  <si>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</si>
  <si>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</si>
  <si>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</si>
  <si>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</si>
  <si>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</si>
  <si>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</si>
  <si>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</si>
  <si>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</si>
  <si>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</si>
  <si>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</si>
  <si>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</si>
  <si>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</si>
  <si>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</si>
  <si>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</si>
  <si>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</si>
  <si>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</si>
  <si>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</si>
  <si>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</si>
  <si>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</si>
  <si>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</si>
  <si>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</si>
  <si>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</si>
  <si>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</si>
  <si>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</si>
  <si>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</si>
  <si>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</si>
  <si>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</si>
  <si>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</si>
  <si>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</si>
  <si>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</si>
  <si>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</si>
  <si>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</si>
  <si>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</si>
  <si>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</si>
  <si>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</si>
  <si>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</si>
  <si>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</si>
  <si>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</si>
  <si>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</si>
  <si>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</si>
  <si>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</si>
  <si>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</si>
  <si>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</si>
  <si>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</si>
  <si>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</si>
  <si>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</si>
  <si>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</si>
  <si>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</si>
  <si>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</si>
  <si>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</si>
  <si>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</si>
  <si>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</si>
  <si>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</si>
  <si>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</si>
  <si>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</si>
  <si>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</si>
  <si>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</si>
  <si>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</si>
  <si>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</si>
  <si>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</si>
  <si>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</si>
  <si>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</si>
  <si>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</si>
  <si>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</si>
  <si>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</si>
  <si>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</si>
  <si>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</si>
  <si>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</si>
  <si>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</si>
  <si>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</si>
  <si>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</si>
  <si>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</si>
  <si>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</si>
  <si>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</si>
  <si>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</si>
  <si>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</si>
  <si>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</si>
  <si>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</si>
  <si>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</si>
  <si>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</si>
  <si>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</si>
  <si>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</si>
  <si>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</si>
  <si>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</si>
  <si>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</si>
  <si>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</si>
  <si>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</si>
  <si>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</si>
  <si>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</si>
  <si>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</si>
  <si>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</si>
  <si>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</si>
  <si>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</si>
  <si>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</si>
  <si>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</si>
  <si>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</si>
  <si>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</si>
  <si>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</si>
  <si>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</si>
  <si>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</si>
  <si>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</si>
  <si>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</si>
  <si>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</si>
  <si>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</si>
  <si>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</si>
  <si>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</si>
  <si>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</si>
  <si>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</si>
  <si>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</si>
  <si>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</si>
  <si>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</si>
  <si>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</si>
  <si>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</si>
  <si>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</si>
  <si>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</si>
  <si>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</si>
  <si>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</si>
  <si>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</si>
  <si>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</si>
  <si>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</si>
  <si>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</si>
  <si>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</si>
  <si>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</si>
  <si>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</si>
  <si>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</si>
  <si>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</si>
  <si>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</si>
  <si>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</si>
  <si>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</si>
  <si>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</si>
  <si>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</si>
  <si>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</si>
  <si>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</si>
  <si>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</si>
  <si>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</si>
  <si>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</si>
  <si>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</si>
  <si>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</si>
  <si>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</si>
  <si>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</si>
  <si>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</si>
  <si>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</si>
  <si>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</si>
  <si>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</si>
  <si>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</si>
  <si>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</si>
  <si>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</si>
  <si>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</si>
  <si>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</si>
  <si>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</si>
  <si>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</si>
  <si>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</si>
  <si>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</si>
  <si>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</si>
  <si>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</si>
  <si>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</si>
  <si>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</si>
  <si>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</si>
  <si>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</si>
  <si>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</si>
  <si>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</si>
  <si>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</si>
  <si>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</si>
  <si>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</si>
  <si>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</si>
  <si>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</si>
  <si>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</si>
  <si>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</si>
  <si>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</si>
  <si>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</si>
  <si>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</si>
  <si>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</si>
  <si>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</si>
  <si>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</si>
  <si>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</si>
  <si>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</si>
  <si>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</si>
  <si>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</si>
  <si>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</si>
  <si>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</si>
  <si>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</si>
  <si>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</si>
  <si>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</si>
  <si>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</si>
  <si>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</si>
  <si>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</si>
  <si>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</si>
  <si>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</si>
  <si>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</si>
  <si>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</si>
  <si>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</si>
  <si>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</si>
  <si>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</si>
  <si>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</si>
  <si>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</si>
  <si>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</si>
  <si>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</si>
  <si>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</si>
  <si>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</si>
  <si>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</si>
  <si>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</si>
  <si>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</si>
  <si>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</si>
  <si>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</si>
  <si>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</si>
  <si>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</si>
  <si>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</si>
  <si>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</si>
  <si>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</si>
  <si>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</si>
  <si>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</si>
  <si>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</si>
  <si>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</si>
  <si>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</si>
  <si>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</si>
  <si>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</si>
  <si>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</si>
  <si>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</si>
  <si>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</si>
  <si>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</si>
  <si>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</si>
  <si>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</si>
  <si>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</si>
  <si>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</si>
  <si>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</si>
  <si>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</si>
  <si>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</si>
  <si>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</si>
  <si>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</si>
  <si>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</si>
  <si>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</si>
  <si>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</si>
  <si>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</si>
  <si>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</si>
  <si>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</si>
  <si>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</si>
  <si>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</si>
  <si>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</si>
  <si>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</si>
  <si>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</si>
  <si>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</si>
  <si>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</si>
  <si>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</si>
  <si>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</si>
  <si>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</si>
  <si>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</si>
  <si>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</si>
  <si>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</si>
  <si>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</si>
  <si>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</si>
  <si>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</si>
  <si>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</si>
  <si>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</si>
  <si>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</si>
  <si>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</si>
  <si>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</si>
  <si>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</si>
  <si>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</si>
  <si>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</si>
  <si>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</si>
  <si>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</si>
  <si>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</si>
  <si>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</si>
  <si>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</si>
  <si>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</si>
  <si>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</si>
  <si>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</si>
  <si>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</si>
  <si>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</si>
  <si>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</si>
  <si>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</si>
  <si>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</si>
  <si>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</si>
  <si>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</si>
  <si>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</si>
  <si>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</si>
  <si>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</si>
  <si>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</si>
  <si>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</si>
  <si>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</si>
  <si>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</si>
  <si>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</si>
  <si>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</si>
  <si>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</si>
  <si>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</si>
  <si>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</si>
  <si>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</si>
  <si>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</si>
  <si>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</si>
  <si>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</si>
  <si>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</si>
  <si>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</si>
  <si>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</si>
  <si>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</si>
  <si>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</si>
  <si>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</si>
  <si>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</si>
  <si>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</si>
  <si>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</si>
  <si>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</si>
  <si>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</si>
  <si>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</si>
  <si>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</si>
  <si>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</si>
  <si>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</si>
  <si>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</si>
  <si>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</si>
  <si>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</si>
  <si>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</si>
  <si>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</si>
  <si>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</si>
  <si>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</si>
  <si>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</si>
  <si>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</si>
  <si>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</si>
  <si>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</si>
  <si>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</si>
  <si>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</si>
  <si>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</si>
  <si>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</si>
  <si>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</si>
  <si>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</si>
  <si>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</si>
  <si>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</si>
  <si>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</si>
  <si>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</si>
  <si>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</si>
  <si>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</si>
  <si>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</si>
  <si>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</si>
  <si>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</si>
  <si>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</si>
  <si>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</si>
  <si>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</si>
  <si>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</si>
  <si>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</si>
  <si>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</si>
  <si>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</si>
  <si>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</si>
  <si>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</si>
  <si>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</si>
  <si>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</si>
  <si>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</si>
  <si>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</si>
  <si>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</si>
  <si>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</si>
  <si>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</si>
  <si>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</si>
  <si>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</si>
  <si>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</si>
  <si>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</si>
  <si>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</si>
  <si>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</si>
  <si>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</si>
  <si>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</si>
  <si>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</si>
  <si>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</si>
  <si>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</si>
  <si>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</si>
  <si>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</si>
  <si>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</si>
  <si>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</si>
  <si>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</si>
  <si>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</si>
  <si>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</si>
  <si>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</si>
  <si>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</si>
  <si>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</si>
  <si>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</si>
  <si>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</si>
  <si>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</si>
  <si>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</si>
  <si>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</si>
  <si>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</si>
  <si>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</si>
  <si>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</si>
  <si>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</si>
  <si>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</si>
  <si>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</si>
  <si>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</si>
  <si>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</si>
  <si>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</si>
  <si>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</si>
  <si>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</si>
  <si>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</si>
  <si>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</si>
  <si>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</si>
  <si>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</si>
  <si>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</si>
  <si>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</si>
  <si>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</si>
  <si>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</si>
  <si>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</si>
  <si>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</si>
  <si>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</si>
  <si>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</si>
  <si>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</si>
  <si>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</si>
  <si>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</si>
  <si>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</si>
  <si>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</si>
  <si>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</si>
  <si>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</si>
  <si>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</si>
  <si>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</si>
  <si>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</si>
  <si>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</si>
  <si>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</si>
  <si>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</si>
  <si>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</si>
  <si>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</si>
  <si>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</si>
  <si>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</si>
  <si>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</si>
  <si>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</si>
  <si>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</si>
  <si>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</si>
  <si>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</si>
  <si>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</si>
  <si>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</si>
  <si>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</si>
  <si>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</si>
  <si>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</si>
  <si>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</si>
  <si>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</si>
  <si>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</si>
  <si>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</si>
  <si>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</si>
  <si>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</si>
  <si>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</si>
  <si>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</si>
  <si>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</si>
  <si>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</si>
  <si>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</si>
  <si>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</si>
  <si>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</si>
  <si>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</si>
  <si>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</si>
  <si>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</si>
  <si>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</si>
  <si>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</si>
  <si>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</si>
  <si>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</si>
  <si>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</si>
  <si>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</si>
  <si>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</si>
  <si>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</si>
  <si>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</si>
  <si>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</si>
  <si>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</si>
  <si>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</si>
  <si>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</si>
  <si>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</si>
  <si>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</si>
  <si>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</si>
  <si>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</si>
  <si>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</si>
  <si>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</si>
  <si>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</si>
  <si>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</si>
  <si>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</si>
  <si>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</si>
  <si>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</si>
  <si>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</si>
  <si>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</si>
  <si>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</si>
  <si>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</si>
  <si>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</si>
  <si>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</si>
  <si>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</si>
  <si>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</si>
  <si>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</si>
  <si>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</si>
  <si>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</si>
  <si>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</si>
  <si>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</si>
  <si>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</si>
  <si>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</si>
  <si>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</si>
  <si>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</si>
  <si>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</si>
  <si>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</si>
  <si>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</si>
  <si>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</si>
  <si>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</si>
  <si>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</si>
  <si>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</si>
  <si>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</si>
  <si>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</si>
  <si>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</si>
  <si>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</si>
  <si>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</si>
  <si>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</si>
  <si>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</si>
  <si>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</si>
  <si>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</si>
  <si>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</si>
  <si>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</si>
  <si>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</si>
  <si>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</si>
  <si>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</si>
  <si>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</si>
  <si>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</si>
  <si>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</si>
  <si>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</si>
  <si>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</si>
  <si>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</si>
  <si>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</si>
  <si>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</si>
  <si>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</si>
  <si>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</si>
  <si>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</si>
  <si>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</si>
  <si>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</si>
  <si>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</si>
  <si>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</si>
  <si>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</si>
  <si>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</si>
  <si>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</si>
  <si>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</si>
  <si>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</si>
  <si>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</si>
  <si>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</si>
  <si>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</si>
  <si>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</si>
  <si>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</si>
  <si>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</si>
  <si>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</si>
  <si>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</si>
  <si>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</si>
  <si>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</si>
  <si>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</si>
  <si>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</si>
  <si>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</si>
  <si>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</si>
  <si>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</si>
  <si>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</si>
  <si>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</si>
  <si>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</si>
  <si>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</si>
  <si>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</si>
  <si>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</si>
  <si>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</si>
  <si>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</si>
  <si>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</si>
  <si>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</si>
  <si>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</si>
  <si>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</si>
  <si>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</si>
  <si>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</si>
  <si>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</si>
  <si>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</si>
  <si>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</si>
  <si>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</si>
  <si>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</si>
  <si>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</si>
  <si>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</si>
  <si>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</si>
  <si>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</si>
  <si>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</si>
  <si>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</si>
  <si>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</si>
  <si>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</si>
  <si>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</si>
  <si>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</si>
  <si>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</si>
  <si>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</si>
  <si>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</si>
  <si>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</si>
  <si>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</si>
  <si>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</si>
  <si>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</si>
  <si>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</si>
  <si>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</si>
  <si>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</si>
  <si>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</si>
  <si>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</si>
  <si>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</si>
  <si>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</si>
  <si>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</si>
  <si>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</si>
  <si>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</si>
  <si>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</si>
  <si>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</si>
  <si>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</si>
  <si>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</si>
  <si>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</si>
  <si>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</si>
  <si>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</si>
  <si>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</si>
  <si>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</si>
  <si>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</si>
  <si>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</si>
  <si>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</si>
  <si>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</si>
  <si>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</si>
  <si>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</si>
  <si>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</si>
  <si>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</si>
  <si>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</si>
  <si>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</si>
  <si>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</si>
  <si>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</si>
  <si>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</si>
  <si>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</si>
  <si>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</si>
  <si>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</si>
  <si>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</si>
  <si>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</si>
  <si>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</si>
  <si>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</si>
  <si>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</si>
  <si>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</si>
  <si>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</si>
  <si>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</si>
  <si>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</si>
  <si>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</si>
  <si>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</si>
  <si>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</si>
  <si>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</si>
  <si>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</si>
  <si>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</si>
  <si>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</si>
  <si>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</si>
  <si>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</si>
  <si>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</si>
  <si>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</si>
  <si>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</si>
  <si>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</si>
  <si>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</si>
  <si>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</si>
  <si>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</si>
  <si>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</si>
  <si>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</si>
  <si>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</si>
  <si>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</si>
  <si>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</si>
  <si>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</si>
  <si>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</si>
  <si>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</si>
  <si>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</si>
  <si>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</si>
  <si>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</si>
  <si>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</si>
  <si>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</si>
  <si>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</si>
  <si>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</si>
  <si>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</si>
  <si>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</si>
  <si>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</si>
  <si>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</si>
  <si>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</si>
  <si>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</si>
  <si>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</si>
  <si>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</si>
  <si>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</si>
  <si>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</si>
  <si>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</si>
  <si>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</si>
  <si>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</si>
  <si>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</si>
  <si>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</si>
  <si>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</si>
  <si>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</si>
  <si>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</si>
  <si>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</si>
  <si>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</si>
  <si>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</si>
  <si>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</si>
  <si>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</si>
  <si>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</si>
  <si>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</si>
  <si>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</si>
  <si>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</si>
  <si>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</si>
  <si>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</si>
  <si>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</si>
  <si>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</si>
  <si>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</si>
  <si>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</si>
  <si>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</si>
  <si>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</si>
  <si>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</si>
  <si>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</si>
  <si>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</si>
  <si>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</si>
  <si>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</si>
  <si>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</si>
  <si>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</si>
  <si>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</si>
  <si>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</si>
  <si>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</si>
  <si>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</si>
  <si>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</si>
  <si>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</si>
  <si>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</si>
  <si>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</si>
  <si>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</si>
  <si>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</si>
  <si>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</si>
  <si>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</si>
  <si>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</si>
  <si>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</si>
  <si>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</si>
  <si>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</si>
  <si>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</si>
  <si>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</si>
  <si>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</si>
  <si>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</si>
  <si>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</si>
  <si>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</si>
  <si>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</si>
  <si>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</si>
  <si>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</si>
  <si>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</si>
  <si>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</si>
  <si>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</si>
  <si>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</si>
  <si>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</si>
  <si>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</si>
  <si>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</si>
  <si>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</si>
  <si>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</si>
  <si>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</si>
  <si>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</si>
  <si>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</si>
  <si>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</si>
  <si>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</si>
  <si>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</si>
  <si>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</si>
  <si>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</si>
  <si>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</si>
  <si>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</si>
  <si>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</si>
  <si>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</si>
  <si>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</si>
  <si>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</si>
  <si>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</si>
  <si>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</si>
  <si>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</si>
  <si>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</si>
  <si>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</si>
  <si>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</si>
  <si>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</si>
  <si>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</si>
  <si>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</si>
  <si>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</si>
  <si>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</si>
  <si>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</si>
  <si>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</si>
  <si>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</si>
  <si>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</si>
  <si>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</si>
  <si>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</si>
  <si>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</si>
  <si>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</si>
  <si>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</si>
  <si>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</si>
  <si>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</si>
  <si>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</si>
  <si>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</si>
  <si>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</si>
  <si>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</si>
  <si>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</si>
  <si>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</si>
  <si>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</si>
  <si>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</si>
  <si>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</si>
  <si>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</si>
  <si>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</si>
  <si>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</si>
  <si>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</si>
  <si>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</si>
  <si>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</si>
  <si>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</si>
  <si>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</si>
  <si>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</si>
  <si>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</si>
  <si>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</si>
  <si>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</si>
  <si>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</si>
  <si>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</si>
  <si>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</si>
  <si>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</si>
  <si>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</si>
  <si>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</si>
  <si>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</si>
  <si>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</si>
  <si>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</si>
  <si>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</si>
  <si>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</si>
  <si>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</si>
  <si>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</si>
  <si>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</si>
  <si>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</si>
  <si>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</si>
  <si>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</si>
  <si>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</si>
  <si>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</si>
  <si>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</si>
  <si>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</si>
  <si>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</si>
  <si>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</si>
  <si>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</si>
  <si>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</si>
  <si>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</si>
  <si>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</si>
  <si>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</si>
  <si>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</si>
  <si>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</si>
  <si>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</si>
  <si>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</si>
  <si>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</si>
  <si>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</si>
  <si>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</si>
  <si>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</si>
  <si>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</si>
  <si>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</si>
  <si>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</si>
  <si>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</si>
  <si>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</si>
  <si>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</si>
  <si>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</si>
  <si>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</si>
  <si>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</si>
  <si>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</si>
  <si>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</si>
  <si>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</si>
  <si>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</si>
  <si>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</si>
  <si>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</si>
  <si>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</si>
  <si>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</si>
  <si>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</si>
  <si>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</si>
  <si>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</si>
  <si>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</si>
  <si>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</si>
  <si>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</si>
  <si>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</si>
  <si>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</si>
  <si>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</si>
  <si>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</si>
  <si>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</si>
  <si>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</si>
  <si>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</si>
  <si>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</si>
  <si>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</si>
  <si>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</si>
  <si>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</si>
  <si>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</si>
  <si>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</si>
  <si>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</si>
  <si>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</si>
  <si>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</si>
  <si>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</si>
  <si>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</si>
  <si>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</si>
  <si>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</si>
  <si>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</si>
  <si>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</si>
  <si>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</si>
  <si>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</si>
  <si>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</si>
  <si>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</si>
  <si>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</si>
  <si>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</si>
  <si>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</si>
  <si>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</si>
  <si>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</si>
  <si>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</si>
  <si>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</si>
  <si>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</si>
  <si>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</si>
  <si>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</si>
  <si>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</si>
  <si>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</si>
  <si>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</si>
  <si>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</si>
  <si>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</si>
  <si>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</si>
  <si>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</si>
  <si>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</si>
  <si>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</si>
  <si>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</si>
  <si>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</si>
  <si>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</si>
  <si>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</si>
  <si>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</si>
  <si>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</si>
  <si>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</si>
  <si>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</si>
  <si>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</si>
  <si>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</si>
  <si>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</si>
  <si>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</si>
  <si>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</si>
  <si>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</si>
  <si>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</si>
  <si>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</si>
  <si>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</si>
  <si>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</si>
  <si>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</si>
  <si>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</si>
  <si>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</si>
  <si>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</si>
  <si>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</si>
  <si>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</si>
  <si>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</si>
  <si>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</si>
  <si>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</si>
  <si>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</si>
  <si>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</si>
  <si>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</si>
  <si>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</si>
  <si>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</si>
  <si>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</si>
  <si>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</si>
  <si>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</si>
  <si>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</si>
  <si>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</si>
  <si>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</si>
  <si>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</si>
  <si>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</si>
  <si>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</si>
  <si>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</si>
  <si>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</si>
  <si>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</si>
  <si>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</si>
  <si>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</si>
  <si>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</si>
  <si>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</si>
  <si>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</si>
  <si>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</si>
  <si>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</si>
  <si>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</si>
  <si>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</si>
  <si>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</si>
  <si>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</si>
  <si>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</si>
  <si>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</si>
  <si>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</si>
  <si>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</si>
  <si>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</si>
  <si>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</si>
  <si>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</si>
  <si>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</si>
  <si>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</si>
  <si>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</si>
  <si>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</si>
  <si>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</si>
  <si>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</si>
  <si>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</si>
  <si>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</si>
  <si>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</si>
  <si>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</si>
  <si>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</si>
  <si>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</si>
  <si>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</si>
  <si>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</si>
  <si>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</si>
  <si>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</si>
  <si>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</si>
  <si>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</si>
  <si>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</si>
  <si>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</si>
  <si>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</si>
  <si>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</si>
  <si>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</si>
  <si>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</si>
  <si>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</si>
  <si>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</si>
  <si>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</si>
  <si>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</si>
  <si>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</si>
  <si>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</si>
  <si>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</si>
  <si>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</si>
  <si>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</si>
  <si>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</si>
  <si>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</si>
  <si>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</si>
  <si>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</si>
  <si>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</si>
  <si>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</si>
  <si>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</si>
  <si>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</si>
  <si>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</si>
  <si>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</si>
  <si>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</si>
  <si>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</si>
  <si>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</si>
  <si>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</si>
  <si>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</si>
  <si>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</si>
  <si>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</si>
  <si>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</si>
  <si>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</si>
  <si>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</si>
  <si>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</si>
  <si>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</si>
  <si>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</si>
  <si>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</si>
  <si>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</si>
  <si>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</si>
  <si>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</si>
  <si>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</si>
  <si>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</si>
  <si>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</si>
  <si>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</si>
  <si>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</si>
  <si>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</si>
  <si>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</si>
  <si>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</si>
  <si>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</si>
  <si>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</si>
  <si>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</si>
  <si>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</si>
  <si>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</si>
  <si>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</si>
  <si>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</si>
  <si>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</si>
  <si>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</si>
  <si>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</si>
  <si>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</si>
  <si>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</si>
  <si>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</si>
  <si>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</si>
  <si>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</si>
  <si>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</si>
  <si>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</si>
  <si>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</si>
  <si>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</si>
  <si>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</si>
  <si>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</si>
  <si>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</si>
  <si>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</si>
  <si>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</si>
  <si>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</si>
  <si>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</si>
  <si>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</si>
  <si>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</si>
  <si>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</si>
  <si>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</si>
  <si>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</si>
  <si>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</si>
  <si>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</si>
  <si>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</si>
  <si>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</si>
  <si>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</si>
  <si>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</si>
  <si>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</si>
  <si>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</si>
  <si>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</si>
  <si>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</si>
  <si>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</si>
  <si>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</si>
  <si>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</si>
  <si>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</si>
  <si>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</si>
  <si>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</si>
  <si>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</si>
  <si>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</si>
  <si>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</si>
  <si>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</si>
  <si>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</si>
  <si>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</si>
  <si>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</si>
  <si>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</si>
  <si>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</si>
  <si>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</si>
  <si>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</si>
  <si>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</si>
  <si>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</si>
  <si>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</si>
  <si>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</si>
  <si>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</si>
  <si>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</si>
  <si>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</si>
  <si>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</si>
  <si>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</si>
  <si>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</si>
  <si>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</si>
  <si>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</si>
  <si>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</si>
  <si>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</si>
  <si>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</si>
  <si>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</si>
  <si>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</si>
  <si>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</si>
  <si>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</si>
  <si>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</si>
  <si>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</si>
  <si>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</si>
  <si>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</si>
  <si>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</si>
  <si>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</si>
  <si>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</si>
  <si>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</si>
  <si>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</si>
  <si>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</si>
  <si>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</si>
  <si>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</si>
  <si>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</si>
  <si>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</si>
  <si>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</si>
  <si>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</si>
  <si>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</si>
  <si>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</si>
  <si>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</si>
  <si>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</si>
  <si>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</si>
  <si>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</si>
  <si>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</si>
  <si>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</si>
  <si>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</si>
  <si>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</si>
  <si>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</si>
  <si>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</si>
  <si>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</si>
  <si>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</si>
  <si>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</si>
  <si>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</si>
  <si>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</si>
  <si>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</si>
  <si>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</si>
  <si>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</si>
  <si>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</si>
  <si>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</si>
  <si>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</si>
  <si>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</si>
  <si>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</si>
  <si>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</si>
  <si>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</si>
  <si>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</si>
  <si>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</si>
  <si>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</si>
  <si>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</si>
  <si>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</si>
  <si>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</si>
  <si>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</si>
  <si>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</si>
  <si>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</si>
  <si>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</si>
  <si>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</si>
  <si>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</si>
  <si>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</si>
  <si>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</si>
  <si>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</si>
  <si>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</si>
  <si>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</si>
  <si>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</si>
  <si>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</si>
  <si>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</si>
  <si>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</si>
  <si>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</si>
  <si>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</si>
  <si>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</si>
  <si>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</si>
  <si>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</si>
  <si>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</si>
  <si>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</si>
  <si>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</si>
  <si>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</si>
  <si>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</si>
  <si>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</si>
  <si>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</si>
  <si>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</si>
  <si>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</si>
  <si>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</si>
  <si>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</si>
  <si>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</si>
  <si>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</si>
  <si>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</si>
  <si>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</si>
  <si>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</si>
  <si>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</si>
  <si>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</si>
  <si>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</si>
  <si>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</si>
  <si>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</si>
  <si>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</si>
  <si>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</si>
  <si>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</si>
  <si>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</si>
  <si>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</si>
  <si>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</si>
  <si>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</si>
  <si>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</si>
  <si>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</si>
  <si>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</si>
  <si>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</si>
  <si>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</si>
  <si>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</si>
  <si>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</si>
  <si>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</si>
  <si>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</si>
  <si>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</si>
  <si>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</si>
  <si>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</si>
  <si>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</si>
  <si>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</si>
  <si>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</si>
  <si>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</si>
  <si>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</si>
  <si>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</si>
  <si>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</si>
  <si>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</si>
  <si>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</si>
  <si>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</si>
  <si>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</si>
  <si>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</si>
  <si>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</si>
  <si>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</si>
  <si>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</si>
  <si>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</si>
  <si>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</si>
  <si>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</si>
  <si>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</si>
  <si>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</si>
  <si>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</si>
  <si>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</si>
  <si>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</si>
  <si>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</si>
  <si>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</si>
  <si>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</si>
  <si>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</si>
  <si>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</si>
  <si>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</si>
  <si>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</si>
  <si>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</si>
  <si>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</si>
  <si>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</si>
  <si>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</si>
  <si>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</si>
  <si>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</si>
  <si>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</si>
  <si>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</si>
  <si>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</si>
  <si>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</si>
  <si>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</si>
  <si>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</si>
  <si>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</si>
  <si>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</si>
  <si>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</si>
  <si>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</si>
  <si>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</si>
  <si>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</si>
  <si>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</si>
  <si>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</si>
  <si>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</si>
  <si>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</si>
  <si>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</si>
  <si>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</si>
  <si>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</si>
  <si>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</si>
  <si>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</si>
  <si>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</si>
  <si>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</si>
  <si>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</si>
  <si>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</si>
  <si>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</si>
  <si>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</si>
  <si>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</si>
  <si>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</si>
  <si>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</si>
  <si>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</si>
  <si>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</si>
  <si>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</si>
  <si>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</si>
  <si>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</si>
  <si>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</si>
  <si>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</si>
  <si>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</si>
  <si>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</si>
  <si>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</si>
  <si>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</si>
  <si>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</si>
  <si>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</si>
  <si>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</si>
  <si>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</si>
  <si>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</si>
  <si>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</si>
  <si>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</si>
  <si>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</si>
  <si>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</si>
  <si>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</si>
  <si>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</si>
  <si>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</si>
  <si>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</si>
  <si>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</si>
  <si>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</si>
  <si>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</si>
  <si>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</si>
  <si>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</si>
  <si>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</si>
  <si>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</si>
  <si>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</si>
  <si>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</si>
  <si>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</si>
  <si>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</si>
  <si>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</si>
  <si>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</si>
  <si>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</si>
  <si>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</si>
  <si>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</si>
  <si>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</si>
  <si>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</si>
  <si>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</si>
  <si>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</si>
  <si>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</si>
  <si>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</si>
  <si>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</si>
  <si>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</si>
  <si>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</si>
  <si>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</si>
  <si>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</si>
  <si>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</si>
  <si>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</si>
  <si>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</si>
  <si>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</si>
  <si>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</si>
  <si>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</si>
  <si>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</si>
  <si>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</si>
  <si>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</si>
  <si>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</si>
  <si>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</si>
  <si>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</si>
  <si>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</si>
  <si>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</si>
  <si>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</si>
  <si>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</si>
  <si>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</si>
  <si>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</si>
  <si>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</si>
  <si>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</si>
  <si>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</si>
  <si>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</si>
  <si>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</si>
  <si>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</si>
  <si>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</si>
  <si>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</si>
  <si>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</si>
  <si>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</si>
  <si>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</si>
  <si>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</si>
  <si>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</si>
  <si>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</si>
  <si>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</si>
  <si>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</si>
  <si>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</si>
  <si>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</si>
  <si>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</si>
  <si>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</si>
  <si>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</si>
  <si>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</si>
  <si>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</si>
  <si>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</si>
  <si>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</si>
  <si>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</si>
  <si>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</si>
  <si>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</si>
  <si>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</si>
  <si>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</si>
  <si>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</si>
  <si>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</si>
  <si>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</si>
  <si>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</si>
  <si>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</si>
  <si>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</si>
  <si>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</si>
  <si>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</si>
  <si>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</si>
  <si>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</si>
  <si>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</si>
  <si>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</si>
  <si>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</si>
  <si>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</si>
  <si>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</si>
  <si>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</si>
  <si>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</si>
  <si>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</si>
  <si>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</si>
  <si>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</si>
  <si>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</si>
  <si>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</si>
  <si>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</si>
  <si>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</si>
  <si>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</si>
  <si>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</si>
  <si>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</si>
  <si>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</si>
  <si>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</si>
  <si>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</si>
  <si>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</si>
  <si>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</si>
  <si>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</si>
  <si>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</si>
  <si>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</si>
  <si>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</si>
  <si>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</si>
  <si>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</si>
  <si>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</si>
  <si>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</si>
  <si>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</si>
  <si>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</si>
  <si>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</si>
  <si>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</si>
  <si>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</si>
  <si>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</si>
  <si>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</si>
  <si>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</si>
  <si>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</si>
  <si>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</si>
  <si>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</si>
  <si>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</si>
  <si>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</si>
  <si>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</si>
  <si>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</si>
  <si>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</si>
  <si>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</si>
  <si>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</si>
  <si>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</si>
  <si>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</si>
  <si>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</si>
  <si>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</si>
  <si>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</si>
  <si>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</si>
  <si>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</si>
  <si>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</si>
  <si>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</si>
  <si>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</si>
  <si>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</si>
  <si>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</si>
  <si>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</si>
  <si>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</si>
  <si>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</si>
  <si>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</si>
  <si>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</si>
  <si>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</si>
  <si>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</si>
  <si>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</si>
  <si>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</si>
  <si>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</si>
  <si>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</si>
  <si>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</si>
  <si>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</si>
  <si>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</si>
  <si>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</si>
  <si>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</si>
  <si>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</si>
  <si>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</si>
  <si>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</si>
  <si>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</si>
  <si>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</si>
  <si>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</si>
  <si>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</si>
  <si>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</si>
  <si>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</si>
  <si>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</si>
  <si>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</si>
  <si>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</si>
  <si>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</si>
  <si>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</si>
  <si>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</si>
  <si>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</si>
  <si>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</si>
  <si>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</si>
  <si>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</si>
  <si>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</si>
  <si>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</si>
  <si>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</si>
  <si>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</si>
  <si>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</si>
  <si>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</si>
  <si>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</si>
  <si>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</si>
  <si>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</si>
  <si>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</si>
  <si>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</si>
  <si>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</si>
  <si>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</si>
  <si>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</si>
  <si>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</si>
  <si>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</si>
  <si>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</si>
  <si>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</si>
  <si>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</si>
  <si>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</si>
  <si>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</si>
  <si>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</si>
  <si>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</si>
  <si>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</si>
  <si>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</si>
  <si>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</si>
  <si>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</si>
  <si>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</si>
  <si>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</si>
  <si>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</si>
  <si>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</si>
  <si>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</si>
  <si>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</si>
  <si>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</si>
  <si>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</si>
  <si>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</si>
  <si>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</si>
  <si>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</si>
  <si>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</si>
  <si>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</si>
  <si>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</si>
  <si>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</si>
  <si>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</si>
  <si>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</si>
  <si>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</si>
  <si>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</si>
  <si>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</si>
  <si>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</si>
  <si>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</si>
  <si>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</si>
  <si>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</si>
  <si>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</si>
  <si>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</si>
  <si>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</si>
  <si>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</si>
  <si>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</si>
  <si>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</si>
  <si>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</si>
  <si>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</si>
  <si>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</si>
  <si>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</si>
  <si>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</si>
  <si>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</si>
  <si>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</si>
  <si>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</si>
  <si>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</si>
  <si>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</si>
  <si>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</si>
  <si>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</si>
  <si>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</si>
  <si>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</si>
  <si>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</si>
  <si>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</si>
  <si>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</si>
  <si>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</si>
  <si>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</si>
  <si>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</si>
  <si>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</si>
  <si>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</si>
  <si>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</si>
  <si>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</si>
  <si>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</si>
  <si>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</si>
  <si>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</si>
  <si>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</si>
  <si>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</si>
  <si>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</si>
  <si>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</si>
  <si>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</si>
  <si>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</si>
  <si>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</si>
  <si>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</si>
  <si>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</si>
  <si>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</si>
  <si>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</si>
  <si>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</si>
  <si>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</si>
  <si>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</si>
  <si>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</si>
  <si>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</si>
  <si>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</si>
  <si>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</si>
  <si>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</si>
  <si>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</si>
  <si>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</si>
  <si>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</si>
  <si>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</si>
  <si>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</si>
  <si>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</si>
  <si>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</si>
  <si>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</si>
  <si>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</si>
  <si>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</si>
  <si>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</si>
  <si>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</si>
  <si>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</si>
  <si>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</si>
  <si>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</si>
  <si>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</si>
  <si>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</si>
  <si>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</si>
  <si>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</si>
  <si>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</si>
  <si>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</si>
  <si>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</si>
  <si>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</si>
  <si>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</si>
  <si>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</si>
  <si>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</si>
  <si>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</si>
  <si>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</si>
  <si>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</si>
  <si>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</si>
  <si>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</si>
  <si>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</si>
  <si>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</si>
  <si>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</si>
  <si>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</si>
  <si>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</si>
  <si>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</si>
  <si>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</si>
  <si>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</si>
  <si>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</si>
  <si>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</si>
  <si>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</si>
  <si>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</si>
  <si>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</si>
  <si>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</si>
  <si>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</si>
  <si>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</si>
  <si>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</si>
  <si>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</si>
  <si>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</si>
  <si>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</si>
  <si>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</si>
  <si>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</si>
  <si>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</si>
  <si>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</si>
  <si>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</si>
  <si>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</si>
  <si>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</si>
  <si>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</si>
  <si>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</si>
  <si>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</si>
  <si>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</si>
  <si>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</si>
  <si>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</si>
  <si>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</si>
  <si>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</si>
  <si>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</si>
  <si>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</si>
  <si>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</si>
  <si>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</si>
  <si>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</si>
  <si>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</si>
  <si>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</si>
  <si>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</si>
  <si>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</si>
  <si>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</si>
  <si>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</si>
  <si>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</si>
  <si>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</si>
  <si>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</si>
  <si>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</si>
  <si>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</si>
  <si>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</si>
  <si>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</si>
  <si>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</si>
  <si>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</si>
  <si>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</si>
  <si>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</si>
  <si>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</si>
  <si>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</si>
  <si>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</si>
  <si>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</si>
  <si>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</si>
  <si>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</si>
  <si>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</si>
  <si>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</si>
  <si>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</si>
  <si>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</si>
  <si>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</si>
  <si>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</si>
  <si>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</si>
  <si>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</si>
  <si>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</si>
  <si>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</si>
  <si>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</si>
  <si>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</si>
  <si>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</si>
  <si>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</si>
  <si>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</si>
  <si>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</si>
  <si>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</si>
  <si>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</si>
  <si>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</si>
  <si>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</si>
  <si>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</si>
  <si>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</si>
  <si>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</si>
  <si>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</si>
  <si>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</si>
  <si>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</si>
  <si>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</si>
  <si>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</si>
  <si>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</si>
  <si>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</si>
  <si>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</si>
  <si>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</si>
  <si>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</si>
  <si>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</si>
  <si>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</si>
  <si>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</si>
  <si>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</si>
  <si>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</si>
  <si>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</si>
  <si>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</si>
  <si>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</si>
  <si>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</si>
  <si>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</si>
  <si>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</si>
  <si>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</si>
  <si>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</si>
  <si>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</si>
  <si>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</si>
  <si>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</si>
  <si>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</si>
  <si>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</si>
  <si>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</si>
  <si>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</si>
  <si>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</si>
  <si>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</si>
  <si>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</si>
  <si>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</si>
  <si>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</si>
  <si>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</si>
  <si>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</si>
  <si>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</si>
  <si>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</si>
  <si>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</si>
  <si>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</si>
  <si>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</si>
  <si>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</si>
  <si>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</si>
  <si>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</si>
  <si>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</si>
  <si>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</si>
  <si>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</si>
  <si>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</si>
  <si>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</si>
  <si>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</si>
  <si>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</si>
  <si>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</si>
  <si>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</si>
  <si>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</si>
  <si>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</si>
  <si>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</si>
  <si>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</si>
  <si>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</si>
  <si>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</si>
  <si>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</si>
  <si>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</si>
  <si>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</si>
  <si>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</si>
  <si>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</si>
  <si>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</si>
  <si>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</si>
  <si>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</si>
  <si>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</si>
  <si>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</si>
  <si>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</si>
  <si>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</si>
  <si>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</si>
  <si>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</si>
  <si>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</si>
  <si>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</si>
  <si>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</si>
  <si>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</si>
  <si>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</si>
  <si>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</si>
  <si>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</si>
  <si>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</si>
  <si>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</si>
  <si>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</si>
  <si>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</si>
  <si>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</si>
  <si>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</si>
  <si>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</si>
  <si>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</si>
  <si>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</si>
  <si>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</si>
  <si>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</si>
  <si>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</si>
  <si>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</si>
  <si>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</si>
  <si>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</si>
  <si>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</si>
  <si>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</si>
  <si>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</si>
  <si>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</si>
  <si>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</si>
  <si>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</si>
  <si>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</si>
  <si>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</si>
  <si>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</si>
  <si>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</si>
  <si>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</si>
  <si>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</si>
  <si>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</si>
  <si>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</si>
  <si>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</si>
  <si>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</si>
  <si>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</si>
  <si>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</si>
  <si>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</si>
  <si>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</si>
  <si>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</si>
  <si>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</si>
  <si>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</si>
  <si>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</si>
  <si>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</si>
  <si>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</si>
  <si>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</si>
  <si>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</si>
  <si>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</si>
  <si>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</si>
  <si>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</si>
  <si>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</si>
  <si>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</si>
  <si>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</si>
  <si>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</si>
  <si>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</si>
  <si>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</si>
  <si>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</si>
  <si>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</si>
  <si>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</si>
  <si>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</si>
  <si>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</si>
  <si>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</si>
  <si>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</si>
  <si>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</si>
  <si>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</si>
  <si>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</si>
  <si>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</si>
  <si>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</si>
  <si>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</si>
  <si>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</si>
  <si>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</si>
  <si>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</si>
  <si>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</si>
  <si>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</si>
  <si>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</si>
  <si>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</si>
  <si>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</si>
  <si>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</si>
  <si>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</si>
  <si>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</si>
  <si>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</si>
  <si>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</si>
  <si>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</si>
  <si>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</si>
  <si>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</si>
  <si>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</si>
  <si>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</si>
  <si>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</si>
  <si>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</si>
  <si>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</si>
  <si>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</si>
  <si>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</si>
  <si>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</si>
  <si>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</si>
  <si>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</si>
  <si>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</si>
  <si>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</si>
  <si>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</si>
  <si>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</si>
  <si>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</si>
  <si>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</si>
  <si>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</si>
  <si>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</si>
  <si>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</si>
  <si>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</si>
  <si>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</si>
  <si>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</si>
  <si>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</si>
  <si>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</si>
  <si>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</si>
  <si>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</si>
  <si>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</si>
  <si>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</si>
  <si>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</si>
  <si>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</si>
  <si>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</si>
  <si>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</si>
  <si>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</si>
  <si>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</si>
  <si>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</si>
  <si>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</si>
  <si>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</si>
  <si>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</si>
  <si>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</si>
  <si>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</si>
  <si>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</si>
  <si>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</si>
  <si>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</si>
  <si>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</si>
  <si>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</si>
  <si>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</si>
  <si>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</si>
  <si>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</si>
  <si>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</si>
  <si>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</si>
  <si>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</si>
  <si>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</si>
  <si>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</si>
  <si>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</si>
  <si>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</si>
  <si>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</si>
  <si>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</si>
  <si>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</si>
  <si>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</si>
  <si>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</si>
  <si>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</si>
  <si>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</si>
  <si>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</si>
  <si>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</si>
  <si>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</si>
  <si>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</si>
  <si>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</si>
  <si>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</si>
  <si>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</si>
  <si>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</si>
  <si>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</si>
  <si>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</si>
  <si>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</si>
  <si>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</si>
  <si>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</si>
  <si>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</si>
  <si>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</si>
  <si>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</si>
  <si>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</si>
  <si>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</si>
  <si>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</si>
  <si>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</si>
  <si>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</si>
  <si>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</si>
  <si>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</si>
  <si>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</si>
  <si>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</si>
  <si>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</si>
  <si>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</si>
  <si>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</si>
  <si>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</si>
  <si>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</si>
  <si>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</si>
  <si>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</si>
  <si>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</si>
  <si>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</si>
  <si>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</si>
  <si>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</si>
  <si>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</si>
  <si>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</si>
  <si>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</si>
  <si>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</si>
  <si>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</si>
  <si>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</si>
  <si>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</si>
  <si>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</si>
  <si>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</si>
  <si>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</si>
  <si>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</si>
  <si>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</si>
  <si>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</si>
  <si>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</si>
  <si>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</si>
  <si>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</si>
  <si>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</si>
  <si>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</si>
  <si>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</si>
  <si>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</si>
  <si>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</si>
  <si>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</si>
  <si>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</si>
  <si>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</si>
  <si>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</si>
  <si>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</si>
  <si>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</si>
  <si>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</si>
  <si>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</si>
  <si>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</si>
  <si>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</si>
  <si>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</si>
  <si>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</si>
  <si>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</si>
  <si>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</si>
  <si>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</si>
  <si>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</si>
  <si>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</si>
  <si>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</si>
  <si>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</si>
  <si>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</si>
  <si>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</si>
  <si>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</si>
  <si>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</si>
  <si>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</si>
  <si>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</si>
  <si>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</si>
  <si>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</si>
  <si>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</si>
  <si>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</si>
  <si>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</si>
  <si>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</si>
  <si>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</si>
  <si>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</si>
  <si>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</si>
  <si>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</si>
  <si>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</si>
  <si>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</si>
  <si>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</si>
  <si>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</si>
  <si>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</si>
  <si>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</si>
  <si>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</si>
  <si>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</si>
  <si>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</si>
  <si>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</si>
  <si>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</si>
  <si>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</si>
  <si>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</si>
  <si>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</si>
  <si>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</si>
  <si>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</si>
  <si>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</si>
  <si>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</si>
  <si>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</si>
  <si>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</si>
  <si>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</si>
  <si>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</si>
  <si>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</si>
  <si>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</si>
  <si>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</si>
  <si>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</si>
  <si>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</si>
  <si>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</si>
  <si>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</si>
  <si>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</si>
  <si>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</si>
  <si>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</si>
  <si>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</si>
  <si>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</si>
  <si>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</si>
  <si>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</si>
  <si>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</si>
  <si>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</si>
  <si>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</si>
  <si>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</si>
  <si>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</si>
  <si>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</si>
  <si>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</si>
  <si>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</si>
  <si>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</si>
  <si>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</si>
  <si>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</si>
  <si>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</si>
  <si>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</si>
  <si>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</si>
  <si>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</si>
  <si>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</si>
  <si>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</si>
  <si>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</si>
  <si>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</si>
  <si>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</si>
  <si>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</si>
  <si>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</si>
  <si>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</si>
  <si>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</si>
  <si>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</si>
  <si>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</si>
  <si>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</si>
  <si>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</si>
  <si>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</si>
  <si>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</si>
  <si>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</si>
  <si>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</si>
  <si>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</si>
  <si>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</si>
  <si>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</si>
  <si>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</si>
  <si>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</si>
  <si>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</si>
  <si>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</si>
  <si>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</si>
  <si>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</si>
  <si>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</si>
  <si>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</si>
  <si>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</si>
  <si>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</si>
  <si>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</si>
  <si>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</si>
  <si>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</si>
  <si>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</si>
  <si>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</si>
  <si>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</si>
  <si>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</si>
  <si>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</si>
  <si>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</si>
  <si>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</si>
  <si>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</si>
  <si>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</si>
  <si>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</si>
  <si>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</si>
  <si>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</si>
  <si>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</si>
  <si>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</si>
  <si>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</si>
  <si>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</si>
  <si>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</si>
  <si>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</si>
  <si>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</si>
  <si>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</si>
  <si>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</si>
  <si>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</si>
  <si>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</si>
  <si>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</si>
  <si>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</si>
  <si>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</si>
  <si>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</si>
  <si>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</si>
  <si>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</si>
  <si>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</si>
  <si>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</si>
  <si>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</si>
  <si>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</si>
  <si>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</si>
  <si>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</si>
  <si>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</si>
  <si>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</si>
  <si>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</si>
  <si>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</si>
  <si>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</si>
  <si>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</si>
  <si>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</si>
  <si>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</si>
  <si>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</si>
  <si>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</si>
  <si>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</si>
  <si>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</si>
  <si>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</si>
  <si>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</si>
  <si>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</si>
  <si>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</si>
  <si>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</si>
  <si>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</si>
  <si>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</si>
  <si>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</si>
  <si>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</si>
  <si>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</si>
  <si>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</si>
  <si>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</si>
  <si>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</si>
  <si>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</si>
  <si>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</si>
  <si>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</si>
  <si>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</si>
  <si>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</si>
  <si>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</si>
  <si>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</si>
  <si>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</si>
  <si>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</si>
  <si>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</si>
  <si>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</si>
  <si>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</si>
  <si>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</si>
  <si>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</si>
  <si>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</si>
  <si>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</si>
  <si>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</si>
  <si>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</si>
  <si>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</si>
  <si>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</si>
  <si>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</si>
  <si>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</si>
  <si>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</si>
  <si>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</si>
  <si>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</si>
  <si>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</si>
  <si>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</si>
  <si>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</si>
  <si>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</si>
  <si>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</si>
  <si>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</si>
  <si>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</si>
  <si>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</si>
  <si>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</si>
  <si>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</si>
  <si>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</si>
  <si>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</si>
  <si>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</si>
  <si>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</si>
  <si>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</si>
  <si>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</si>
  <si>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</si>
  <si>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</si>
  <si>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</si>
  <si>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</si>
  <si>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</si>
  <si>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</si>
  <si>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</si>
  <si>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</si>
  <si>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</si>
  <si>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</si>
  <si>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</si>
  <si>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</si>
  <si>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</si>
  <si>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</si>
  <si>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</si>
  <si>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</si>
  <si>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</si>
  <si>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</si>
  <si>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</si>
  <si>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</si>
  <si>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</si>
  <si>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</si>
  <si>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</si>
  <si>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</si>
  <si>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</si>
  <si>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</si>
  <si>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</si>
  <si>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</si>
  <si>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</si>
  <si>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</si>
  <si>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</si>
  <si>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</si>
  <si>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</si>
  <si>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</si>
  <si>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</si>
  <si>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</si>
  <si>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</si>
  <si>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</si>
  <si>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</si>
  <si>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</si>
  <si>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</si>
  <si>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</si>
  <si>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</si>
  <si>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</si>
  <si>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</si>
  <si>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</si>
  <si>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</si>
  <si>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</si>
  <si>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</si>
  <si>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</si>
  <si>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</si>
  <si>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</si>
  <si>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</si>
  <si>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</si>
  <si>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</si>
  <si>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</si>
  <si>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</si>
  <si>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</si>
  <si>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</si>
  <si>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</si>
  <si>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</si>
  <si>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</si>
  <si>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</si>
  <si>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</si>
  <si>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</si>
  <si>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</si>
  <si>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</si>
  <si>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</si>
  <si>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</si>
  <si>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</si>
  <si>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</si>
  <si>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</si>
  <si>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</si>
  <si>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</si>
  <si>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</si>
  <si>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</si>
  <si>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</si>
  <si>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</si>
  <si>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</si>
  <si>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</si>
  <si>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</si>
  <si>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</si>
  <si>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</si>
  <si>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</si>
  <si>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</si>
  <si>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</si>
  <si>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</si>
  <si>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</si>
  <si>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</si>
  <si>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</si>
  <si>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</si>
  <si>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</si>
  <si>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</si>
  <si>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</si>
  <si>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</si>
  <si>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</si>
  <si>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</si>
  <si>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</si>
  <si>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</si>
  <si>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</si>
  <si>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</si>
  <si>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</si>
  <si>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</si>
  <si>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</si>
  <si>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</si>
  <si>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</si>
  <si>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</si>
  <si>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</si>
  <si>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</si>
  <si>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</si>
  <si>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</si>
  <si>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</si>
  <si>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</si>
  <si>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</si>
  <si>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</si>
  <si>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</si>
  <si>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</si>
  <si>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</si>
  <si>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</si>
  <si>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</si>
  <si>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</si>
  <si>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</si>
  <si>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</si>
  <si>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</si>
  <si>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</si>
  <si>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</si>
  <si>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</si>
  <si>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</si>
  <si>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</si>
  <si>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</si>
  <si>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</si>
  <si>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</si>
  <si>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</si>
  <si>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</si>
  <si>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</si>
  <si>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</si>
  <si>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</si>
  <si>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</si>
  <si>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</si>
  <si>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</si>
  <si>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</si>
  <si>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</si>
  <si>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</si>
  <si>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</si>
  <si>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</si>
  <si>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</si>
  <si>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</si>
  <si>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</si>
  <si>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</si>
  <si>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</si>
  <si>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</si>
  <si>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</si>
  <si>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</si>
  <si>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</si>
  <si>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</si>
  <si>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</si>
  <si>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</si>
  <si>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</si>
  <si>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</si>
  <si>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</si>
  <si>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</si>
  <si>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</si>
  <si>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</si>
  <si>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</si>
  <si>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</si>
  <si>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</si>
  <si>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</si>
  <si>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</si>
  <si>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</si>
  <si>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</si>
  <si>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</si>
  <si>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</si>
  <si>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</si>
  <si>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</si>
  <si>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</si>
  <si>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</si>
  <si>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</si>
  <si>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</si>
  <si>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</si>
  <si>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</si>
  <si>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</si>
  <si>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</si>
  <si>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</si>
  <si>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</si>
  <si>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</si>
  <si>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</si>
  <si>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</si>
  <si>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</si>
  <si>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</si>
  <si>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</si>
  <si>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</si>
  <si>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</si>
  <si>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</si>
  <si>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</si>
  <si>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</si>
  <si>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</si>
  <si>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</si>
  <si>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</si>
  <si>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</si>
  <si>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</si>
  <si>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</si>
  <si>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</si>
  <si>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</si>
  <si>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</si>
  <si>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</si>
  <si>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</si>
  <si>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</si>
  <si>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</si>
  <si>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</si>
  <si>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</si>
  <si>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</si>
  <si>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</si>
  <si>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</si>
  <si>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</si>
  <si>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</si>
  <si>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</si>
  <si>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</si>
  <si>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</si>
  <si>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</si>
  <si>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</si>
  <si>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</si>
  <si>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</si>
  <si>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</si>
  <si>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</si>
  <si>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</si>
  <si>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</si>
  <si>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</si>
  <si>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</si>
  <si>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</si>
  <si>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</si>
  <si>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</si>
  <si>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</si>
  <si>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</si>
  <si>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</si>
  <si>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</si>
  <si>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</si>
  <si>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</si>
  <si>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</si>
  <si>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</si>
  <si>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</si>
  <si>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</si>
  <si>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</si>
  <si>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</si>
  <si>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</si>
  <si>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</si>
  <si>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</si>
  <si>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</si>
  <si>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</si>
  <si>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</si>
  <si>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</si>
  <si>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</si>
  <si>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</si>
  <si>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</si>
  <si>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</si>
  <si>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</si>
  <si>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</si>
  <si>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</si>
  <si>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</si>
  <si>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</si>
  <si>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</si>
  <si>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</si>
  <si>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</si>
  <si>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</si>
  <si>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</si>
  <si>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</si>
  <si>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</si>
  <si>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</si>
  <si>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</si>
  <si>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</si>
  <si>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</si>
  <si>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</si>
  <si>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</si>
  <si>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</si>
  <si>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</si>
  <si>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</si>
  <si>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</si>
  <si>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</si>
  <si>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</si>
  <si>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</si>
  <si>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</si>
  <si>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</si>
  <si>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</si>
  <si>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</si>
  <si>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</si>
  <si>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</si>
  <si>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</si>
  <si>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</si>
  <si>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</si>
  <si>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</si>
  <si>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</si>
  <si>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</si>
  <si>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</si>
  <si>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</si>
  <si>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</si>
  <si>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</si>
  <si>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</si>
  <si>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</si>
  <si>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</si>
  <si>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</si>
  <si>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</si>
  <si>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</si>
  <si>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</si>
  <si>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</si>
  <si>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</si>
  <si>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</si>
  <si>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</si>
  <si>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</si>
  <si>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</si>
  <si>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</si>
  <si>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</si>
  <si>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</si>
  <si>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</si>
  <si>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</si>
  <si>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</si>
  <si>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</si>
  <si>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</si>
  <si>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</si>
  <si>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</si>
  <si>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</si>
  <si>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</si>
  <si>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</si>
  <si>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</si>
  <si>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</si>
  <si>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</si>
  <si>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</si>
  <si>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</si>
  <si>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</si>
  <si>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</si>
  <si>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</si>
  <si>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</si>
  <si>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</si>
  <si>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</si>
  <si>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</si>
  <si>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</si>
  <si>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</si>
  <si>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</si>
  <si>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</si>
  <si>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</si>
  <si>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</si>
  <si>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</si>
  <si>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</si>
  <si>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</si>
  <si>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</si>
  <si>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</si>
  <si>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</si>
  <si>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</si>
  <si>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</si>
  <si>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</si>
  <si>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</si>
  <si>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</si>
  <si>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</si>
  <si>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</si>
  <si>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</si>
  <si>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</si>
  <si>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</si>
  <si>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</si>
  <si>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</si>
  <si>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</si>
  <si>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</si>
  <si>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</si>
  <si>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</si>
  <si>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</si>
  <si>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</si>
  <si>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</si>
  <si>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</si>
  <si>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</si>
  <si>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</si>
  <si>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</si>
  <si>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</si>
  <si>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</si>
  <si>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</si>
  <si>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</si>
  <si>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</si>
  <si>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</si>
  <si>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</si>
  <si>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</si>
  <si>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</si>
  <si>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</si>
  <si>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</si>
  <si>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</si>
  <si>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</si>
  <si>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</si>
  <si>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</si>
  <si>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</si>
  <si>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</si>
  <si>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</si>
  <si>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</si>
  <si>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</si>
  <si>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</si>
  <si>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</si>
  <si>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</si>
  <si>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</si>
  <si>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</si>
  <si>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</si>
  <si>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</si>
  <si>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</si>
  <si>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</si>
  <si>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</si>
  <si>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</si>
  <si>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</si>
  <si>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</si>
  <si>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</si>
  <si>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</si>
  <si>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</si>
  <si>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</si>
  <si>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</si>
  <si>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</si>
  <si>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</si>
  <si>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</si>
  <si>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</si>
  <si>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</si>
  <si>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</si>
  <si>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</si>
  <si>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</si>
  <si>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</si>
  <si>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</si>
  <si>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</si>
  <si>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</si>
  <si>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</si>
  <si>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</si>
  <si>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</si>
  <si>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</si>
  <si>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</si>
  <si>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</si>
  <si>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</si>
  <si>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</si>
  <si>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</si>
  <si>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</si>
  <si>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</si>
  <si>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</si>
  <si>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</si>
  <si>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</si>
  <si>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</si>
  <si>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</si>
  <si>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</si>
  <si>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</si>
  <si>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</si>
  <si>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</si>
  <si>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</si>
  <si>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</si>
  <si>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</si>
  <si>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</si>
  <si>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</si>
  <si>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</si>
  <si>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</si>
  <si>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</si>
  <si>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</si>
  <si>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</si>
  <si>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</si>
  <si>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</si>
  <si>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</si>
  <si>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</si>
  <si>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</si>
  <si>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</si>
  <si>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</si>
  <si>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</si>
  <si>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</si>
  <si>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</si>
  <si>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</si>
  <si>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</si>
  <si>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</si>
  <si>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</si>
  <si>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</si>
  <si>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</si>
  <si>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</si>
  <si>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</si>
  <si>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</si>
  <si>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</si>
  <si>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</si>
  <si>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</si>
  <si>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</si>
  <si>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</si>
  <si>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</si>
  <si>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</si>
  <si>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</si>
  <si>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</si>
  <si>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</si>
  <si>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</si>
  <si>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</si>
  <si>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</si>
  <si>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</si>
  <si>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</si>
  <si>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</si>
  <si>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</si>
  <si>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</si>
  <si>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</si>
  <si>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</si>
  <si>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</si>
  <si>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</si>
  <si>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</si>
  <si>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</si>
  <si>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</si>
  <si>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</si>
  <si>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</si>
  <si>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</si>
  <si>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</si>
  <si>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</si>
  <si>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</si>
  <si>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</si>
  <si>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</si>
  <si>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</si>
  <si>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</si>
  <si>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</si>
  <si>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</si>
  <si>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</si>
  <si>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</si>
  <si>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</si>
  <si>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</si>
  <si>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</si>
  <si>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</si>
  <si>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</si>
  <si>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</si>
  <si>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</si>
  <si>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</si>
  <si>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</si>
  <si>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</si>
  <si>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</si>
  <si>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</si>
  <si>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</si>
  <si>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</si>
  <si>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</si>
  <si>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</si>
  <si>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</si>
  <si>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</si>
  <si>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</si>
  <si>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</si>
  <si>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</si>
  <si>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</si>
  <si>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</si>
  <si>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</si>
  <si>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</si>
  <si>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</si>
  <si>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</si>
  <si>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</si>
  <si>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</si>
  <si>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</si>
  <si>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</si>
  <si>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</si>
  <si>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</si>
  <si>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</si>
  <si>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</si>
  <si>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</si>
  <si>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</si>
  <si>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</si>
  <si>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</si>
  <si>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</si>
  <si>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</si>
  <si>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</si>
  <si>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</si>
  <si>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</si>
  <si>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</si>
  <si>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</si>
  <si>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</si>
  <si>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</si>
  <si>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</si>
  <si>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</si>
  <si>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</si>
  <si>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</si>
  <si>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</si>
  <si>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</si>
  <si>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</si>
  <si>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</si>
  <si>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</si>
  <si>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</si>
  <si>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</si>
  <si>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</si>
  <si>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</si>
  <si>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</si>
  <si>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</si>
  <si>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</si>
  <si>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</si>
  <si>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</si>
  <si>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</si>
  <si>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</si>
  <si>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</si>
  <si>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</si>
  <si>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</si>
  <si>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</si>
  <si>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</si>
  <si>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</si>
  <si>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</si>
  <si>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</si>
  <si>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</si>
  <si>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</si>
  <si>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</si>
  <si>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</si>
  <si>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</si>
  <si>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</si>
  <si>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</si>
  <si>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</si>
  <si>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</si>
  <si>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</si>
  <si>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</si>
  <si>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</si>
  <si>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</si>
  <si>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</si>
  <si>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</si>
  <si>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</si>
  <si>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</si>
  <si>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</si>
  <si>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</si>
  <si>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</si>
  <si>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</si>
  <si>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</si>
  <si>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</si>
  <si>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</si>
  <si>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</si>
  <si>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</si>
  <si>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</si>
  <si>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</si>
  <si>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</si>
  <si>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</si>
  <si>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</si>
  <si>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</si>
  <si>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</si>
  <si>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</si>
  <si>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</si>
  <si>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</si>
  <si>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</si>
  <si>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</si>
  <si>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</si>
  <si>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</si>
  <si>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</si>
  <si>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</si>
  <si>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</si>
  <si>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</si>
  <si>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</si>
  <si>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</si>
  <si>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</si>
  <si>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</si>
  <si>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</si>
  <si>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</si>
  <si>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</si>
  <si>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</si>
  <si>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</si>
  <si>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</si>
  <si>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</si>
  <si>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</si>
  <si>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</si>
  <si>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</si>
  <si>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</si>
  <si>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</si>
  <si>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</si>
  <si>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</si>
  <si>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</si>
  <si>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</si>
  <si>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</si>
  <si>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</si>
  <si>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</si>
  <si>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</si>
  <si>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</si>
  <si>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</si>
  <si>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</si>
  <si>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</si>
  <si>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</si>
  <si>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</si>
  <si>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</si>
  <si>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</si>
  <si>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</si>
  <si>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</si>
  <si>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</si>
  <si>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</si>
  <si>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</si>
  <si>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</si>
  <si>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</si>
  <si>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</si>
  <si>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</si>
  <si>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</si>
  <si>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</si>
  <si>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</si>
  <si>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</si>
  <si>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</si>
  <si>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</si>
  <si>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</si>
  <si>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</si>
  <si>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</si>
  <si>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</si>
  <si>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</si>
  <si>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</si>
  <si>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</si>
  <si>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</si>
  <si>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</si>
  <si>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</si>
  <si>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</si>
  <si>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</si>
  <si>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</si>
  <si>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</si>
  <si>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</si>
  <si>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</si>
  <si>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</si>
  <si>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</si>
  <si>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</si>
  <si>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</si>
  <si>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</si>
  <si>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</si>
  <si>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</si>
  <si>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</si>
  <si>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</si>
  <si>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</si>
  <si>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</si>
  <si>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</si>
  <si>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</si>
  <si>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</si>
  <si>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</si>
  <si>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</si>
  <si>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</si>
  <si>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</si>
  <si>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</si>
  <si>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</si>
  <si>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</si>
  <si>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</si>
  <si>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</si>
  <si>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</si>
  <si>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</si>
  <si>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</si>
  <si>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</si>
  <si>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</si>
  <si>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</si>
  <si>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</si>
  <si>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</si>
  <si>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</si>
  <si>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</si>
  <si>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</si>
  <si>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</si>
  <si>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</si>
  <si>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</si>
  <si>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</si>
  <si>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</si>
  <si>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</si>
  <si>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</si>
  <si>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</si>
  <si>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</si>
  <si>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</si>
  <si>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</si>
  <si>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</si>
  <si>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</si>
  <si>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</si>
  <si>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</si>
  <si>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</si>
  <si>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</si>
  <si>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</si>
  <si>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</si>
  <si>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</si>
  <si>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</si>
  <si>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</si>
  <si>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</si>
  <si>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</si>
  <si>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</si>
  <si>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</si>
  <si>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</si>
  <si>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</si>
  <si>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</si>
  <si>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</si>
  <si>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</si>
  <si>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</si>
  <si>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</si>
  <si>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</si>
  <si>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</si>
  <si>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</si>
  <si>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</si>
  <si>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</si>
  <si>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</si>
  <si>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</si>
  <si>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</si>
  <si>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</si>
  <si>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</si>
  <si>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</si>
  <si>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</si>
  <si>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</si>
  <si>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</si>
  <si>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</si>
  <si>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</si>
  <si>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</si>
  <si>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</si>
  <si>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</si>
  <si>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</si>
  <si>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</si>
  <si>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</si>
  <si>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</si>
  <si>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</si>
  <si>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</si>
  <si>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</si>
  <si>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</si>
  <si>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</si>
  <si>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</si>
  <si>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</si>
  <si>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</si>
  <si>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</si>
  <si>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</si>
  <si>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</si>
  <si>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</si>
  <si>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</si>
  <si>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</si>
  <si>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</si>
  <si>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</si>
  <si>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</si>
  <si>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</si>
  <si>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</si>
  <si>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</si>
  <si>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</si>
  <si>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</si>
  <si>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</si>
  <si>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</si>
  <si>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</si>
  <si>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</si>
  <si>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</si>
  <si>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</si>
  <si>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</si>
  <si>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</si>
  <si>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</si>
  <si>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</si>
  <si>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</si>
  <si>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</si>
  <si>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</si>
  <si>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</si>
  <si>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</si>
  <si>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</si>
  <si>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</si>
  <si>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</si>
  <si>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</si>
  <si>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</si>
  <si>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</si>
  <si>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</si>
  <si>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</si>
  <si>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</si>
  <si>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</si>
  <si>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</si>
  <si>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</si>
  <si>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</si>
  <si>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</si>
  <si>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</si>
  <si>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</si>
  <si>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</si>
  <si>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</si>
  <si>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</si>
  <si>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</si>
  <si>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</si>
  <si>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</si>
  <si>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</si>
  <si>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</si>
  <si>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</si>
  <si>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</si>
  <si>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</si>
  <si>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</si>
  <si>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</si>
  <si>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</si>
  <si>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</si>
  <si>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</si>
  <si>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</si>
  <si>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</si>
  <si>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</si>
  <si>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</si>
  <si>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</si>
  <si>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</si>
  <si>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</si>
  <si>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</si>
  <si>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</si>
  <si>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</si>
  <si>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</si>
  <si>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</si>
  <si>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</si>
  <si>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</si>
  <si>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</si>
  <si>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</si>
  <si>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</si>
  <si>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</si>
  <si>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</si>
  <si>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</si>
  <si>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</si>
  <si>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</si>
  <si>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</si>
  <si>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</si>
  <si>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</si>
  <si>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</si>
  <si>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</si>
  <si>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</si>
  <si>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</si>
  <si>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</si>
  <si>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</si>
  <si>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</si>
  <si>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</si>
  <si>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</si>
  <si>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</si>
  <si>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</si>
  <si>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</si>
  <si>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</si>
  <si>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</si>
  <si>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</si>
  <si>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</si>
  <si>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</si>
  <si>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</si>
  <si>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</si>
  <si>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</si>
  <si>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</si>
  <si>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</si>
  <si>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</si>
  <si>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</si>
  <si>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</si>
  <si>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</si>
  <si>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</si>
  <si>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</si>
  <si>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</si>
  <si>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</si>
  <si>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</si>
  <si>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</si>
  <si>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</si>
  <si>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</si>
  <si>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</si>
  <si>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</si>
  <si>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</si>
  <si>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</si>
  <si>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</si>
  <si>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</si>
  <si>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</si>
  <si>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</si>
  <si>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</si>
  <si>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</si>
  <si>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</si>
  <si>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</si>
  <si>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</si>
  <si>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</si>
  <si>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</si>
  <si>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</si>
  <si>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</si>
  <si>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</si>
  <si>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</si>
  <si>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</si>
  <si>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</si>
  <si>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</si>
  <si>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</si>
  <si>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</si>
  <si>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</si>
  <si>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</si>
  <si>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</si>
  <si>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</si>
  <si>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</si>
  <si>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</si>
  <si>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</si>
  <si>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</si>
  <si>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</si>
  <si>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</si>
  <si>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</si>
  <si>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</si>
  <si>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</si>
  <si>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</si>
  <si>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</si>
  <si>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</si>
  <si>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</si>
  <si>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</si>
  <si>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</si>
  <si>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</si>
  <si>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</si>
  <si>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</si>
  <si>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</si>
  <si>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</si>
  <si>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</si>
  <si>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</si>
  <si>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</si>
  <si>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</si>
  <si>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</si>
  <si>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</si>
  <si>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</si>
  <si>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</si>
  <si>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</si>
  <si>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</si>
  <si>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</si>
  <si>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</si>
  <si>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</si>
  <si>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</si>
  <si>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</si>
  <si>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</si>
  <si>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</si>
  <si>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</si>
  <si>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</si>
  <si>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</si>
  <si>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</si>
  <si>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</si>
  <si>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</si>
  <si>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</si>
  <si>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</si>
  <si>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</si>
  <si>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</si>
  <si>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</si>
  <si>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</si>
  <si>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</si>
  <si>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</si>
  <si>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</si>
  <si>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</si>
  <si>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</si>
  <si>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</si>
  <si>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</si>
  <si>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</si>
  <si>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</si>
  <si>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</si>
  <si>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</si>
  <si>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</si>
  <si>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</si>
  <si>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</si>
  <si>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</si>
  <si>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</si>
  <si>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</si>
  <si>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</si>
  <si>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</si>
  <si>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</si>
  <si>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</si>
  <si>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</si>
  <si>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</si>
  <si>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</si>
  <si>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</si>
  <si>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</si>
  <si>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</si>
  <si>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</si>
  <si>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</si>
  <si>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</si>
  <si>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</si>
  <si>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</si>
  <si>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</si>
  <si>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</si>
  <si>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</si>
  <si>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</si>
  <si>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</si>
  <si>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</si>
  <si>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</si>
  <si>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</si>
  <si>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</si>
  <si>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</si>
  <si>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</si>
  <si>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</si>
  <si>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</si>
  <si>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</si>
  <si>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</si>
  <si>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</si>
  <si>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</si>
  <si>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</si>
  <si>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</si>
  <si>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</si>
  <si>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</si>
  <si>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</si>
  <si>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</si>
  <si>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</si>
  <si>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</si>
  <si>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</si>
  <si>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</si>
  <si>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</si>
  <si>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</si>
  <si>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</si>
  <si>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</si>
  <si>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</si>
  <si>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</si>
  <si>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</si>
  <si>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</si>
  <si>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</si>
  <si>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</si>
  <si>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</si>
  <si>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</si>
  <si>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</si>
  <si>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</si>
  <si>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</si>
  <si>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</si>
  <si>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</si>
  <si>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</si>
  <si>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</si>
  <si>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</si>
  <si>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</si>
  <si>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</si>
  <si>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</si>
  <si>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</si>
  <si>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</si>
  <si>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</si>
  <si>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</si>
  <si>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</si>
  <si>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</si>
  <si>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</si>
  <si>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</si>
  <si>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</si>
  <si>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</si>
  <si>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</si>
  <si>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</si>
  <si>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</si>
  <si>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</si>
  <si>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</si>
  <si>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</si>
  <si>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</si>
  <si>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</si>
  <si>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</si>
  <si>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</si>
  <si>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</si>
  <si>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</si>
  <si>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</si>
  <si>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</si>
  <si>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</si>
  <si>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</si>
  <si>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</si>
  <si>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</si>
  <si>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</si>
  <si>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</si>
  <si>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</si>
  <si>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</si>
  <si>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</si>
  <si>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</si>
  <si>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</si>
  <si>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</si>
  <si>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</si>
  <si>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</si>
  <si>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</si>
  <si>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</si>
  <si>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</si>
  <si>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</si>
  <si>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</si>
  <si>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</si>
  <si>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</si>
  <si>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</si>
  <si>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</si>
  <si>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</si>
  <si>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</si>
  <si>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</si>
  <si>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</si>
  <si>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</si>
  <si>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</si>
  <si>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</si>
  <si>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</si>
  <si>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</si>
  <si>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</si>
  <si>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</si>
  <si>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</si>
  <si>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</si>
  <si>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</si>
  <si>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</si>
  <si>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</si>
  <si>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</si>
  <si>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</si>
  <si>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</si>
  <si>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</si>
  <si>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</si>
  <si>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</si>
  <si>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</si>
  <si>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</si>
  <si>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</si>
  <si>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</si>
  <si>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</si>
  <si>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</si>
  <si>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</si>
  <si>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</si>
  <si>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</si>
  <si>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</si>
  <si>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</si>
  <si>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</si>
  <si>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</si>
  <si>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</si>
  <si>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</si>
  <si>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</si>
  <si>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</si>
  <si>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</si>
  <si>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</si>
  <si>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</si>
  <si>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</si>
  <si>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</si>
  <si>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</si>
  <si>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</si>
  <si>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</si>
  <si>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</si>
  <si>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</si>
  <si>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</si>
  <si>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</si>
  <si>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</si>
  <si>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</si>
  <si>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</si>
  <si>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</si>
  <si>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</si>
  <si>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</si>
  <si>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</si>
  <si>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</si>
  <si>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</si>
  <si>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</si>
  <si>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</si>
  <si>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</si>
  <si>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</si>
  <si>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</si>
  <si>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</si>
  <si>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</si>
  <si>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</si>
  <si>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</si>
  <si>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</si>
  <si>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</si>
  <si>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</si>
  <si>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</si>
  <si>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</si>
  <si>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</si>
  <si>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</si>
  <si>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</si>
  <si>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</si>
  <si>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</si>
  <si>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</si>
  <si>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</si>
  <si>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</si>
  <si>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</si>
  <si>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</si>
  <si>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</si>
  <si>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</si>
  <si>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</si>
  <si>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</si>
  <si>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</si>
  <si>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</si>
  <si>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</si>
  <si>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</si>
  <si>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</si>
  <si>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</si>
  <si>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</si>
  <si>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</si>
  <si>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</si>
  <si>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</si>
  <si>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</si>
  <si>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</si>
  <si>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</si>
  <si>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</si>
  <si>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</si>
  <si>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</si>
  <si>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</si>
  <si>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</si>
  <si>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</si>
  <si>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</si>
  <si>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</si>
  <si>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</si>
  <si>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</si>
  <si>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</si>
  <si>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</si>
  <si>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</si>
  <si>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</si>
  <si>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</si>
  <si>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</si>
  <si>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</si>
  <si>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</si>
  <si>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</si>
  <si>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</si>
  <si>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</si>
  <si>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</si>
  <si>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</si>
  <si>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</si>
  <si>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</si>
  <si>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</si>
  <si>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</si>
  <si>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</si>
  <si>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</si>
  <si>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</si>
  <si>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</si>
  <si>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</si>
  <si>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</si>
  <si>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</si>
  <si>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</si>
  <si>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</si>
  <si>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</si>
  <si>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</si>
  <si>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</si>
  <si>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</si>
  <si>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</si>
  <si>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</si>
  <si>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</si>
  <si>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</si>
  <si>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</si>
  <si>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</si>
  <si>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</si>
  <si>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</si>
  <si>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</si>
  <si>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</si>
  <si>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</si>
  <si>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</si>
  <si>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</si>
  <si>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</si>
  <si>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</si>
  <si>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</si>
  <si>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</si>
  <si>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</si>
  <si>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</si>
  <si>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</si>
  <si>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</si>
  <si>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</si>
  <si>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</si>
  <si>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</si>
  <si>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</si>
  <si>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</si>
  <si>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</si>
  <si>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</si>
  <si>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</si>
  <si>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</si>
  <si>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</si>
  <si>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</si>
  <si>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</si>
  <si>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</si>
  <si>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</si>
  <si>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</si>
  <si>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</si>
  <si>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</si>
  <si>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</si>
  <si>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</si>
  <si>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</si>
  <si>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</si>
  <si>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</si>
  <si>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</si>
  <si>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</si>
  <si>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</si>
  <si>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</si>
  <si>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</si>
  <si>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</si>
  <si>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</si>
  <si>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</si>
  <si>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</si>
  <si>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</si>
  <si>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</si>
  <si>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</si>
  <si>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</si>
  <si>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</si>
  <si>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</si>
  <si>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</si>
  <si>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</si>
  <si>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</si>
  <si>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</si>
  <si>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</si>
  <si>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</si>
  <si>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</si>
  <si>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</si>
  <si>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</si>
  <si>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</si>
  <si>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</si>
  <si>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</si>
  <si>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</si>
  <si>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</si>
  <si>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</si>
  <si>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</si>
  <si>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</si>
  <si>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</si>
  <si>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</si>
  <si>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</si>
  <si>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</si>
  <si>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</si>
  <si>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</si>
  <si>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</si>
  <si>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</si>
  <si>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</si>
  <si>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</si>
  <si>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</si>
  <si>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</si>
  <si>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</si>
  <si>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</si>
  <si>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</si>
  <si>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</si>
  <si>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</si>
  <si>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</si>
  <si>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</si>
  <si>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</si>
  <si>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</si>
  <si>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</si>
  <si>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</si>
  <si>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</si>
  <si>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</si>
  <si>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</si>
  <si>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</si>
  <si>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</si>
  <si>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</si>
  <si>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</si>
  <si>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</si>
  <si>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</si>
  <si>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</si>
  <si>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</si>
  <si>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</si>
  <si>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</si>
  <si>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</si>
  <si>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</si>
  <si>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</si>
  <si>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</si>
  <si>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</si>
  <si>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</si>
  <si>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</si>
  <si>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</si>
  <si>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</si>
  <si>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</si>
  <si>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</si>
  <si>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</si>
  <si>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</si>
  <si>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</si>
  <si>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</si>
  <si>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</si>
  <si>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</si>
  <si>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</si>
  <si>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</si>
  <si>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</si>
  <si>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</si>
  <si>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</si>
  <si>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</si>
  <si>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</si>
  <si>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</si>
  <si>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</si>
  <si>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</si>
  <si>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</si>
  <si>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</si>
  <si>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</si>
  <si>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</si>
  <si>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</si>
  <si>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</si>
  <si>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</si>
  <si>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</si>
  <si>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</si>
  <si>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</si>
  <si>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</si>
  <si>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</si>
  <si>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</si>
  <si>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</si>
  <si>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</si>
  <si>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</si>
  <si>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</si>
  <si>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</si>
  <si>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</si>
  <si>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</si>
  <si>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</si>
  <si>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</si>
  <si>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</si>
  <si>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</si>
  <si>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</si>
  <si>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</si>
  <si>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</si>
  <si>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</si>
  <si>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</si>
  <si>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</si>
  <si>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</si>
  <si>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</si>
  <si>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</si>
  <si>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</si>
  <si>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</si>
  <si>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</si>
  <si>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</si>
  <si>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</si>
  <si>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</si>
  <si>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</si>
  <si>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</si>
  <si>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</si>
  <si>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</si>
  <si>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</si>
  <si>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</si>
  <si>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</si>
  <si>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</si>
  <si>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</si>
  <si>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</si>
  <si>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</si>
  <si>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</si>
  <si>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</si>
  <si>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</si>
  <si>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</si>
  <si>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</si>
  <si>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</si>
  <si>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</si>
  <si>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</si>
  <si>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</si>
  <si>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</si>
  <si>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</si>
  <si>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</si>
  <si>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</si>
  <si>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</si>
  <si>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</si>
  <si>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</si>
  <si>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</si>
  <si>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</si>
  <si>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</si>
  <si>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</si>
  <si>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</si>
  <si>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</si>
  <si>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</si>
  <si>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</si>
  <si>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</si>
  <si>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</si>
  <si>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</si>
  <si>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</si>
  <si>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</si>
  <si>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</si>
  <si>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</si>
  <si>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</si>
  <si>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</si>
  <si>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</si>
  <si>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</si>
  <si>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</si>
  <si>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</si>
  <si>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</si>
  <si>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</si>
  <si>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</si>
  <si>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</si>
  <si>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</si>
  <si>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</si>
  <si>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</si>
  <si>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</si>
  <si>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</si>
  <si>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</si>
  <si>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</si>
  <si>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</si>
  <si>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</si>
  <si>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</si>
  <si>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</si>
  <si>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</si>
  <si>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</si>
  <si>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</si>
  <si>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</si>
  <si>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</si>
  <si>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</si>
  <si>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</si>
  <si>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</si>
  <si>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</si>
  <si>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</si>
  <si>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</si>
  <si>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</si>
  <si>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</si>
  <si>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</si>
  <si>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</si>
  <si>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</si>
  <si>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</si>
  <si>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</si>
  <si>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</si>
  <si>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</si>
  <si>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</si>
  <si>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</si>
  <si>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</si>
  <si>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</si>
  <si>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</si>
  <si>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</si>
  <si>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</si>
  <si>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</si>
  <si>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</si>
  <si>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</si>
  <si>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</si>
  <si>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</si>
  <si>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</si>
  <si>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</si>
  <si>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</si>
  <si>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</si>
  <si>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</si>
  <si>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</si>
  <si>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</si>
  <si>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</si>
  <si>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</si>
  <si>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</si>
  <si>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</si>
  <si>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</si>
  <si>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</si>
  <si>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</si>
  <si>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</si>
  <si>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</si>
  <si>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</si>
  <si>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</si>
  <si>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</si>
  <si>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</si>
  <si>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</si>
  <si>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</si>
  <si>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</si>
  <si>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</si>
  <si>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</si>
  <si>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</si>
  <si>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</si>
  <si>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</si>
  <si>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</si>
  <si>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</si>
  <si>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</si>
  <si>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</si>
  <si>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</si>
  <si>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</si>
  <si>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</si>
  <si>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</si>
  <si>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</si>
  <si>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</si>
  <si>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</si>
  <si>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</si>
  <si>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</si>
  <si>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</si>
  <si>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</si>
  <si>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</si>
  <si>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</si>
  <si>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</si>
  <si>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</si>
  <si>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</si>
  <si>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</si>
  <si>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</si>
  <si>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</si>
  <si>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</si>
  <si>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</si>
  <si>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</si>
  <si>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</si>
  <si>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</si>
  <si>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</si>
  <si>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</si>
  <si>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</si>
  <si>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</si>
  <si>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</si>
  <si>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</si>
  <si>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</si>
  <si>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</si>
  <si>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</si>
  <si>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</si>
  <si>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</si>
  <si>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</si>
  <si>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</si>
  <si>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</si>
  <si>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</si>
  <si>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</si>
  <si>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</si>
  <si>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</si>
  <si>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</si>
  <si>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</si>
  <si>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</si>
  <si>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</si>
  <si>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</si>
  <si>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</si>
  <si>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</si>
  <si>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</si>
  <si>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</si>
  <si>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</si>
  <si>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</si>
  <si>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</si>
  <si>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</si>
  <si>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</si>
  <si>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</si>
  <si>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</si>
  <si>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</si>
  <si>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</si>
  <si>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</si>
  <si>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</si>
  <si>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</si>
  <si>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</si>
  <si>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</si>
  <si>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</si>
  <si>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</si>
  <si>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</si>
  <si>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</si>
  <si>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</si>
  <si>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</si>
  <si>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</si>
  <si>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</si>
  <si>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</si>
  <si>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</si>
  <si>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</si>
  <si>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</si>
  <si>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</si>
  <si>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</si>
  <si>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</si>
  <si>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</si>
  <si>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</si>
  <si>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</si>
  <si>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</si>
  <si>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</si>
  <si>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</si>
  <si>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</si>
  <si>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</si>
  <si>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</si>
  <si>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</si>
  <si>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</si>
  <si>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</si>
  <si>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</si>
  <si>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</si>
  <si>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</si>
  <si>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</si>
  <si>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</si>
  <si>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</si>
  <si>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</si>
  <si>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</si>
  <si>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</si>
  <si>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</si>
  <si>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</si>
  <si>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</si>
  <si>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</si>
  <si>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</si>
  <si>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</si>
  <si>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</si>
  <si>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</si>
  <si>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</si>
  <si>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</si>
  <si>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</si>
  <si>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</si>
  <si>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</si>
  <si>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</si>
  <si>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</si>
  <si>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</si>
  <si>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</si>
  <si>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</si>
  <si>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</si>
  <si>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</si>
  <si>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</si>
  <si>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</si>
  <si>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</si>
  <si>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</si>
  <si>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</si>
  <si>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</si>
  <si>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</si>
  <si>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</si>
  <si>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</si>
  <si>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</si>
  <si>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</si>
  <si>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</si>
  <si>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</si>
  <si>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</si>
  <si>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</si>
  <si>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</si>
  <si>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</si>
  <si>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</si>
  <si>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</si>
  <si>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</si>
  <si>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</si>
  <si>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</si>
  <si>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</si>
  <si>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</si>
  <si>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</si>
  <si>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</si>
  <si>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</si>
  <si>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</si>
  <si>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</si>
  <si>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</si>
  <si>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</si>
  <si>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</si>
  <si>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</si>
  <si>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</si>
  <si>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</si>
  <si>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</si>
  <si>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</si>
  <si>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</si>
  <si>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</si>
  <si>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</si>
  <si>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</si>
  <si>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</si>
  <si>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</si>
  <si>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</si>
  <si>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</si>
  <si>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</si>
  <si>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</si>
  <si>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</si>
  <si>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</si>
  <si>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</si>
  <si>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</si>
  <si>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</si>
  <si>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</si>
  <si>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</si>
  <si>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</si>
  <si>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</si>
  <si>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</si>
  <si>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</si>
  <si>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</si>
  <si>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</si>
  <si>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</si>
  <si>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</si>
  <si>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</si>
  <si>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</si>
  <si>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</si>
  <si>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</si>
  <si>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</si>
  <si>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</si>
  <si>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</si>
  <si>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</si>
  <si>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</si>
  <si>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</si>
  <si>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</si>
  <si>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</si>
  <si>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</si>
  <si>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</si>
  <si>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</si>
  <si>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</si>
  <si>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</si>
  <si>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</si>
  <si>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</si>
  <si>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</si>
  <si>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</si>
  <si>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Difference in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</si>
</sst>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2" fillId="0" borderId="0" xfId="0" applyNumberFormat="1" applyFont="1"/>
    <xf numFmtId="165" fontId="0" fillId="0" borderId="0" xfId="0" applyNumberFormat="1"/>
    <xf numFmtId="0" fontId="1" fillId="0" borderId="1" xfId="0" applyFont="1" applyBorder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0-44CF-AB17-7B297DA3BC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0-44CF-AB17-7B297DA3BC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0-44CF-AB17-7B297DA3BC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0-44CF-AB17-7B297DA3B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0797647"/>
        <c:axId val="1690799727"/>
      </c:barChart>
      <c:catAx>
        <c:axId val="169079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99727"/>
        <c:crosses val="autoZero"/>
        <c:auto val="1"/>
        <c:lblAlgn val="ctr"/>
        <c:lblOffset val="100"/>
        <c:noMultiLvlLbl val="0"/>
      </c:catAx>
      <c:valAx>
        <c:axId val="169079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B-4476-9986-D533B90A46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B-4476-9986-D533B90A46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4B-4476-9986-D533B90A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6332351"/>
        <c:axId val="1736330271"/>
      </c:barChart>
      <c:catAx>
        <c:axId val="173633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330271"/>
        <c:crosses val="autoZero"/>
        <c:auto val="1"/>
        <c:lblAlgn val="ctr"/>
        <c:lblOffset val="100"/>
        <c:noMultiLvlLbl val="0"/>
      </c:catAx>
      <c:valAx>
        <c:axId val="1736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33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A-4187-8DFA-2079C68FC8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A-4187-8DFA-2079C68FC8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A-4187-8DFA-2079C68FC8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2A-4187-8DFA-2079C68FC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084751"/>
        <c:axId val="1736086831"/>
      </c:lineChart>
      <c:catAx>
        <c:axId val="173608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86831"/>
        <c:crosses val="autoZero"/>
        <c:auto val="1"/>
        <c:lblAlgn val="ctr"/>
        <c:lblOffset val="100"/>
        <c:noMultiLvlLbl val="0"/>
      </c:catAx>
      <c:valAx>
        <c:axId val="173608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8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1-4B05-B10D-A774AD402E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1-4B05-B10D-A774AD402E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1-4B05-B10D-A774AD402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08912"/>
        <c:axId val="113203088"/>
      </c:lineChart>
      <c:catAx>
        <c:axId val="11320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3088"/>
        <c:crosses val="autoZero"/>
        <c:auto val="1"/>
        <c:lblAlgn val="ctr"/>
        <c:lblOffset val="100"/>
        <c:noMultiLvlLbl val="0"/>
      </c:catAx>
      <c:valAx>
        <c:axId val="11320308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35-445E-AF81-8BC3DFF150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35-445E-AF81-8BC3DFF150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35-445E-AF81-8BC3DFF15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71792"/>
        <c:axId val="211769296"/>
      </c:lineChart>
      <c:catAx>
        <c:axId val="21177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9296"/>
        <c:crosses val="autoZero"/>
        <c:auto val="1"/>
        <c:lblAlgn val="ctr"/>
        <c:lblOffset val="100"/>
        <c:noMultiLvlLbl val="0"/>
      </c:catAx>
      <c:valAx>
        <c:axId val="21176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47625</xdr:rowOff>
    </xdr:from>
    <xdr:to>
      <xdr:col>13</xdr:col>
      <xdr:colOff>228600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B1598-DD0E-42D8-8DCA-9A6DA6455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98424</xdr:rowOff>
    </xdr:from>
    <xdr:to>
      <xdr:col>14</xdr:col>
      <xdr:colOff>304800</xdr:colOff>
      <xdr:row>22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91DB9-8128-449A-BBD9-EEB839AE5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15875</xdr:rowOff>
    </xdr:from>
    <xdr:to>
      <xdr:col>14</xdr:col>
      <xdr:colOff>95250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A670B-4C07-4FFC-8EFA-353A86091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187324</xdr:colOff>
      <xdr:row>5</xdr:row>
      <xdr:rowOff>53975</xdr:rowOff>
    </xdr:from>
    <xdr:to>
      <xdr:col>18</xdr:col>
      <xdr:colOff>352425</xdr:colOff>
      <xdr:row>25</xdr:row>
      <xdr:rowOff>93662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E780B-9C80-46EC-B92F-D996EDD3E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15</xdr:row>
      <xdr:rowOff>104774</xdr:rowOff>
    </xdr:from>
    <xdr:to>
      <xdr:col>8</xdr:col>
      <xdr:colOff>390525</xdr:colOff>
      <xdr:row>36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120C87-F91B-42F9-8470-60BAC6523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carlson" refreshedDate="44442.868466898151" createdVersion="7" refreshedVersion="7" minRefreshableVersion="3" recordCount="4114" xr:uid="{FDCB48AC-D1FF-4BD4-97FF-FF34A5491E57}">
  <cacheSource type="worksheet">
    <worksheetSource ref="R1:U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carlson" refreshedDate="44443.455697337966" createdVersion="7" refreshedVersion="7" minRefreshableVersion="3" recordCount="4114" xr:uid="{AABB2F2F-6102-4F87-9973-E194F432222F}">
  <cacheSource type="worksheet">
    <worksheetSource ref="T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carlson" refreshedDate="44448.735156828705" createdVersion="7" refreshedVersion="7" minRefreshableVersion="3" recordCount="4114" xr:uid="{5BE86CE5-24B1-4F45-99A4-7987BA17460E}">
  <cacheSource type="worksheet">
    <worksheetSource ref="U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843C3-BC55-4220-9E3C-BD1F3CA90D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F22B1-69A5-49A9-93B0-265AA97AAE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5FAF9-692A-42C0-A02D-3D31CCF541D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2CAA3-DBE6-40AF-BF29-78D0C3E8CC2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83" zoomScaleNormal="83" workbookViewId="0">
      <pane ySplit="1" topLeftCell="A2" activePane="bottomLeft" state="frozen"/>
      <selection pane="bottomLeft" sqref="A1:U4115"/>
    </sheetView>
  </sheetViews>
  <sheetFormatPr defaultColWidth="8.81640625" defaultRowHeight="14.5" x14ac:dyDescent="0.35"/>
  <cols>
    <col min="1" max="1" width="5.26953125" bestFit="1" customWidth="1"/>
    <col min="2" max="2" width="84.81640625" style="3" bestFit="1" customWidth="1"/>
    <col min="3" max="3" width="158.7265625" style="3" bestFit="1" customWidth="1"/>
    <col min="4" max="4" width="16.7265625" style="6" bestFit="1" customWidth="1"/>
    <col min="5" max="5" width="13" style="8" bestFit="1" customWidth="1"/>
    <col min="6" max="6" width="11" bestFit="1" customWidth="1"/>
    <col min="7" max="7" width="7.7265625" bestFit="1" customWidth="1"/>
    <col min="8" max="8" width="8.54296875" bestFit="1" customWidth="1"/>
    <col min="9" max="9" width="11.54296875" bestFit="1" customWidth="1"/>
    <col min="10" max="10" width="11.81640625" bestFit="1" customWidth="1"/>
    <col min="11" max="11" width="9.54296875" bestFit="1" customWidth="1"/>
    <col min="12" max="12" width="13.81640625" bestFit="1" customWidth="1"/>
    <col min="13" max="13" width="8.81640625" bestFit="1" customWidth="1"/>
    <col min="14" max="14" width="29.7265625" bestFit="1" customWidth="1"/>
    <col min="15" max="15" width="18.453125" bestFit="1" customWidth="1"/>
    <col min="16" max="16" width="17" bestFit="1" customWidth="1"/>
    <col min="17" max="17" width="15.26953125" bestFit="1" customWidth="1"/>
    <col min="18" max="18" width="18.453125" bestFit="1" customWidth="1"/>
    <col min="19" max="19" width="23.453125" style="15" bestFit="1" customWidth="1"/>
    <col min="20" max="20" width="22" style="15" bestFit="1" customWidth="1"/>
    <col min="21" max="21" width="5.8164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8359</v>
      </c>
      <c r="S1" s="14" t="s">
        <v>8365</v>
      </c>
      <c r="T1" s="14" t="s">
        <v>8366</v>
      </c>
      <c r="U1" s="14" t="s">
        <v>8380</v>
      </c>
    </row>
    <row r="2" spans="1:21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29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2.5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29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9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29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29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29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29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29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29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9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16.5" hidden="1" customHeight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19.5" hidden="1" customHeight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15" hidden="1" customHeight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13.5" hidden="1" customHeight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15" hidden="1" customHeight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15" hidden="1" customHeight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17.5" customHeight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29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29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43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29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29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29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9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9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29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9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43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29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43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29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29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3.5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29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29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29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9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29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29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29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9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29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29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29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29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3.5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2.5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3.5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29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29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3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29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3.5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9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29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29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9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3.5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29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3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29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29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29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3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29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29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29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29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998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13</v>
      </c>
      <c r="P2847">
        <f t="shared" si="221"/>
        <v>25.59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29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29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43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3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29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43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29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29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29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43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29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29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43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29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72.5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29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29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29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29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29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29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13" operator="equal">
      <formula>"canceled"</formula>
    </cfRule>
    <cfRule type="cellIs" dxfId="2" priority="14" operator="equal">
      <formula>"failed"</formula>
    </cfRule>
    <cfRule type="cellIs" dxfId="1" priority="15" operator="equal">
      <formula>"successful"</formula>
    </cfRule>
    <cfRule type="cellIs" dxfId="0" priority="16" operator="equal">
      <formula>"live"</formula>
    </cfRule>
  </conditionalFormatting>
  <conditionalFormatting sqref="O1:O1048576 P1 R1:T1">
    <cfRule type="colorScale" priority="5">
      <colorScale>
        <cfvo type="min"/>
        <cfvo type="percentile" val="90"/>
        <cfvo type="max"/>
        <color rgb="FFFF0000"/>
        <color rgb="FFFFEB84"/>
        <color theme="4" tint="-0.249977111117893"/>
      </colorScale>
    </cfRule>
  </conditionalFormatting>
  <conditionalFormatting sqref="U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DF4D-58F5-470D-A4C1-8BE2C879F4B0}">
  <sheetPr codeName="Sheet3"/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  <col min="7" max="7" width="11.54296875" bestFit="1" customWidth="1"/>
    <col min="8" max="8" width="9.453125" bestFit="1" customWidth="1"/>
    <col min="9" max="9" width="10" bestFit="1" customWidth="1"/>
    <col min="10" max="10" width="7.17968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8317-7DDD-4434-AB95-EA2316BE7D7A}">
  <sheetPr codeName="Sheet4"/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5429687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6C32-6A9A-4E18-BBF2-F159EBD10326}">
  <sheetPr codeName="Sheet1"/>
  <dimension ref="A1:F18"/>
  <sheetViews>
    <sheetView topLeftCell="B1" workbookViewId="0">
      <selection activeCell="B9" sqref="B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8367</v>
      </c>
      <c r="B1" t="s">
        <v>8315</v>
      </c>
    </row>
    <row r="2" spans="1:6" x14ac:dyDescent="0.35">
      <c r="A2" s="11" t="s">
        <v>8380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A31C9-31B1-4D5F-8F49-BE24C1C33763}">
  <dimension ref="A1:F6"/>
  <sheetViews>
    <sheetView topLeftCell="B1" workbookViewId="0">
      <selection activeCell="C3" sqref="C3"/>
    </sheetView>
  </sheetViews>
  <sheetFormatPr defaultRowHeight="14.5" x14ac:dyDescent="0.35"/>
  <cols>
    <col min="1" max="1" width="31.1796875" bestFit="1" customWidth="1"/>
    <col min="2" max="2" width="33.54296875" customWidth="1"/>
    <col min="3" max="3" width="26" customWidth="1"/>
    <col min="4" max="4" width="16.81640625" customWidth="1"/>
    <col min="5" max="5" width="15.81640625" bestFit="1" customWidth="1"/>
    <col min="6" max="6" width="10.81640625" bestFit="1" customWidth="1"/>
  </cols>
  <sheetData>
    <row r="1" spans="1:6" x14ac:dyDescent="0.35">
      <c r="A1" s="17" t="s">
        <v>8381</v>
      </c>
      <c r="B1" s="17" t="s">
        <v>4110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4F1C-46F2-466C-B37F-23F63F24BA45}">
  <dimension ref="A1:C14"/>
  <sheetViews>
    <sheetView workbookViewId="0">
      <selection activeCell="H10" sqref="H10"/>
    </sheetView>
  </sheetViews>
  <sheetFormatPr defaultRowHeight="14.5" x14ac:dyDescent="0.3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 x14ac:dyDescent="0.35">
      <c r="B1" s="1" t="s">
        <v>8385</v>
      </c>
      <c r="C1" s="1" t="s">
        <v>8386</v>
      </c>
    </row>
    <row r="2" spans="1:3" x14ac:dyDescent="0.3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8390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35">
      <c r="B8" s="19"/>
      <c r="C8" s="19"/>
    </row>
    <row r="9" spans="1:3" x14ac:dyDescent="0.3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5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FF94-3499-40D2-A3B1-C499462EC627}">
  <dimension ref="A1:F18"/>
  <sheetViews>
    <sheetView workbookViewId="0">
      <selection activeCell="F26" sqref="F26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  <col min="7" max="7" width="12.7265625" bestFit="1" customWidth="1"/>
    <col min="8" max="8" width="6.54296875" bestFit="1" customWidth="1"/>
    <col min="9" max="9" width="15.54296875" bestFit="1" customWidth="1"/>
    <col min="10" max="10" width="5.1796875" bestFit="1" customWidth="1"/>
    <col min="11" max="11" width="6.7265625" bestFit="1" customWidth="1"/>
    <col min="12" max="12" width="10.81640625" bestFit="1" customWidth="1"/>
    <col min="13" max="13" width="7.81640625" bestFit="1" customWidth="1"/>
    <col min="14" max="14" width="9.453125" bestFit="1" customWidth="1"/>
    <col min="15" max="15" width="9.7265625" bestFit="1" customWidth="1"/>
    <col min="16" max="16" width="4.26953125" bestFit="1" customWidth="1"/>
    <col min="17" max="17" width="12.453125" bestFit="1" customWidth="1"/>
    <col min="18" max="18" width="6.1796875" bestFit="1" customWidth="1"/>
    <col min="19" max="19" width="13.54296875" bestFit="1" customWidth="1"/>
    <col min="20" max="20" width="7.7265625" bestFit="1" customWidth="1"/>
    <col min="21" max="21" width="6.81640625" bestFit="1" customWidth="1"/>
    <col min="22" max="22" width="10.1796875" bestFit="1" customWidth="1"/>
    <col min="23" max="23" width="7.26953125" bestFit="1" customWidth="1"/>
    <col min="24" max="24" width="11.54296875" bestFit="1" customWidth="1"/>
    <col min="25" max="25" width="6.54296875" bestFit="1" customWidth="1"/>
    <col min="26" max="26" width="5.54296875" bestFit="1" customWidth="1"/>
    <col min="27" max="27" width="4.453125" bestFit="1" customWidth="1"/>
    <col min="28" max="28" width="15.81640625" bestFit="1" customWidth="1"/>
    <col min="29" max="29" width="11" bestFit="1" customWidth="1"/>
    <col min="30" max="30" width="4.7265625" bestFit="1" customWidth="1"/>
    <col min="31" max="31" width="13.81640625" bestFit="1" customWidth="1"/>
    <col min="32" max="32" width="6.453125" bestFit="1" customWidth="1"/>
    <col min="33" max="33" width="11" bestFit="1" customWidth="1"/>
    <col min="34" max="34" width="16.81640625" bestFit="1" customWidth="1"/>
    <col min="35" max="35" width="6.81640625" bestFit="1" customWidth="1"/>
    <col min="36" max="36" width="14.81640625" bestFit="1" customWidth="1"/>
    <col min="37" max="37" width="9.81640625" bestFit="1" customWidth="1"/>
    <col min="38" max="38" width="11.453125" bestFit="1" customWidth="1"/>
    <col min="39" max="39" width="12.1796875" bestFit="1" customWidth="1"/>
    <col min="40" max="40" width="10.1796875" bestFit="1" customWidth="1"/>
    <col min="41" max="41" width="4.81640625" bestFit="1" customWidth="1"/>
    <col min="42" max="42" width="11.7265625" bestFit="1" customWidth="1"/>
    <col min="43" max="43" width="11.26953125" bestFit="1" customWidth="1"/>
  </cols>
  <sheetData>
    <row r="1" spans="1:6" x14ac:dyDescent="0.35">
      <c r="A1" s="11" t="s">
        <v>8367</v>
      </c>
      <c r="B1" t="s">
        <v>8315</v>
      </c>
    </row>
    <row r="2" spans="1:6" x14ac:dyDescent="0.35">
      <c r="A2" s="11" t="s">
        <v>8380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  <c r="F5" s="17" t="s">
        <v>8418</v>
      </c>
    </row>
    <row r="6" spans="1:6" x14ac:dyDescent="0.35">
      <c r="A6" s="16" t="s">
        <v>8374</v>
      </c>
      <c r="B6" s="13">
        <v>56</v>
      </c>
      <c r="C6" s="13">
        <v>33</v>
      </c>
      <c r="D6" s="13">
        <v>7</v>
      </c>
      <c r="E6" s="13">
        <v>96</v>
      </c>
      <c r="F6">
        <f>GETPIVOTDATA("outcomes",$A$4,"outcomes","successful","Date Created Conversion",1)-GETPIVOTDATA("outcomes",$A$4,"outcomes","failed","Date Created Conversion",1)</f>
        <v>23</v>
      </c>
    </row>
    <row r="7" spans="1:6" x14ac:dyDescent="0.35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  <c r="F7">
        <f>GETPIVOTDATA("outcomes",$A$4,"outcomes","successful","Date Created Conversion",2)-GETPIVOTDATA("outcomes",$A$4,"outcomes","failed","Date Created Conversion",2)</f>
        <v>32</v>
      </c>
    </row>
    <row r="8" spans="1:6" x14ac:dyDescent="0.35">
      <c r="A8" s="16" t="s">
        <v>8376</v>
      </c>
      <c r="B8" s="13">
        <v>56</v>
      </c>
      <c r="C8" s="13">
        <v>33</v>
      </c>
      <c r="D8" s="13">
        <v>3</v>
      </c>
      <c r="E8" s="13">
        <v>92</v>
      </c>
      <c r="F8">
        <f>GETPIVOTDATA("outcomes",$A$4,"outcomes","successful","Date Created Conversion",3)-GETPIVOTDATA("outcomes",$A$4,"outcomes","failed","Date Created Conversion",3)</f>
        <v>23</v>
      </c>
    </row>
    <row r="9" spans="1:6" x14ac:dyDescent="0.35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  <c r="F9">
        <f>GETPIVOTDATA("outcomes",$A$4,"outcomes","successful","Date Created Conversion",4)-GETPIVOTDATA("outcomes",$A$4,"outcomes","failed","Date Created Conversion",4)</f>
        <v>31</v>
      </c>
    </row>
    <row r="10" spans="1:6" x14ac:dyDescent="0.35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  <c r="F10">
        <f>GETPIVOTDATA("outcomes",$A$4,"outcomes","successful","Date Created Conversion",5)-GETPIVOTDATA("outcomes",$A$4,"outcomes","failed","Date Created Conversion",5)</f>
        <v>59</v>
      </c>
    </row>
    <row r="11" spans="1:6" x14ac:dyDescent="0.35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  <c r="F11">
        <f>GETPIVOTDATA("outcomes",$A$4,"outcomes","successful","Date Created Conversion",6)-GETPIVOTDATA("outcomes",$A$4,"outcomes","failed","Date Created Conversion",6)</f>
        <v>51</v>
      </c>
    </row>
    <row r="12" spans="1:6" x14ac:dyDescent="0.35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  <c r="F12">
        <f>GETPIVOTDATA("outcomes",$A$4,"outcomes","successful","Date Created Conversion",7)-GETPIVOTDATA("outcomes",$A$4,"outcomes","failed","Date Created Conversion",7)</f>
        <v>37</v>
      </c>
    </row>
    <row r="13" spans="1:6" x14ac:dyDescent="0.35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  <c r="F13">
        <f>GETPIVOTDATA("outcomes",$A$4,"outcomes","successful","Date Created Conversion",8)-GETPIVOTDATA("outcomes",$A$4,"outcomes","failed","Date Created Conversion",8)</f>
        <v>25</v>
      </c>
    </row>
    <row r="14" spans="1:6" x14ac:dyDescent="0.35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  <c r="F14">
        <f>GETPIVOTDATA("outcomes",$A$4,"outcomes","successful","Date Created Conversion",9)-GETPIVOTDATA("outcomes",$A$4,"outcomes","failed","Date Created Conversion",9)</f>
        <v>25</v>
      </c>
    </row>
    <row r="15" spans="1:6" x14ac:dyDescent="0.35">
      <c r="A15" s="16" t="s">
        <v>8372</v>
      </c>
      <c r="B15" s="13">
        <v>65</v>
      </c>
      <c r="C15" s="13">
        <v>50</v>
      </c>
      <c r="D15" s="13"/>
      <c r="E15" s="13">
        <v>115</v>
      </c>
      <c r="F15">
        <f>GETPIVOTDATA("outcomes",$A$4,"outcomes","successful","Date Created Conversion",10)-GETPIVOTDATA("outcomes",$A$4,"outcomes","failed","Date Created Conversion",10)</f>
        <v>15</v>
      </c>
    </row>
    <row r="16" spans="1:6" x14ac:dyDescent="0.35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  <c r="F16">
        <f>GETPIVOTDATA("outcomes",$A$4,"outcomes","successful","Date Created Conversion",11)-GETPIVOTDATA("outcomes",$A$4,"outcomes","failed","Date Created Conversion",11)</f>
        <v>23</v>
      </c>
    </row>
    <row r="17" spans="1:6" x14ac:dyDescent="0.35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  <c r="F17">
        <f>GETPIVOTDATA("outcomes",$A$4,"outcomes","successful","Date Created Conversion",12)-GETPIVOTDATA("outcomes",$A$4,"outcomes","failed","Date Created Conversion",12)</f>
        <v>2</v>
      </c>
    </row>
    <row r="18" spans="1:6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74DD-AF2A-4E33-BEE0-4C3FDC68D63E}">
  <dimension ref="A1:I13"/>
  <sheetViews>
    <sheetView tabSelected="1" workbookViewId="0">
      <pane ySplit="1" topLeftCell="A20" activePane="bottomLeft" state="frozen"/>
      <selection pane="bottomLeft" activeCell="K20" sqref="K20"/>
    </sheetView>
  </sheetViews>
  <sheetFormatPr defaultRowHeight="14.5" x14ac:dyDescent="0.35"/>
  <cols>
    <col min="1" max="1" width="17.8164062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9" x14ac:dyDescent="0.35">
      <c r="A1" s="20" t="s">
        <v>8382</v>
      </c>
      <c r="B1" s="20" t="s">
        <v>8399</v>
      </c>
      <c r="C1" s="20" t="s">
        <v>8400</v>
      </c>
      <c r="D1" s="20" t="s">
        <v>8401</v>
      </c>
      <c r="E1" s="20" t="s">
        <v>8402</v>
      </c>
      <c r="F1" s="20" t="s">
        <v>8403</v>
      </c>
      <c r="G1" s="20" t="s">
        <v>8404</v>
      </c>
      <c r="H1" s="20" t="s">
        <v>8405</v>
      </c>
      <c r="I1" s="17"/>
    </row>
    <row r="2" spans="1:9" x14ac:dyDescent="0.35">
      <c r="A2" t="s">
        <v>8406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  <c r="I2" s="21"/>
    </row>
    <row r="3" spans="1:9" x14ac:dyDescent="0.35">
      <c r="A3" t="s">
        <v>8407</v>
      </c>
      <c r="B3">
        <f>COUNTIFS(Kickstarter!$D:$D,"&gt;=1000", Kickstarter!$D:$D,"&lt;=4999",Kickstarter!$F:$F, "successful", Kickstarter!$R:$R, "plays")</f>
        <v>388</v>
      </c>
      <c r="C3">
        <f>COUNTIFS(Kickstarter!$D:$D,"&gt;=1000", Kickstarter!$D:$D,"&lt;=4999",Kickstarter!$F:$F, "failed", Kickstarter!$R:$R, "plays")</f>
        <v>146</v>
      </c>
      <c r="D3">
        <f>COUNTIFS(Kickstarter!$D:$D,"&gt;=1000", Kickstarter!$D:$D,"&lt;=4999",Kickstarter!$F:$F, "canceled", Kickstarter!$R:$R, "plays")</f>
        <v>0</v>
      </c>
      <c r="E3">
        <f t="shared" ref="E3:E13" si="0">SUM(B3:D3)</f>
        <v>534</v>
      </c>
      <c r="F3" s="21">
        <f t="shared" ref="F3:F13" si="1">B3/$E3</f>
        <v>0.72659176029962547</v>
      </c>
      <c r="G3" s="21">
        <f t="shared" ref="G3:G13" si="2">C3/$E3</f>
        <v>0.27340823970037453</v>
      </c>
      <c r="H3" s="21">
        <f t="shared" ref="H3:H13" si="3">D3/$E3</f>
        <v>0</v>
      </c>
    </row>
    <row r="4" spans="1:9" x14ac:dyDescent="0.35">
      <c r="A4" t="s">
        <v>8408</v>
      </c>
      <c r="B4">
        <f>COUNTIFS(Kickstarter!$D:$D,"&gt;=5000", Kickstarter!$D:$D,"&lt;=9999",Kickstarter!$F:$F, "successful", Kickstarter!$R:$R, "plays")</f>
        <v>93</v>
      </c>
      <c r="C4">
        <f>COUNTIFS(Kickstarter!$D:$D,"&gt;=5000", Kickstarter!$D:$D,"&lt;=9999",Kickstarter!$F:$F, "failed", Kickstarter!$R:$R, "plays")</f>
        <v>76</v>
      </c>
      <c r="D4">
        <f>COUNTIFS(Kickstarter!$D:$D,"&gt;=5000", Kickstarter!$D:$D,"&lt;=9999",Kickstarter!$F:$F, "canceled",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9" x14ac:dyDescent="0.35">
      <c r="A5" t="s">
        <v>8409</v>
      </c>
      <c r="B5">
        <f>COUNTIFS(Kickstarter!$D:$D,"&gt;=10000", Kickstarter!$D:$D,"&lt;=14999",Kickstarter!$F:$F, "successful", Kickstarter!$R:$R, "plays")</f>
        <v>39</v>
      </c>
      <c r="C5">
        <f>COUNTIFS(Kickstarter!$D:$D,"&gt;=10000", Kickstarter!$D:$D,"&lt;=14999",Kickstarter!$F:$F, "failed", Kickstarter!$R:$R, "plays")</f>
        <v>33</v>
      </c>
      <c r="D5">
        <f>COUNTIFS(Kickstarter!$D:$D,"&gt;=10000", Kickstarter!$D:$D,"&lt;=14999",Kickstarter!$F:$F, "canceled",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9" x14ac:dyDescent="0.35">
      <c r="A6" t="s">
        <v>8410</v>
      </c>
      <c r="B6">
        <f>COUNTIFS(Kickstarter!$D:$D,"&gt;=15000", Kickstarter!$D:$D,"&lt;=19999",Kickstarter!$F:$F, "successful", Kickstarter!$R:$R, "plays")</f>
        <v>12</v>
      </c>
      <c r="C6">
        <f>COUNTIFS(Kickstarter!$D:$D,"&gt;=15000", Kickstarter!$D:$D,"&lt;=19999",Kickstarter!$F:$F, "failed", Kickstarter!$R:$R, "plays")</f>
        <v>12</v>
      </c>
      <c r="D6">
        <f>COUNTIFS(Kickstarter!$D:$D,"&gt;=15000", Kickstarter!$D:$D,"&lt;=19999",Kickstarter!$F:$F, 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9" x14ac:dyDescent="0.35">
      <c r="A7" t="s">
        <v>8411</v>
      </c>
      <c r="B7">
        <f>COUNTIFS(Kickstarter!$D:$D,"&gt;=20000", Kickstarter!$D:$D,"&lt;=24999",Kickstarter!$F:$F, "successful", Kickstarter!$R:$R, "plays")</f>
        <v>9</v>
      </c>
      <c r="C7">
        <f>COUNTIFS(Kickstarter!$D:$D,"&gt;=20000", Kickstarter!$D:$D,"&lt;=24999",Kickstarter!$F:$F, "failed", Kickstarter!$R:$R, "plays")</f>
        <v>11</v>
      </c>
      <c r="D7">
        <f>COUNTIFS(Kickstarter!$D:$D,"&gt;=20000", Kickstarter!$D:$D,"&lt;=24999",Kickstarter!$F:$F, "canceled",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9" x14ac:dyDescent="0.35">
      <c r="A8" t="s">
        <v>8412</v>
      </c>
      <c r="B8">
        <f>COUNTIFS(Kickstarter!$D:$D,"&gt;=25000", Kickstarter!$D:$D,"&lt;=29999",Kickstarter!$F:$F, "successful", Kickstarter!$R:$R, "plays")</f>
        <v>1</v>
      </c>
      <c r="C8">
        <f>COUNTIFS(Kickstarter!$D:$D,"&gt;=25000", Kickstarter!$D:$D,"&lt;=29999",Kickstarter!$F:$F, "failed", Kickstarter!$R:$R, "plays")</f>
        <v>4</v>
      </c>
      <c r="D8">
        <f>COUNTIFS(Kickstarter!$D:$D,"&gt;=25000", Kickstarter!$D:$D,"&lt;=29999",Kickstarter!$F:$F, "canceled",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9" x14ac:dyDescent="0.35">
      <c r="A9" t="s">
        <v>8413</v>
      </c>
      <c r="B9">
        <f>COUNTIFS(Kickstarter!$D:$D,"&gt;=30000", Kickstarter!$D:$D,"&lt;=34999",Kickstarter!$F:$F, "successful", Kickstarter!$R:$R, "plays")</f>
        <v>3</v>
      </c>
      <c r="C9">
        <f>COUNTIFS(Kickstarter!$D:$D,"&gt;=30000", Kickstarter!$D:$D,"&lt;=34999",Kickstarter!$F:$F, "failed", Kickstarter!$R:$R, "plays")</f>
        <v>8</v>
      </c>
      <c r="D9">
        <f>COUNTIFS(Kickstarter!$D:$D,"&gt;=30000", Kickstarter!$D:$D,"&lt;=34999",Kickstarter!$F:$F, "canceled",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9" x14ac:dyDescent="0.35">
      <c r="A10" t="s">
        <v>8414</v>
      </c>
      <c r="B10">
        <f>COUNTIFS(Kickstarter!$D:$D,"&gt;=35000", Kickstarter!$D:$D,"&lt;=39999",Kickstarter!$F:$F, "successful", Kickstarter!$R:$R, "plays")</f>
        <v>4</v>
      </c>
      <c r="C10">
        <f>COUNTIFS(Kickstarter!$D:$D,"&gt;=35000", Kickstarter!$D:$D,"&lt;=39999",Kickstarter!$F:$F, "failed", Kickstarter!$R:$R, "plays")</f>
        <v>2</v>
      </c>
      <c r="D10">
        <f>COUNTIFS(Kickstarter!$D:$D,"&gt;=35000", Kickstarter!$D:$D,"&lt;=39999",Kickstarter!$F:$F, "canceled",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9" x14ac:dyDescent="0.35">
      <c r="A11" t="s">
        <v>8415</v>
      </c>
      <c r="B11">
        <f>COUNTIFS(Kickstarter!$D:$D,"&gt;=40000", Kickstarter!$D:$D,"&lt;=44999",Kickstarter!$F:$F, "successful", Kickstarter!$R:$R, "plays")</f>
        <v>2</v>
      </c>
      <c r="C11">
        <f>COUNTIFS(Kickstarter!$D:$D,"&gt;=40000", Kickstarter!$D:$D,"&lt;=44999",Kickstarter!$F:$F, "failed", Kickstarter!$R:$R, "plays")</f>
        <v>1</v>
      </c>
      <c r="D11">
        <f>COUNTIFS(Kickstarter!$D:$D,"&gt;=40000", Kickstarter!$D:$D,"&lt;=44999",Kickstarter!$F:$F, "canceled",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9" x14ac:dyDescent="0.35">
      <c r="A12" t="s">
        <v>8416</v>
      </c>
      <c r="B12">
        <f>COUNTIFS(Kickstarter!$D:$D,"&gt;=45000", Kickstarter!$D:$D,"&lt;=49999",Kickstarter!$F:$F, "successful", Kickstarter!$R:$R, "plays")</f>
        <v>0</v>
      </c>
      <c r="C12">
        <f>COUNTIFS(Kickstarter!$D:$D,"&gt;=45000", Kickstarter!$D:$D,"&lt;=49999",Kickstarter!$F:$F, "failed", Kickstarter!$R:$R, "plays")</f>
        <v>1</v>
      </c>
      <c r="D12">
        <f>COUNTIFS(Kickstarter!$D:$D,"&gt;=45000", Kickstarter!$D:$D,"&lt;=49999",Kickstarter!$F:$F, 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9" x14ac:dyDescent="0.35">
      <c r="A13" t="s">
        <v>8417</v>
      </c>
      <c r="B13">
        <f>COUNTIFS(Kickstarter!$D:$D,"&gt;50000",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 "canceled", Kickstarter!$R:$R,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vcarlson</cp:lastModifiedBy>
  <dcterms:created xsi:type="dcterms:W3CDTF">2017-04-20T15:17:24Z</dcterms:created>
  <dcterms:modified xsi:type="dcterms:W3CDTF">2021-09-14T22:19:26Z</dcterms:modified>
</cp:coreProperties>
</file>