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7e8536f9e44ec/Desktop/Data Bootcamp/Module 1/Challenge Starter_Code - Module 1/"/>
    </mc:Choice>
  </mc:AlternateContent>
  <xr:revisionPtr revIDLastSave="825" documentId="8_{B09F6403-751B-4116-82E1-36ADA48AF033}" xr6:coauthVersionLast="47" xr6:coauthVersionMax="47" xr10:uidLastSave="{11ED3E49-B292-404A-A7D8-97B93303D419}"/>
  <bookViews>
    <workbookView xWindow="43080" yWindow="-120" windowWidth="29040" windowHeight="15720" activeTab="3" xr2:uid="{00000000-000D-0000-FFFF-FFFF00000000}"/>
  </bookViews>
  <sheets>
    <sheet name="Success by Parent - Category " sheetId="3" r:id="rId1"/>
    <sheet name="Success by Sub-Cat" sheetId="4" r:id="rId2"/>
    <sheet name="Success by Launch Date" sheetId="5" r:id="rId3"/>
    <sheet name="Crowdfunding" sheetId="1" r:id="rId4"/>
    <sheet name="Crowdfunding Goal Analysis" sheetId="2" r:id="rId5"/>
    <sheet name="Statistical Analysis" sheetId="7" r:id="rId6"/>
  </sheets>
  <definedNames>
    <definedName name="_xlnm._FilterDatabase" localSheetId="3" hidden="1">Crowdfunding!$A$1:$T$1001</definedName>
    <definedName name="_xlnm._FilterDatabase" localSheetId="5" hidden="1">'Statistical Analysis'!$A$1:$D$566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7" l="1"/>
  <c r="H12" i="7"/>
  <c r="H13" i="7"/>
  <c r="H14" i="7"/>
  <c r="H15" i="7"/>
  <c r="H16" i="7"/>
  <c r="H17" i="7"/>
  <c r="G17" i="7"/>
  <c r="G15" i="7"/>
  <c r="G14" i="7"/>
  <c r="G13" i="7"/>
  <c r="G12" i="7"/>
  <c r="D13" i="2"/>
  <c r="D12" i="2"/>
  <c r="D11" i="2"/>
  <c r="D10" i="2"/>
  <c r="D9" i="2"/>
  <c r="D8" i="2"/>
  <c r="D7" i="2"/>
  <c r="D5" i="2"/>
  <c r="D6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E4" i="2" l="1"/>
  <c r="F4" i="2" s="1"/>
  <c r="E11" i="2"/>
  <c r="H11" i="2" s="1"/>
  <c r="E2" i="2"/>
  <c r="H2" i="2" s="1"/>
  <c r="E13" i="2"/>
  <c r="G13" i="2" s="1"/>
  <c r="E6" i="2"/>
  <c r="F6" i="2" s="1"/>
  <c r="E9" i="2"/>
  <c r="H9" i="2" s="1"/>
  <c r="E12" i="2"/>
  <c r="F12" i="2" s="1"/>
  <c r="E8" i="2"/>
  <c r="E10" i="2"/>
  <c r="F10" i="2" s="1"/>
  <c r="E7" i="2"/>
  <c r="E5" i="2"/>
  <c r="H5" i="2" s="1"/>
  <c r="E3" i="2"/>
  <c r="G3" i="2" s="1"/>
  <c r="G11" i="2" l="1"/>
  <c r="G10" i="2"/>
  <c r="F13" i="2"/>
  <c r="G9" i="2"/>
  <c r="H4" i="2"/>
  <c r="G4" i="2"/>
  <c r="G2" i="2"/>
  <c r="F11" i="2"/>
  <c r="F2" i="2"/>
  <c r="F3" i="2"/>
  <c r="H3" i="2"/>
  <c r="H6" i="2"/>
  <c r="G6" i="2"/>
  <c r="H13" i="2"/>
  <c r="G12" i="2"/>
  <c r="G8" i="2"/>
  <c r="H8" i="2"/>
  <c r="G7" i="2"/>
  <c r="H7" i="2"/>
  <c r="H12" i="2"/>
  <c r="H10" i="2"/>
  <c r="F7" i="2"/>
  <c r="G5" i="2"/>
  <c r="F9" i="2"/>
  <c r="F5" i="2"/>
  <c r="F8" i="2"/>
</calcChain>
</file>

<file path=xl/sharedStrings.xml><?xml version="1.0" encoding="utf-8"?>
<sst xmlns="http://schemas.openxmlformats.org/spreadsheetml/2006/main" count="9067" uniqueCount="2119">
  <si>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</si>
  <si>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</si>
  <si>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</si>
  <si>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</si>
  <si>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</si>
  <si>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</si>
  <si>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</si>
  <si>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</si>
  <si>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</si>
  <si>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</si>
  <si>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</si>
  <si>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</si>
  <si>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</si>
  <si>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</si>
  <si>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</si>
  <si>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</si>
  <si>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</si>
  <si>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</si>
  <si>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</si>
  <si>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</si>
  <si>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</si>
  <si>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</si>
  <si>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</si>
  <si>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</si>
  <si>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</si>
  <si>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</si>
  <si>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</si>
  <si>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</si>
  <si>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</si>
  <si>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</si>
  <si>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</si>
  <si>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</si>
  <si>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</si>
  <si>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</si>
  <si>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</si>
  <si>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</si>
  <si>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</si>
  <si>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</si>
  <si>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</si>
  <si>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</si>
  <si>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</si>
  <si>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</si>
  <si>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</si>
  <si>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</si>
  <si>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</si>
  <si>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</si>
  <si>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</si>
  <si>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</si>
  <si>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</si>
  <si>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</si>
  <si>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</si>
  <si>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</si>
  <si>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</si>
  <si>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</si>
  <si>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</si>
  <si>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</si>
  <si>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</si>
  <si>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</si>
  <si>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</si>
  <si>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</si>
  <si>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</si>
  <si>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</si>
  <si>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</si>
  <si>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</si>
  <si>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</si>
  <si>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</si>
  <si>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</si>
  <si>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</si>
  <si>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</si>
  <si>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</si>
  <si>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</si>
  <si>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</si>
  <si>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</si>
  <si>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</si>
  <si>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</si>
  <si>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</si>
  <si>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</si>
  <si>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</si>
  <si>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</si>
  <si>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</si>
  <si>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</si>
  <si>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</si>
  <si>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</si>
  <si>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</si>
  <si>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</si>
  <si>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</si>
  <si>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</si>
  <si>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</si>
  <si>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</si>
  <si>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</si>
  <si>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</si>
  <si>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</si>
  <si>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</si>
  <si>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</si>
  <si>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</si>
  <si>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</si>
  <si>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</si>
  <si>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</si>
  <si>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</si>
  <si>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</si>
  <si>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</si>
  <si>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</si>
  <si>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</si>
  <si>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</si>
  <si>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</si>
  <si>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</si>
  <si>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</si>
  <si>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</si>
  <si>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</si>
  <si>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</si>
  <si>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</si>
  <si>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</si>
  <si>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</si>
  <si>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</si>
  <si>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</si>
  <si>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</si>
  <si>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</si>
  <si>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</si>
  <si>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</si>
  <si>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</si>
  <si>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</si>
  <si>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</si>
  <si>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</si>
  <si>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</si>
  <si>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</si>
  <si>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</si>
  <si>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</si>
  <si>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</si>
  <si>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</si>
  <si>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</si>
  <si>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</si>
  <si>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</si>
  <si>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</si>
  <si>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</si>
  <si>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</si>
  <si>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</si>
  <si>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</si>
  <si>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</si>
  <si>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</si>
  <si>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</si>
  <si>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</si>
  <si>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</si>
  <si>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</si>
  <si>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</si>
  <si>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</si>
  <si>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</si>
  <si>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</si>
  <si>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</si>
  <si>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</si>
  <si>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</si>
  <si>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</si>
  <si>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</si>
  <si>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</si>
  <si>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</si>
  <si>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</si>
  <si>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</si>
  <si>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</si>
  <si>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</si>
  <si>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</si>
  <si>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</si>
  <si>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</si>
  <si>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</si>
  <si>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</si>
  <si>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</si>
  <si>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</si>
  <si>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</si>
  <si>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</si>
  <si>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</si>
  <si>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</si>
  <si>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</si>
  <si>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</si>
  <si>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</si>
  <si>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</si>
  <si>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</si>
  <si>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</si>
  <si>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</si>
  <si>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</si>
  <si>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</si>
  <si>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</si>
  <si>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</si>
  <si>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</si>
  <si>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</si>
  <si>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</si>
  <si>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</si>
  <si>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</si>
  <si>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</si>
  <si>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</si>
  <si>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</si>
  <si>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</si>
  <si>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</si>
  <si>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</si>
  <si>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</si>
  <si>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</si>
  <si>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</si>
  <si>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</si>
  <si>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</si>
  <si>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</si>
  <si>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</si>
  <si>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</si>
  <si>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</si>
  <si>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</si>
  <si>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</si>
  <si>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</si>
  <si>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</si>
  <si>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</si>
  <si>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</si>
  <si>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</si>
  <si>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</si>
  <si>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</si>
  <si>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</si>
  <si>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</si>
  <si>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</si>
  <si>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</si>
  <si>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</si>
  <si>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</si>
  <si>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</si>
  <si>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</si>
  <si>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</si>
  <si>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</si>
  <si>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</si>
  <si>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</si>
  <si>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</si>
  <si>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</si>
  <si>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</si>
  <si>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</si>
  <si>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</si>
  <si>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</si>
  <si>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</si>
  <si>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</si>
  <si>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</si>
  <si>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</si>
  <si>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</si>
  <si>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</si>
  <si>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</si>
  <si>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</si>
  <si>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</si>
  <si>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</si>
  <si>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</si>
  <si>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</si>
  <si>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</si>
  <si>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</si>
  <si>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</si>
  <si>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</si>
  <si>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</si>
  <si>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</si>
  <si>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</si>
  <si>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</si>
  <si>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</si>
  <si>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</si>
  <si>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</si>
  <si>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</si>
  <si>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</si>
  <si>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</si>
  <si>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</si>
  <si>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</si>
  <si>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</si>
  <si>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</si>
  <si>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</si>
  <si>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</si>
  <si>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</si>
  <si>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</si>
  <si>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</si>
  <si>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</si>
  <si>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</si>
  <si>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</si>
  <si>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</si>
  <si>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</si>
  <si>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</si>
  <si>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</si>
  <si>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</si>
  <si>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</si>
  <si>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</si>
  <si>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</si>
  <si>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</si>
  <si>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</si>
  <si>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</si>
  <si>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</si>
  <si>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</si>
  <si>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</si>
  <si>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</si>
  <si>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</si>
  <si>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</si>
  <si>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</si>
  <si>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</si>
  <si>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</si>
  <si>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</si>
  <si>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</si>
  <si>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</si>
  <si>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</si>
  <si>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</si>
  <si>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</si>
  <si>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</si>
  <si>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</si>
  <si>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</si>
  <si>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</si>
  <si>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</si>
  <si>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</si>
  <si>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</si>
  <si>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</si>
  <si>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</si>
  <si>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</si>
  <si>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</si>
  <si>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</si>
  <si>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</si>
  <si>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</si>
  <si>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</si>
  <si>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</si>
  <si>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</si>
  <si>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</si>
  <si>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</si>
  <si>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</si>
  <si>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</si>
  <si>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</si>
  <si>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</si>
  <si>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</si>
  <si>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</si>
  <si>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</si>
  <si>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</si>
  <si>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</si>
  <si>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</si>
  <si>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</si>
  <si>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</si>
  <si>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</si>
  <si>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</si>
  <si>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</si>
  <si>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</si>
  <si>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</si>
  <si>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</si>
  <si>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</si>
  <si>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</si>
  <si>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</si>
  <si>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</si>
  <si>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</si>
  <si>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</si>
  <si>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</si>
  <si>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</si>
  <si>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</si>
  <si>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</si>
  <si>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</si>
  <si>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</si>
  <si>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</si>
  <si>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</si>
  <si>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</si>
  <si>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</si>
  <si>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</si>
  <si>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</si>
  <si>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</si>
  <si>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</si>
  <si>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</si>
  <si>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</si>
  <si>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</si>
  <si>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</si>
  <si>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</si>
  <si>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</si>
  <si>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</si>
  <si>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</si>
  <si>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</si>
  <si>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</si>
  <si>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</si>
  <si>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</si>
  <si>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</si>
  <si>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</si>
  <si>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</si>
  <si>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</si>
  <si>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</si>
  <si>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</si>
  <si>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</si>
  <si>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</si>
  <si>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</si>
  <si>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</si>
  <si>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</si>
  <si>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</si>
  <si>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</si>
  <si>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</si>
  <si>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</si>
  <si>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</si>
  <si>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</si>
  <si>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</si>
  <si>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</si>
  <si>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</si>
  <si>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</si>
  <si>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</si>
  <si>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</si>
  <si>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</si>
  <si>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</si>
  <si>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</si>
  <si>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</si>
  <si>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</si>
  <si>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</si>
  <si>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</si>
  <si>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</si>
  <si>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</si>
  <si>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</si>
  <si>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</si>
  <si>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</si>
  <si>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</si>
  <si>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</si>
  <si>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</si>
  <si>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</si>
  <si>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</si>
  <si>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</si>
  <si>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</si>
  <si>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</si>
  <si>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</si>
  <si>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</si>
  <si>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</si>
  <si>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</si>
  <si>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</si>
  <si>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</si>
  <si>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</si>
  <si>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</si>
  <si>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</si>
  <si>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</si>
  <si>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</si>
  <si>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</si>
  <si>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</si>
  <si>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</si>
  <si>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</si>
  <si>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</si>
  <si>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</si>
  <si>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</si>
  <si>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</si>
  <si>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</si>
  <si>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</si>
  <si>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</si>
  <si>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</si>
  <si>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</si>
  <si>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</si>
  <si>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</si>
  <si>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</si>
  <si>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</si>
  <si>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</si>
  <si>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</si>
  <si>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</si>
  <si>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</si>
  <si>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</si>
  <si>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</si>
  <si>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</si>
  <si>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</si>
  <si>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</si>
  <si>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</si>
  <si>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</si>
  <si>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</si>
  <si>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</si>
  <si>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</si>
  <si>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</si>
  <si>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</si>
  <si>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</si>
  <si>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</si>
  <si>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</si>
  <si>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</si>
  <si>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</si>
  <si>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</si>
  <si>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</si>
  <si>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</si>
  <si>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</si>
  <si>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</si>
  <si>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</si>
  <si>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</si>
  <si>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</si>
  <si>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</si>
  <si>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</si>
  <si>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</si>
  <si>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</si>
  <si>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</si>
  <si>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</si>
  <si>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</si>
  <si>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</si>
  <si>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</si>
  <si>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</si>
  <si>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</si>
  <si>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</si>
  <si>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</si>
  <si>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</si>
  <si>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</si>
  <si>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</si>
  <si>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</si>
  <si>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</si>
  <si>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</si>
  <si>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</si>
  <si>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</si>
  <si>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</si>
  <si>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</si>
  <si>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</si>
  <si>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</si>
  <si>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</si>
  <si>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</si>
  <si>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</si>
  <si>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</si>
  <si>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</si>
  <si>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</si>
  <si>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</si>
  <si>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</si>
  <si>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</si>
  <si>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</si>
  <si>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</si>
  <si>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</si>
  <si>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</si>
  <si>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</si>
  <si>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</si>
  <si>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</si>
  <si>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</si>
  <si>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</si>
  <si>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</si>
  <si>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</si>
  <si>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</si>
  <si>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</si>
  <si>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</si>
  <si>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</si>
  <si>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</si>
  <si>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</si>
  <si>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</si>
  <si>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</si>
  <si>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</si>
  <si>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</si>
  <si>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</si>
  <si>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</si>
  <si>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</si>
  <si>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</si>
  <si>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</si>
  <si>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</si>
  <si>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</si>
  <si>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</si>
  <si>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</si>
  <si>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</si>
  <si>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</si>
  <si>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</si>
  <si>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</si>
  <si>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</si>
  <si>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</si>
  <si>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</si>
  <si>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</si>
  <si>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</si>
  <si>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</si>
  <si>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</si>
  <si>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</si>
  <si>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</si>
  <si>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</si>
  <si>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</si>
  <si>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</si>
  <si>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</si>
  <si>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</si>
  <si>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</si>
  <si>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</si>
  <si>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</si>
  <si>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</si>
  <si>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</si>
  <si>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</si>
  <si>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</si>
  <si>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</si>
  <si>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</si>
  <si>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</si>
  <si>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</si>
  <si>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</si>
  <si>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</si>
  <si>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</si>
  <si>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</si>
  <si>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</si>
  <si>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</si>
  <si>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</si>
  <si>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</si>
  <si>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</si>
  <si>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</si>
  <si>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</si>
  <si>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</si>
  <si>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</si>
  <si>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</si>
  <si>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</si>
  <si>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</si>
  <si>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</si>
  <si>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</si>
  <si>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</si>
  <si>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</si>
  <si>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</si>
  <si>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</si>
  <si>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</si>
  <si>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</si>
  <si>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</si>
  <si>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</si>
  <si>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</si>
  <si>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</si>
  <si>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</si>
  <si>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</si>
  <si>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</si>
  <si>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</si>
  <si>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</si>
  <si>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</si>
  <si>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</si>
  <si>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</si>
  <si>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</si>
  <si>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</si>
  <si>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</si>
  <si>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</si>
  <si>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</si>
  <si>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</si>
  <si>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</si>
  <si>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</si>
  <si>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</si>
  <si>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</si>
  <si>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</si>
  <si>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</si>
  <si>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</si>
  <si>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</si>
  <si>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</si>
  <si>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</si>
  <si>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</si>
  <si>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</si>
  <si>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</si>
  <si>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</si>
  <si>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</si>
  <si>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</si>
  <si>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</si>
  <si>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</si>
  <si>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</si>
  <si>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</si>
  <si>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</si>
  <si>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</si>
  <si>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</si>
  <si>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</si>
  <si>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</si>
  <si>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</si>
  <si>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</si>
  <si>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</si>
  <si>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</si>
  <si>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</si>
  <si>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</si>
  <si>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</si>
  <si>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</si>
  <si>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</si>
  <si>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</si>
  <si>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</si>
  <si>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</si>
  <si>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</si>
  <si>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</si>
  <si>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</si>
  <si>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</si>
  <si>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</si>
  <si>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</si>
  <si>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</si>
  <si>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</si>
  <si>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</si>
  <si>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</si>
  <si>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</si>
  <si>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</si>
  <si>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</si>
  <si>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</si>
  <si>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</si>
  <si>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</si>
  <si>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</si>
  <si>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</si>
  <si>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</si>
  <si>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</si>
  <si>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</si>
  <si>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</si>
  <si>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</si>
  <si>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</si>
  <si>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</si>
  <si>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</si>
  <si>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</si>
  <si>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</si>
  <si>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</si>
  <si>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</si>
  <si>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</si>
  <si>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</si>
  <si>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</si>
  <si>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</si>
  <si>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</si>
  <si>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</si>
  <si>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</si>
  <si>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</si>
  <si>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</si>
  <si>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</si>
  <si>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</si>
  <si>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</si>
  <si>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</si>
  <si>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</si>
  <si>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</si>
  <si>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</si>
  <si>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</si>
  <si>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</si>
  <si>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</si>
  <si>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</si>
  <si>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</si>
  <si>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</si>
  <si>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</si>
  <si>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</si>
  <si>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</si>
  <si>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</si>
  <si>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</si>
  <si>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</si>
  <si>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</si>
  <si>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</si>
  <si>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</si>
  <si>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</si>
  <si>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</si>
  <si>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</si>
  <si>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</si>
  <si>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</si>
  <si>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</si>
  <si>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</si>
  <si>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</si>
  <si>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</si>
  <si>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</si>
  <si>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</si>
  <si>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</si>
  <si>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</si>
  <si>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</si>
  <si>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</si>
  <si>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</si>
  <si>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</si>
  <si>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</si>
  <si>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</si>
  <si>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</si>
  <si>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</si>
  <si>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</si>
  <si>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</si>
  <si>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</si>
  <si>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</si>
  <si>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</si>
  <si>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</si>
  <si>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</si>
  <si>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</si>
  <si>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</si>
  <si>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</si>
  <si>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</si>
  <si>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</si>
  <si>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</si>
  <si>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</si>
  <si>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</si>
  <si>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</si>
  <si>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</si>
  <si>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</si>
  <si>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</si>
  <si>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</si>
  <si>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</si>
  <si>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</si>
  <si>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</si>
  <si>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</si>
  <si>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</si>
  <si>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</si>
  <si>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</si>
  <si>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</si>
  <si>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</si>
  <si>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</si>
  <si>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</si>
  <si>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</si>
  <si>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</si>
  <si>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</si>
  <si>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</si>
  <si>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</si>
  <si>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</si>
  <si>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</si>
  <si>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</si>
  <si>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</si>
  <si>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</si>
  <si>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</si>
  <si>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</si>
  <si>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</si>
  <si>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</si>
  <si>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</si>
  <si>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</si>
  <si>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</si>
  <si>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</si>
  <si>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</si>
  <si>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</si>
  <si>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</si>
  <si>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</si>
  <si>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</si>
  <si>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</si>
  <si>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</si>
  <si>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</si>
  <si>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</si>
  <si>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</si>
  <si>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</si>
  <si>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</si>
  <si>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</si>
  <si>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</si>
  <si>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</si>
  <si>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</si>
  <si>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</si>
  <si>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</si>
  <si>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</si>
  <si>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</si>
  <si>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</si>
  <si>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</si>
  <si>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</si>
  <si>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</si>
  <si>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</si>
  <si>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</si>
  <si>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</si>
  <si>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</si>
  <si>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</si>
  <si>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</si>
  <si>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</si>
  <si>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</si>
  <si>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</si>
  <si>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</si>
  <si>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</si>
  <si>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</si>
  <si>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</si>
  <si>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</si>
  <si>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</si>
  <si>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</si>
  <si>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</si>
  <si>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</si>
  <si>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</si>
  <si>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</si>
  <si>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</si>
  <si>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</si>
  <si>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</si>
  <si>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</si>
  <si>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</si>
  <si>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</si>
  <si>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</si>
  <si>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</si>
  <si>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</si>
  <si>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</si>
  <si>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</si>
  <si>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</si>
  <si>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</si>
  <si>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</si>
  <si>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</si>
  <si>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</si>
  <si>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</si>
  <si>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</si>
  <si>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</si>
  <si>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</si>
  <si>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</si>
  <si>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</si>
  <si>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</si>
  <si>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</si>
  <si>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</si>
  <si>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</si>
  <si>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</si>
  <si>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</si>
  <si>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</si>
  <si>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</si>
  <si>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</si>
  <si>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</si>
  <si>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</si>
  <si>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</si>
  <si>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</si>
  <si>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</si>
  <si>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</si>
  <si>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</si>
  <si>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</si>
  <si>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</si>
  <si>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</si>
  <si>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</si>
  <si>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</si>
  <si>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</si>
  <si>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</si>
  <si>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</si>
  <si>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</si>
  <si>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</si>
  <si>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</si>
  <si>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</si>
  <si>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</si>
  <si>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</si>
  <si>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</si>
  <si>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</si>
  <si>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</si>
  <si>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</si>
  <si>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</si>
  <si>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</si>
  <si>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</si>
  <si>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</si>
  <si>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</si>
  <si>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</si>
  <si>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</si>
  <si>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</si>
  <si>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</si>
  <si>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</si>
  <si>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</si>
  <si>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</si>
  <si>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</si>
  <si>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</si>
  <si>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</si>
  <si>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</si>
  <si>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</si>
  <si>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</si>
  <si>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</si>
  <si>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</si>
  <si>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</si>
  <si>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</si>
  <si>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</si>
  <si>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</si>
  <si>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</si>
  <si>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</si>
  <si>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</si>
  <si>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</si>
  <si>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</si>
  <si>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</si>
  <si>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</si>
  <si>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</si>
  <si>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</si>
  <si>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</si>
  <si>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</si>
  <si>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</si>
  <si>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</si>
  <si>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</si>
  <si>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</si>
  <si>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</si>
  <si>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</si>
  <si>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</si>
  <si>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</si>
  <si>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</si>
  <si>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</si>
  <si>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</si>
  <si>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</si>
  <si>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</si>
  <si>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</si>
  <si>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</si>
  <si>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</si>
  <si>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</si>
  <si>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</si>
  <si>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</si>
  <si>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</si>
  <si>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</si>
  <si>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</si>
  <si>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</si>
  <si>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</si>
  <si>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</si>
  <si>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</si>
  <si>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</si>
  <si>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</si>
  <si>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</si>
  <si>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</si>
  <si>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</si>
  <si>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</si>
  <si>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</si>
  <si>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</si>
  <si>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</si>
  <si>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</si>
  <si>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</si>
  <si>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</si>
  <si>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</si>
  <si>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</si>
  <si>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</si>
  <si>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</si>
  <si>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</si>
  <si>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</si>
  <si>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</si>
  <si>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</si>
  <si>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</si>
  <si>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</si>
  <si>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</si>
  <si>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</si>
  <si>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</si>
  <si>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</si>
  <si>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</si>
  <si>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</si>
  <si>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</si>
  <si>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</si>
  <si>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</si>
  <si>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</si>
  <si>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</si>
  <si>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</si>
  <si>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</si>
  <si>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</si>
  <si>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</si>
  <si>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</si>
  <si>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</si>
  <si>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</si>
  <si>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</si>
  <si>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</si>
  <si>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</si>
  <si>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</si>
  <si>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</si>
  <si>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</si>
  <si>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</si>
  <si>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</si>
  <si>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</si>
  <si>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</si>
  <si>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</si>
  <si>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</si>
  <si>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</si>
  <si>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</si>
  <si>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</si>
  <si>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</si>
  <si>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</si>
  <si>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</si>
  <si>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</si>
  <si>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</si>
  <si>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</si>
  <si>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</si>
  <si>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</si>
  <si>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</si>
  <si>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</si>
  <si>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</si>
  <si>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</si>
  <si>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</si>
  <si>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</si>
  <si>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</si>
  <si>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</si>
  <si>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</si>
  <si>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</si>
  <si>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</si>
  <si>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</si>
  <si>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</si>
  <si>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</si>
  <si>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</si>
  <si>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</si>
  <si>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</si>
  <si>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</si>
  <si>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</si>
  <si>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</si>
  <si>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</si>
  <si>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</si>
  <si>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</si>
  <si>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</si>
  <si>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</si>
  <si>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</si>
  <si>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</si>
  <si>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</si>
  <si>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</si>
  <si>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</si>
  <si>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</si>
  <si>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</si>
  <si>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</si>
  <si>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</si>
  <si>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</si>
  <si>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</si>
  <si>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</si>
  <si>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</si>
  <si>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</si>
  <si>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</si>
  <si>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</si>
  <si>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</si>
  <si>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</si>
  <si>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</si>
  <si>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</si>
  <si>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</si>
  <si>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</si>
  <si>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</si>
  <si>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</si>
  <si>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</si>
  <si>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</si>
  <si>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</si>
  <si>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</si>
  <si>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</si>
  <si>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</si>
  <si>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</si>
  <si>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</si>
  <si>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</si>
  <si>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</si>
  <si>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</si>
  <si>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</si>
  <si>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</si>
  <si>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</si>
  <si>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</si>
  <si>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</si>
  <si>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</si>
  <si>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</si>
  <si>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</si>
  <si>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</si>
  <si>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</si>
  <si>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</si>
  <si>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</si>
  <si>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</si>
  <si>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</si>
  <si>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</si>
  <si>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</si>
  <si>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</si>
  <si>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</si>
  <si>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</si>
  <si>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</si>
  <si>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</si>
  <si>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</si>
  <si>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</si>
  <si>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</si>
  <si>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</si>
  <si>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</si>
  <si>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</si>
  <si>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</si>
  <si>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</si>
  <si>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</si>
  <si>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</si>
  <si>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</si>
  <si>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</si>
  <si>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</si>
  <si>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</si>
  <si>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</si>
  <si>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</si>
  <si>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</si>
  <si>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</si>
  <si>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</si>
  <si>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</si>
  <si>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</si>
  <si>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</si>
  <si>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</si>
  <si>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</si>
  <si>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</si>
  <si>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</si>
  <si>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</si>
  <si>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</si>
  <si>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</si>
  <si>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</si>
  <si>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</si>
  <si>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</si>
  <si>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</si>
  <si>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</si>
  <si>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</si>
  <si>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</si>
  <si>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</si>
  <si>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</si>
  <si>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</si>
  <si>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</si>
  <si>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</si>
  <si>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</si>
  <si>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</si>
  <si>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</si>
  <si>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</si>
  <si>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</si>
  <si>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</si>
  <si>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</si>
  <si>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</si>
  <si>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</si>
  <si>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</si>
  <si>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</si>
  <si>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</si>
  <si>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</si>
  <si>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</si>
  <si>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</si>
  <si>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</si>
  <si>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</si>
  <si>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</si>
  <si>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</si>
  <si>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</si>
  <si>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</si>
  <si>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</si>
  <si>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</si>
  <si>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</si>
  <si>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</si>
  <si>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</si>
  <si>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</si>
  <si>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</si>
  <si>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</si>
  <si>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</si>
  <si>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</si>
  <si>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</si>
  <si>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</si>
  <si>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</si>
  <si>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</si>
  <si>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</si>
  <si>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</si>
  <si>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</si>
  <si>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</si>
  <si>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</si>
  <si>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</si>
  <si>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</si>
  <si>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</si>
  <si>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</si>
  <si>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</si>
  <si>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</si>
  <si>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</si>
  <si>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</si>
  <si>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</si>
  <si>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</si>
  <si>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</si>
  <si>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</si>
  <si>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</si>
  <si>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</si>
  <si>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</si>
  <si>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</si>
  <si>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</si>
  <si>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</si>
  <si>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</si>
  <si>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</si>
  <si>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</si>
  <si>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</si>
  <si>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</si>
  <si>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</si>
  <si>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</si>
  <si>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</si>
  <si>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</si>
  <si>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</si>
  <si>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</si>
  <si>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</si>
  <si>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</si>
  <si>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</si>
  <si>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</si>
  <si>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</si>
  <si>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</si>
  <si>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</si>
  <si>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</si>
  <si>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</si>
  <si>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</si>
  <si>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</si>
  <si>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</si>
  <si>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</si>
  <si>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</si>
  <si>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</si>
  <si>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</si>
  <si>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</si>
  <si>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</si>
  <si>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</si>
  <si>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</si>
  <si>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</si>
  <si>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</si>
  <si>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</si>
  <si>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</si>
  <si>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</si>
  <si>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</si>
  <si>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</si>
  <si>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</si>
  <si>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</si>
  <si>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</si>
  <si>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</si>
  <si>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</si>
  <si>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</si>
  <si>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</si>
  <si>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</si>
  <si>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</si>
  <si>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</si>
  <si>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</si>
  <si>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</si>
  <si>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</si>
  <si>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</si>
  <si>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</si>
  <si>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</si>
  <si>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</si>
  <si>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</si>
  <si>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</si>
  <si>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</si>
  <si>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</si>
  <si>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</si>
  <si>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</si>
  <si>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</si>
  <si>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</si>
  <si>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</si>
  <si>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</si>
  <si>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</si>
  <si>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</si>
  <si>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</si>
  <si>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</si>
  <si>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</si>
  <si>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</si>
  <si>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</si>
  <si>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</si>
  <si>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</si>
  <si>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</si>
  <si>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</si>
  <si>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</si>
  <si>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</si>
  <si>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</si>
  <si>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</si>
  <si>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</si>
  <si>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</si>
  <si>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</si>
  <si>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</si>
  <si>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</si>
  <si>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</si>
  <si>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</si>
  <si>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</si>
  <si>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</si>
  <si>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</si>
  <si>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</si>
  <si>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</si>
  <si>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</si>
  <si>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</si>
  <si>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</si>
  <si>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</si>
  <si>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</si>
  <si>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</si>
  <si>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</si>
  <si>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</si>
  <si>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</si>
  <si>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</si>
  <si>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</si>
  <si>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</si>
  <si>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</si>
  <si>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</si>
  <si>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</si>
  <si>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</si>
  <si>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</si>
  <si>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</si>
  <si>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</si>
  <si>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</si>
  <si>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</si>
  <si>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</si>
  <si>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</si>
  <si>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</si>
  <si>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</si>
  <si>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</si>
  <si>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</si>
  <si>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</si>
  <si>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</si>
  <si>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</si>
  <si>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</si>
  <si>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</si>
  <si>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</si>
  <si>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</si>
  <si>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</si>
  <si>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</si>
  <si>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</si>
  <si>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</si>
  <si>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</si>
  <si>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</si>
  <si>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</si>
  <si>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</si>
  <si>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</si>
  <si>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</si>
  <si>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</si>
  <si>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</si>
  <si>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</si>
  <si>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</si>
  <si>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</si>
  <si>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</si>
  <si>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</si>
  <si>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</si>
  <si>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</si>
  <si>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</si>
  <si>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</si>
  <si>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</si>
  <si>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</si>
  <si>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</si>
  <si>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</si>
  <si>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</si>
  <si>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</si>
  <si>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</si>
  <si>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</si>
  <si>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</si>
  <si>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</si>
  <si>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</si>
  <si>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</si>
  <si>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</si>
  <si>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</si>
  <si>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</si>
  <si>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</si>
  <si>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</si>
  <si>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</si>
  <si>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</si>
  <si>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</si>
  <si>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</si>
  <si>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</si>
  <si>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</si>
  <si>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</si>
  <si>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</si>
  <si>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</si>
  <si>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</si>
  <si>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</si>
  <si>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</si>
  <si>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</si>
  <si>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</si>
  <si>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</si>
  <si>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</si>
  <si>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</si>
  <si>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</si>
  <si>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</si>
  <si>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</si>
  <si>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</si>
  <si>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</si>
  <si>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</si>
  <si>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</si>
  <si>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</si>
  <si>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</si>
  <si>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</si>
  <si>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</si>
  <si>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</si>
  <si>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</si>
  <si>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</si>
  <si>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</si>
  <si>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</si>
  <si>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</si>
  <si>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</si>
  <si>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</si>
  <si>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</si>
  <si>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</si>
  <si>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</si>
  <si>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</si>
  <si>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</si>
  <si>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</si>
  <si>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</si>
  <si>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</si>
  <si>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</si>
  <si>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</si>
  <si>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</si>
  <si>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</si>
  <si>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</si>
  <si>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</si>
  <si>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</si>
  <si>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</si>
  <si>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</si>
  <si>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</si>
  <si>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</si>
  <si>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</si>
  <si>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</si>
  <si>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</si>
  <si>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</si>
  <si>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</si>
  <si>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</si>
  <si>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</si>
  <si>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</si>
  <si>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</si>
  <si>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</si>
  <si>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</si>
  <si>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</si>
  <si>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</si>
  <si>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</si>
  <si>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</si>
  <si>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</si>
  <si>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</si>
  <si>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</si>
  <si>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</si>
  <si>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</si>
  <si>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</si>
  <si>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</si>
  <si>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</si>
  <si>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</si>
  <si>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</si>
  <si>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</si>
  <si>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</si>
  <si>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</si>
  <si>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</si>
  <si>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</si>
  <si>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</si>
  <si>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</si>
  <si>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</si>
  <si>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</si>
  <si>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</si>
  <si>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</si>
  <si>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</si>
  <si>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</si>
  <si>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</si>
  <si>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</si>
  <si>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</si>
  <si>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</si>
  <si>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</si>
  <si>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</si>
  <si>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</si>
  <si>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</si>
  <si>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</si>
  <si>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</si>
  <si>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</si>
  <si>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</si>
  <si>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</si>
  <si>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</si>
  <si>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</si>
  <si>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</si>
  <si>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</si>
  <si>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</si>
  <si>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</si>
  <si>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</si>
  <si>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</si>
  <si>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</si>
  <si>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</si>
  <si>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</si>
  <si>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</si>
  <si>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</si>
  <si>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</si>
  <si>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</si>
  <si>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</si>
  <si>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</si>
  <si>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</si>
  <si>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</si>
  <si>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</si>
  <si>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</si>
  <si>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</si>
  <si>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</si>
  <si>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</si>
  <si>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</si>
  <si>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</si>
  <si>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</si>
  <si>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</si>
  <si>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</si>
  <si>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</si>
  <si>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</si>
  <si>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</si>
  <si>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</si>
  <si>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</si>
  <si>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</si>
  <si>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</si>
  <si>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</si>
  <si>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</si>
  <si>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</si>
  <si>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</si>
  <si>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</si>
  <si>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</si>
  <si>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</si>
  <si>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</si>
  <si>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</si>
  <si>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</si>
  <si>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</si>
  <si>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</si>
  <si>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</si>
  <si>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</si>
  <si>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</si>
  <si>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</si>
  <si>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</si>
  <si>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</si>
  <si>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</si>
  <si>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</si>
  <si>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</si>
  <si>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</si>
  <si>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</si>
  <si>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</si>
  <si>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</si>
  <si>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</si>
  <si>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</si>
  <si>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</si>
  <si>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</si>
  <si>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</si>
  <si>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</si>
  <si>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</si>
  <si>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</si>
  <si>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</si>
  <si>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</si>
  <si>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</si>
  <si>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</si>
  <si>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</si>
  <si>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</si>
  <si>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</si>
  <si>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</si>
  <si>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</si>
  <si>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</si>
  <si>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</si>
  <si>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</si>
  <si>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</si>
  <si>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</si>
  <si>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</si>
  <si>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</si>
  <si>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</si>
  <si>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</si>
  <si>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</si>
  <si>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</si>
  <si>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</si>
  <si>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</si>
  <si>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</si>
  <si>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</si>
  <si>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</si>
  <si>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</si>
  <si>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</si>
  <si>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</si>
  <si>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</si>
  <si>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</si>
  <si>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</si>
  <si>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</si>
  <si>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</si>
  <si>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</si>
  <si>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</si>
  <si>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</si>
  <si>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</si>
  <si>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</si>
  <si>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</si>
  <si>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</si>
  <si>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</si>
  <si>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</si>
  <si>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</si>
  <si>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</si>
  <si>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</si>
  <si>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</si>
  <si>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</si>
  <si>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</si>
  <si>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</si>
  <si>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</si>
  <si>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</si>
  <si>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</si>
  <si>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</si>
  <si>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</si>
  <si>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</si>
  <si>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</si>
  <si>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</si>
  <si>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</si>
  <si>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</si>
  <si>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</si>
  <si>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</si>
  <si>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</si>
  <si>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</si>
  <si>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</si>
  <si>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</si>
  <si>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</si>
  <si>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</si>
  <si>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</si>
  <si>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</si>
  <si>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</si>
  <si>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</si>
  <si>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</si>
  <si>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</si>
  <si>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</si>
  <si>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</si>
  <si>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</si>
  <si>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</si>
  <si>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</si>
  <si>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</si>
  <si>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</si>
  <si>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</si>
  <si>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</si>
  <si>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</si>
  <si>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</si>
  <si>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</si>
  <si>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</si>
  <si>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</si>
  <si>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</si>
  <si>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</si>
  <si>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</si>
  <si>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</si>
  <si>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</si>
  <si>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</si>
  <si>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</si>
  <si>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</si>
  <si>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</si>
  <si>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</si>
  <si>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</si>
  <si>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</si>
  <si>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</si>
  <si>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</si>
  <si>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</si>
  <si>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</si>
  <si>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</si>
  <si>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</si>
  <si>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</si>
  <si>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</si>
  <si>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</si>
  <si>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</si>
  <si>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</si>
  <si>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</si>
  <si>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</si>
  <si>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</si>
  <si>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</si>
  <si>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</si>
  <si>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</si>
  <si>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</si>
  <si>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</si>
  <si>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</si>
  <si>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</si>
  <si>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</si>
  <si>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</si>
  <si>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</si>
  <si>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</si>
  <si>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</si>
  <si>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</si>
  <si>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</si>
  <si>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</si>
  <si>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</si>
  <si>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</si>
  <si>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</si>
  <si>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</si>
  <si>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</si>
  <si>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</si>
  <si>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</si>
  <si>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</si>
  <si>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</si>
  <si>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</si>
  <si>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</si>
  <si>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</si>
  <si>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</si>
  <si>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</si>
  <si>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</si>
  <si>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</si>
  <si>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</si>
  <si>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</si>
  <si>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</si>
  <si>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</si>
  <si>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</si>
  <si>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</si>
  <si>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</si>
  <si>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</si>
  <si>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</si>
  <si>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</si>
  <si>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</si>
  <si>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</si>
  <si>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</si>
  <si>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</si>
  <si>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</si>
  <si>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</si>
  <si>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</si>
  <si>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</si>
  <si>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</si>
  <si>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</si>
  <si>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</si>
  <si>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</si>
  <si>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</si>
  <si>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</si>
  <si>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</si>
  <si>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</si>
  <si>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</si>
  <si>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</si>
  <si>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</si>
  <si>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</si>
  <si>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</si>
  <si>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</si>
  <si>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</si>
  <si>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</si>
  <si>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</si>
  <si>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</si>
  <si>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</si>
  <si>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</si>
  <si>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</si>
  <si>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</si>
  <si>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</si>
  <si>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</si>
  <si>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</si>
  <si>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</si>
  <si>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</si>
  <si>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</si>
  <si>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</si>
  <si>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</si>
  <si>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</si>
  <si>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</si>
  <si>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</si>
  <si>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</si>
  <si>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</si>
  <si>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</si>
  <si>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</si>
  <si>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</si>
  <si>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</si>
  <si>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</si>
  <si>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</si>
  <si>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</si>
  <si>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</si>
  <si>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</si>
  <si>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</si>
  <si>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</si>
  <si>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</si>
  <si>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</si>
  <si>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</si>
  <si>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</si>
  <si>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</si>
  <si>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</si>
  <si>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</si>
  <si>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</si>
  <si>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</si>
  <si>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</si>
  <si>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</si>
  <si>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</si>
  <si>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</si>
  <si>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</si>
  <si>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</si>
  <si>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</si>
  <si>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</si>
  <si>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</si>
  <si>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</si>
  <si>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</si>
  <si>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</si>
  <si>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</si>
  <si>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</si>
  <si>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</si>
  <si>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</si>
  <si>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</si>
  <si>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</si>
  <si>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</si>
  <si>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</si>
  <si>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</si>
  <si>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</si>
  <si>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</si>
  <si>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</si>
  <si>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</si>
  <si>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</si>
  <si>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</si>
  <si>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</si>
  <si>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</si>
  <si>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</si>
  <si>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</si>
  <si>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</si>
  <si>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</si>
  <si>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</si>
  <si>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</si>
  <si>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</si>
  <si>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</si>
  <si>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</si>
  <si>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</si>
  <si>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</si>
  <si>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</si>
  <si>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</si>
  <si>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</si>
  <si>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</si>
  <si>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</si>
  <si>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</si>
  <si>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</si>
  <si>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</si>
  <si>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</si>
  <si>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</si>
  <si>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</si>
  <si>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</si>
  <si>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</si>
  <si>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</si>
  <si>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</si>
  <si>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</si>
  <si>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</si>
  <si>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</si>
  <si>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</si>
  <si>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</si>
  <si>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</si>
  <si>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</si>
  <si>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</si>
  <si>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</si>
  <si>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</si>
  <si>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</si>
  <si>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</si>
  <si>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</si>
  <si>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</si>
  <si>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</si>
  <si>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</si>
  <si>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</si>
  <si>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</si>
  <si>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</si>
  <si>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</si>
  <si>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</si>
  <si>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</si>
  <si>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</si>
  <si>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</si>
  <si>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</si>
  <si>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</si>
  <si>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</si>
  <si>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</si>
  <si>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</si>
  <si>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</si>
  <si>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</si>
  <si>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</si>
  <si>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</si>
  <si>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</si>
  <si>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</si>
  <si>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</si>
  <si>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</si>
  <si>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</si>
  <si>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</si>
  <si>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</si>
  <si>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</si>
  <si>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</si>
  <si>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</si>
  <si>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</si>
  <si>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</si>
  <si>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</si>
  <si>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</si>
  <si>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</si>
  <si>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</si>
  <si>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</si>
  <si>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</si>
  <si>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</si>
  <si>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</si>
  <si>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</si>
  <si>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</si>
  <si>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</si>
  <si>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</si>
  <si>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</si>
  <si>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</si>
  <si>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</si>
  <si>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</si>
  <si>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</si>
  <si>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</si>
  <si>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</si>
  <si>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</si>
  <si>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</si>
  <si>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</si>
  <si>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</si>
  <si>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</si>
  <si>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</si>
  <si>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</si>
  <si>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</si>
  <si>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</si>
  <si>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</si>
  <si>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</si>
  <si>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</si>
  <si>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</si>
  <si>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</si>
  <si>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</si>
  <si>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</si>
  <si>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</si>
  <si>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</si>
  <si>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</si>
  <si>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</si>
  <si>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</si>
  <si>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</si>
  <si>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</si>
  <si>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</si>
  <si>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</si>
  <si>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</si>
  <si>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</si>
  <si>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</si>
  <si>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</si>
  <si>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</si>
  <si>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</si>
  <si>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</si>
  <si>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</si>
  <si>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</si>
  <si>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</si>
  <si>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</si>
  <si>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</si>
  <si>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</si>
  <si>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</si>
  <si>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</si>
  <si>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</si>
  <si>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</si>
  <si>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</si>
  <si>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</si>
  <si>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</si>
  <si>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</si>
  <si>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</si>
  <si>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</si>
  <si>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</si>
  <si>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</si>
  <si>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</si>
  <si>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</si>
  <si>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</si>
  <si>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</si>
  <si>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</si>
  <si>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</si>
  <si>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</si>
  <si>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</si>
  <si>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</si>
  <si>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</si>
  <si>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</si>
  <si>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</si>
  <si>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</si>
  <si>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</si>
  <si>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</si>
  <si>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</si>
  <si>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</si>
  <si>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</si>
  <si>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</si>
  <si>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</si>
  <si>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</si>
  <si>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</si>
  <si>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</si>
  <si>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</si>
  <si>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</si>
  <si>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</si>
  <si>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</si>
  <si>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</si>
  <si>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</si>
  <si>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</si>
  <si>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</si>
  <si>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</si>
  <si>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</si>
  <si>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</si>
  <si>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</si>
  <si>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</si>
  <si>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</si>
  <si>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</si>
  <si>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</si>
  <si>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</si>
  <si>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</si>
  <si>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</si>
  <si>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</si>
  <si>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</si>
  <si>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</si>
  <si>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</si>
  <si>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</si>
  <si>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</si>
  <si>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</si>
  <si>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</si>
  <si>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</si>
  <si>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</si>
  <si>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</si>
  <si>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</si>
  <si>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</si>
  <si>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</si>
  <si>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</si>
  <si>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</si>
  <si>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</si>
  <si>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</si>
  <si>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</si>
  <si>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</si>
  <si>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</si>
  <si>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</si>
  <si>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</si>
  <si>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</si>
  <si>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</si>
  <si>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</si>
  <si>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</si>
  <si>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</si>
  <si>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</si>
  <si>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</si>
  <si>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</si>
  <si>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</si>
  <si>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</si>
  <si>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</si>
  <si>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</si>
  <si>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</si>
  <si>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</si>
  <si>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</si>
  <si>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</si>
  <si>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</si>
  <si>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</si>
  <si>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</si>
  <si>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</si>
  <si>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</si>
  <si>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</si>
  <si>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</si>
  <si>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</si>
  <si>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</si>
  <si>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</si>
  <si>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</si>
  <si>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</si>
  <si>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</si>
  <si>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</si>
  <si>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</si>
  <si>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</si>
  <si>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</si>
  <si>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</si>
  <si>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</si>
  <si>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</si>
  <si>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</si>
  <si>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</si>
  <si>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</si>
  <si>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</si>
  <si>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</si>
  <si>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</si>
  <si>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</si>
  <si>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</si>
  <si>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</si>
  <si>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</si>
  <si>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</si>
  <si>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</si>
  <si>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</si>
  <si>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</si>
  <si>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</si>
  <si>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</si>
  <si>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</si>
  <si>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</si>
  <si>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</si>
  <si>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</si>
  <si>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</si>
  <si>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</si>
  <si>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</si>
  <si>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</si>
  <si>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</si>
  <si>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</si>
  <si>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</si>
  <si>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</si>
  <si>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</si>
  <si>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</si>
  <si>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</si>
  <si>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</si>
  <si>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</si>
  <si>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</si>
  <si>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</si>
  <si>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</si>
  <si>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</si>
  <si>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</si>
  <si>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</si>
  <si>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</si>
  <si>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</si>
  <si>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</si>
  <si>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</si>
  <si>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</si>
  <si>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</si>
  <si>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</si>
  <si>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</si>
  <si>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</si>
  <si>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</si>
  <si>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</si>
  <si>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</si>
  <si>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</si>
  <si>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</si>
  <si>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</si>
  <si>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</si>
  <si>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</si>
  <si>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</si>
  <si>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</si>
  <si>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</si>
  <si>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</si>
  <si>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</si>
  <si>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</si>
  <si>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</si>
  <si>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</si>
  <si>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</si>
  <si>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</si>
  <si>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</si>
  <si>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</si>
  <si>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</si>
  <si>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</si>
  <si>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</si>
  <si>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</si>
  <si>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</si>
  <si>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</si>
  <si>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</si>
  <si>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</si>
  <si>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</si>
  <si>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</si>
  <si>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Average Donation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</si>
  <si>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</si>
  <si>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</si>
  <si>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</si>
  <si>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</si>
  <si>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</si>
  <si>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</si>
  <si>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</si>
  <si>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</si>
  <si>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</si>
  <si>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</si>
  <si>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</si>
  <si>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</si>
  <si>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Ended 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</si>
  <si>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</si>
  <si>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</si>
  <si>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</si>
  <si>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</si>
  <si>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</si>
  <si>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</si>
  <si>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</si>
  <si>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</si>
  <si>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</si>
  <si>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</si>
  <si>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1,000 to 4,999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</si>
  <si>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</si>
  <si>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</si>
  <si>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</si>
  <si>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</si>
  <si>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</si>
  <si>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</si>
  <si>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</si>
  <si>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</si>
  <si>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</si>
  <si>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or equal to 50,000</t>
  </si>
  <si>
    <t xml:space="preserve">Campaign Backers - Summary Table </t>
  </si>
  <si>
    <t xml:space="preserve">Mean </t>
  </si>
  <si>
    <t xml:space="preserve">Median </t>
  </si>
  <si>
    <t xml:space="preserve">Min </t>
  </si>
  <si>
    <t xml:space="preserve">Max </t>
  </si>
  <si>
    <t>Variance</t>
  </si>
  <si>
    <t>SD</t>
  </si>
  <si>
    <t xml:space="preserve">Successful </t>
  </si>
  <si>
    <t>Failed</t>
  </si>
  <si>
    <t>1) The Mean or the Median?</t>
  </si>
  <si>
    <t xml:space="preserve">Median is more represenattive for this set (both Success and failure) due to the right skew of the distributions, a very wide spread, and a  number of outliers inflating the mean. While data for the failed projects is less spread out than for the successful ones, it is still affected by the skew.  </t>
  </si>
  <si>
    <t>2) Use your data to determine if there is more variability with successful or unsuccessful campaigns. Does this make sense? Why or why not?</t>
  </si>
  <si>
    <t xml:space="preserve">There is more variability with the successful campaigns which is observed by a significantly higher variance. It does make sense because overall the population of successful projects is larger than the failed campaigns - more campaigns more potential for variability. The spread as shown by the estandard distribution is also wider than for the failed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</si>
</sst>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40C28"/>
      <name val="Roboto"/>
    </font>
    <font>
      <sz val="10.199999999999999"/>
      <color rgb="FFEB5757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8" fillId="0" borderId="0" xfId="0" applyFont="1"/>
    <xf numFmtId="44" fontId="0" fillId="0" borderId="0" xfId="42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vertical="center"/>
    </xf>
    <xf numFmtId="164" fontId="0" fillId="0" borderId="0" xfId="44" applyNumberFormat="1" applyFont="1"/>
    <xf numFmtId="0" fontId="0" fillId="0" borderId="0" xfId="0" applyAlignment="1">
      <alignment horizontal="left" vertical="center" indent="1"/>
    </xf>
    <xf numFmtId="9" fontId="0" fillId="0" borderId="0" xfId="43" applyNumberFormat="1" applyFont="1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44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right"/>
    </xf>
    <xf numFmtId="164" fontId="0" fillId="0" borderId="0" xfId="0" applyNumberFormat="1" applyBorder="1"/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164" fontId="0" fillId="0" borderId="10" xfId="44" applyNumberFormat="1" applyFont="1" applyBorder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vertical="center"/>
    </dxf>
    <dxf>
      <alignment horizontal="right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[CrowdfundingBookVLasota.xlsx]Success by Parent - Category 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Parent -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'Success by Parent -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Parent - Category '!$B$5:$B$14</c:f>
              <c:numCache>
                <c:formatCode>_(* #,##0_);_(* \(#,##0\);_(* "-"??_);_(@_)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F-45C6-B51F-21D9636D3265}"/>
            </c:ext>
          </c:extLst>
        </c:ser>
        <c:ser>
          <c:idx val="1"/>
          <c:order val="1"/>
          <c:tx>
            <c:strRef>
              <c:f>'Success by Parent -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Parent -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Parent - Category '!$C$5:$C$14</c:f>
              <c:numCache>
                <c:formatCode>_(* #,##0_);_(* \(#,##0\);_(* "-"??_);_(@_)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F-45C6-B51F-21D9636D3265}"/>
            </c:ext>
          </c:extLst>
        </c:ser>
        <c:ser>
          <c:idx val="2"/>
          <c:order val="2"/>
          <c:tx>
            <c:strRef>
              <c:f>'Success by Parent -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Parent -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Parent - Category '!$D$5:$D$14</c:f>
              <c:numCache>
                <c:formatCode>_(* #,##0_);_(* \(#,##0\);_(* "-"??_);_(@_)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6F-45C6-B51F-21D9636D3265}"/>
            </c:ext>
          </c:extLst>
        </c:ser>
        <c:ser>
          <c:idx val="3"/>
          <c:order val="3"/>
          <c:tx>
            <c:strRef>
              <c:f>'Success by Parent -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'Success by Parent -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Parent - Category '!$E$5:$E$14</c:f>
              <c:numCache>
                <c:formatCode>_(* #,##0_);_(* \(#,##0\);_(* "-"??_);_(@_)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F-45C6-B51F-21D9636D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626464"/>
        <c:axId val="583626944"/>
      </c:barChart>
      <c:catAx>
        <c:axId val="583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944"/>
        <c:crosses val="autoZero"/>
        <c:auto val="1"/>
        <c:lblAlgn val="ctr"/>
        <c:lblOffset val="100"/>
        <c:noMultiLvlLbl val="0"/>
      </c:catAx>
      <c:valAx>
        <c:axId val="583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[CrowdfundingBookVLasota.xlsx]Success by Sub-Cat!PivotTable1</c:name>
    <c:fmtId val="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'Success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B-4B29-80CF-5D88C1ECBA32}"/>
            </c:ext>
          </c:extLst>
        </c:ser>
        <c:ser>
          <c:idx val="1"/>
          <c:order val="1"/>
          <c:tx>
            <c:strRef>
              <c:f>'Success by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'Success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B-4B29-80CF-5D88C1ECBA32}"/>
            </c:ext>
          </c:extLst>
        </c:ser>
        <c:ser>
          <c:idx val="2"/>
          <c:order val="2"/>
          <c:tx>
            <c:strRef>
              <c:f>'Success by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D-4617-A451-DFD889BEA022}"/>
            </c:ext>
          </c:extLst>
        </c:ser>
        <c:ser>
          <c:idx val="3"/>
          <c:order val="3"/>
          <c:tx>
            <c:strRef>
              <c:f>'Success by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D-4617-A451-DFD889BE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626464"/>
        <c:axId val="583626944"/>
      </c:barChart>
      <c:catAx>
        <c:axId val="583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944"/>
        <c:crosses val="autoZero"/>
        <c:auto val="1"/>
        <c:lblAlgn val="ctr"/>
        <c:lblOffset val="100"/>
        <c:noMultiLvlLbl val="0"/>
      </c:catAx>
      <c:valAx>
        <c:axId val="583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[CrowdfundingBookVLasota.xlsx]Success by Launch Date!PivotTable1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6600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2"/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5000"/>
              </a:schemeClr>
            </a:solidFill>
            <a:ln w="1587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5000"/>
              </a:schemeClr>
            </a:solidFill>
            <a:ln w="1587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'Success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774-A838-A267DFF67216}"/>
            </c:ext>
          </c:extLst>
        </c:ser>
        <c:ser>
          <c:idx val="1"/>
          <c:order val="1"/>
          <c:tx>
            <c:strRef>
              <c:f>'Success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'Success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7-4774-A838-A267DFF67216}"/>
            </c:ext>
          </c:extLst>
        </c:ser>
        <c:ser>
          <c:idx val="2"/>
          <c:order val="2"/>
          <c:tx>
            <c:strRef>
              <c:f>'Success by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1587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'Success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Launch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7-4774-A838-A267DFF6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6464"/>
        <c:axId val="583626944"/>
      </c:lineChart>
      <c:catAx>
        <c:axId val="583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944"/>
        <c:crosses val="autoZero"/>
        <c:auto val="1"/>
        <c:lblAlgn val="ctr"/>
        <c:lblOffset val="100"/>
        <c:noMultiLvlLbl val="0"/>
      </c:catAx>
      <c:valAx>
        <c:axId val="583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C-407B-A900-6B955F39892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C-407B-A900-6B955F39892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C-407B-A900-6B955F39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35664"/>
        <c:axId val="650625936"/>
      </c:lineChart>
      <c:catAx>
        <c:axId val="6672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25936"/>
        <c:crosses val="autoZero"/>
        <c:auto val="1"/>
        <c:lblAlgn val="ctr"/>
        <c:lblOffset val="100"/>
        <c:noMultiLvlLbl val="0"/>
      </c:catAx>
      <c:valAx>
        <c:axId val="650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608919</xdr:colOff>
      <xdr:row>2</xdr:row>
      <xdr:rowOff>170088</xdr:rowOff>
    </xdr:from>
    <xdr:to>
      <xdr:col>15</xdr:col>
      <xdr:colOff>627290</xdr:colOff>
      <xdr:row>25</xdr:row>
      <xdr:rowOff>50345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9117C-9B02-56AE-349B-F1771C77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429305</xdr:colOff>
      <xdr:row>3</xdr:row>
      <xdr:rowOff>136070</xdr:rowOff>
    </xdr:from>
    <xdr:to>
      <xdr:col>17</xdr:col>
      <xdr:colOff>587829</xdr:colOff>
      <xdr:row>26</xdr:row>
      <xdr:rowOff>8164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12167-23CF-4A58-8F61-9ADF9FB5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249011</xdr:colOff>
      <xdr:row>3</xdr:row>
      <xdr:rowOff>96609</xdr:rowOff>
    </xdr:from>
    <xdr:to>
      <xdr:col>18</xdr:col>
      <xdr:colOff>360589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0B3CD-841E-41D8-8068-D481BF395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44905</xdr:rowOff>
    </xdr:from>
    <xdr:to>
      <xdr:col>8</xdr:col>
      <xdr:colOff>551089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95E0-8034-48FD-F283-74E02735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wika Lasota" refreshedDate="45045.500720601849" createdVersion="8" refreshedVersion="8" minRefreshableVersion="3" recordCount="1000" xr:uid="{6D1EC290-C58B-4ACC-B811-1C59906FCAB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44">
      <sharedItems containsSemiMixedTypes="0" containsString="0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n v="1400"/>
    <n v="14560"/>
    <n v="92.151898734177209"/>
    <n v="10.4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00.01614035087719"/>
    <n v="1.3147878228782288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103.20833333333333"/>
    <n v="0.58976190476190471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99.339622641509436"/>
    <n v="0.6927631578947368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75.833333333333329"/>
    <n v="1.736184210526315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60.555555555555557"/>
    <n v="0.20961538461538462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64.93832599118943"/>
    <n v="3.2757777777777779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30.997175141242938"/>
    <n v="0.1993278837420526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72.909090909090907"/>
    <n v="0.51741935483870971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62.9"/>
    <n v="2.6611538461538462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112.22222222222223"/>
    <n v="0.48095238095238096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102.34545454545454"/>
    <n v="0.89349206349206345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105.05102040816327"/>
    <n v="2.4511904761904764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94.144999999999996"/>
    <n v="0.667695035460992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84.986725663716811"/>
    <n v="0.47307881773399013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110.41"/>
    <n v="6.4947058823529416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07.96236989591674"/>
    <n v="1.59391252955082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45.103703703703701"/>
    <n v="0.66912087912087914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5.001483679525222"/>
    <n v="0.48529600000000001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05.97134670487107"/>
    <n v="1.1224279210925645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69.055555555555557"/>
    <n v="0.40992553191489361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85.044943820224717"/>
    <n v="1.2807106598984772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105.22535211267606"/>
    <n v="3.3204444444444445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39.003741114852225"/>
    <n v="1.1283225108225108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73.030674846625772"/>
    <n v="2.1643636363636363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35.009459459459457"/>
    <n v="0.4819906976744186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106.6"/>
    <n v="0.79949999999999999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61.997747747747745"/>
    <n v="1.0522553516819573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94.000622665006233"/>
    <n v="3.2889978213507627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12.05426356589147"/>
    <n v="1.606111111111111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48.008849557522126"/>
    <n v="3.1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38.004334633723452"/>
    <n v="0.86807920792079207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5.000184535892231"/>
    <n v="3.7782071713147412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85"/>
    <n v="1.5080645161290323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95.993893129770996"/>
    <n v="1.5030119521912351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68.8125"/>
    <n v="1.572857142857143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05.97196261682242"/>
    <n v="1.3998765432098765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75.261194029850742"/>
    <n v="3.2532258064516131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7.125"/>
    <n v="0.50777777777777777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75.141414141414145"/>
    <n v="1.6906818181818182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107.42342342342343"/>
    <n v="2.1292857142857144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35.995495495495497"/>
    <n v="4.439444444444444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n v="90200"/>
    <n v="167717"/>
    <n v="26.998873148744366"/>
    <n v="1.859390243902439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n v="1600"/>
    <n v="10541"/>
    <n v="107.56122448979592"/>
    <n v="6.5881249999999998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94.375"/>
    <n v="0.4768421052631579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46.163043478260867"/>
    <n v="1.1478378378378378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.845637583892618"/>
    <n v="4.7526666666666664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53.007815713698065"/>
    <n v="3.86972972972973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45.059405940594061"/>
    <n v="1.89625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n v="0.0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n v="158100"/>
    <n v="145243"/>
    <n v="99.006816632583508"/>
    <n v="0.91867805186590767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2.786666666666669"/>
    <n v="0.34152777777777776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59.119617224880386"/>
    <n v="1.4040909090909091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44.93333333333333"/>
    <n v="0.89866666666666661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89.664122137404576"/>
    <n v="1.7796969696969698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n v="8000"/>
    <n v="11493"/>
    <n v="70.079268292682926"/>
    <n v="1.436625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31.059701492537314"/>
    <n v="2.1527586206896552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9.061611374407583"/>
    <n v="2.271111111111111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30.0859375"/>
    <n v="2.7507142857142859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84.998125000000002"/>
    <n v="1.443704883227176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82.001775410563695"/>
    <n v="0.92745983935742971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58.040160642570278"/>
    <n v="7.226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11.4"/>
    <n v="0.1185106382978723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71.94736842105263"/>
    <n v="0.97642857142857142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61.038135593220339"/>
    <n v="2.3614754098360655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108.91666666666667"/>
    <n v="0.4506896551724137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29.001722017220171"/>
    <n v="1.6238567493112948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58.975609756097562"/>
    <n v="2.5452631578947367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111.82352941176471"/>
    <n v="0.24063291139240506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63.995555555555555"/>
    <n v="1.2374140625000001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85.315789473684205"/>
    <n v="1.0806666666666667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74.481481481481481"/>
    <n v="6.703333333333333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105.14772727272727"/>
    <n v="6.609285714285714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n v="3900"/>
    <n v="4776"/>
    <n v="56.188235294117646"/>
    <n v="1.2246153846153847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n v="9700"/>
    <n v="14606"/>
    <n v="85.917647058823533"/>
    <n v="1.5057731958762886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57.00296912114014"/>
    <n v="0.78106590724165992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79.642857142857139"/>
    <n v="0.46947368421052632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41.018181818181816"/>
    <n v="3.008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n v="57800"/>
    <n v="40228"/>
    <n v="48.004773269689736"/>
    <n v="0.6959861591695502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55.212598425196852"/>
    <n v="6.374545454545455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92.109489051094897"/>
    <n v="2.25339285714285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83.183333333333337"/>
    <n v="14.973000000000001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9.996000000000002"/>
    <n v="0.37590225563909774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11.1336898395722"/>
    <n v="1.3236942675159236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90.563380281690144"/>
    <n v="1.3122448979591836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61.108374384236456"/>
    <n v="1.6763513513513513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83.022941970310384"/>
    <n v="0.6198488664987406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110.76106194690266"/>
    <n v="2.6074999999999999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n v="3400"/>
    <n v="8588"/>
    <n v="89.458333333333329"/>
    <n v="2.5258823529411765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57.849056603773583"/>
    <n v="0.7861538461538462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109.99705449189985"/>
    <n v="0.48404406999351912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103.96586345381526"/>
    <n v="2.5887500000000001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107.99508196721311"/>
    <n v="0.60548713235294116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48.927777777777777"/>
    <n v="3.036896551724138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37.666666666666664"/>
    <n v="1.1299999999999999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64.999141999141997"/>
    <n v="2.1737876614060259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106.61061946902655"/>
    <n v="9.2669230769230762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n v="97800"/>
    <n v="32951"/>
    <n v="27.009016393442622"/>
    <n v="0.33692229038854804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91.16463414634147"/>
    <n v="1.9672368421052631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n v="0.0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56.054878048780488"/>
    <n v="10.214444444444444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31.017857142857142"/>
    <n v="2.8167567567567566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66.513513513513516"/>
    <n v="0.24610000000000001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89.005216484089729"/>
    <n v="1.4314010067114094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03.46315789473684"/>
    <n v="1.4454411764705883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95.278911564625844"/>
    <n v="3.5912820512820511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75.895348837209298"/>
    <n v="1.864857142857142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107.57831325301204"/>
    <n v="5.9526666666666666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1.31666666666667"/>
    <n v="0.5921153846153846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71.983108108108112"/>
    <n v="0.14962780898876404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n v="61400"/>
    <n v="73653"/>
    <n v="108.95414201183432"/>
    <n v="1.1995602605863191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35"/>
    <n v="2.6882978723404256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94.938931297709928"/>
    <n v="3.7687878787878786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n v="1900"/>
    <n v="13816"/>
    <n v="109.65079365079364"/>
    <n v="7.2715789473684209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44.001815980629537"/>
    <n v="0.87211757648470301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6.794520547945211"/>
    <n v="0.88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30.992727272727272"/>
    <n v="1.7393877551020409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n v="5400"/>
    <n v="6351"/>
    <n v="94.791044776119406"/>
    <n v="1.1761111111111111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69.79220779220779"/>
    <n v="2.1496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63.003367003367003"/>
    <n v="1.4949667110519307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n v="45300"/>
    <n v="99361"/>
    <n v="110.0343300110742"/>
    <n v="2.1933995584988963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25.997933274284026"/>
    <n v="0.64367690058479532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49.987915407854985"/>
    <n v="0.18622397298818233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101.72340425531915"/>
    <n v="3.6776923076923076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47.083333333333336"/>
    <n v="1.5990566037735849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89.944444444444443"/>
    <n v="0.386331853496115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78.96875"/>
    <n v="0.51421511627906979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80.067669172932327"/>
    <n v="0.60334277620396604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86.472727272727269"/>
    <n v="3.2026936026936029E-2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n v="9600"/>
    <n v="14925"/>
    <n v="28.001876172607879"/>
    <n v="1.5546875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67.996725337699544"/>
    <n v="1.008597449908925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43.078651685393261"/>
    <n v="1.1618181818181819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87.95597484276729"/>
    <n v="3.1077777777777778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n v="99500"/>
    <n v="89288"/>
    <n v="94.987234042553197"/>
    <n v="0.89736683417085428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46.905982905982903"/>
    <n v="0.71272727272727276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46.913793103448278"/>
    <n v="3.2862318840579711E-2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94.24"/>
    <n v="2.617777777777778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80.139130434782615"/>
    <n v="0.96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n v="92100"/>
    <n v="19246"/>
    <n v="59.036809815950917"/>
    <n v="0.20896851248642778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65.989247311827953"/>
    <n v="2.2316363636363636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60.992530345471522"/>
    <n v="1.0159097978227061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98.307692307692307"/>
    <n v="2.3003999999999998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04.6"/>
    <n v="1.35592592592592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86.066666666666663"/>
    <n v="1.2909999999999999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76.989583333333329"/>
    <n v="2.3651200000000001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29.764705882352942"/>
    <n v="0.17249999999999999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46.91959798994975"/>
    <n v="1.124939759036144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05.18691588785046"/>
    <n v="1.2102150537634409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69.907692307692301"/>
    <n v="2.1987096774193549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n v="0.0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0.011588275391958"/>
    <n v="0.64166909620991253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52.006220379146917"/>
    <n v="4.2306746987951804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31.000176025347649"/>
    <n v="0.92984160506863778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95.042492917847028"/>
    <n v="0.58756567425569173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75.968174204355108"/>
    <n v="0.65022222222222226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1.013192612137203"/>
    <n v="0.73939560439560437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73.733333333333334"/>
    <n v="0.52666666666666662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113.17073170731707"/>
    <n v="2.209523809523809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5.00933552992861"/>
    <n v="1.0001150627615063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79.176829268292678"/>
    <n v="1.6231249999999999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57.333333333333336"/>
    <n v="0.7818181818181818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58.178343949044589"/>
    <n v="1.4973770491803278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36.032520325203251"/>
    <n v="2.5325714285714285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7.99068767908309"/>
    <n v="1.0016943521594683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44.005985634477256"/>
    <n v="1.2199004424778761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55.077868852459019"/>
    <n v="1.371326530612244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74"/>
    <n v="4.155384615384615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41.996858638743454"/>
    <n v="0.3130913348946136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77.988161010260455"/>
    <n v="4.240815450643777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82.507462686567166"/>
    <n v="2.9388623072833599E-2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4.2"/>
    <n v="0.1063265306122449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n v="800"/>
    <n v="663"/>
    <n v="25.5"/>
    <n v="0.82874999999999999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00.98334401024984"/>
    <n v="1.6301447776628748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111.83333333333333"/>
    <n v="8.9466666666666672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41.999115044247787"/>
    <n v="0.2619150110375275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110.05115089514067"/>
    <n v="0.74834782608695649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58.997079225994888"/>
    <n v="4.1647680412371137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32.985714285714288"/>
    <n v="0.96208333333333329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n v="44500"/>
    <n v="159185"/>
    <n v="45.005654509471306"/>
    <n v="3.5771910112359548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81.98196487897485"/>
    <n v="3.08457142857142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39.080882352941174"/>
    <n v="0.61802325581395345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58.996383363471971"/>
    <n v="7.2232472324723247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40.988372093023258"/>
    <n v="0.6911764705882352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31.029411764705884"/>
    <n v="2.930555555555555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37.789473684210527"/>
    <n v="0.7179999999999999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n v="88800"/>
    <n v="28358"/>
    <n v="32.006772009029348"/>
    <n v="0.31934684684684683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95.966712898751737"/>
    <n v="2.2987375415282392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75"/>
    <n v="0.3201219512195122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102.0498866213152"/>
    <n v="0.23525352848928385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105.75"/>
    <n v="0.68594594594594593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7.069767441860463"/>
    <n v="0.37952380952380954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35.049382716049379"/>
    <n v="0.19992957746478873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6.338461538461537"/>
    <n v="0.45636363636363636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69.174603174603178"/>
    <n v="1.227605633802817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n v="15800"/>
    <n v="57157"/>
    <n v="109.07824427480917"/>
    <n v="3.61753164556962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51.78"/>
    <n v="0.63146341463414635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82.010055304172951"/>
    <n v="2.9820475319926874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35.958333333333336"/>
    <n v="9.5585443037974685E-2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74.461538461538467"/>
    <n v="0.5377777777777778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n v="0.0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91.114649681528661"/>
    <n v="6.8119047619047617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9.792682926829272"/>
    <n v="0.78831325301204824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42.999777678968428"/>
    <n v="1.3440792216817234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63.225000000000001"/>
    <n v="3.372E-2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x v="205"/>
    <s v="Focused analyzing circuit"/>
    <n v="1300"/>
    <n v="5614"/>
    <n v="70.174999999999997"/>
    <n v="4.3184615384615386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61.333333333333336"/>
    <n v="0.38844444444444443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99"/>
    <n v="4.2569999999999997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96.984900146127615"/>
    <n v="1.0112239715591671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51.004950495049506"/>
    <n v="0.21188688946015424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28.044247787610619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60.984615384615381"/>
    <n v="0.9492337164750958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73.214285714285708"/>
    <n v="1.5185185185185186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39.997435299603637"/>
    <n v="1.951638225255972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86.812121212121212"/>
    <n v="10.231428571428571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42.125874125874127"/>
    <n v="3.8418367346938778E-2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03.97851239669421"/>
    <n v="1.5507066557107643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62.003211991434689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31.005037783375315"/>
    <n v="2.1594736842105262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89.991552956465242"/>
    <n v="3.3212709832134291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39.235294117647058"/>
    <n v="8.4430379746835441E-2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54.993116108306566"/>
    <n v="0.9862551440329218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n v="4800"/>
    <n v="6623"/>
    <n v="47.992753623188406"/>
    <n v="1.3797916666666667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87.966702470461868"/>
    <n v="0.93810996563573879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51.999165275459099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9.999659863945578"/>
    <n v="2.6017404129793511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98.205357142857139"/>
    <n v="3.6663333333333332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08.96182396606575"/>
    <n v="1.687208538587849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n v="137900"/>
    <n v="165352"/>
    <n v="66.998379254457049"/>
    <n v="1.1990717911530093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64.99333594668758"/>
    <n v="1.936892523364486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n v="2400"/>
    <n v="10084"/>
    <n v="99.841584158415841"/>
    <n v="4.201666666666667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82.432835820895519"/>
    <n v="0.76708333333333334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63.293478260869563"/>
    <n v="1.7126470588235294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96.774193548387103"/>
    <n v="1.5789473684210527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54.906040268456373"/>
    <n v="1.0908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39.010869565217391"/>
    <n v="0.4173255813953488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75.84210526315789"/>
    <n v="0.10944303797468355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45.051671732522799"/>
    <n v="1.593763440860215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104.51546391752578"/>
    <n v="4.2241666666666671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76.268292682926827"/>
    <n v="0.97718749999999999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69.015695067264573"/>
    <n v="4.1878911564625847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1.97684085510689"/>
    <n v="1.0191632047477746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42.915999999999997"/>
    <n v="1.277261904761904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3.025210084033617"/>
    <n v="4.4521739130434783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75.245283018867923"/>
    <n v="5.6971428571428575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69.023364485981304"/>
    <n v="5.0934482758620687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65.986486486486484"/>
    <n v="3.2553333333333332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8.013800424628457"/>
    <n v="9.3261616161616168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60.105504587155963"/>
    <n v="2.1133870967741935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n v="61500"/>
    <n v="168095"/>
    <n v="26.000773395204948"/>
    <n v="2.7332520325203253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n v="0.0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38.019801980198018"/>
    <n v="0.54084507042253516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106.15254237288136"/>
    <n v="6.2629999999999999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1.019475655430711"/>
    <n v="0.8902139917695473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96.647727272727266"/>
    <n v="1.8489130434782608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57.003535651149086"/>
    <n v="1.2016770186335404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63.93333333333333"/>
    <n v="0.23390243902439026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90.456521739130437"/>
    <n v="1.46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72.172043010752688"/>
    <n v="2.6848000000000001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77.934782608695656"/>
    <n v="5.974999999999999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38.065134099616856"/>
    <n v="1.5769841269841269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57.936123348017624"/>
    <n v="0.31201660735468567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49.794392523364486"/>
    <n v="3.1341176470588237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54.050251256281406"/>
    <n v="3.7089655172413791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0.002721335268504"/>
    <n v="3.6266447368421053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70.127906976744185"/>
    <n v="1.2308163265306122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26.996228786926462"/>
    <n v="0.76766756032171579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n v="61600"/>
    <n v="143910"/>
    <n v="51.990606936416185"/>
    <n v="2.3362012987012988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56.416666666666664"/>
    <n v="1.8053333333333332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101.63218390804597"/>
    <n v="2.5262857142857142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5.005291005291006"/>
    <n v="0.2717653824036802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32.016393442622949"/>
    <n v="1.2706571242680547E-2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82.021647307286173"/>
    <n v="3.040097847358121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37.957446808510639"/>
    <n v="1.3723076923076922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51.533333333333331"/>
    <n v="0.32208333333333333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81.198275862068968"/>
    <n v="2.4151282051282053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n v="5500"/>
    <n v="5324"/>
    <n v="40.030075187969928"/>
    <n v="0.96799999999999997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89.939759036144579"/>
    <n v="10.664285714285715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96.692307692307693"/>
    <n v="3.2588888888888889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25.010989010989011"/>
    <n v="1.707000000000000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36.987277353689571"/>
    <n v="5.8144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73.012609117361791"/>
    <n v="0.91520972644376897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68.240601503759393"/>
    <n v="1.0804761904761904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52.310344827586206"/>
    <n v="0.18728395061728395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61.765151515151516"/>
    <n v="0.83193877551020412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25.027559055118111"/>
    <n v="7.0633333333333335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06.28804347826087"/>
    <n v="0.17446030330062445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75.07386363636364"/>
    <n v="2.0973015873015872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39.970802919708028"/>
    <n v="0.97785714285714287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n v="800"/>
    <n v="13474"/>
    <n v="39.982195845697326"/>
    <n v="16.842500000000001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101.01541850220265"/>
    <n v="0.54402135231316728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76.813084112149539"/>
    <n v="4.5661111111111108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71.7"/>
    <n v="9.8219178082191785E-2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n v="6500"/>
    <n v="1065"/>
    <n v="33.28125"/>
    <n v="0.16384615384615384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43.923497267759565"/>
    <n v="13.396666666666667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6.004712041884815"/>
    <n v="0.35650077760497667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88.21052631578948"/>
    <n v="0.54950819672131146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65.240384615384613"/>
    <n v="0.94236111111111109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69.958333333333329"/>
    <n v="1.4391428571428571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39.877551020408163"/>
    <n v="0.51421052631578945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n v="100"/>
    <n v="5"/>
    <n v="5"/>
    <n v="0.0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41.023728813559323"/>
    <n v="13.446666666666667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98.914285714285711"/>
    <n v="0.31844940867279897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7.78125"/>
    <n v="0.82617647058823529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80.767605633802816"/>
    <n v="5.4614285714285717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94.28235294117647"/>
    <n v="2.8621428571428571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3.428571428571431"/>
    <n v="7.9076923076923072E-2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65.968133535660087"/>
    <n v="1.3213677811550153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109.04109589041096"/>
    <n v="0.74077834179357027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41.16"/>
    <n v="0.75292682926829269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99.125"/>
    <n v="0.20333333333333334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105.88429752066116"/>
    <n v="2.0336507936507937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48.996525921966864"/>
    <n v="3.1022842639593908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"/>
    <n v="3.9531818181818181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31.022556390977442"/>
    <n v="2.9471428571428571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103.87096774193549"/>
    <n v="0.33894736842105261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59.268518518518519"/>
    <n v="0.66677083333333331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n v="6600"/>
    <n v="1269"/>
    <n v="42.3"/>
    <n v="0.19227272727272726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53.117647058823529"/>
    <n v="0.15842105263157893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50.796875"/>
    <n v="0.3870238095238095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101.15"/>
    <n v="9.5876777251184833E-2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65.000810372771468"/>
    <n v="0.94144366197183094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37.998645510835914"/>
    <n v="1.6656234096692113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82.615384615384613"/>
    <n v="0.24134831460674158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37.941368078175898"/>
    <n v="1.6405633802816901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80.780821917808225"/>
    <n v="0.90723076923076929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25.984375"/>
    <n v="0.46194444444444444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0.363636363636363"/>
    <n v="0.38538461538461538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54.004916018025398"/>
    <n v="1.3356231003039514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101.78672985781991"/>
    <n v="0.22896588486140726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45.003610108303249"/>
    <n v="1.8495548961424333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77.068421052631578"/>
    <n v="4.4372727272727275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n v="20700"/>
    <n v="41396"/>
    <n v="88.076595744680844"/>
    <n v="1.99980676328502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47.035573122529641"/>
    <n v="1.2395833333333333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10.99550763701707"/>
    <n v="1.8661329305135952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87.003066141042481"/>
    <n v="1.1428538550057536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63.994402985074629"/>
    <n v="0.97032531824611035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05.9945205479452"/>
    <n v="1.2281904761904763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73.989349112426041"/>
    <n v="1.7914326647564469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84.02004626060139"/>
    <n v="0.79951577402787966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88.966921119592882"/>
    <n v="0.94242587601078165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76.990453460620529"/>
    <n v="0.84669291338582675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97.146341463414629"/>
    <n v="0.66521920668058454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33.013605442176868"/>
    <n v="0.53922222222222227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99.950602409638549"/>
    <n v="0.4198329959514169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69.966767371601208"/>
    <n v="0.14694796954314721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110.32"/>
    <n v="0.34475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66.005235602094245"/>
    <n v="14.007777777777777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41.005742176284812"/>
    <n v="0.71770351758793971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n v="180800"/>
    <n v="95958"/>
    <n v="103.96316359696641"/>
    <n v="0.53074115044247783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n v="0.0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n v="74100"/>
    <n v="94631"/>
    <n v="47.009935419771487"/>
    <n v="1.2770715249662619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29.606060606060606"/>
    <n v="0.34892857142857142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81.010569583088667"/>
    <n v="4.105982142857143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94.35"/>
    <n v="1.2373770491803278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26.058139534883722"/>
    <n v="0.58973684210526311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85.775000000000006"/>
    <n v="0.36892473118279567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03.73170731707317"/>
    <n v="1.849130434782608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49.826086956521742"/>
    <n v="0.1181443298969072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63.893048128342244"/>
    <n v="2.9870000000000001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47.002434782608695"/>
    <n v="2.263517587939698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08.47727272727273"/>
    <n v="1.7356363636363636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72.015706806282722"/>
    <n v="3.7175675675675675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59.928057553956833"/>
    <n v="1.601923076923077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78.209677419354833"/>
    <n v="16.163333333333334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104.77678571428571"/>
    <n v="7.3343749999999996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105.52475247524752"/>
    <n v="5.921111111111111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24.933333333333334"/>
    <n v="0.18888888888888888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69.873786407766985"/>
    <n v="2.7680769230769231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95.733766233766232"/>
    <n v="2.730185185185185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29.997485752598056"/>
    <n v="1.593633125556545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59.011948529411768"/>
    <n v="0.67869978858350954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84.757396449704146"/>
    <n v="15.915555555555555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8.010921177587846"/>
    <n v="7.3018222222222224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50.05215419501134"/>
    <n v="0.13185782556750297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9.16"/>
    <n v="0.54777777777777781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93.702290076335885"/>
    <n v="3.6102941176470589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40.14173228346457"/>
    <n v="0.10257545271629778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70.090140845070422"/>
    <n v="0.13962962962962963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66.181818181818187"/>
    <n v="0.40444444444444444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47.714285714285715"/>
    <n v="1.6032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62.896774193548389"/>
    <n v="1.839433962264150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86.611940298507463"/>
    <n v="0.63769230769230767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75.126984126984127"/>
    <n v="2.253809523809523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n v="114400"/>
    <n v="196779"/>
    <n v="41.004167534903104"/>
    <n v="1.7200961538461539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50.007915567282325"/>
    <n v="1.4616709511568124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96.960674157303373"/>
    <n v="0.76423616236162362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100.93160377358491"/>
    <n v="0.39261467889908258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89.227586206896547"/>
    <n v="0.11270034843205574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87.979166666666671"/>
    <n v="1.2211084337349398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89.54"/>
    <n v="1.8654166666666667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29.09271523178808"/>
    <n v="7.27317880794702E-2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42.006218905472636"/>
    <n v="0.65642371234207963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47.004903563255965"/>
    <n v="2.289617834394904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n v="800"/>
    <n v="3755"/>
    <n v="110.44117647058823"/>
    <n v="4.6937499999999996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41.990909090909092"/>
    <n v="1.3011267605633803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48.012468827930178"/>
    <n v="1.6705422993492407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31.019823788546255"/>
    <n v="1.738641975308642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99.203252032520325"/>
    <n v="7.177647058823529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6.022316684378325"/>
    <n v="0.63850976361767731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n v="0.0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46.060200668896321"/>
    <n v="15.302222222222222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73.650000000000006"/>
    <n v="0.40356164383561643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55.99336650082919"/>
    <n v="0.86220633299284988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68.985695127402778"/>
    <n v="3.1558486707566464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60.981609195402299"/>
    <n v="0.89618243243243245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10.98139534883721"/>
    <n v="1.8214503816793892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25"/>
    <n v="3.558823529411764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78.759740259740255"/>
    <n v="1.3183695652173912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87.960784313725483"/>
    <n v="0.46315634218289087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49.987398739873989"/>
    <n v="0.36132726089785294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n v="7800"/>
    <n v="8161"/>
    <n v="99.524390243902445"/>
    <n v="1.0462820512820512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104.82089552238806"/>
    <n v="6.688571428571428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108.01469237832875"/>
    <n v="0.62072823218997364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28.998544660724033"/>
    <n v="0.84699787460148779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n v="113500"/>
    <n v="12552"/>
    <n v="30.028708133971293"/>
    <n v="0.11059030837004405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1.005559416261292"/>
    <n v="0.43838781575037145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62.866666666666667"/>
    <n v="0.55470588235294116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47.005002501250623"/>
    <n v="0.57399511301160655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26.997693638285604"/>
    <n v="1.234349736379613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68.329787234042556"/>
    <n v="1.284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50.974576271186443"/>
    <n v="0.63989361702127656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54.024390243902438"/>
    <n v="1.2729885057471264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97.055555555555557"/>
    <n v="0.10638024357239513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n v="5100"/>
    <n v="2064"/>
    <n v="24.867469879518072"/>
    <n v="0.40470588235294119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84.423913043478265"/>
    <n v="2.87666666666666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47.091324200913242"/>
    <n v="5.7294444444444448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77.996041171813147"/>
    <n v="1.1290429799426933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62.967871485943775"/>
    <n v="0.46387573964497042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81.006080449017773"/>
    <n v="0.9067591623036649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5.321428571428569"/>
    <n v="0.67740740740740746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04.43617021276596"/>
    <n v="1.924901960784313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69.989010989010993"/>
    <n v="0.82714285714285718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83.023989898989896"/>
    <n v="0.54163920922570019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90.3"/>
    <n v="0.16722222222222222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03.98131932282546"/>
    <n v="1.168766404199475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54.931726907630519"/>
    <n v="10.521538461538462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n v="8100"/>
    <n v="9969"/>
    <n v="51.921875"/>
    <n v="1.2307407407407407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60.02834008097166"/>
    <n v="1.7863855421686747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44.003488879197555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53.003513254551258"/>
    <n v="1.6190634146341463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n v="7000"/>
    <n v="1744"/>
    <n v="54.5"/>
    <n v="0.24914285714285714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75.04195804195804"/>
    <n v="1.9872222222222222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5.911111111111111"/>
    <n v="0.347526881720430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36.952702702702702"/>
    <n v="1.7641935483870967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63.170588235294119"/>
    <n v="5.1138095238095236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29.99462365591398"/>
    <n v="0.82044117647058823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86"/>
    <n v="0.24326030927835052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75.014876033057845"/>
    <n v="0.50482758620689661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101.19767441860465"/>
    <n v="9.67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n v="0.0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29.001272669424118"/>
    <n v="1.2284501347708894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98.225806451612897"/>
    <n v="0.63437500000000002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87.001693480101608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5.205128205128204"/>
    <n v="0.44074999999999998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37.001341561577675"/>
    <n v="1.1837253218884121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94.976947040498445"/>
    <n v="1.041243169398907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8.956521739130434"/>
    <n v="0.26640000000000003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55.993396226415094"/>
    <n v="3.5120118343195266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54.038095238095238"/>
    <n v="0.9006349206349206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82.38"/>
    <n v="1.7162500000000001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66.997115384615384"/>
    <n v="1.410465587044534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107.91401869158878"/>
    <n v="0.30579449152542371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69.009501187648453"/>
    <n v="1.0816455696202532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39.006568144499177"/>
    <n v="1.3345505617977529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10.3625"/>
    <n v="1.8785106382978722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n v="1200"/>
    <n v="3984"/>
    <n v="94.857142857142861"/>
    <n v="3.32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.935251798561154"/>
    <n v="5.7521428571428572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101.25"/>
    <n v="0.40500000000000003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64.95597484276729"/>
    <n v="1.8442857142857143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7.00524934383202"/>
    <n v="2.8580555555555556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50.97422680412371"/>
    <n v="3.19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n v="153800"/>
    <n v="60342"/>
    <n v="104.94260869565217"/>
    <n v="0.39234070221066319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84.028301886792448"/>
    <n v="1.7814000000000001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102.85915492957747"/>
    <n v="3.6515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39.962085308056871"/>
    <n v="1.1394594594594594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51.001785714285717"/>
    <n v="0.29828720626631855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40.823008849557525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58.999637155297535"/>
    <n v="2.363415697674418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71.156069364161851"/>
    <n v="5.1291666666666664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n v="8600"/>
    <n v="8656"/>
    <n v="99.494252873563212"/>
    <n v="1.0065116279069768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103.98634590377114"/>
    <n v="0.8134842319430315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76.555555555555557"/>
    <n v="0.16404761904761905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87.068592057761734"/>
    <n v="0.52774617067833696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48.99554707379135"/>
    <n v="2.6020608108108108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n v="90600"/>
    <n v="27844"/>
    <n v="42.969135802469133"/>
    <n v="0.30732891832229581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33.428571428571431"/>
    <n v="0.1350000000000000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n v="110300"/>
    <n v="197024"/>
    <n v="83.982949701619773"/>
    <n v="1.7862556663644606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101.41739130434783"/>
    <n v="2.2005660377358489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9.87058823529412"/>
    <n v="1.015108695652174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31.916666666666668"/>
    <n v="1.915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70.993450675399103"/>
    <n v="3.0534683098591549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n v="191000"/>
    <n v="45831"/>
    <n v="77.026890756302521"/>
    <n v="0.23995287958115183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101.78125"/>
    <n v="7.2377777777777776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1.059701492537314"/>
    <n v="5.4736000000000002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68.02051282051282"/>
    <n v="4.1449999999999996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30.87037037037037"/>
    <n v="9.0696409140369975E-3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27.908333333333335"/>
    <n v="0.34173469387755101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79.994818652849744"/>
    <n v="0.239488107549121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38.003378378378379"/>
    <n v="0.48072649572649573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59.990534521158132"/>
    <n v="0.70145182291666663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37.037634408602152"/>
    <n v="5.2992307692307694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99.963043478260872"/>
    <n v="1.8032549019607844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111.6774193548387"/>
    <n v="0.92320000000000002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36.014409221902014"/>
    <n v="0.13901001112347053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66.010284810126578"/>
    <n v="9.2707777777777771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44.05263157894737"/>
    <n v="0.39857142857142858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52.999726551818434"/>
    <n v="1.1222929936305732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95"/>
    <n v="0.7092581602373887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70.908396946564892"/>
    <n v="1.1908974358974358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98.060773480662988"/>
    <n v="0.24017591339648173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53.046025104602514"/>
    <n v="1.3931868131868133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93.142857142857139"/>
    <n v="0.39277108433734942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58.945075757575758"/>
    <n v="0.2243907714491708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36.067669172932334"/>
    <n v="0.55779069767441858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63.030732860520096"/>
    <n v="0.42523125996810207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84.717948717948715"/>
    <n v="1.1200000000000001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n v="8800"/>
    <n v="622"/>
    <n v="62.2"/>
    <n v="7.0681818181818179E-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.97518330513255"/>
    <n v="1.0174563871693867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106.4375"/>
    <n v="4.2575000000000003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29.975609756097562"/>
    <n v="1.455394736842105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85.806282722513089"/>
    <n v="0.32453465346534655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.82022471910112"/>
    <n v="7.003333333333333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40.998484082870135"/>
    <n v="0.83904860392967939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28.063492063492063"/>
    <n v="0.8419047619047619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88.054421768707485"/>
    <n v="1.5595180722891566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31"/>
    <n v="0.99619450317124736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90.337500000000006"/>
    <n v="0.80300000000000005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63.777777777777779"/>
    <n v="0.11254901960784314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53.995515695067262"/>
    <n v="0.91740952380952379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48.993956043956047"/>
    <n v="0.9552115693626138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63.857142857142854"/>
    <n v="5.0287499999999996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82.996393146979258"/>
    <n v="1.5924394463667819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55.08230452674897"/>
    <n v="0.15022446689113356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62.044554455445542"/>
    <n v="4.820384615384615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04.97857142857143"/>
    <n v="1.4996938775510205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94.044676806083643"/>
    <n v="1.1722156398104266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44.007716049382715"/>
    <n v="0.37695968274950431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n v="9800"/>
    <n v="7120"/>
    <n v="92.467532467532465"/>
    <n v="0.72653061224489801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n v="5300"/>
    <n v="14097"/>
    <n v="57.072874493927124"/>
    <n v="2.6598113207547169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109.07848101265823"/>
    <n v="0.24205617977528091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n v="77000"/>
    <n v="1930"/>
    <n v="39.387755102040813"/>
    <n v="2.5064935064935064E-2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77.022222222222226"/>
    <n v="0.1632979976442874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92.166666666666671"/>
    <n v="2.765000000000000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61.007063197026021"/>
    <n v="0.88803571428571426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78.068181818181813"/>
    <n v="1.6357142857142857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80.75"/>
    <n v="9.69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59.991289782244557"/>
    <n v="2.7091376701966716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110.03018372703411"/>
    <n v="2.8421355932203389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n v="0.0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37.99856063332134"/>
    <n v="0.58632981676846196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6.369565217391298"/>
    <n v="0.98511111111111116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72.978599221789878"/>
    <n v="0.43975381008206332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26.007220216606498"/>
    <n v="1.5166315789473683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104.36296296296297"/>
    <n v="2.2363492063492063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102.18852459016394"/>
    <n v="2.3975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n v="6000"/>
    <n v="11960"/>
    <n v="54.117647058823529"/>
    <n v="1.9933333333333334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63.222222222222221"/>
    <n v="1.373448275862069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4.03228962818004"/>
    <n v="1.009696106362773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49.994334277620396"/>
    <n v="7.9416000000000002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56.015151515151516"/>
    <n v="3.6970000000000001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48.807692307692307"/>
    <n v="0.1281818181818181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60.082352941176474"/>
    <n v="1.3802702702702703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78.990502793296088"/>
    <n v="0.83813278008298753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53.99499443826474"/>
    <n v="2.0460063224446787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111.45945945945945"/>
    <n v="0.44344086021505374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60.922131147540981"/>
    <n v="2.1860294117647059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26.0015444015444"/>
    <n v="1.8603314917127072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80.993208828522924"/>
    <n v="2.3733830845771142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4.995963302752294"/>
    <n v="3.056538461538461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.142857142857139"/>
    <n v="0.94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2.085106382978722"/>
    <n v="0.54400000000000004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24.986666666666668"/>
    <n v="1.1188059701492536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n v="2700"/>
    <n v="9967"/>
    <n v="69.215277777777771"/>
    <n v="3.6914814814814814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n v="83300"/>
    <n v="52421"/>
    <n v="93.944444444444443"/>
    <n v="0.62930372148859548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98.40625"/>
    <n v="0.6492783505154639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41.783783783783782"/>
    <n v="0.18853658536585366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x v="569"/>
    <s v="Sharable radical toolset"/>
    <n v="96500"/>
    <n v="16168"/>
    <n v="65.991836734693877"/>
    <n v="0.1675440414507772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72.05747126436782"/>
    <n v="1.0111290322580646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n v="43800"/>
    <n v="149578"/>
    <n v="48.003209242618745"/>
    <n v="3.4150228310502282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54.098591549295776"/>
    <n v="0.6401666666666666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107.88095238095238"/>
    <n v="0.5208045977011494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67.034103410341032"/>
    <n v="3.224021164021164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64.01425914445133"/>
    <n v="1.1950810185185186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96.066176470588232"/>
    <n v="1.4679775280898877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n v="700"/>
    <n v="6654"/>
    <n v="51.184615384615384"/>
    <n v="9.5057142857142853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43.92307692307692"/>
    <n v="0.72893617021276591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n v="157600"/>
    <n v="124517"/>
    <n v="91.021198830409361"/>
    <n v="0.7900824873096447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50.127450980392155"/>
    <n v="0.6472151898734177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67.720930232558146"/>
    <n v="0.82028169014084507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61.03921568627451"/>
    <n v="10.376666666666667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80.011857707509876"/>
    <n v="0.12910076530612244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47.001497753369947"/>
    <n v="1.5484210526315789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1.127388535031841"/>
    <n v="7.0991735537190084E-2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89.99079189686924"/>
    <n v="2.0852773826458035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43.032786885245905"/>
    <n v="0.99683544303797467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67.997714808043881"/>
    <n v="2.0159756097560977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73.004566210045667"/>
    <n v="1.6209032258064515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62.341463414634148"/>
    <n v="3.6436208125445471E-2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n v="0.0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n v="6300"/>
    <n v="13018"/>
    <n v="67.103092783505161"/>
    <n v="2.0663492063492064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79.978947368421046"/>
    <n v="1.2823628691983122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62.176470588235297"/>
    <n v="1.1966037735849056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53.005950297514879"/>
    <n v="1.7073055242390078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57.738317757009348"/>
    <n v="1.8721212121212121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40.03125"/>
    <n v="1.8838235294117647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81.016591928251117"/>
    <n v="1.3129869186046512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n v="3900"/>
    <n v="11075"/>
    <n v="35.047468354430379"/>
    <n v="2.839743589743589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n v="10000"/>
    <n v="12042"/>
    <n v="102.9230769230769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27.998126756166094"/>
    <n v="4.1905607476635511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75.733333333333334"/>
    <n v="0.13853658536585367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45.026041666666664"/>
    <n v="1.394354838709677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73.615384615384613"/>
    <n v="1.74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56.991701244813278"/>
    <n v="1.5549056603773586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85.223529411764702"/>
    <n v="1.704470588235294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50.962184873949582"/>
    <n v="1.8951562500000001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63.563636363636363"/>
    <n v="2.497142857142857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80.999165275459092"/>
    <n v="0.48860523665659616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86.044753086419746"/>
    <n v="0.28461970393057684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90.0390625"/>
    <n v="2.6802325581395348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74.006063432835816"/>
    <n v="6.1980078125000002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92.4375"/>
    <n v="3.1301587301587303E-2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55.999257333828446"/>
    <n v="1.5992152704135738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32.983796296296298"/>
    <n v="2.793921568627451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93.596774193548384"/>
    <n v="0.77373333333333338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69.867724867724874"/>
    <n v="2.0632812500000002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72.129870129870127"/>
    <n v="6.9424999999999999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n v="1900"/>
    <n v="2884"/>
    <n v="30.041666666666668"/>
    <n v="1.5178947368421052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73.968000000000004"/>
    <n v="0.64582072176949945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8.65517241379311"/>
    <n v="0.62873684210526315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59.992164544564154"/>
    <n v="3.1039864864864866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111.15827338129496"/>
    <n v="0.42859916782246882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53.038095238095238"/>
    <n v="0.83119402985074631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55.985524728588658"/>
    <n v="0.78531302876480547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n v="139000"/>
    <n v="158590"/>
    <n v="69.986760812003524"/>
    <n v="1.1409352517985611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n v="197700"/>
    <n v="127591"/>
    <n v="48.998079877112133"/>
    <n v="0.64537683358624176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103.84615384615384"/>
    <n v="0.79411764705882348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99.127659574468083"/>
    <n v="0.11419117647058824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107.37777777777778"/>
    <n v="0.56186046511627907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76.922178988326849"/>
    <n v="0.16501669449081802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58.128865979381445"/>
    <n v="1.1996808510638297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03.73643410852713"/>
    <n v="1.4545652173913044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87.962666666666664"/>
    <n v="2.2138255033557046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28"/>
    <n v="0.48396694214876035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37.999361294443261"/>
    <n v="0.92911504424778757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29.999313893653515"/>
    <n v="0.88599797365754818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103.5"/>
    <n v="0.41399999999999998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n v="98600"/>
    <n v="62174"/>
    <n v="85.994467496542185"/>
    <n v="0.63056795131845844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n v="121700"/>
    <n v="59003"/>
    <n v="98.011627906976742"/>
    <n v="0.48482333607230893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n v="0.0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n v="196700"/>
    <n v="174039"/>
    <n v="44.994570837642193"/>
    <n v="0.88479410269445857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31.012224938875306"/>
    <n v="1.2684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59.970085470085472"/>
    <n v="23.38833333333333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8.9973474801061"/>
    <n v="5.0838857142857146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n v="6900"/>
    <n v="13212"/>
    <n v="50.045454545454547"/>
    <n v="1.9147826086956521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98.966269841269835"/>
    <n v="0.42127533783783783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n v="10000"/>
    <n v="824"/>
    <n v="58.85714285714285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81.010256410256417"/>
    <n v="0.60064638783269964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76.013333333333335"/>
    <n v="0.47232808616404309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96.597402597402592"/>
    <n v="0.81736263736263737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76.957446808510639"/>
    <n v="0.54187265917603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n v="9100"/>
    <n v="8906"/>
    <n v="67.984732824427482"/>
    <n v="0.97868131868131869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88.781609195402297"/>
    <n v="0.77239999999999998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24.99623706491063"/>
    <n v="0.33464735516372796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n v="5100"/>
    <n v="12219"/>
    <n v="44.922794117647058"/>
    <n v="2.3958823529411766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79.400000000000006"/>
    <n v="0.64032258064516134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29.009546539379475"/>
    <n v="1.7615942028985507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73.59210526315789"/>
    <n v="0.2033818181818181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107.97038864898211"/>
    <n v="3.5864754098360656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68.987284287011803"/>
    <n v="4.6885802469135802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11.02236719478098"/>
    <n v="1.220563524590164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24.997515808491418"/>
    <n v="0.55931783729156137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2.155172413793103"/>
    <n v="0.43660714285714286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47.003284072249592"/>
    <n v="0.33538371411833628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36.0392749244713"/>
    <n v="1.2297938144329896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n v="62300"/>
    <n v="118214"/>
    <n v="101.03760683760684"/>
    <n v="1.8974959871589085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39.927927927927925"/>
    <n v="0.83622641509433959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83.158139534883716"/>
    <n v="0.17968844221105529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39.97520661157025"/>
    <n v="10.36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n v="145600"/>
    <n v="141822"/>
    <n v="47.993908629441627"/>
    <n v="0.97405219780219776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95.978877489438744"/>
    <n v="0.86386203150461705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78.728155339805824"/>
    <n v="1.5016666666666667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56.081632653061227"/>
    <n v="3.5843478260869563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69.090909090909093"/>
    <n v="5.4285714285714288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102.05291576673866"/>
    <n v="0.67500714285714281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07.32089552238806"/>
    <n v="1.9174666666666667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51.970260223048328"/>
    <n v="9.32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71.137142857142862"/>
    <n v="4.2927586206896553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n v="7300"/>
    <n v="7348"/>
    <n v="106.49275362318841"/>
    <n v="1.0065753424657535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42.93684210526316"/>
    <n v="2.266111111111111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30.037974683544302"/>
    <n v="1.4238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70.623376623376629"/>
    <n v="0.90633333333333332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6.016018306636155"/>
    <n v="0.63966740576496672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96.911392405063296"/>
    <n v="0.84131868131868137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62.867346938775512"/>
    <n v="1.3393478260869565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108.98537682789652"/>
    <n v="0.5904204753199269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26.999314599040439"/>
    <n v="1.5280062063615205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65.004147943311438"/>
    <n v="4.466912114014252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111.51785714285714"/>
    <n v="0.8439189189189189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n v="0.0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10.99268292682927"/>
    <n v="1.750269230769230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6.746987951807228"/>
    <n v="0.54137931034482756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97.020608439646708"/>
    <n v="3.1187381703470032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92.08620689655173"/>
    <n v="1.2278160919540231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82.986666666666665"/>
    <n v="0.99026517383618151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03.03791821561339"/>
    <n v="1.278468634686347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68.922619047619051"/>
    <n v="1.5861643835616439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87.737226277372258"/>
    <n v="7.0705882352941174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75.021505376344081"/>
    <n v="1.4238775510204082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50.863999999999997"/>
    <n v="1.4786046511627906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90"/>
    <n v="0.20322580645161289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72.896039603960389"/>
    <n v="18.40625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08.48543689320388"/>
    <n v="1.6194202898550725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101.98095238095237"/>
    <n v="4.7282077922077921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44.009146341463413"/>
    <n v="0.24466101694915254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n v="2000"/>
    <n v="10353"/>
    <n v="65.942675159235662"/>
    <n v="5.1764999999999999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.987387387387386"/>
    <n v="2.4764285714285714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28.003367003367003"/>
    <n v="1.002048192771084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85.829268292682926"/>
    <n v="1.53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84.921052631578945"/>
    <n v="0.3709195402298850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90.483333333333334"/>
    <n v="4.3923948220064728E-2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25.00197628458498"/>
    <n v="1.5650721649484536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92.013888888888886"/>
    <n v="2.704081632653061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93.066115702479337"/>
    <n v="1.3405952380952382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61.008145363408524"/>
    <n v="0.50398033126293995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n v="54300"/>
    <n v="48227"/>
    <n v="92.036259541984734"/>
    <n v="0.88815837937384901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81.132596685082873"/>
    <n v="1.65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73.5"/>
    <n v="0.17499999999999999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85.221311475409834"/>
    <n v="1.8566071428571429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110.96825396825396"/>
    <n v="4.1266319444444441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32.968036529680369"/>
    <n v="0.90249999999999997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6.005352363960753"/>
    <n v="0.91984615384615387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84.96632653061225"/>
    <n v="5.2700632911392402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n v="4200"/>
    <n v="13404"/>
    <n v="25.007462686567163"/>
    <n v="3.191428571428571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65.998995479658461"/>
    <n v="3.5418867924528303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87.34482758620689"/>
    <n v="0.32896103896103895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27.933333333333334"/>
    <n v="1.358918918918919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103.8"/>
    <n v="2.0843373493975904E-2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31.937172774869111"/>
    <n v="0.6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99.5"/>
    <n v="0.30037735849056602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08.84615384615384"/>
    <n v="11.791666666666666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0.76229508196721"/>
    <n v="11.260833333333334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29.647058823529413"/>
    <n v="0.1292307692307692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101.71428571428571"/>
    <n v="7.12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61.5"/>
    <n v="0.30304347826086958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35"/>
    <n v="2.1250896057347672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40.049999999999997"/>
    <n v="2.288571428571428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110.97231270358306"/>
    <n v="0.3495997947665469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36.959016393442624"/>
    <n v="1.5729069767441861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n v="0.0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30.974074074074075"/>
    <n v="2.3230555555555554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47.035087719298247"/>
    <n v="0.92448275862068963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88.065693430656935"/>
    <n v="2.567021276595744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37.005616224648989"/>
    <n v="1.6847017045454546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26.027777777777779"/>
    <n v="1.6657777777777778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67.817567567567565"/>
    <n v="7.7207692307692311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9.964912280701753"/>
    <n v="4.0685714285714285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110.01646903820817"/>
    <n v="5.6420608108108112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89.964678178963894"/>
    <n v="0.6842686567164179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79.009523809523813"/>
    <n v="0.34351966873706002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86.867469879518069"/>
    <n v="6.5545454545454547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62.04"/>
    <n v="1.7725714285714285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n v="5600"/>
    <n v="6338"/>
    <n v="26.970212765957445"/>
    <n v="1.1317857142857144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54.121621621621621"/>
    <n v="7.2818181818181822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41.035353535353536"/>
    <n v="2.0833333333333335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55.052419354838712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107.93762183235867"/>
    <n v="0.56967078189300413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n v="4800"/>
    <n v="11088"/>
    <n v="73.92"/>
    <n v="2.31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31.995894428152493"/>
    <n v="0.86867834394904464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53.898148148148145"/>
    <n v="2.7074418604651163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106.5"/>
    <n v="0.49446428571428569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32.999805409612762"/>
    <n v="1.1335962566844919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43.00254993625159"/>
    <n v="1.9055555555555554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86.858974358974365"/>
    <n v="1.35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96.8"/>
    <n v="0.10297872340425532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32.995456610631528"/>
    <n v="0.6554422382671479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68.028106508875737"/>
    <n v="0.49026652452025588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58.867816091954026"/>
    <n v="7.8792307692307695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105.04572803850782"/>
    <n v="0.80306347746090156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33.054878048780488"/>
    <n v="1.0629411764705883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78.821428571428569"/>
    <n v="0.50735632183908042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68.204968944099377"/>
    <n v="2.153137254901961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75.731884057971016"/>
    <n v="1.4122972972972974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30.996070133010882"/>
    <n v="1.1533745781777278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01.88188976377953"/>
    <n v="1.9311940298507462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52.879227053140099"/>
    <n v="7.2973333333333334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n v="61200"/>
    <n v="60994"/>
    <n v="71.005820721769496"/>
    <n v="0.9966339869281045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102.38709677419355"/>
    <n v="0.88166666666666671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74.466666666666669"/>
    <n v="0.37233333333333335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51.009883198562441"/>
    <n v="0.3054007530930608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90"/>
    <n v="0.25714285714285712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n v="2000"/>
    <n v="680"/>
    <n v="97.142857142857139"/>
    <n v="0.34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72.071823204419886"/>
    <n v="11.859090909090909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75.236363636363635"/>
    <n v="1.2539393939393939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32.967741935483872"/>
    <n v="0.14394366197183098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4.807692307692307"/>
    <n v="0.54807692307692313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n v="7600"/>
    <n v="8332"/>
    <n v="45.037837837837834"/>
    <n v="1.0963157894736841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52.958677685950413"/>
    <n v="1.8847058823529412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60.017959183673469"/>
    <n v="0.87008284023668636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n v="0.0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44.028301886792455"/>
    <n v="2.0291304347826089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86.028169014084511"/>
    <n v="1.9703225806451612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28.012875536480685"/>
    <n v="1.07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32.050458715596328"/>
    <n v="2.6873076923076922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73.611940298507463"/>
    <n v="0.50845360824742269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08.71052631578948"/>
    <n v="11.802857142857142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42.97674418604651"/>
    <n v="2.64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83.315789473684205"/>
    <n v="0.30442307692307691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n v="140800"/>
    <n v="88536"/>
    <n v="42"/>
    <n v="0.62880681818181816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55.927601809954751"/>
    <n v="1.9312499999999999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105.03681885125184"/>
    <n v="0.77102702702702708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48"/>
    <n v="2.255276381909547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112.66176470588235"/>
    <n v="2.394062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81.944444444444443"/>
    <n v="0.921875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64.049180327868854"/>
    <n v="1.3023333333333333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106.39097744360902"/>
    <n v="6.1521739130434785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76.011249497790274"/>
    <n v="3.687953216374269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11.07246376811594"/>
    <n v="10.948571428571428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95.936170212765958"/>
    <n v="0.50662921348314605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43.043010752688176"/>
    <n v="8.0060000000000002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67.966666666666669"/>
    <n v="2.9128571428571428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89.991428571428571"/>
    <n v="3.4996666666666667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58.095238095238095"/>
    <n v="3.5707317073170732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83.996875000000003"/>
    <n v="1.2648941176470587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88.853503184713375"/>
    <n v="3.8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65.963917525773198"/>
    <n v="4.5703571428571426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74.804878048780495"/>
    <n v="2.6669565217391304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.98571428571428"/>
    <n v="0.69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32.006493506493506"/>
    <n v="0.51343749999999999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64.727272727272734"/>
    <n v="1.1710526315789473E-2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24.998110087408456"/>
    <n v="1.089773429454171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104.97764070932922"/>
    <n v="3.1517592592592591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n v="6800"/>
    <n v="10723"/>
    <n v="64.987878787878785"/>
    <n v="1.5769117647058823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n v="7300"/>
    <n v="11228"/>
    <n v="94.352941176470594"/>
    <n v="1.5380821917808218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44.001706484641637"/>
    <n v="0.89738979118329465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64.744680851063833"/>
    <n v="0.75135802469135804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4.00667779632721"/>
    <n v="8.5288135593220336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n v="6400"/>
    <n v="8890"/>
    <n v="34.061302681992338"/>
    <n v="1.3890625000000001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93.273885350318466"/>
    <n v="1.9018181818181819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32.998301726577978"/>
    <n v="1.0024333619948409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83.812903225806451"/>
    <n v="1.4275824175824177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63.992424242424242"/>
    <n v="5.6313333333333331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81.909090909090907"/>
    <n v="0.30715909090909088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3.053191489361708"/>
    <n v="0.99397727272727276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01.98449039881831"/>
    <n v="1.9754935622317598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105.9375"/>
    <n v="5.08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101.58181818181818"/>
    <n v="2.3774468085106384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n v="3200"/>
    <n v="10831"/>
    <n v="62.970930232558139"/>
    <n v="3.3846875000000001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29.045602605863191"/>
    <n v="1.3308955223880596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n v="0.0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77.924999999999997"/>
    <n v="2.0779999999999998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80.806451612903231"/>
    <n v="0.51122448979591839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76.006816632583508"/>
    <n v="6.5205847953216374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72.993613824192337"/>
    <n v="1.1363099415204678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53"/>
    <n v="1.0237606837606839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54.164556962025316"/>
    <n v="3.5658333333333334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n v="5300"/>
    <n v="7413"/>
    <n v="32.946666666666665"/>
    <n v="1.3986792452830188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79.371428571428567"/>
    <n v="0.69450000000000001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n v="7300"/>
    <n v="2594"/>
    <n v="41.174603174603178"/>
    <n v="0.35534246575342465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77.430769230769229"/>
    <n v="2.5165000000000002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57.159509202453989"/>
    <n v="1.0587500000000001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77.17647058823529"/>
    <n v="1.8742857142857143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24.953917050691246"/>
    <n v="3.8678571428571429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n v="4200"/>
    <n v="14577"/>
    <n v="97.18"/>
    <n v="3.4707142857142856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46.000916870415651"/>
    <n v="1.8582098765432098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88.023385300668153"/>
    <n v="0.43241247264770238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25.99"/>
    <n v="1.62437499999999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n v="7000"/>
    <n v="12939"/>
    <n v="102.69047619047619"/>
    <n v="1.8484285714285715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72.958174904942965"/>
    <n v="0.23703520691785052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57.190082644628099"/>
    <n v="0.89870129870129867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84.013793103448279"/>
    <n v="2.7260419580419581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98.666666666666671"/>
    <n v="1.7004255319148935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42.007419183889773"/>
    <n v="1.8828503562945369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2.002753556677376"/>
    <n v="3.4693532338308457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81.567164179104481"/>
    <n v="0.6917721518987342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37.035087719298247"/>
    <n v="0.25433734939759034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103.033360455655"/>
    <n v="0.77400977995110021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n v="2700"/>
    <n v="1012"/>
    <n v="84.333333333333329"/>
    <n v="0.37481481481481482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n v="1000"/>
    <n v="5438"/>
    <n v="102.60377358490567"/>
    <n v="5.437999999999999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79.992129246064621"/>
    <n v="2.2852189349112426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70.055309734513273"/>
    <n v="0.38948339483394834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"/>
    <n v="3.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41.911917098445599"/>
    <n v="2.3791176470588233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57.992576882290564"/>
    <n v="0.64036299765807958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40.942307692307693"/>
    <n v="1.1827777777777777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69.9972602739726"/>
    <n v="0.84824037184594958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73.838709677419359"/>
    <n v="0.29346153846153844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41.979310344827589"/>
    <n v="2.0989655172413793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77.93442622950819"/>
    <n v="1.697857142857143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06.01972789115646"/>
    <n v="1.1595907738095239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47.018181818181816"/>
    <n v="2.5859999999999999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76.016483516483518"/>
    <n v="2.3058333333333332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n v="8400"/>
    <n v="10770"/>
    <n v="54.120603015075375"/>
    <n v="1.2821428571428573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57.285714285714285"/>
    <n v="1.8870588235294117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103.81308411214954"/>
    <n v="6.9511889862327911E-2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105.02602739726028"/>
    <n v="7.744343434343434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n v="8800"/>
    <n v="2437"/>
    <n v="90.259259259259252"/>
    <n v="0.27693181818181817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76.978705978705975"/>
    <n v="0.5247962032384142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102.60162601626017"/>
    <n v="4.0709677419354842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n v="100"/>
    <n v="2"/>
    <n v="2"/>
    <n v="0.0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55.0062893081761"/>
    <n v="1.5617857142857143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32.127272727272725"/>
    <n v="2.524285714285714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50.642857142857146"/>
    <n v="1.729268292682927E-2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49.6875"/>
    <n v="0.12230769230769231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54.894067796610166"/>
    <n v="1.6398734177215191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46.931937172774866"/>
    <n v="1.6298181818181818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44.951219512195124"/>
    <n v="0.20252747252747252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0.99898322318251"/>
    <n v="3.1924083769633507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107.7625"/>
    <n v="4.7894444444444444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102.07770270270271"/>
    <n v="0.1955663430420712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24.976190476190474"/>
    <n v="1.9894827586206896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.944134078212286"/>
    <n v="7.95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67.946462715105156"/>
    <n v="0.50621082621082625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26.070921985815602"/>
    <n v="0.57437499999999997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05.0032154340836"/>
    <n v="1.5562827640984909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25.826923076923077"/>
    <n v="0.36297297297297298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77.666666666666671"/>
    <n v="0.58250000000000002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57.82692307692308"/>
    <n v="2.3739473684210526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92.955555555555549"/>
    <n v="0.58750000000000002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37.945098039215686"/>
    <n v="1.8256603773584905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31.842105263157894"/>
    <n v="7.5436408977556111E-3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40"/>
    <n v="1.7595330739299611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n v="1700"/>
    <n v="4044"/>
    <n v="101.1"/>
    <n v="2.3788235294117648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84.006989951944078"/>
    <n v="4.8805076142131982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103.41538461538461"/>
    <n v="2.2406666666666668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05.13333333333334"/>
    <n v="0.18126436781609195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n v="7200"/>
    <n v="3301"/>
    <n v="89.21621621621621"/>
    <n v="0.45847222222222223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51.995234312946785"/>
    <n v="1.1731541218637993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64.956521739130437"/>
    <n v="2.173090909090909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46.235294117647058"/>
    <n v="1.122857142857142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51.151785714285715"/>
    <n v="0.72518987341772156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33.909722222222221"/>
    <n v="2.1230434782608696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92.016298633017882"/>
    <n v="2.3974657534246577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07.42857142857143"/>
    <n v="1.8193548387096774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75.848484848484844"/>
    <n v="1.6413114754098361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80.476190476190482"/>
    <n v="1.6375968992248063E-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86.978483606557376"/>
    <n v="0.49643859649122807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05.13541666666667"/>
    <n v="1.0970652173913042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57.298507462686565"/>
    <n v="0.49217948717948717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93.348484848484844"/>
    <n v="0.62232323232323228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71.987179487179489"/>
    <n v="0.1305813953488372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92.611940298507463"/>
    <n v="0.64635416666666667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04.99122807017544"/>
    <n v="1.5958666666666668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n v="10000"/>
    <n v="8142"/>
    <n v="30.958174904942965"/>
    <n v="0.81420000000000003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3.001182732111175"/>
    <n v="0.32444767441860467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84.187845303867405"/>
    <n v="9.9141184124918666E-2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73.92307692307692"/>
    <n v="0.26694444444444443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36.987499999999997"/>
    <n v="0.62957446808510642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46.896551724137929"/>
    <n v="1.6135593220338984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n v="0.0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2.02437459910199"/>
    <n v="10.969379310344827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45.007502206531335"/>
    <n v="0.70094158075601376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94.285714285714292"/>
    <n v="0.6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101.02325581395348"/>
    <n v="3.670985915492957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97.037499999999994"/>
    <n v="11.09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43.00963855421687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94.916030534351151"/>
    <n v="1.2687755102040816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2.151785714285708"/>
    <n v="7.3463636363636367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51.007692307692309"/>
    <n v="4.5731034482758622E-2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n v="5500"/>
    <n v="4678"/>
    <n v="85.054545454545448"/>
    <n v="0.85054545454545449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43.87096774193548"/>
    <n v="1.192982456140350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n v="3600"/>
    <n v="10657"/>
    <n v="40.063909774436091"/>
    <n v="2.9602777777777778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n v="5900"/>
    <n v="4997"/>
    <n v="43.833333333333336"/>
    <n v="0.84694915254237291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84.92903225806451"/>
    <n v="3.5578378378378379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41.067632850241544"/>
    <n v="3.8640909090909092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54.971428571428568"/>
    <n v="7.9223529411764702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77.010807374443743"/>
    <n v="1.3703393665158372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71.201754385964918"/>
    <n v="3.3820833333333336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n v="7900"/>
    <n v="8550"/>
    <n v="91.935483870967744"/>
    <n v="1.0822784810126582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97.069023569023571"/>
    <n v="0.60757639620653314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58.916666666666664"/>
    <n v="0.2772549019607843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58.015466983938133"/>
    <n v="2.283934426229508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103.87301587301587"/>
    <n v="0.21615194054500414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93.46875"/>
    <n v="3.73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61.970370370370368"/>
    <n v="1.5492592592592593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92.042857142857144"/>
    <n v="3.2214999999999998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7.268656716417908"/>
    <n v="0.73957142857142855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n v="1000"/>
    <n v="8641"/>
    <n v="93.923913043478265"/>
    <n v="8.641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84.969458128078813"/>
    <n v="1.432624584717608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105.97035040431267"/>
    <n v="0.40281762295081969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36.969040247678016"/>
    <n v="1.7822388059701493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1.533333333333331"/>
    <n v="0.84930555555555554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80.999140154772135"/>
    <n v="1.4593648334624323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26.010498687664043"/>
    <n v="1.5246153846153847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25.998410896708286"/>
    <n v="0.67129542790152408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34.173913043478258"/>
    <n v="0.40307692307692305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8.002083333333335"/>
    <n v="2.1679032258064517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76.546875"/>
    <n v="0.52117021276595743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53.053097345132741"/>
    <n v="4.9958333333333336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n v="7800"/>
    <n v="6839"/>
    <n v="106.859375"/>
    <n v="0.87679487179487181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46.020746887966808"/>
    <n v="1.131734693877551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100.17424242424242"/>
    <n v="4.2654838709677421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101.44"/>
    <n v="0.77632653061224488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87.972684085510693"/>
    <n v="0.52496810772501767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74.995594713656388"/>
    <n v="1.574676258992805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n v="6600"/>
    <n v="4814"/>
    <n v="42.982142857142854"/>
    <n v="0.72939393939393937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33.115107913669064"/>
    <n v="0.60565789473684206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101.13101604278074"/>
    <n v="0.5679129129129129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5.98841354723708"/>
    <n v="0.56542754275427543"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F9DAB-D496-4DC4-9DB1-5160A70AA4B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18" baseItem="8" numFmtId="164"/>
  </dataFields>
  <formats count="17">
    <format dxfId="36">
      <pivotArea grandCol="1"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9" count="0"/>
        </references>
      </pivotArea>
    </format>
    <format dxfId="29">
      <pivotArea field="7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7" count="0"/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9" count="0"/>
        </references>
      </pivotArea>
    </format>
    <format dxfId="23">
      <pivotArea field="7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Col="1" outline="0" fieldPosition="0"/>
    </format>
  </formats>
  <chartFormats count="8">
    <chartFormat chart="2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557CB-8572-4D50-AB1F-9263F93B83A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12">
    <chartFormat chart="2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8B31A-3C3F-4C8E-A2C9-1FCBBCCDD27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12" baseItem="1"/>
  </dataFields>
  <chartFormats count="18">
    <chartFormat chart="2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2" count="1" selected="0">
            <x v="1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B16-F967-4326-A158-5711771C5E49}">
  <dimension ref="A1:F14"/>
  <sheetViews>
    <sheetView workbookViewId="0">
      <selection activeCell="D9" sqref="D9"/>
    </sheetView>
  </sheetViews>
  <sheetFormatPr defaultRowHeight="15.9" x14ac:dyDescent="0.45"/>
  <cols>
    <col min="1" max="1" width="16.42578125" bestFit="1" customWidth="1"/>
    <col min="2" max="2" width="12.5703125" style="13" customWidth="1"/>
    <col min="3" max="3" width="7.35546875" style="13" customWidth="1"/>
    <col min="4" max="4" width="5.92578125" style="13" customWidth="1"/>
    <col min="5" max="5" width="9.2109375" style="13" bestFit="1" customWidth="1"/>
    <col min="6" max="6" width="10.92578125" style="13" bestFit="1" customWidth="1"/>
    <col min="7" max="7" width="17.5703125" bestFit="1" customWidth="1"/>
    <col min="8" max="8" width="16.42578125" bestFit="1" customWidth="1"/>
    <col min="9" max="9" width="17.5703125" bestFit="1" customWidth="1"/>
    <col min="10" max="10" width="21.5703125" bestFit="1" customWidth="1"/>
    <col min="11" max="11" width="22.5703125" bestFit="1" customWidth="1"/>
  </cols>
  <sheetData>
    <row r="1" spans="1:6" x14ac:dyDescent="0.45">
      <c r="A1" s="8" t="s">
        <v>6</v>
      </c>
      <c r="B1" s="13" t="s">
        <v>2068</v>
      </c>
    </row>
    <row r="3" spans="1:6" x14ac:dyDescent="0.45">
      <c r="A3" s="8" t="s">
        <v>2069</v>
      </c>
      <c r="B3" s="14" t="s">
        <v>2067</v>
      </c>
    </row>
    <row r="4" spans="1:6" x14ac:dyDescent="0.45">
      <c r="A4" s="8" t="s">
        <v>2065</v>
      </c>
      <c r="B4" s="13" t="s">
        <v>74</v>
      </c>
      <c r="C4" s="13" t="s">
        <v>14</v>
      </c>
      <c r="D4" s="13" t="s">
        <v>47</v>
      </c>
      <c r="E4" s="13" t="s">
        <v>20</v>
      </c>
      <c r="F4" s="13" t="s">
        <v>2066</v>
      </c>
    </row>
    <row r="5" spans="1:6" x14ac:dyDescent="0.45">
      <c r="A5" s="9" t="s">
        <v>2038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45">
      <c r="A6" s="9" t="s">
        <v>2030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45">
      <c r="A7" s="9" t="s">
        <v>2047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45">
      <c r="A8" s="9" t="s">
        <v>2061</v>
      </c>
      <c r="B8" s="15"/>
      <c r="C8" s="15"/>
      <c r="D8" s="15"/>
      <c r="E8" s="15">
        <v>4</v>
      </c>
      <c r="F8" s="15">
        <v>4</v>
      </c>
    </row>
    <row r="9" spans="1:6" x14ac:dyDescent="0.45">
      <c r="A9" s="9" t="s">
        <v>2032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45">
      <c r="A10" s="9" t="s">
        <v>2051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45">
      <c r="A11" s="9" t="s">
        <v>2044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45">
      <c r="A12" s="9" t="s">
        <v>2034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45">
      <c r="A13" s="9" t="s">
        <v>2036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45">
      <c r="A14" s="9" t="s">
        <v>2066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E5B1-796C-4220-927E-CAA1104B2367}">
  <dimension ref="A1:F30"/>
  <sheetViews>
    <sheetView workbookViewId="0">
      <selection activeCell="A9" sqref="A9:F9"/>
    </sheetView>
  </sheetViews>
  <sheetFormatPr defaultRowHeight="15.9" x14ac:dyDescent="0.45"/>
  <cols>
    <col min="1" max="1" width="29.2109375" bestFit="1" customWidth="1"/>
    <col min="2" max="2" width="15.35546875" bestFit="1" customWidth="1"/>
    <col min="3" max="3" width="5.5703125" bestFit="1" customWidth="1"/>
    <col min="4" max="4" width="3.85546875" bestFit="1" customWidth="1"/>
    <col min="5" max="5" width="9.2109375" bestFit="1" customWidth="1"/>
    <col min="6" max="6" width="10.92578125" bestFit="1" customWidth="1"/>
  </cols>
  <sheetData>
    <row r="1" spans="1:6" x14ac:dyDescent="0.45">
      <c r="A1" s="8" t="s">
        <v>6</v>
      </c>
      <c r="B1" t="s">
        <v>2068</v>
      </c>
    </row>
    <row r="2" spans="1:6" x14ac:dyDescent="0.45">
      <c r="A2" s="8" t="s">
        <v>2063</v>
      </c>
      <c r="B2" t="s">
        <v>2068</v>
      </c>
    </row>
    <row r="4" spans="1:6" x14ac:dyDescent="0.45">
      <c r="A4" s="8" t="s">
        <v>2069</v>
      </c>
      <c r="B4" s="8" t="s">
        <v>2067</v>
      </c>
    </row>
    <row r="5" spans="1:6" x14ac:dyDescent="0.4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45">
      <c r="A6" s="9" t="s">
        <v>2046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45">
      <c r="A7" s="9" t="s">
        <v>2062</v>
      </c>
      <c r="B7" s="16"/>
      <c r="C7" s="16"/>
      <c r="D7" s="16"/>
      <c r="E7" s="16">
        <v>4</v>
      </c>
      <c r="F7" s="16">
        <v>4</v>
      </c>
    </row>
    <row r="8" spans="1:6" x14ac:dyDescent="0.45">
      <c r="A8" s="9" t="s">
        <v>2039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45">
      <c r="A9" s="9" t="s">
        <v>2041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45">
      <c r="A10" s="9" t="s">
        <v>2040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45">
      <c r="A11" s="9" t="s">
        <v>2050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45">
      <c r="A12" s="9" t="s">
        <v>2031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45">
      <c r="A13" s="9" t="s">
        <v>2042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45">
      <c r="A14" s="9" t="s">
        <v>2055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45">
      <c r="A15" s="9" t="s">
        <v>2054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45">
      <c r="A16" s="9" t="s">
        <v>2058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45">
      <c r="A17" s="9" t="s">
        <v>2045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45">
      <c r="A18" s="9" t="s">
        <v>2052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45">
      <c r="A19" s="9" t="s">
        <v>2037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45">
      <c r="A20" s="9" t="s">
        <v>2053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45">
      <c r="A21" s="9" t="s">
        <v>2033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45">
      <c r="A22" s="9" t="s">
        <v>2060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45">
      <c r="A23" s="9" t="s">
        <v>2049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45">
      <c r="A24" s="9" t="s">
        <v>2057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45">
      <c r="A25" s="9" t="s">
        <v>2056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45">
      <c r="A26" s="9" t="s">
        <v>2048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45">
      <c r="A27" s="9" t="s">
        <v>2043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45">
      <c r="A28" s="9" t="s">
        <v>2035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45">
      <c r="A29" s="9" t="s">
        <v>2059</v>
      </c>
      <c r="B29" s="16"/>
      <c r="C29" s="16"/>
      <c r="D29" s="16"/>
      <c r="E29" s="16">
        <v>3</v>
      </c>
      <c r="F29" s="16">
        <v>3</v>
      </c>
    </row>
    <row r="30" spans="1:6" x14ac:dyDescent="0.45">
      <c r="A30" s="9" t="s">
        <v>2066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AAF7-4D1E-464B-AD44-4889DA70FEAA}">
  <dimension ref="A2:F19"/>
  <sheetViews>
    <sheetView workbookViewId="0">
      <selection activeCell="E22" sqref="E22"/>
    </sheetView>
  </sheetViews>
  <sheetFormatPr defaultRowHeight="15.9" x14ac:dyDescent="0.45"/>
  <cols>
    <col min="1" max="1" width="16.42578125" bestFit="1" customWidth="1"/>
    <col min="2" max="2" width="15.35546875" bestFit="1" customWidth="1"/>
    <col min="3" max="3" width="5.5703125" bestFit="1" customWidth="1"/>
    <col min="4" max="4" width="9.2109375" bestFit="1" customWidth="1"/>
    <col min="5" max="6" width="10.92578125" bestFit="1" customWidth="1"/>
  </cols>
  <sheetData>
    <row r="2" spans="1:6" x14ac:dyDescent="0.45">
      <c r="A2" s="8" t="s">
        <v>2063</v>
      </c>
      <c r="B2" t="s">
        <v>2068</v>
      </c>
    </row>
    <row r="3" spans="1:6" x14ac:dyDescent="0.45">
      <c r="A3" s="8" t="s">
        <v>2085</v>
      </c>
      <c r="B3" t="s">
        <v>2068</v>
      </c>
    </row>
    <row r="5" spans="1:6" x14ac:dyDescent="0.45">
      <c r="A5" s="8" t="s">
        <v>2069</v>
      </c>
      <c r="B5" s="8" t="s">
        <v>2067</v>
      </c>
    </row>
    <row r="6" spans="1:6" x14ac:dyDescent="0.45">
      <c r="A6" s="8" t="s">
        <v>2065</v>
      </c>
      <c r="B6" t="s">
        <v>74</v>
      </c>
      <c r="C6" t="s">
        <v>14</v>
      </c>
      <c r="D6" t="s">
        <v>20</v>
      </c>
      <c r="E6" t="s">
        <v>2066</v>
      </c>
      <c r="F6" s="4"/>
    </row>
    <row r="7" spans="1:6" x14ac:dyDescent="0.45">
      <c r="A7" s="12" t="s">
        <v>2072</v>
      </c>
      <c r="B7" s="16">
        <v>6</v>
      </c>
      <c r="C7" s="16">
        <v>36</v>
      </c>
      <c r="D7" s="16">
        <v>49</v>
      </c>
      <c r="E7" s="16">
        <v>91</v>
      </c>
      <c r="F7" s="4"/>
    </row>
    <row r="8" spans="1:6" x14ac:dyDescent="0.45">
      <c r="A8" s="12" t="s">
        <v>2073</v>
      </c>
      <c r="B8" s="16">
        <v>7</v>
      </c>
      <c r="C8" s="16">
        <v>28</v>
      </c>
      <c r="D8" s="16">
        <v>44</v>
      </c>
      <c r="E8" s="16">
        <v>79</v>
      </c>
      <c r="F8" s="4"/>
    </row>
    <row r="9" spans="1:6" x14ac:dyDescent="0.45">
      <c r="A9" s="12" t="s">
        <v>2074</v>
      </c>
      <c r="B9" s="16">
        <v>4</v>
      </c>
      <c r="C9" s="16">
        <v>33</v>
      </c>
      <c r="D9" s="16">
        <v>49</v>
      </c>
      <c r="E9" s="16">
        <v>86</v>
      </c>
      <c r="F9" s="4"/>
    </row>
    <row r="10" spans="1:6" x14ac:dyDescent="0.45">
      <c r="A10" s="12" t="s">
        <v>2075</v>
      </c>
      <c r="B10" s="16">
        <v>1</v>
      </c>
      <c r="C10" s="16">
        <v>30</v>
      </c>
      <c r="D10" s="16">
        <v>46</v>
      </c>
      <c r="E10" s="16">
        <v>77</v>
      </c>
      <c r="F10" s="4"/>
    </row>
    <row r="11" spans="1:6" x14ac:dyDescent="0.45">
      <c r="A11" s="12" t="s">
        <v>2076</v>
      </c>
      <c r="B11" s="16">
        <v>3</v>
      </c>
      <c r="C11" s="16">
        <v>35</v>
      </c>
      <c r="D11" s="16">
        <v>46</v>
      </c>
      <c r="E11" s="16">
        <v>84</v>
      </c>
      <c r="F11" s="4"/>
    </row>
    <row r="12" spans="1:6" x14ac:dyDescent="0.45">
      <c r="A12" s="12" t="s">
        <v>2077</v>
      </c>
      <c r="B12" s="16">
        <v>3</v>
      </c>
      <c r="C12" s="16">
        <v>28</v>
      </c>
      <c r="D12" s="16">
        <v>55</v>
      </c>
      <c r="E12" s="16">
        <v>86</v>
      </c>
      <c r="F12" s="4"/>
    </row>
    <row r="13" spans="1:6" x14ac:dyDescent="0.45">
      <c r="A13" s="12" t="s">
        <v>2078</v>
      </c>
      <c r="B13" s="16">
        <v>4</v>
      </c>
      <c r="C13" s="16">
        <v>31</v>
      </c>
      <c r="D13" s="16">
        <v>58</v>
      </c>
      <c r="E13" s="16">
        <v>93</v>
      </c>
      <c r="F13" s="4"/>
    </row>
    <row r="14" spans="1:6" x14ac:dyDescent="0.45">
      <c r="A14" s="12" t="s">
        <v>2079</v>
      </c>
      <c r="B14" s="16">
        <v>8</v>
      </c>
      <c r="C14" s="16">
        <v>35</v>
      </c>
      <c r="D14" s="16">
        <v>41</v>
      </c>
      <c r="E14" s="16">
        <v>84</v>
      </c>
      <c r="F14" s="4"/>
    </row>
    <row r="15" spans="1:6" x14ac:dyDescent="0.45">
      <c r="A15" s="12" t="s">
        <v>2080</v>
      </c>
      <c r="B15" s="16">
        <v>5</v>
      </c>
      <c r="C15" s="16">
        <v>23</v>
      </c>
      <c r="D15" s="16">
        <v>45</v>
      </c>
      <c r="E15" s="16">
        <v>73</v>
      </c>
      <c r="F15" s="4"/>
    </row>
    <row r="16" spans="1:6" x14ac:dyDescent="0.45">
      <c r="A16" s="12" t="s">
        <v>2081</v>
      </c>
      <c r="B16" s="16">
        <v>6</v>
      </c>
      <c r="C16" s="16">
        <v>26</v>
      </c>
      <c r="D16" s="16">
        <v>45</v>
      </c>
      <c r="E16" s="16">
        <v>77</v>
      </c>
      <c r="F16" s="4"/>
    </row>
    <row r="17" spans="1:6" x14ac:dyDescent="0.45">
      <c r="A17" s="12" t="s">
        <v>2082</v>
      </c>
      <c r="B17" s="16">
        <v>3</v>
      </c>
      <c r="C17" s="16">
        <v>27</v>
      </c>
      <c r="D17" s="16">
        <v>45</v>
      </c>
      <c r="E17" s="16">
        <v>75</v>
      </c>
      <c r="F17" s="4"/>
    </row>
    <row r="18" spans="1:6" x14ac:dyDescent="0.45">
      <c r="A18" s="12" t="s">
        <v>2083</v>
      </c>
      <c r="B18" s="16">
        <v>7</v>
      </c>
      <c r="C18" s="16">
        <v>32</v>
      </c>
      <c r="D18" s="16">
        <v>42</v>
      </c>
      <c r="E18" s="16">
        <v>81</v>
      </c>
    </row>
    <row r="19" spans="1:6" x14ac:dyDescent="0.45">
      <c r="A19" s="12" t="s">
        <v>2066</v>
      </c>
      <c r="B19" s="16">
        <v>57</v>
      </c>
      <c r="C19" s="16">
        <v>364</v>
      </c>
      <c r="D19" s="16">
        <v>565</v>
      </c>
      <c r="E19" s="1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1001"/>
  <sheetViews>
    <sheetView tabSelected="1" topLeftCell="C1" workbookViewId="0">
      <pane ySplit="1" topLeftCell="A2" activePane="bottomLeft" state="frozen"/>
      <selection pane="bottomLeft" activeCell="G4" sqref="G4"/>
    </sheetView>
  </sheetViews>
  <sheetFormatPr defaultColWidth="10.85546875" defaultRowHeight="15.9" x14ac:dyDescent="0.45"/>
  <cols>
    <col min="1" max="1" width="4.140625" bestFit="1" customWidth="1"/>
    <col min="2" max="2" width="30.640625" bestFit="1" customWidth="1"/>
    <col min="3" max="3" width="33.5" style="3" customWidth="1"/>
    <col min="4" max="4" width="13" customWidth="1"/>
    <col min="5" max="5" width="12.7109375" customWidth="1"/>
    <col min="6" max="6" width="14.2109375" customWidth="1"/>
    <col min="7" max="7" width="15.35546875" customWidth="1"/>
    <col min="9" max="9" width="13" bestFit="1" customWidth="1"/>
    <col min="12" max="12" width="11.140625" bestFit="1" customWidth="1"/>
    <col min="13" max="13" width="11.140625" style="11" customWidth="1"/>
    <col min="14" max="14" width="11.140625" bestFit="1" customWidth="1"/>
    <col min="15" max="15" width="11.140625" customWidth="1"/>
    <col min="18" max="18" width="28" bestFit="1" customWidth="1"/>
    <col min="19" max="19" width="20.140625" customWidth="1"/>
    <col min="20" max="20" width="14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2071</v>
      </c>
      <c r="G1" s="7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0" t="s">
        <v>2070</v>
      </c>
      <c r="N1" s="1" t="s">
        <v>9</v>
      </c>
      <c r="O1" s="7" t="s">
        <v>2084</v>
      </c>
      <c r="P1" s="1" t="s">
        <v>10</v>
      </c>
      <c r="Q1" s="1" t="s">
        <v>11</v>
      </c>
      <c r="R1" s="1" t="s">
        <v>2028</v>
      </c>
      <c r="S1" s="7" t="s">
        <v>2063</v>
      </c>
      <c r="T1" s="7" t="s">
        <v>2064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v>0</v>
      </c>
      <c r="G2" s="4">
        <f>E2/D2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E3/I3</f>
        <v>92.151898734177209</v>
      </c>
      <c r="G3" s="4">
        <f t="shared" ref="G3:G66" si="1">E3/D3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100.01614035087719</v>
      </c>
      <c r="G4" s="4">
        <f t="shared" si="1"/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103.20833333333333</v>
      </c>
      <c r="G5" s="4">
        <f t="shared" si="1"/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99.339622641509436</v>
      </c>
      <c r="G6" s="4">
        <f t="shared" si="1"/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75.833333333333329</v>
      </c>
      <c r="G7" s="4">
        <f t="shared" si="1"/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60.555555555555557</v>
      </c>
      <c r="G8" s="4">
        <f t="shared" si="1"/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64.93832599118943</v>
      </c>
      <c r="G9" s="4">
        <f t="shared" si="1"/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30.997175141242938</v>
      </c>
      <c r="G10" s="4">
        <f t="shared" si="1"/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72.909090909090907</v>
      </c>
      <c r="G11" s="4">
        <f t="shared" si="1"/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62.9</v>
      </c>
      <c r="G12" s="4">
        <f t="shared" si="1"/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112.22222222222223</v>
      </c>
      <c r="G13" s="4">
        <f t="shared" si="1"/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102.34545454545454</v>
      </c>
      <c r="G14" s="4">
        <f t="shared" si="1"/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105.05102040816327</v>
      </c>
      <c r="G15" s="4">
        <f t="shared" si="1"/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94.144999999999996</v>
      </c>
      <c r="G16" s="4">
        <f t="shared" si="1"/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84.986725663716811</v>
      </c>
      <c r="G17" s="4">
        <f t="shared" si="1"/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110.41</v>
      </c>
      <c r="G18" s="4">
        <f t="shared" si="1"/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107.96236989591674</v>
      </c>
      <c r="G19" s="4">
        <f t="shared" si="1"/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45.103703703703701</v>
      </c>
      <c r="G20" s="4">
        <f t="shared" si="1"/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45.001483679525222</v>
      </c>
      <c r="G21" s="4">
        <f t="shared" si="1"/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105.97134670487107</v>
      </c>
      <c r="G22" s="4">
        <f t="shared" si="1"/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69.055555555555557</v>
      </c>
      <c r="G23" s="4">
        <f t="shared" si="1"/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85.044943820224717</v>
      </c>
      <c r="G24" s="4">
        <f t="shared" si="1"/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105.22535211267606</v>
      </c>
      <c r="G25" s="4">
        <f t="shared" si="1"/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39.003741114852225</v>
      </c>
      <c r="G26" s="4">
        <f t="shared" si="1"/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73.030674846625772</v>
      </c>
      <c r="G27" s="4">
        <f t="shared" si="1"/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35.009459459459457</v>
      </c>
      <c r="G28" s="4">
        <f t="shared" si="1"/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106.6</v>
      </c>
      <c r="G29" s="4">
        <f t="shared" si="1"/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61.997747747747745</v>
      </c>
      <c r="G30" s="4">
        <f t="shared" si="1"/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94.000622665006233</v>
      </c>
      <c r="G31" s="4">
        <f t="shared" si="1"/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112.05426356589147</v>
      </c>
      <c r="G32" s="4">
        <f t="shared" si="1"/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48.008849557522126</v>
      </c>
      <c r="G33" s="4">
        <f t="shared" si="1"/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38.004334633723452</v>
      </c>
      <c r="G34" s="4">
        <f t="shared" si="1"/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35.000184535892231</v>
      </c>
      <c r="G35" s="4">
        <f t="shared" si="1"/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85</v>
      </c>
      <c r="G36" s="4">
        <f t="shared" si="1"/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95.993893129770996</v>
      </c>
      <c r="G37" s="4">
        <f t="shared" si="1"/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68.8125</v>
      </c>
      <c r="G38" s="4">
        <f t="shared" si="1"/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105.97196261682242</v>
      </c>
      <c r="G39" s="4">
        <f t="shared" si="1"/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75.261194029850742</v>
      </c>
      <c r="G40" s="4">
        <f t="shared" si="1"/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57.125</v>
      </c>
      <c r="G41" s="4">
        <f t="shared" si="1"/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75.141414141414145</v>
      </c>
      <c r="G42" s="4">
        <f t="shared" si="1"/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107.42342342342343</v>
      </c>
      <c r="G43" s="4">
        <f t="shared" si="1"/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35.995495495495497</v>
      </c>
      <c r="G44" s="4">
        <f t="shared" si="1"/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26.998873148744366</v>
      </c>
      <c r="G45" s="4">
        <f t="shared" si="1"/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107.56122448979592</v>
      </c>
      <c r="G46" s="4">
        <f t="shared" si="1"/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94.375</v>
      </c>
      <c r="G47" s="4">
        <f t="shared" si="1"/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46.163043478260867</v>
      </c>
      <c r="G48" s="4">
        <f t="shared" si="1"/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47.845637583892618</v>
      </c>
      <c r="G49" s="4">
        <f t="shared" si="1"/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53.007815713698065</v>
      </c>
      <c r="G50" s="4">
        <f t="shared" si="1"/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45.059405940594061</v>
      </c>
      <c r="G51" s="4">
        <f t="shared" si="1"/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s="4">
        <f t="shared" si="1"/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99.006816632583508</v>
      </c>
      <c r="G53" s="4">
        <f t="shared" si="1"/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32.786666666666669</v>
      </c>
      <c r="G54" s="4">
        <f t="shared" si="1"/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59.119617224880386</v>
      </c>
      <c r="G55" s="4">
        <f t="shared" si="1"/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44.93333333333333</v>
      </c>
      <c r="G56" s="4">
        <f t="shared" si="1"/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89.664122137404576</v>
      </c>
      <c r="G57" s="4">
        <f t="shared" si="1"/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70.079268292682926</v>
      </c>
      <c r="G58" s="4">
        <f t="shared" si="1"/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31.059701492537314</v>
      </c>
      <c r="G59" s="4">
        <f t="shared" si="1"/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29.061611374407583</v>
      </c>
      <c r="G60" s="4">
        <f t="shared" si="1"/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30.0859375</v>
      </c>
      <c r="G61" s="4">
        <f t="shared" si="1"/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84.998125000000002</v>
      </c>
      <c r="G62" s="4">
        <f t="shared" si="1"/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82.001775410563695</v>
      </c>
      <c r="G63" s="4">
        <f t="shared" si="1"/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58.040160642570278</v>
      </c>
      <c r="G64" s="4">
        <f t="shared" si="1"/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111.4</v>
      </c>
      <c r="G65" s="4">
        <f t="shared" si="1"/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71.94736842105263</v>
      </c>
      <c r="G66" s="4">
        <f t="shared" si="1"/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E67/I67</f>
        <v>61.038135593220339</v>
      </c>
      <c r="G67" s="4">
        <f t="shared" ref="G67:G130" si="5">E67/D67</f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108.91666666666667</v>
      </c>
      <c r="G68" s="4">
        <f t="shared" si="5"/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29.001722017220171</v>
      </c>
      <c r="G69" s="4">
        <f t="shared" si="5"/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58.975609756097562</v>
      </c>
      <c r="G70" s="4">
        <f t="shared" si="5"/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111.82352941176471</v>
      </c>
      <c r="G71" s="4">
        <f t="shared" si="5"/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63.995555555555555</v>
      </c>
      <c r="G72" s="4">
        <f t="shared" si="5"/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85.315789473684205</v>
      </c>
      <c r="G73" s="4">
        <f t="shared" si="5"/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74.481481481481481</v>
      </c>
      <c r="G74" s="4">
        <f t="shared" si="5"/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105.14772727272727</v>
      </c>
      <c r="G75" s="4">
        <f t="shared" si="5"/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56.188235294117646</v>
      </c>
      <c r="G76" s="4">
        <f t="shared" si="5"/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85.917647058823533</v>
      </c>
      <c r="G77" s="4">
        <f t="shared" si="5"/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57.00296912114014</v>
      </c>
      <c r="G78" s="4">
        <f t="shared" si="5"/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79.642857142857139</v>
      </c>
      <c r="G79" s="4">
        <f t="shared" si="5"/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41.018181818181816</v>
      </c>
      <c r="G80" s="4">
        <f t="shared" si="5"/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48.004773269689736</v>
      </c>
      <c r="G81" s="4">
        <f t="shared" si="5"/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55.212598425196852</v>
      </c>
      <c r="G82" s="4">
        <f t="shared" si="5"/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92.109489051094897</v>
      </c>
      <c r="G83" s="4">
        <f t="shared" si="5"/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83.183333333333337</v>
      </c>
      <c r="G84" s="4">
        <f t="shared" si="5"/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39.996000000000002</v>
      </c>
      <c r="G85" s="4">
        <f t="shared" si="5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111.1336898395722</v>
      </c>
      <c r="G86" s="4">
        <f t="shared" si="5"/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90.563380281690144</v>
      </c>
      <c r="G87" s="4">
        <f t="shared" si="5"/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61.108374384236456</v>
      </c>
      <c r="G88" s="4">
        <f t="shared" si="5"/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83.022941970310384</v>
      </c>
      <c r="G89" s="4">
        <f t="shared" si="5"/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110.76106194690266</v>
      </c>
      <c r="G90" s="4">
        <f t="shared" si="5"/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89.458333333333329</v>
      </c>
      <c r="G91" s="4">
        <f t="shared" si="5"/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57.849056603773583</v>
      </c>
      <c r="G92" s="4">
        <f t="shared" si="5"/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109.99705449189985</v>
      </c>
      <c r="G93" s="4">
        <f t="shared" si="5"/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103.96586345381526</v>
      </c>
      <c r="G94" s="4">
        <f t="shared" si="5"/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107.99508196721311</v>
      </c>
      <c r="G95" s="4">
        <f t="shared" si="5"/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48.927777777777777</v>
      </c>
      <c r="G96" s="4">
        <f t="shared" si="5"/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37.666666666666664</v>
      </c>
      <c r="G97" s="4">
        <f t="shared" si="5"/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64.999141999141997</v>
      </c>
      <c r="G98" s="4">
        <f t="shared" si="5"/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106.61061946902655</v>
      </c>
      <c r="G99" s="4">
        <f t="shared" si="5"/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27.009016393442622</v>
      </c>
      <c r="G100" s="4">
        <f t="shared" si="5"/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91.16463414634147</v>
      </c>
      <c r="G101" s="4">
        <f t="shared" si="5"/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s="4">
        <f t="shared" si="5"/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56.054878048780488</v>
      </c>
      <c r="G103" s="4">
        <f t="shared" si="5"/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31.017857142857142</v>
      </c>
      <c r="G104" s="4">
        <f t="shared" si="5"/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66.513513513513516</v>
      </c>
      <c r="G105" s="4">
        <f t="shared" si="5"/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89.005216484089729</v>
      </c>
      <c r="G106" s="4">
        <f t="shared" si="5"/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103.46315789473684</v>
      </c>
      <c r="G107" s="4">
        <f t="shared" si="5"/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95.278911564625844</v>
      </c>
      <c r="G108" s="4">
        <f t="shared" si="5"/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75.895348837209298</v>
      </c>
      <c r="G109" s="4">
        <f t="shared" si="5"/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107.57831325301204</v>
      </c>
      <c r="G110" s="4">
        <f t="shared" si="5"/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51.31666666666667</v>
      </c>
      <c r="G111" s="4">
        <f t="shared" si="5"/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71.983108108108112</v>
      </c>
      <c r="G112" s="4">
        <f t="shared" si="5"/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108.95414201183432</v>
      </c>
      <c r="G113" s="4">
        <f t="shared" si="5"/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35</v>
      </c>
      <c r="G114" s="4">
        <f t="shared" si="5"/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94.938931297709928</v>
      </c>
      <c r="G115" s="4">
        <f t="shared" si="5"/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109.65079365079364</v>
      </c>
      <c r="G116" s="4">
        <f t="shared" si="5"/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44.001815980629537</v>
      </c>
      <c r="G117" s="4">
        <f t="shared" si="5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86.794520547945211</v>
      </c>
      <c r="G118" s="4">
        <f t="shared" si="5"/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30.992727272727272</v>
      </c>
      <c r="G119" s="4">
        <f t="shared" si="5"/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94.791044776119406</v>
      </c>
      <c r="G120" s="4">
        <f t="shared" si="5"/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69.79220779220779</v>
      </c>
      <c r="G121" s="4">
        <f t="shared" si="5"/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63.003367003367003</v>
      </c>
      <c r="G122" s="4">
        <f t="shared" si="5"/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110.0343300110742</v>
      </c>
      <c r="G123" s="4">
        <f t="shared" si="5"/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25.997933274284026</v>
      </c>
      <c r="G124" s="4">
        <f t="shared" si="5"/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49.987915407854985</v>
      </c>
      <c r="G125" s="4">
        <f t="shared" si="5"/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101.72340425531915</v>
      </c>
      <c r="G126" s="4">
        <f t="shared" si="5"/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47.083333333333336</v>
      </c>
      <c r="G127" s="4">
        <f t="shared" si="5"/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89.944444444444443</v>
      </c>
      <c r="G128" s="4">
        <f t="shared" si="5"/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78.96875</v>
      </c>
      <c r="G129" s="4">
        <f t="shared" si="5"/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80.067669172932327</v>
      </c>
      <c r="G130" s="4">
        <f t="shared" si="5"/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E131/I131</f>
        <v>86.472727272727269</v>
      </c>
      <c r="G131" s="4">
        <f t="shared" ref="G131:G194" si="9">E131/D131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28.001876172607879</v>
      </c>
      <c r="G132" s="4">
        <f t="shared" si="9"/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67.996725337699544</v>
      </c>
      <c r="G133" s="4">
        <f t="shared" si="9"/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43.078651685393261</v>
      </c>
      <c r="G134" s="4">
        <f t="shared" si="9"/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87.95597484276729</v>
      </c>
      <c r="G135" s="4">
        <f t="shared" si="9"/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94.987234042553197</v>
      </c>
      <c r="G136" s="4">
        <f t="shared" si="9"/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46.905982905982903</v>
      </c>
      <c r="G137" s="4">
        <f t="shared" si="9"/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46.913793103448278</v>
      </c>
      <c r="G138" s="4">
        <f t="shared" si="9"/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94.24</v>
      </c>
      <c r="G139" s="4">
        <f t="shared" si="9"/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80.139130434782615</v>
      </c>
      <c r="G140" s="4">
        <f t="shared" si="9"/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59.036809815950917</v>
      </c>
      <c r="G141" s="4">
        <f t="shared" si="9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65.989247311827953</v>
      </c>
      <c r="G142" s="4">
        <f t="shared" si="9"/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60.992530345471522</v>
      </c>
      <c r="G143" s="4">
        <f t="shared" si="9"/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98.307692307692307</v>
      </c>
      <c r="G144" s="4">
        <f t="shared" si="9"/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104.6</v>
      </c>
      <c r="G145" s="4">
        <f t="shared" si="9"/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86.066666666666663</v>
      </c>
      <c r="G146" s="4">
        <f t="shared" si="9"/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76.989583333333329</v>
      </c>
      <c r="G147" s="4">
        <f t="shared" si="9"/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29.764705882352942</v>
      </c>
      <c r="G148" s="4">
        <f t="shared" si="9"/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46.91959798994975</v>
      </c>
      <c r="G149" s="4">
        <f t="shared" si="9"/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105.18691588785046</v>
      </c>
      <c r="G150" s="4">
        <f t="shared" si="9"/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69.907692307692301</v>
      </c>
      <c r="G151" s="4">
        <f t="shared" si="9"/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s="4">
        <f t="shared" si="9"/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60.011588275391958</v>
      </c>
      <c r="G153" s="4">
        <f t="shared" si="9"/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52.006220379146917</v>
      </c>
      <c r="G154" s="4">
        <f t="shared" si="9"/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31.000176025347649</v>
      </c>
      <c r="G155" s="4">
        <f t="shared" si="9"/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95.042492917847028</v>
      </c>
      <c r="G156" s="4">
        <f t="shared" si="9"/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75.968174204355108</v>
      </c>
      <c r="G157" s="4">
        <f t="shared" si="9"/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71.013192612137203</v>
      </c>
      <c r="G158" s="4">
        <f t="shared" si="9"/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73.733333333333334</v>
      </c>
      <c r="G159" s="4">
        <f t="shared" si="9"/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113.17073170731707</v>
      </c>
      <c r="G160" s="4">
        <f t="shared" si="9"/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105.00933552992861</v>
      </c>
      <c r="G161" s="4">
        <f t="shared" si="9"/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79.176829268292678</v>
      </c>
      <c r="G162" s="4">
        <f t="shared" si="9"/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57.333333333333336</v>
      </c>
      <c r="G163" s="4">
        <f t="shared" si="9"/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58.178343949044589</v>
      </c>
      <c r="G164" s="4">
        <f t="shared" si="9"/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36.032520325203251</v>
      </c>
      <c r="G165" s="4">
        <f t="shared" si="9"/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107.99068767908309</v>
      </c>
      <c r="G166" s="4">
        <f t="shared" si="9"/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44.005985634477256</v>
      </c>
      <c r="G167" s="4">
        <f t="shared" si="9"/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55.077868852459019</v>
      </c>
      <c r="G168" s="4">
        <f t="shared" si="9"/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74</v>
      </c>
      <c r="G169" s="4">
        <f t="shared" si="9"/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41.996858638743454</v>
      </c>
      <c r="G170" s="4">
        <f t="shared" si="9"/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77.988161010260455</v>
      </c>
      <c r="G171" s="4">
        <f t="shared" si="9"/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82.507462686567166</v>
      </c>
      <c r="G172" s="4">
        <f t="shared" si="9"/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104.2</v>
      </c>
      <c r="G173" s="4">
        <f t="shared" si="9"/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25.5</v>
      </c>
      <c r="G174" s="4">
        <f t="shared" si="9"/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100.98334401024984</v>
      </c>
      <c r="G175" s="4">
        <f t="shared" si="9"/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111.83333333333333</v>
      </c>
      <c r="G176" s="4">
        <f t="shared" si="9"/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41.999115044247787</v>
      </c>
      <c r="G177" s="4">
        <f t="shared" si="9"/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110.05115089514067</v>
      </c>
      <c r="G178" s="4">
        <f t="shared" si="9"/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58.997079225994888</v>
      </c>
      <c r="G179" s="4">
        <f t="shared" si="9"/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32.985714285714288</v>
      </c>
      <c r="G180" s="4">
        <f t="shared" si="9"/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45.005654509471306</v>
      </c>
      <c r="G181" s="4">
        <f t="shared" si="9"/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81.98196487897485</v>
      </c>
      <c r="G182" s="4">
        <f t="shared" si="9"/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39.080882352941174</v>
      </c>
      <c r="G183" s="4">
        <f t="shared" si="9"/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58.996383363471971</v>
      </c>
      <c r="G184" s="4">
        <f t="shared" si="9"/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40.988372093023258</v>
      </c>
      <c r="G185" s="4">
        <f t="shared" si="9"/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31.029411764705884</v>
      </c>
      <c r="G186" s="4">
        <f t="shared" si="9"/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37.789473684210527</v>
      </c>
      <c r="G187" s="4">
        <f t="shared" si="9"/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32.006772009029348</v>
      </c>
      <c r="G188" s="4">
        <f t="shared" si="9"/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95.966712898751737</v>
      </c>
      <c r="G189" s="4">
        <f t="shared" si="9"/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75</v>
      </c>
      <c r="G190" s="4">
        <f t="shared" si="9"/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102.0498866213152</v>
      </c>
      <c r="G191" s="4">
        <f t="shared" si="9"/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105.75</v>
      </c>
      <c r="G192" s="4">
        <f t="shared" si="9"/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37.069767441860463</v>
      </c>
      <c r="G193" s="4">
        <f t="shared" si="9"/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35.049382716049379</v>
      </c>
      <c r="G194" s="4">
        <f t="shared" si="9"/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E195/I195</f>
        <v>46.338461538461537</v>
      </c>
      <c r="G195" s="4">
        <f t="shared" ref="G195:G258" si="13">E195/D195</f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69.174603174603178</v>
      </c>
      <c r="G196" s="4">
        <f t="shared" si="13"/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109.07824427480917</v>
      </c>
      <c r="G197" s="4">
        <f t="shared" si="13"/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51.78</v>
      </c>
      <c r="G198" s="4">
        <f t="shared" si="13"/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82.010055304172951</v>
      </c>
      <c r="G199" s="4">
        <f t="shared" si="13"/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35.958333333333336</v>
      </c>
      <c r="G200" s="4">
        <f t="shared" si="13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74.461538461538467</v>
      </c>
      <c r="G201" s="4">
        <f t="shared" si="13"/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s="4">
        <f t="shared" si="13"/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91.114649681528661</v>
      </c>
      <c r="G203" s="4">
        <f t="shared" si="13"/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79.792682926829272</v>
      </c>
      <c r="G204" s="4">
        <f t="shared" si="13"/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42.999777678968428</v>
      </c>
      <c r="G205" s="4">
        <f t="shared" si="13"/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63.225000000000001</v>
      </c>
      <c r="G206" s="4">
        <f t="shared" si="13"/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70.174999999999997</v>
      </c>
      <c r="G207" s="4">
        <f t="shared" si="13"/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61.333333333333336</v>
      </c>
      <c r="G208" s="4">
        <f t="shared" si="13"/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99</v>
      </c>
      <c r="G209" s="4">
        <f t="shared" si="13"/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96.984900146127615</v>
      </c>
      <c r="G210" s="4">
        <f t="shared" si="13"/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51.004950495049506</v>
      </c>
      <c r="G211" s="4">
        <f t="shared" si="13"/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28.044247787610619</v>
      </c>
      <c r="G212" s="4">
        <f t="shared" si="13"/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60.984615384615381</v>
      </c>
      <c r="G213" s="4">
        <f t="shared" si="13"/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73.214285714285708</v>
      </c>
      <c r="G214" s="4">
        <f t="shared" si="13"/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39.997435299603637</v>
      </c>
      <c r="G215" s="4">
        <f t="shared" si="13"/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86.812121212121212</v>
      </c>
      <c r="G216" s="4">
        <f t="shared" si="13"/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42.125874125874127</v>
      </c>
      <c r="G217" s="4">
        <f t="shared" si="13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103.97851239669421</v>
      </c>
      <c r="G218" s="4">
        <f t="shared" si="13"/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62.003211991434689</v>
      </c>
      <c r="G219" s="4">
        <f t="shared" si="13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31.005037783375315</v>
      </c>
      <c r="G220" s="4">
        <f t="shared" si="13"/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89.991552956465242</v>
      </c>
      <c r="G221" s="4">
        <f t="shared" si="13"/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39.235294117647058</v>
      </c>
      <c r="G222" s="4">
        <f t="shared" si="13"/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54.993116108306566</v>
      </c>
      <c r="G223" s="4">
        <f t="shared" si="13"/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47.992753623188406</v>
      </c>
      <c r="G224" s="4">
        <f t="shared" si="13"/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87.966702470461868</v>
      </c>
      <c r="G225" s="4">
        <f t="shared" si="13"/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51.999165275459099</v>
      </c>
      <c r="G226" s="4">
        <f t="shared" si="13"/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29.999659863945578</v>
      </c>
      <c r="G227" s="4">
        <f t="shared" si="13"/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98.205357142857139</v>
      </c>
      <c r="G228" s="4">
        <f t="shared" si="13"/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108.96182396606575</v>
      </c>
      <c r="G229" s="4">
        <f t="shared" si="13"/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66.998379254457049</v>
      </c>
      <c r="G230" s="4">
        <f t="shared" si="13"/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64.99333594668758</v>
      </c>
      <c r="G231" s="4">
        <f t="shared" si="13"/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99.841584158415841</v>
      </c>
      <c r="G232" s="4">
        <f t="shared" si="13"/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82.432835820895519</v>
      </c>
      <c r="G233" s="4">
        <f t="shared" si="13"/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63.293478260869563</v>
      </c>
      <c r="G234" s="4">
        <f t="shared" si="13"/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96.774193548387103</v>
      </c>
      <c r="G235" s="4">
        <f t="shared" si="13"/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54.906040268456373</v>
      </c>
      <c r="G236" s="4">
        <f t="shared" si="13"/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39.010869565217391</v>
      </c>
      <c r="G237" s="4">
        <f t="shared" si="13"/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75.84210526315789</v>
      </c>
      <c r="G238" s="4">
        <f t="shared" si="13"/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45.051671732522799</v>
      </c>
      <c r="G239" s="4">
        <f t="shared" si="13"/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104.51546391752578</v>
      </c>
      <c r="G240" s="4">
        <f t="shared" si="13"/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76.268292682926827</v>
      </c>
      <c r="G241" s="4">
        <f t="shared" si="13"/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69.015695067264573</v>
      </c>
      <c r="G242" s="4">
        <f t="shared" si="13"/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101.97684085510689</v>
      </c>
      <c r="G243" s="4">
        <f t="shared" si="13"/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42.915999999999997</v>
      </c>
      <c r="G244" s="4">
        <f t="shared" si="13"/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43.025210084033617</v>
      </c>
      <c r="G245" s="4">
        <f t="shared" si="13"/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75.245283018867923</v>
      </c>
      <c r="G246" s="4">
        <f t="shared" si="13"/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69.023364485981304</v>
      </c>
      <c r="G247" s="4">
        <f t="shared" si="13"/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65.986486486486484</v>
      </c>
      <c r="G248" s="4">
        <f t="shared" si="13"/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98.013800424628457</v>
      </c>
      <c r="G249" s="4">
        <f t="shared" si="13"/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60.105504587155963</v>
      </c>
      <c r="G250" s="4">
        <f t="shared" si="13"/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26.000773395204948</v>
      </c>
      <c r="G251" s="4">
        <f t="shared" si="13"/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s="4">
        <f t="shared" si="13"/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38.019801980198018</v>
      </c>
      <c r="G253" s="4">
        <f t="shared" si="13"/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106.15254237288136</v>
      </c>
      <c r="G254" s="4">
        <f t="shared" si="13"/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81.019475655430711</v>
      </c>
      <c r="G255" s="4">
        <f t="shared" si="13"/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96.647727272727266</v>
      </c>
      <c r="G256" s="4">
        <f t="shared" si="13"/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57.003535651149086</v>
      </c>
      <c r="G257" s="4">
        <f t="shared" si="13"/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63.93333333333333</v>
      </c>
      <c r="G258" s="4">
        <f t="shared" si="13"/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E259/I259</f>
        <v>90.456521739130437</v>
      </c>
      <c r="G259" s="4">
        <f t="shared" ref="G259:G322" si="17">E259/D259</f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72.172043010752688</v>
      </c>
      <c r="G260" s="4">
        <f t="shared" si="17"/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77.934782608695656</v>
      </c>
      <c r="G261" s="4">
        <f t="shared" si="17"/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38.065134099616856</v>
      </c>
      <c r="G262" s="4">
        <f t="shared" si="17"/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57.936123348017624</v>
      </c>
      <c r="G263" s="4">
        <f t="shared" si="17"/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49.794392523364486</v>
      </c>
      <c r="G264" s="4">
        <f t="shared" si="17"/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54.050251256281406</v>
      </c>
      <c r="G265" s="4">
        <f t="shared" si="17"/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30.002721335268504</v>
      </c>
      <c r="G266" s="4">
        <f t="shared" si="17"/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70.127906976744185</v>
      </c>
      <c r="G267" s="4">
        <f t="shared" si="17"/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26.996228786926462</v>
      </c>
      <c r="G268" s="4">
        <f t="shared" si="17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51.990606936416185</v>
      </c>
      <c r="G269" s="4">
        <f t="shared" si="17"/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56.416666666666664</v>
      </c>
      <c r="G270" s="4">
        <f t="shared" si="17"/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101.63218390804597</v>
      </c>
      <c r="G271" s="4">
        <f t="shared" si="17"/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25.005291005291006</v>
      </c>
      <c r="G272" s="4">
        <f t="shared" si="17"/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32.016393442622949</v>
      </c>
      <c r="G273" s="4">
        <f t="shared" si="17"/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82.021647307286173</v>
      </c>
      <c r="G274" s="4">
        <f t="shared" si="17"/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37.957446808510639</v>
      </c>
      <c r="G275" s="4">
        <f t="shared" si="17"/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51.533333333333331</v>
      </c>
      <c r="G276" s="4">
        <f t="shared" si="17"/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81.198275862068968</v>
      </c>
      <c r="G277" s="4">
        <f t="shared" si="17"/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40.030075187969928</v>
      </c>
      <c r="G278" s="4">
        <f t="shared" si="17"/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89.939759036144579</v>
      </c>
      <c r="G279" s="4">
        <f t="shared" si="17"/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96.692307692307693</v>
      </c>
      <c r="G280" s="4">
        <f t="shared" si="17"/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25.010989010989011</v>
      </c>
      <c r="G281" s="4">
        <f t="shared" si="17"/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36.987277353689571</v>
      </c>
      <c r="G282" s="4">
        <f t="shared" si="17"/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73.012609117361791</v>
      </c>
      <c r="G283" s="4">
        <f t="shared" si="17"/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68.240601503759393</v>
      </c>
      <c r="G284" s="4">
        <f t="shared" si="17"/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52.310344827586206</v>
      </c>
      <c r="G285" s="4">
        <f t="shared" si="17"/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61.765151515151516</v>
      </c>
      <c r="G286" s="4">
        <f t="shared" si="17"/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25.027559055118111</v>
      </c>
      <c r="G287" s="4">
        <f t="shared" si="17"/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106.28804347826087</v>
      </c>
      <c r="G288" s="4">
        <f t="shared" si="17"/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75.07386363636364</v>
      </c>
      <c r="G289" s="4">
        <f t="shared" si="17"/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39.970802919708028</v>
      </c>
      <c r="G290" s="4">
        <f t="shared" si="17"/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39.982195845697326</v>
      </c>
      <c r="G291" s="4">
        <f t="shared" si="17"/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101.01541850220265</v>
      </c>
      <c r="G292" s="4">
        <f t="shared" si="17"/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76.813084112149539</v>
      </c>
      <c r="G293" s="4">
        <f t="shared" si="17"/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71.7</v>
      </c>
      <c r="G294" s="4">
        <f t="shared" si="17"/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33.28125</v>
      </c>
      <c r="G295" s="4">
        <f t="shared" si="17"/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43.923497267759565</v>
      </c>
      <c r="G296" s="4">
        <f t="shared" si="17"/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36.004712041884815</v>
      </c>
      <c r="G297" s="4">
        <f t="shared" si="17"/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88.21052631578948</v>
      </c>
      <c r="G298" s="4">
        <f t="shared" si="17"/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65.240384615384613</v>
      </c>
      <c r="G299" s="4">
        <f t="shared" si="17"/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69.958333333333329</v>
      </c>
      <c r="G300" s="4">
        <f t="shared" si="17"/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39.877551020408163</v>
      </c>
      <c r="G301" s="4">
        <f t="shared" si="17"/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s="4">
        <f t="shared" si="17"/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41.023728813559323</v>
      </c>
      <c r="G303" s="4">
        <f t="shared" si="17"/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98.914285714285711</v>
      </c>
      <c r="G304" s="4">
        <f t="shared" si="17"/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87.78125</v>
      </c>
      <c r="G305" s="4">
        <f t="shared" si="17"/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80.767605633802816</v>
      </c>
      <c r="G306" s="4">
        <f t="shared" si="17"/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94.28235294117647</v>
      </c>
      <c r="G307" s="4">
        <f t="shared" si="17"/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73.428571428571431</v>
      </c>
      <c r="G308" s="4">
        <f t="shared" si="17"/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65.968133535660087</v>
      </c>
      <c r="G309" s="4">
        <f t="shared" si="17"/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109.04109589041096</v>
      </c>
      <c r="G310" s="4">
        <f t="shared" si="17"/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41.16</v>
      </c>
      <c r="G311" s="4">
        <f t="shared" si="17"/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99.125</v>
      </c>
      <c r="G312" s="4">
        <f t="shared" si="17"/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105.88429752066116</v>
      </c>
      <c r="G313" s="4">
        <f t="shared" si="17"/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48.996525921966864</v>
      </c>
      <c r="G314" s="4">
        <f t="shared" si="17"/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</v>
      </c>
      <c r="G315" s="4">
        <f t="shared" si="17"/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31.022556390977442</v>
      </c>
      <c r="G316" s="4">
        <f t="shared" si="17"/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103.87096774193549</v>
      </c>
      <c r="G317" s="4">
        <f t="shared" si="17"/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59.268518518518519</v>
      </c>
      <c r="G318" s="4">
        <f t="shared" si="17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42.3</v>
      </c>
      <c r="G319" s="4">
        <f t="shared" si="17"/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53.117647058823529</v>
      </c>
      <c r="G320" s="4">
        <f t="shared" si="17"/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50.796875</v>
      </c>
      <c r="G321" s="4">
        <f t="shared" si="17"/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101.15</v>
      </c>
      <c r="G322" s="4">
        <f t="shared" si="17"/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E323/I323</f>
        <v>65.000810372771468</v>
      </c>
      <c r="G323" s="4">
        <f t="shared" ref="G323:G386" si="21">E323/D323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37.998645510835914</v>
      </c>
      <c r="G324" s="4">
        <f t="shared" si="21"/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82.615384615384613</v>
      </c>
      <c r="G325" s="4">
        <f t="shared" si="21"/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37.941368078175898</v>
      </c>
      <c r="G326" s="4">
        <f t="shared" si="21"/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80.780821917808225</v>
      </c>
      <c r="G327" s="4">
        <f t="shared" si="21"/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25.984375</v>
      </c>
      <c r="G328" s="4">
        <f t="shared" si="21"/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30.363636363636363</v>
      </c>
      <c r="G329" s="4">
        <f t="shared" si="21"/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54.004916018025398</v>
      </c>
      <c r="G330" s="4">
        <f t="shared" si="21"/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101.78672985781991</v>
      </c>
      <c r="G331" s="4">
        <f t="shared" si="21"/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45.003610108303249</v>
      </c>
      <c r="G332" s="4">
        <f t="shared" si="21"/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77.068421052631578</v>
      </c>
      <c r="G333" s="4">
        <f t="shared" si="21"/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88.076595744680844</v>
      </c>
      <c r="G334" s="4">
        <f t="shared" si="21"/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47.035573122529641</v>
      </c>
      <c r="G335" s="4">
        <f t="shared" si="21"/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110.99550763701707</v>
      </c>
      <c r="G336" s="4">
        <f t="shared" si="21"/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87.003066141042481</v>
      </c>
      <c r="G337" s="4">
        <f t="shared" si="21"/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63.994402985074629</v>
      </c>
      <c r="G338" s="4">
        <f t="shared" si="21"/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105.9945205479452</v>
      </c>
      <c r="G339" s="4">
        <f t="shared" si="21"/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73.989349112426041</v>
      </c>
      <c r="G340" s="4">
        <f t="shared" si="21"/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84.02004626060139</v>
      </c>
      <c r="G341" s="4">
        <f t="shared" si="21"/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88.966921119592882</v>
      </c>
      <c r="G342" s="4">
        <f t="shared" si="21"/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76.990453460620529</v>
      </c>
      <c r="G343" s="4">
        <f t="shared" si="21"/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97.146341463414629</v>
      </c>
      <c r="G344" s="4">
        <f t="shared" si="21"/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33.013605442176868</v>
      </c>
      <c r="G345" s="4">
        <f t="shared" si="21"/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99.950602409638549</v>
      </c>
      <c r="G346" s="4">
        <f t="shared" si="21"/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69.966767371601208</v>
      </c>
      <c r="G347" s="4">
        <f t="shared" si="21"/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110.32</v>
      </c>
      <c r="G348" s="4">
        <f t="shared" si="21"/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66.005235602094245</v>
      </c>
      <c r="G349" s="4">
        <f t="shared" si="21"/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41.005742176284812</v>
      </c>
      <c r="G350" s="4">
        <f t="shared" si="21"/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103.96316359696641</v>
      </c>
      <c r="G351" s="4">
        <f t="shared" si="21"/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s="4">
        <f t="shared" si="21"/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47.009935419771487</v>
      </c>
      <c r="G353" s="4">
        <f t="shared" si="21"/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29.606060606060606</v>
      </c>
      <c r="G354" s="4">
        <f t="shared" si="21"/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81.010569583088667</v>
      </c>
      <c r="G355" s="4">
        <f t="shared" si="21"/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94.35</v>
      </c>
      <c r="G356" s="4">
        <f t="shared" si="21"/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26.058139534883722</v>
      </c>
      <c r="G357" s="4">
        <f t="shared" si="21"/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85.775000000000006</v>
      </c>
      <c r="G358" s="4">
        <f t="shared" si="21"/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103.73170731707317</v>
      </c>
      <c r="G359" s="4">
        <f t="shared" si="21"/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49.826086956521742</v>
      </c>
      <c r="G360" s="4">
        <f t="shared" si="21"/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63.893048128342244</v>
      </c>
      <c r="G361" s="4">
        <f t="shared" si="21"/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47.002434782608695</v>
      </c>
      <c r="G362" s="4">
        <f t="shared" si="21"/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108.47727272727273</v>
      </c>
      <c r="G363" s="4">
        <f t="shared" si="21"/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72.015706806282722</v>
      </c>
      <c r="G364" s="4">
        <f t="shared" si="21"/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59.928057553956833</v>
      </c>
      <c r="G365" s="4">
        <f t="shared" si="21"/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78.209677419354833</v>
      </c>
      <c r="G366" s="4">
        <f t="shared" si="21"/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104.77678571428571</v>
      </c>
      <c r="G367" s="4">
        <f t="shared" si="21"/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105.52475247524752</v>
      </c>
      <c r="G368" s="4">
        <f t="shared" si="21"/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24.933333333333334</v>
      </c>
      <c r="G369" s="4">
        <f t="shared" si="21"/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69.873786407766985</v>
      </c>
      <c r="G370" s="4">
        <f t="shared" si="21"/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95.733766233766232</v>
      </c>
      <c r="G371" s="4">
        <f t="shared" si="21"/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29.997485752598056</v>
      </c>
      <c r="G372" s="4">
        <f t="shared" si="21"/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59.011948529411768</v>
      </c>
      <c r="G373" s="4">
        <f t="shared" si="21"/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84.757396449704146</v>
      </c>
      <c r="G374" s="4">
        <f t="shared" si="21"/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78.010921177587846</v>
      </c>
      <c r="G375" s="4">
        <f t="shared" si="21"/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50.05215419501134</v>
      </c>
      <c r="G376" s="4">
        <f t="shared" si="21"/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59.16</v>
      </c>
      <c r="G377" s="4">
        <f t="shared" si="21"/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93.702290076335885</v>
      </c>
      <c r="G378" s="4">
        <f t="shared" si="21"/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40.14173228346457</v>
      </c>
      <c r="G379" s="4">
        <f t="shared" si="21"/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70.090140845070422</v>
      </c>
      <c r="G380" s="4">
        <f t="shared" si="21"/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66.181818181818187</v>
      </c>
      <c r="G381" s="4">
        <f t="shared" si="21"/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47.714285714285715</v>
      </c>
      <c r="G382" s="4">
        <f t="shared" si="21"/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62.896774193548389</v>
      </c>
      <c r="G383" s="4">
        <f t="shared" si="21"/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86.611940298507463</v>
      </c>
      <c r="G384" s="4">
        <f t="shared" si="21"/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75.126984126984127</v>
      </c>
      <c r="G385" s="4">
        <f t="shared" si="21"/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41.004167534903104</v>
      </c>
      <c r="G386" s="4">
        <f t="shared" si="21"/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E387/I387</f>
        <v>50.007915567282325</v>
      </c>
      <c r="G387" s="4">
        <f t="shared" ref="G387:G450" si="25">E387/D387</f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96.960674157303373</v>
      </c>
      <c r="G388" s="4">
        <f t="shared" si="25"/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100.93160377358491</v>
      </c>
      <c r="G389" s="4">
        <f t="shared" si="25"/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89.227586206896547</v>
      </c>
      <c r="G390" s="4">
        <f t="shared" si="25"/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87.979166666666671</v>
      </c>
      <c r="G391" s="4">
        <f t="shared" si="25"/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89.54</v>
      </c>
      <c r="G392" s="4">
        <f t="shared" si="25"/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29.09271523178808</v>
      </c>
      <c r="G393" s="4">
        <f t="shared" si="25"/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42.006218905472636</v>
      </c>
      <c r="G394" s="4">
        <f t="shared" si="25"/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47.004903563255965</v>
      </c>
      <c r="G395" s="4">
        <f t="shared" si="25"/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110.44117647058823</v>
      </c>
      <c r="G396" s="4">
        <f t="shared" si="25"/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41.990909090909092</v>
      </c>
      <c r="G397" s="4">
        <f t="shared" si="25"/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48.012468827930178</v>
      </c>
      <c r="G398" s="4">
        <f t="shared" si="25"/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31.019823788546255</v>
      </c>
      <c r="G399" s="4">
        <f t="shared" si="25"/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99.203252032520325</v>
      </c>
      <c r="G400" s="4">
        <f t="shared" si="25"/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66.022316684378325</v>
      </c>
      <c r="G401" s="4">
        <f t="shared" si="25"/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s="4">
        <f t="shared" si="25"/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46.060200668896321</v>
      </c>
      <c r="G403" s="4">
        <f t="shared" si="25"/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73.650000000000006</v>
      </c>
      <c r="G404" s="4">
        <f t="shared" si="25"/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55.99336650082919</v>
      </c>
      <c r="G405" s="4">
        <f t="shared" si="25"/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68.985695127402778</v>
      </c>
      <c r="G406" s="4">
        <f t="shared" si="25"/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60.981609195402299</v>
      </c>
      <c r="G407" s="4">
        <f t="shared" si="25"/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110.98139534883721</v>
      </c>
      <c r="G408" s="4">
        <f t="shared" si="25"/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25</v>
      </c>
      <c r="G409" s="4">
        <f t="shared" si="25"/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78.759740259740255</v>
      </c>
      <c r="G410" s="4">
        <f t="shared" si="25"/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87.960784313725483</v>
      </c>
      <c r="G411" s="4">
        <f t="shared" si="25"/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49.987398739873989</v>
      </c>
      <c r="G412" s="4">
        <f t="shared" si="25"/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99.524390243902445</v>
      </c>
      <c r="G413" s="4">
        <f t="shared" si="25"/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104.82089552238806</v>
      </c>
      <c r="G414" s="4">
        <f t="shared" si="25"/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108.01469237832875</v>
      </c>
      <c r="G415" s="4">
        <f t="shared" si="25"/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28.998544660724033</v>
      </c>
      <c r="G416" s="4">
        <f t="shared" si="25"/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30.028708133971293</v>
      </c>
      <c r="G417" s="4">
        <f t="shared" si="25"/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41.005559416261292</v>
      </c>
      <c r="G418" s="4">
        <f t="shared" si="25"/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62.866666666666667</v>
      </c>
      <c r="G419" s="4">
        <f t="shared" si="25"/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47.005002501250623</v>
      </c>
      <c r="G420" s="4">
        <f t="shared" si="25"/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26.997693638285604</v>
      </c>
      <c r="G421" s="4">
        <f t="shared" si="25"/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68.329787234042556</v>
      </c>
      <c r="G422" s="4">
        <f t="shared" si="25"/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50.974576271186443</v>
      </c>
      <c r="G423" s="4">
        <f t="shared" si="25"/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54.024390243902438</v>
      </c>
      <c r="G424" s="4">
        <f t="shared" si="25"/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97.055555555555557</v>
      </c>
      <c r="G425" s="4">
        <f t="shared" si="25"/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24.867469879518072</v>
      </c>
      <c r="G426" s="4">
        <f t="shared" si="25"/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84.423913043478265</v>
      </c>
      <c r="G427" s="4">
        <f t="shared" si="25"/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47.091324200913242</v>
      </c>
      <c r="G428" s="4">
        <f t="shared" si="25"/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77.996041171813147</v>
      </c>
      <c r="G429" s="4">
        <f t="shared" si="25"/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62.967871485943775</v>
      </c>
      <c r="G430" s="4">
        <f t="shared" si="25"/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81.006080449017773</v>
      </c>
      <c r="G431" s="4">
        <f t="shared" si="25"/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65.321428571428569</v>
      </c>
      <c r="G432" s="4">
        <f t="shared" si="25"/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104.43617021276596</v>
      </c>
      <c r="G433" s="4">
        <f t="shared" si="25"/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69.989010989010993</v>
      </c>
      <c r="G434" s="4">
        <f t="shared" si="25"/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83.023989898989896</v>
      </c>
      <c r="G435" s="4">
        <f t="shared" si="25"/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90.3</v>
      </c>
      <c r="G436" s="4">
        <f t="shared" si="25"/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103.98131932282546</v>
      </c>
      <c r="G437" s="4">
        <f t="shared" si="25"/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54.931726907630519</v>
      </c>
      <c r="G438" s="4">
        <f t="shared" si="25"/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51.921875</v>
      </c>
      <c r="G439" s="4">
        <f t="shared" si="25"/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60.02834008097166</v>
      </c>
      <c r="G440" s="4">
        <f t="shared" si="25"/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44.003488879197555</v>
      </c>
      <c r="G441" s="4">
        <f t="shared" si="25"/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53.003513254551258</v>
      </c>
      <c r="G442" s="4">
        <f t="shared" si="25"/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54.5</v>
      </c>
      <c r="G443" s="4">
        <f t="shared" si="25"/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75.04195804195804</v>
      </c>
      <c r="G444" s="4">
        <f t="shared" si="25"/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35.911111111111111</v>
      </c>
      <c r="G445" s="4">
        <f t="shared" si="25"/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36.952702702702702</v>
      </c>
      <c r="G446" s="4">
        <f t="shared" si="25"/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63.170588235294119</v>
      </c>
      <c r="G447" s="4">
        <f t="shared" si="25"/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29.99462365591398</v>
      </c>
      <c r="G448" s="4">
        <f t="shared" si="25"/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86</v>
      </c>
      <c r="G449" s="4">
        <f t="shared" si="25"/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75.014876033057845</v>
      </c>
      <c r="G450" s="4">
        <f t="shared" si="25"/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E451/I451</f>
        <v>101.19767441860465</v>
      </c>
      <c r="G451" s="4">
        <f t="shared" ref="G451:G514" si="29">E451/D451</f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s="4">
        <f t="shared" si="29"/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29.001272669424118</v>
      </c>
      <c r="G453" s="4">
        <f t="shared" si="29"/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98.225806451612897</v>
      </c>
      <c r="G454" s="4">
        <f t="shared" si="29"/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87.001693480101608</v>
      </c>
      <c r="G455" s="4">
        <f t="shared" si="29"/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45.205128205128204</v>
      </c>
      <c r="G456" s="4">
        <f t="shared" si="29"/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37.001341561577675</v>
      </c>
      <c r="G457" s="4">
        <f t="shared" si="29"/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94.976947040498445</v>
      </c>
      <c r="G458" s="4">
        <f t="shared" si="29"/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28.956521739130434</v>
      </c>
      <c r="G459" s="4">
        <f t="shared" si="29"/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55.993396226415094</v>
      </c>
      <c r="G460" s="4">
        <f t="shared" si="29"/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54.038095238095238</v>
      </c>
      <c r="G461" s="4">
        <f t="shared" si="29"/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82.38</v>
      </c>
      <c r="G462" s="4">
        <f t="shared" si="29"/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66.997115384615384</v>
      </c>
      <c r="G463" s="4">
        <f t="shared" si="29"/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107.91401869158878</v>
      </c>
      <c r="G464" s="4">
        <f t="shared" si="29"/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69.009501187648453</v>
      </c>
      <c r="G465" s="4">
        <f t="shared" si="29"/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39.006568144499177</v>
      </c>
      <c r="G466" s="4">
        <f t="shared" si="29"/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110.3625</v>
      </c>
      <c r="G467" s="4">
        <f t="shared" si="29"/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94.857142857142861</v>
      </c>
      <c r="G468" s="4">
        <f t="shared" si="29"/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57.935251798561154</v>
      </c>
      <c r="G469" s="4">
        <f t="shared" si="29"/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101.25</v>
      </c>
      <c r="G470" s="4">
        <f t="shared" si="29"/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64.95597484276729</v>
      </c>
      <c r="G471" s="4">
        <f t="shared" si="29"/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27.00524934383202</v>
      </c>
      <c r="G472" s="4">
        <f t="shared" si="29"/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50.97422680412371</v>
      </c>
      <c r="G473" s="4">
        <f t="shared" si="29"/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104.94260869565217</v>
      </c>
      <c r="G474" s="4">
        <f t="shared" si="29"/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84.028301886792448</v>
      </c>
      <c r="G475" s="4">
        <f t="shared" si="29"/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102.85915492957747</v>
      </c>
      <c r="G476" s="4">
        <f t="shared" si="29"/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39.962085308056871</v>
      </c>
      <c r="G477" s="4">
        <f t="shared" si="29"/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51.001785714285717</v>
      </c>
      <c r="G478" s="4">
        <f t="shared" si="29"/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40.823008849557525</v>
      </c>
      <c r="G479" s="4">
        <f t="shared" si="29"/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58.999637155297535</v>
      </c>
      <c r="G480" s="4">
        <f t="shared" si="29"/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71.156069364161851</v>
      </c>
      <c r="G481" s="4">
        <f t="shared" si="29"/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99.494252873563212</v>
      </c>
      <c r="G482" s="4">
        <f t="shared" si="29"/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103.98634590377114</v>
      </c>
      <c r="G483" s="4">
        <f t="shared" si="29"/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76.555555555555557</v>
      </c>
      <c r="G484" s="4">
        <f t="shared" si="29"/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87.068592057761734</v>
      </c>
      <c r="G485" s="4">
        <f t="shared" si="29"/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48.99554707379135</v>
      </c>
      <c r="G486" s="4">
        <f t="shared" si="29"/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42.969135802469133</v>
      </c>
      <c r="G487" s="4">
        <f t="shared" si="29"/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33.428571428571431</v>
      </c>
      <c r="G488" s="4">
        <f t="shared" si="29"/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83.982949701619773</v>
      </c>
      <c r="G489" s="4">
        <f t="shared" si="29"/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101.41739130434783</v>
      </c>
      <c r="G490" s="4">
        <f t="shared" si="29"/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109.87058823529412</v>
      </c>
      <c r="G491" s="4">
        <f t="shared" si="29"/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31.916666666666668</v>
      </c>
      <c r="G492" s="4">
        <f t="shared" si="29"/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70.993450675399103</v>
      </c>
      <c r="G493" s="4">
        <f t="shared" si="29"/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77.026890756302521</v>
      </c>
      <c r="G494" s="4">
        <f t="shared" si="29"/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101.78125</v>
      </c>
      <c r="G495" s="4">
        <f t="shared" si="29"/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51.059701492537314</v>
      </c>
      <c r="G496" s="4">
        <f t="shared" si="29"/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68.02051282051282</v>
      </c>
      <c r="G497" s="4">
        <f t="shared" si="29"/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30.87037037037037</v>
      </c>
      <c r="G498" s="4">
        <f t="shared" si="29"/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27.908333333333335</v>
      </c>
      <c r="G499" s="4">
        <f t="shared" si="29"/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79.994818652849744</v>
      </c>
      <c r="G500" s="4">
        <f t="shared" si="29"/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38.003378378378379</v>
      </c>
      <c r="G501" s="4">
        <f t="shared" si="29"/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v>0</v>
      </c>
      <c r="G502" s="4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59.990534521158132</v>
      </c>
      <c r="G503" s="4">
        <f t="shared" si="29"/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37.037634408602152</v>
      </c>
      <c r="G504" s="4">
        <f t="shared" si="29"/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99.963043478260872</v>
      </c>
      <c r="G505" s="4">
        <f t="shared" si="29"/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111.6774193548387</v>
      </c>
      <c r="G506" s="4">
        <f t="shared" si="29"/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36.014409221902014</v>
      </c>
      <c r="G507" s="4">
        <f t="shared" si="29"/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66.010284810126578</v>
      </c>
      <c r="G508" s="4">
        <f t="shared" si="29"/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44.05263157894737</v>
      </c>
      <c r="G509" s="4">
        <f t="shared" si="29"/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52.999726551818434</v>
      </c>
      <c r="G510" s="4">
        <f t="shared" si="29"/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95</v>
      </c>
      <c r="G511" s="4">
        <f t="shared" si="29"/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70.908396946564892</v>
      </c>
      <c r="G512" s="4">
        <f t="shared" si="29"/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98.060773480662988</v>
      </c>
      <c r="G513" s="4">
        <f t="shared" si="29"/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53.046025104602514</v>
      </c>
      <c r="G514" s="4">
        <f t="shared" si="29"/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E515/I515</f>
        <v>93.142857142857139</v>
      </c>
      <c r="G515" s="4">
        <f t="shared" ref="G515:G578" si="33">E515/D515</f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58.945075757575758</v>
      </c>
      <c r="G516" s="4">
        <f t="shared" si="33"/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36.067669172932334</v>
      </c>
      <c r="G517" s="4">
        <f t="shared" si="33"/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63.030732860520096</v>
      </c>
      <c r="G518" s="4">
        <f t="shared" si="33"/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84.717948717948715</v>
      </c>
      <c r="G519" s="4">
        <f t="shared" si="33"/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62.2</v>
      </c>
      <c r="G520" s="4">
        <f t="shared" si="33"/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101.97518330513255</v>
      </c>
      <c r="G521" s="4">
        <f t="shared" si="33"/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106.4375</v>
      </c>
      <c r="G522" s="4">
        <f t="shared" si="33"/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29.975609756097562</v>
      </c>
      <c r="G523" s="4">
        <f t="shared" si="33"/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85.806282722513089</v>
      </c>
      <c r="G524" s="4">
        <f t="shared" si="33"/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70.82022471910112</v>
      </c>
      <c r="G525" s="4">
        <f t="shared" si="33"/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40.998484082870135</v>
      </c>
      <c r="G526" s="4">
        <f t="shared" si="33"/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28.063492063492063</v>
      </c>
      <c r="G527" s="4">
        <f t="shared" si="33"/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88.054421768707485</v>
      </c>
      <c r="G528" s="4">
        <f t="shared" si="33"/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31</v>
      </c>
      <c r="G529" s="4">
        <f t="shared" si="33"/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90.337500000000006</v>
      </c>
      <c r="G530" s="4">
        <f t="shared" si="33"/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63.777777777777779</v>
      </c>
      <c r="G531" s="4">
        <f t="shared" si="33"/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53.995515695067262</v>
      </c>
      <c r="G532" s="4">
        <f t="shared" si="33"/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48.993956043956047</v>
      </c>
      <c r="G533" s="4">
        <f t="shared" si="33"/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63.857142857142854</v>
      </c>
      <c r="G534" s="4">
        <f t="shared" si="33"/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82.996393146979258</v>
      </c>
      <c r="G535" s="4">
        <f t="shared" si="33"/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55.08230452674897</v>
      </c>
      <c r="G536" s="4">
        <f t="shared" si="33"/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62.044554455445542</v>
      </c>
      <c r="G537" s="4">
        <f t="shared" si="33"/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104.97857142857143</v>
      </c>
      <c r="G538" s="4">
        <f t="shared" si="33"/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94.044676806083643</v>
      </c>
      <c r="G539" s="4">
        <f t="shared" si="33"/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44.007716049382715</v>
      </c>
      <c r="G540" s="4">
        <f t="shared" si="33"/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92.467532467532465</v>
      </c>
      <c r="G541" s="4">
        <f t="shared" si="33"/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57.072874493927124</v>
      </c>
      <c r="G542" s="4">
        <f t="shared" si="33"/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109.07848101265823</v>
      </c>
      <c r="G543" s="4">
        <f t="shared" si="33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39.387755102040813</v>
      </c>
      <c r="G544" s="4">
        <f t="shared" si="33"/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77.022222222222226</v>
      </c>
      <c r="G545" s="4">
        <f t="shared" si="33"/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92.166666666666671</v>
      </c>
      <c r="G546" s="4">
        <f t="shared" si="33"/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61.007063197026021</v>
      </c>
      <c r="G547" s="4">
        <f t="shared" si="33"/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78.068181818181813</v>
      </c>
      <c r="G548" s="4">
        <f t="shared" si="33"/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80.75</v>
      </c>
      <c r="G549" s="4">
        <f t="shared" si="33"/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59.991289782244557</v>
      </c>
      <c r="G550" s="4">
        <f t="shared" si="33"/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110.03018372703411</v>
      </c>
      <c r="G551" s="4">
        <f t="shared" si="33"/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s="4">
        <f t="shared" si="33"/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37.99856063332134</v>
      </c>
      <c r="G553" s="4">
        <f t="shared" si="33"/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96.369565217391298</v>
      </c>
      <c r="G554" s="4">
        <f t="shared" si="33"/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72.978599221789878</v>
      </c>
      <c r="G555" s="4">
        <f t="shared" si="33"/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26.007220216606498</v>
      </c>
      <c r="G556" s="4">
        <f t="shared" si="33"/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104.36296296296297</v>
      </c>
      <c r="G557" s="4">
        <f t="shared" si="33"/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102.18852459016394</v>
      </c>
      <c r="G558" s="4">
        <f t="shared" si="33"/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54.117647058823529</v>
      </c>
      <c r="G559" s="4">
        <f t="shared" si="33"/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63.222222222222221</v>
      </c>
      <c r="G560" s="4">
        <f t="shared" si="33"/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104.03228962818004</v>
      </c>
      <c r="G561" s="4">
        <f t="shared" si="33"/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49.994334277620396</v>
      </c>
      <c r="G562" s="4">
        <f t="shared" si="33"/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56.015151515151516</v>
      </c>
      <c r="G563" s="4">
        <f t="shared" si="33"/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48.807692307692307</v>
      </c>
      <c r="G564" s="4">
        <f t="shared" si="33"/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60.082352941176474</v>
      </c>
      <c r="G565" s="4">
        <f t="shared" si="33"/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78.990502793296088</v>
      </c>
      <c r="G566" s="4">
        <f t="shared" si="33"/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53.99499443826474</v>
      </c>
      <c r="G567" s="4">
        <f t="shared" si="33"/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111.45945945945945</v>
      </c>
      <c r="G568" s="4">
        <f t="shared" si="33"/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60.922131147540981</v>
      </c>
      <c r="G569" s="4">
        <f t="shared" si="33"/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26.0015444015444</v>
      </c>
      <c r="G570" s="4">
        <f t="shared" si="33"/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80.993208828522924</v>
      </c>
      <c r="G571" s="4">
        <f t="shared" si="33"/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34.995963302752294</v>
      </c>
      <c r="G572" s="4">
        <f t="shared" si="33"/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s="4">
        <f t="shared" si="33"/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52.085106382978722</v>
      </c>
      <c r="G574" s="4">
        <f t="shared" si="33"/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24.986666666666668</v>
      </c>
      <c r="G575" s="4">
        <f t="shared" si="33"/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69.215277777777771</v>
      </c>
      <c r="G576" s="4">
        <f t="shared" si="33"/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93.944444444444443</v>
      </c>
      <c r="G577" s="4">
        <f t="shared" si="33"/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98.40625</v>
      </c>
      <c r="G578" s="4">
        <f t="shared" si="33"/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E579/I579</f>
        <v>41.783783783783782</v>
      </c>
      <c r="G579" s="4">
        <f t="shared" ref="G579:G642" si="37">E579/D579</f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65.991836734693877</v>
      </c>
      <c r="G580" s="4">
        <f t="shared" si="37"/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72.05747126436782</v>
      </c>
      <c r="G581" s="4">
        <f t="shared" si="37"/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48.003209242618745</v>
      </c>
      <c r="G582" s="4">
        <f t="shared" si="37"/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54.098591549295776</v>
      </c>
      <c r="G583" s="4">
        <f t="shared" si="37"/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107.88095238095238</v>
      </c>
      <c r="G584" s="4">
        <f t="shared" si="37"/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67.034103410341032</v>
      </c>
      <c r="G585" s="4">
        <f t="shared" si="37"/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64.01425914445133</v>
      </c>
      <c r="G586" s="4">
        <f t="shared" si="37"/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96.066176470588232</v>
      </c>
      <c r="G587" s="4">
        <f t="shared" si="37"/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51.184615384615384</v>
      </c>
      <c r="G588" s="4">
        <f t="shared" si="37"/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43.92307692307692</v>
      </c>
      <c r="G589" s="4">
        <f t="shared" si="37"/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91.021198830409361</v>
      </c>
      <c r="G590" s="4">
        <f t="shared" si="37"/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50.127450980392155</v>
      </c>
      <c r="G591" s="4">
        <f t="shared" si="37"/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67.720930232558146</v>
      </c>
      <c r="G592" s="4">
        <f t="shared" si="37"/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61.03921568627451</v>
      </c>
      <c r="G593" s="4">
        <f t="shared" si="37"/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80.011857707509876</v>
      </c>
      <c r="G594" s="4">
        <f t="shared" si="37"/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47.001497753369947</v>
      </c>
      <c r="G595" s="4">
        <f t="shared" si="37"/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71.127388535031841</v>
      </c>
      <c r="G596" s="4">
        <f t="shared" si="37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89.99079189686924</v>
      </c>
      <c r="G597" s="4">
        <f t="shared" si="37"/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43.032786885245905</v>
      </c>
      <c r="G598" s="4">
        <f t="shared" si="37"/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67.997714808043881</v>
      </c>
      <c r="G599" s="4">
        <f t="shared" si="37"/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73.004566210045667</v>
      </c>
      <c r="G600" s="4">
        <f t="shared" si="37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62.341463414634148</v>
      </c>
      <c r="G601" s="4">
        <f t="shared" si="37"/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s="4">
        <f t="shared" si="37"/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67.103092783505161</v>
      </c>
      <c r="G603" s="4">
        <f t="shared" si="37"/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79.978947368421046</v>
      </c>
      <c r="G604" s="4">
        <f t="shared" si="37"/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62.176470588235297</v>
      </c>
      <c r="G605" s="4">
        <f t="shared" si="37"/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53.005950297514879</v>
      </c>
      <c r="G606" s="4">
        <f t="shared" si="37"/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57.738317757009348</v>
      </c>
      <c r="G607" s="4">
        <f t="shared" si="37"/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40.03125</v>
      </c>
      <c r="G608" s="4">
        <f t="shared" si="37"/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81.016591928251117</v>
      </c>
      <c r="G609" s="4">
        <f t="shared" si="37"/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35.047468354430379</v>
      </c>
      <c r="G610" s="4">
        <f t="shared" si="37"/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102.92307692307692</v>
      </c>
      <c r="G611" s="4">
        <f t="shared" si="37"/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27.998126756166094</v>
      </c>
      <c r="G612" s="4">
        <f t="shared" si="37"/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75.733333333333334</v>
      </c>
      <c r="G613" s="4">
        <f t="shared" si="37"/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45.026041666666664</v>
      </c>
      <c r="G614" s="4">
        <f t="shared" si="37"/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73.615384615384613</v>
      </c>
      <c r="G615" s="4">
        <f t="shared" si="37"/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56.991701244813278</v>
      </c>
      <c r="G616" s="4">
        <f t="shared" si="37"/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85.223529411764702</v>
      </c>
      <c r="G617" s="4">
        <f t="shared" si="37"/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50.962184873949582</v>
      </c>
      <c r="G618" s="4">
        <f t="shared" si="37"/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63.563636363636363</v>
      </c>
      <c r="G619" s="4">
        <f t="shared" si="37"/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80.999165275459092</v>
      </c>
      <c r="G620" s="4">
        <f t="shared" si="37"/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86.044753086419746</v>
      </c>
      <c r="G621" s="4">
        <f t="shared" si="37"/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90.0390625</v>
      </c>
      <c r="G622" s="4">
        <f t="shared" si="37"/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74.006063432835816</v>
      </c>
      <c r="G623" s="4">
        <f t="shared" si="37"/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92.4375</v>
      </c>
      <c r="G624" s="4">
        <f t="shared" si="37"/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55.999257333828446</v>
      </c>
      <c r="G625" s="4">
        <f t="shared" si="37"/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32.983796296296298</v>
      </c>
      <c r="G626" s="4">
        <f t="shared" si="37"/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93.596774193548384</v>
      </c>
      <c r="G627" s="4">
        <f t="shared" si="37"/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69.867724867724874</v>
      </c>
      <c r="G628" s="4">
        <f t="shared" si="37"/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72.129870129870127</v>
      </c>
      <c r="G629" s="4">
        <f t="shared" si="37"/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30.041666666666668</v>
      </c>
      <c r="G630" s="4">
        <f t="shared" si="37"/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73.968000000000004</v>
      </c>
      <c r="G631" s="4">
        <f t="shared" si="37"/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68.65517241379311</v>
      </c>
      <c r="G632" s="4">
        <f t="shared" si="37"/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59.992164544564154</v>
      </c>
      <c r="G633" s="4">
        <f t="shared" si="37"/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111.15827338129496</v>
      </c>
      <c r="G634" s="4">
        <f t="shared" si="37"/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53.038095238095238</v>
      </c>
      <c r="G635" s="4">
        <f t="shared" si="37"/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55.985524728588658</v>
      </c>
      <c r="G636" s="4">
        <f t="shared" si="37"/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69.986760812003524</v>
      </c>
      <c r="G637" s="4">
        <f t="shared" si="37"/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48.998079877112133</v>
      </c>
      <c r="G638" s="4">
        <f t="shared" si="37"/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103.84615384615384</v>
      </c>
      <c r="G639" s="4">
        <f t="shared" si="37"/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99.127659574468083</v>
      </c>
      <c r="G640" s="4">
        <f t="shared" si="37"/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107.37777777777778</v>
      </c>
      <c r="G641" s="4">
        <f t="shared" si="37"/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76.922178988326849</v>
      </c>
      <c r="G642" s="4">
        <f t="shared" si="37"/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E643/I643</f>
        <v>58.128865979381445</v>
      </c>
      <c r="G643" s="4">
        <f t="shared" ref="G643:G706" si="41">E643/D643</f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103.73643410852713</v>
      </c>
      <c r="G644" s="4">
        <f t="shared" si="41"/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87.962666666666664</v>
      </c>
      <c r="G645" s="4">
        <f t="shared" si="41"/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28</v>
      </c>
      <c r="G646" s="4">
        <f t="shared" si="41"/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37.999361294443261</v>
      </c>
      <c r="G647" s="4">
        <f t="shared" si="41"/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29.999313893653515</v>
      </c>
      <c r="G648" s="4">
        <f t="shared" si="41"/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103.5</v>
      </c>
      <c r="G649" s="4">
        <f t="shared" si="41"/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85.994467496542185</v>
      </c>
      <c r="G650" s="4">
        <f t="shared" si="41"/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98.011627906976742</v>
      </c>
      <c r="G651" s="4">
        <f t="shared" si="41"/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s="4">
        <f t="shared" si="41"/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44.994570837642193</v>
      </c>
      <c r="G653" s="4">
        <f t="shared" si="41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31.012224938875306</v>
      </c>
      <c r="G654" s="4">
        <f t="shared" si="41"/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59.970085470085472</v>
      </c>
      <c r="G655" s="4">
        <f t="shared" si="41"/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58.9973474801061</v>
      </c>
      <c r="G656" s="4">
        <f t="shared" si="41"/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50.045454545454547</v>
      </c>
      <c r="G657" s="4">
        <f t="shared" si="41"/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98.966269841269835</v>
      </c>
      <c r="G658" s="4">
        <f t="shared" si="41"/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58.857142857142854</v>
      </c>
      <c r="G659" s="4">
        <f t="shared" si="41"/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81.010256410256417</v>
      </c>
      <c r="G660" s="4">
        <f t="shared" si="41"/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76.013333333333335</v>
      </c>
      <c r="G661" s="4">
        <f t="shared" si="41"/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96.597402597402592</v>
      </c>
      <c r="G662" s="4">
        <f t="shared" si="41"/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76.957446808510639</v>
      </c>
      <c r="G663" s="4">
        <f t="shared" si="41"/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67.984732824427482</v>
      </c>
      <c r="G664" s="4">
        <f t="shared" si="41"/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88.781609195402297</v>
      </c>
      <c r="G665" s="4">
        <f t="shared" si="41"/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24.99623706491063</v>
      </c>
      <c r="G666" s="4">
        <f t="shared" si="41"/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44.922794117647058</v>
      </c>
      <c r="G667" s="4">
        <f t="shared" si="41"/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79.400000000000006</v>
      </c>
      <c r="G668" s="4">
        <f t="shared" si="41"/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29.009546539379475</v>
      </c>
      <c r="G669" s="4">
        <f t="shared" si="41"/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73.59210526315789</v>
      </c>
      <c r="G670" s="4">
        <f t="shared" si="41"/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107.97038864898211</v>
      </c>
      <c r="G671" s="4">
        <f t="shared" si="41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68.987284287011803</v>
      </c>
      <c r="G672" s="4">
        <f t="shared" si="41"/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111.02236719478098</v>
      </c>
      <c r="G673" s="4">
        <f t="shared" si="41"/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24.997515808491418</v>
      </c>
      <c r="G674" s="4">
        <f t="shared" si="41"/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42.155172413793103</v>
      </c>
      <c r="G675" s="4">
        <f t="shared" si="41"/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47.003284072249592</v>
      </c>
      <c r="G676" s="4">
        <f t="shared" si="41"/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36.0392749244713</v>
      </c>
      <c r="G677" s="4">
        <f t="shared" si="41"/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101.03760683760684</v>
      </c>
      <c r="G678" s="4">
        <f t="shared" si="41"/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39.927927927927925</v>
      </c>
      <c r="G679" s="4">
        <f t="shared" si="41"/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83.158139534883716</v>
      </c>
      <c r="G680" s="4">
        <f t="shared" si="41"/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39.97520661157025</v>
      </c>
      <c r="G681" s="4">
        <f t="shared" si="41"/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47.993908629441627</v>
      </c>
      <c r="G682" s="4">
        <f t="shared" si="41"/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95.978877489438744</v>
      </c>
      <c r="G683" s="4">
        <f t="shared" si="41"/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78.728155339805824</v>
      </c>
      <c r="G684" s="4">
        <f t="shared" si="41"/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56.081632653061227</v>
      </c>
      <c r="G685" s="4">
        <f t="shared" si="41"/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69.090909090909093</v>
      </c>
      <c r="G686" s="4">
        <f t="shared" si="41"/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102.05291576673866</v>
      </c>
      <c r="G687" s="4">
        <f t="shared" si="41"/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107.32089552238806</v>
      </c>
      <c r="G688" s="4">
        <f t="shared" si="41"/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51.970260223048328</v>
      </c>
      <c r="G689" s="4">
        <f t="shared" si="41"/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71.137142857142862</v>
      </c>
      <c r="G690" s="4">
        <f t="shared" si="41"/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106.49275362318841</v>
      </c>
      <c r="G691" s="4">
        <f t="shared" si="41"/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42.93684210526316</v>
      </c>
      <c r="G692" s="4">
        <f t="shared" si="41"/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30.037974683544302</v>
      </c>
      <c r="G693" s="4">
        <f t="shared" si="41"/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70.623376623376629</v>
      </c>
      <c r="G694" s="4">
        <f t="shared" si="41"/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66.016018306636155</v>
      </c>
      <c r="G695" s="4">
        <f t="shared" si="41"/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96.911392405063296</v>
      </c>
      <c r="G696" s="4">
        <f t="shared" si="41"/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62.867346938775512</v>
      </c>
      <c r="G697" s="4">
        <f t="shared" si="41"/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108.98537682789652</v>
      </c>
      <c r="G698" s="4">
        <f t="shared" si="41"/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26.999314599040439</v>
      </c>
      <c r="G699" s="4">
        <f t="shared" si="41"/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65.004147943311438</v>
      </c>
      <c r="G700" s="4">
        <f t="shared" si="41"/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111.51785714285714</v>
      </c>
      <c r="G701" s="4">
        <f t="shared" si="41"/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s="4">
        <f t="shared" si="41"/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110.99268292682927</v>
      </c>
      <c r="G703" s="4">
        <f t="shared" si="41"/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56.746987951807228</v>
      </c>
      <c r="G704" s="4">
        <f t="shared" si="41"/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97.020608439646708</v>
      </c>
      <c r="G705" s="4">
        <f t="shared" si="41"/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92.08620689655173</v>
      </c>
      <c r="G706" s="4">
        <f t="shared" si="41"/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E707/I707</f>
        <v>82.986666666666665</v>
      </c>
      <c r="G707" s="4">
        <f t="shared" ref="G707:G770" si="45">E707/D707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103.03791821561339</v>
      </c>
      <c r="G708" s="4">
        <f t="shared" si="45"/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68.922619047619051</v>
      </c>
      <c r="G709" s="4">
        <f t="shared" si="45"/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87.737226277372258</v>
      </c>
      <c r="G710" s="4">
        <f t="shared" si="45"/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75.021505376344081</v>
      </c>
      <c r="G711" s="4">
        <f t="shared" si="45"/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50.863999999999997</v>
      </c>
      <c r="G712" s="4">
        <f t="shared" si="45"/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90</v>
      </c>
      <c r="G713" s="4">
        <f t="shared" si="45"/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72.896039603960389</v>
      </c>
      <c r="G714" s="4">
        <f t="shared" si="45"/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108.48543689320388</v>
      </c>
      <c r="G715" s="4">
        <f t="shared" si="45"/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101.98095238095237</v>
      </c>
      <c r="G716" s="4">
        <f t="shared" si="45"/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44.009146341463413</v>
      </c>
      <c r="G717" s="4">
        <f t="shared" si="45"/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65.942675159235662</v>
      </c>
      <c r="G718" s="4">
        <f t="shared" si="45"/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24.987387387387386</v>
      </c>
      <c r="G719" s="4">
        <f t="shared" si="45"/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28.003367003367003</v>
      </c>
      <c r="G720" s="4">
        <f t="shared" si="45"/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85.829268292682926</v>
      </c>
      <c r="G721" s="4">
        <f t="shared" si="45"/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84.921052631578945</v>
      </c>
      <c r="G722" s="4">
        <f t="shared" si="45"/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90.483333333333334</v>
      </c>
      <c r="G723" s="4">
        <f t="shared" si="45"/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25.00197628458498</v>
      </c>
      <c r="G724" s="4">
        <f t="shared" si="45"/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92.013888888888886</v>
      </c>
      <c r="G725" s="4">
        <f t="shared" si="45"/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93.066115702479337</v>
      </c>
      <c r="G726" s="4">
        <f t="shared" si="45"/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61.008145363408524</v>
      </c>
      <c r="G727" s="4">
        <f t="shared" si="45"/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92.036259541984734</v>
      </c>
      <c r="G728" s="4">
        <f t="shared" si="45"/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81.132596685082873</v>
      </c>
      <c r="G729" s="4">
        <f t="shared" si="45"/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73.5</v>
      </c>
      <c r="G730" s="4">
        <f t="shared" si="45"/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85.221311475409834</v>
      </c>
      <c r="G731" s="4">
        <f t="shared" si="45"/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110.96825396825396</v>
      </c>
      <c r="G732" s="4">
        <f t="shared" si="45"/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32.968036529680369</v>
      </c>
      <c r="G733" s="4">
        <f t="shared" si="45"/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96.005352363960753</v>
      </c>
      <c r="G734" s="4">
        <f t="shared" si="45"/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84.96632653061225</v>
      </c>
      <c r="G735" s="4">
        <f t="shared" si="45"/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25.007462686567163</v>
      </c>
      <c r="G736" s="4">
        <f t="shared" si="45"/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65.998995479658461</v>
      </c>
      <c r="G737" s="4">
        <f t="shared" si="45"/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87.34482758620689</v>
      </c>
      <c r="G738" s="4">
        <f t="shared" si="45"/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27.933333333333334</v>
      </c>
      <c r="G739" s="4">
        <f t="shared" si="45"/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103.8</v>
      </c>
      <c r="G740" s="4">
        <f t="shared" si="45"/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31.937172774869111</v>
      </c>
      <c r="G741" s="4">
        <f t="shared" si="45"/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99.5</v>
      </c>
      <c r="G742" s="4">
        <f t="shared" si="45"/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108.84615384615384</v>
      </c>
      <c r="G743" s="4">
        <f t="shared" si="45"/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110.76229508196721</v>
      </c>
      <c r="G744" s="4">
        <f t="shared" si="45"/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29.647058823529413</v>
      </c>
      <c r="G745" s="4">
        <f t="shared" si="45"/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101.71428571428571</v>
      </c>
      <c r="G746" s="4">
        <f t="shared" si="45"/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61.5</v>
      </c>
      <c r="G747" s="4">
        <f t="shared" si="45"/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35</v>
      </c>
      <c r="G748" s="4">
        <f t="shared" si="45"/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40.049999999999997</v>
      </c>
      <c r="G749" s="4">
        <f t="shared" si="45"/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110.97231270358306</v>
      </c>
      <c r="G750" s="4">
        <f t="shared" si="45"/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36.959016393442624</v>
      </c>
      <c r="G751" s="4">
        <f t="shared" si="45"/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s="4">
        <f t="shared" si="45"/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30.974074074074075</v>
      </c>
      <c r="G753" s="4">
        <f t="shared" si="45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47.035087719298247</v>
      </c>
      <c r="G754" s="4">
        <f t="shared" si="45"/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88.065693430656935</v>
      </c>
      <c r="G755" s="4">
        <f t="shared" si="45"/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37.005616224648989</v>
      </c>
      <c r="G756" s="4">
        <f t="shared" si="45"/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26.027777777777779</v>
      </c>
      <c r="G757" s="4">
        <f t="shared" si="45"/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67.817567567567565</v>
      </c>
      <c r="G758" s="4">
        <f t="shared" si="45"/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49.964912280701753</v>
      </c>
      <c r="G759" s="4">
        <f t="shared" si="45"/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110.01646903820817</v>
      </c>
      <c r="G760" s="4">
        <f t="shared" si="45"/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89.964678178963894</v>
      </c>
      <c r="G761" s="4">
        <f t="shared" si="45"/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79.009523809523813</v>
      </c>
      <c r="G762" s="4">
        <f t="shared" si="45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86.867469879518069</v>
      </c>
      <c r="G763" s="4">
        <f t="shared" si="45"/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62.04</v>
      </c>
      <c r="G764" s="4">
        <f t="shared" si="45"/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26.970212765957445</v>
      </c>
      <c r="G765" s="4">
        <f t="shared" si="45"/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54.121621621621621</v>
      </c>
      <c r="G766" s="4">
        <f t="shared" si="45"/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41.035353535353536</v>
      </c>
      <c r="G767" s="4">
        <f t="shared" si="45"/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55.052419354838712</v>
      </c>
      <c r="G768" s="4">
        <f t="shared" si="45"/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107.93762183235867</v>
      </c>
      <c r="G769" s="4">
        <f t="shared" si="45"/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73.92</v>
      </c>
      <c r="G770" s="4">
        <f t="shared" si="45"/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E771/I771</f>
        <v>31.995894428152493</v>
      </c>
      <c r="G771" s="4">
        <f t="shared" ref="G771:G834" si="49">E771/D771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53.898148148148145</v>
      </c>
      <c r="G772" s="4">
        <f t="shared" si="49"/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106.5</v>
      </c>
      <c r="G773" s="4">
        <f t="shared" si="49"/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32.999805409612762</v>
      </c>
      <c r="G774" s="4">
        <f t="shared" si="49"/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43.00254993625159</v>
      </c>
      <c r="G775" s="4">
        <f t="shared" si="49"/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86.858974358974365</v>
      </c>
      <c r="G776" s="4">
        <f t="shared" si="49"/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96.8</v>
      </c>
      <c r="G777" s="4">
        <f t="shared" si="49"/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32.995456610631528</v>
      </c>
      <c r="G778" s="4">
        <f t="shared" si="49"/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68.028106508875737</v>
      </c>
      <c r="G779" s="4">
        <f t="shared" si="49"/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58.867816091954026</v>
      </c>
      <c r="G780" s="4">
        <f t="shared" si="49"/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105.04572803850782</v>
      </c>
      <c r="G781" s="4">
        <f t="shared" si="49"/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33.054878048780488</v>
      </c>
      <c r="G782" s="4">
        <f t="shared" si="49"/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78.821428571428569</v>
      </c>
      <c r="G783" s="4">
        <f t="shared" si="49"/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68.204968944099377</v>
      </c>
      <c r="G784" s="4">
        <f t="shared" si="49"/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75.731884057971016</v>
      </c>
      <c r="G785" s="4">
        <f t="shared" si="49"/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30.996070133010882</v>
      </c>
      <c r="G786" s="4">
        <f t="shared" si="49"/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101.88188976377953</v>
      </c>
      <c r="G787" s="4">
        <f t="shared" si="49"/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52.879227053140099</v>
      </c>
      <c r="G788" s="4">
        <f t="shared" si="49"/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71.005820721769496</v>
      </c>
      <c r="G789" s="4">
        <f t="shared" si="49"/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102.38709677419355</v>
      </c>
      <c r="G790" s="4">
        <f t="shared" si="49"/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74.466666666666669</v>
      </c>
      <c r="G791" s="4">
        <f t="shared" si="49"/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51.009883198562441</v>
      </c>
      <c r="G792" s="4">
        <f t="shared" si="49"/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90</v>
      </c>
      <c r="G793" s="4">
        <f t="shared" si="49"/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97.142857142857139</v>
      </c>
      <c r="G794" s="4">
        <f t="shared" si="49"/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72.071823204419886</v>
      </c>
      <c r="G795" s="4">
        <f t="shared" si="49"/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75.236363636363635</v>
      </c>
      <c r="G796" s="4">
        <f t="shared" si="49"/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32.967741935483872</v>
      </c>
      <c r="G797" s="4">
        <f t="shared" si="49"/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54.807692307692307</v>
      </c>
      <c r="G798" s="4">
        <f t="shared" si="49"/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45.037837837837834</v>
      </c>
      <c r="G799" s="4">
        <f t="shared" si="49"/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52.958677685950413</v>
      </c>
      <c r="G800" s="4">
        <f t="shared" si="49"/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60.017959183673469</v>
      </c>
      <c r="G801" s="4">
        <f t="shared" si="49"/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s="4">
        <f t="shared" si="49"/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44.028301886792455</v>
      </c>
      <c r="G803" s="4">
        <f t="shared" si="49"/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86.028169014084511</v>
      </c>
      <c r="G804" s="4">
        <f t="shared" si="49"/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28.012875536480685</v>
      </c>
      <c r="G805" s="4">
        <f t="shared" si="49"/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32.050458715596328</v>
      </c>
      <c r="G806" s="4">
        <f t="shared" si="49"/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73.611940298507463</v>
      </c>
      <c r="G807" s="4">
        <f t="shared" si="49"/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108.71052631578948</v>
      </c>
      <c r="G808" s="4">
        <f t="shared" si="49"/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42.97674418604651</v>
      </c>
      <c r="G809" s="4">
        <f t="shared" si="49"/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83.315789473684205</v>
      </c>
      <c r="G810" s="4">
        <f t="shared" si="49"/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42</v>
      </c>
      <c r="G811" s="4">
        <f t="shared" si="49"/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55.927601809954751</v>
      </c>
      <c r="G812" s="4">
        <f t="shared" si="49"/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105.03681885125184</v>
      </c>
      <c r="G813" s="4">
        <f t="shared" si="49"/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48</v>
      </c>
      <c r="G814" s="4">
        <f t="shared" si="49"/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112.66176470588235</v>
      </c>
      <c r="G815" s="4">
        <f t="shared" si="49"/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81.944444444444443</v>
      </c>
      <c r="G816" s="4">
        <f t="shared" si="49"/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64.049180327868854</v>
      </c>
      <c r="G817" s="4">
        <f t="shared" si="49"/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106.39097744360902</v>
      </c>
      <c r="G818" s="4">
        <f t="shared" si="49"/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76.011249497790274</v>
      </c>
      <c r="G819" s="4">
        <f t="shared" si="49"/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111.07246376811594</v>
      </c>
      <c r="G820" s="4">
        <f t="shared" si="49"/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95.936170212765958</v>
      </c>
      <c r="G821" s="4">
        <f t="shared" si="49"/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43.043010752688176</v>
      </c>
      <c r="G822" s="4">
        <f t="shared" si="49"/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67.966666666666669</v>
      </c>
      <c r="G823" s="4">
        <f t="shared" si="49"/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89.991428571428571</v>
      </c>
      <c r="G824" s="4">
        <f t="shared" si="49"/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58.095238095238095</v>
      </c>
      <c r="G825" s="4">
        <f t="shared" si="49"/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83.996875000000003</v>
      </c>
      <c r="G826" s="4">
        <f t="shared" si="49"/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88.853503184713375</v>
      </c>
      <c r="G827" s="4">
        <f t="shared" si="49"/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65.963917525773198</v>
      </c>
      <c r="G828" s="4">
        <f t="shared" si="49"/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74.804878048780495</v>
      </c>
      <c r="G829" s="4">
        <f t="shared" si="49"/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69.98571428571428</v>
      </c>
      <c r="G830" s="4">
        <f t="shared" si="49"/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32.006493506493506</v>
      </c>
      <c r="G831" s="4">
        <f t="shared" si="49"/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64.727272727272734</v>
      </c>
      <c r="G832" s="4">
        <f t="shared" si="49"/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24.998110087408456</v>
      </c>
      <c r="G833" s="4">
        <f t="shared" si="49"/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104.97764070932922</v>
      </c>
      <c r="G834" s="4">
        <f t="shared" si="49"/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E835/I835</f>
        <v>64.987878787878785</v>
      </c>
      <c r="G835" s="4">
        <f t="shared" ref="G835:G898" si="53">E835/D835</f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94.352941176470594</v>
      </c>
      <c r="G836" s="4">
        <f t="shared" si="53"/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44.001706484641637</v>
      </c>
      <c r="G837" s="4">
        <f t="shared" si="53"/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64.744680851063833</v>
      </c>
      <c r="G838" s="4">
        <f t="shared" si="53"/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84.00667779632721</v>
      </c>
      <c r="G839" s="4">
        <f t="shared" si="53"/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34.061302681992338</v>
      </c>
      <c r="G840" s="4">
        <f t="shared" si="53"/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93.273885350318466</v>
      </c>
      <c r="G841" s="4">
        <f t="shared" si="53"/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32.998301726577978</v>
      </c>
      <c r="G842" s="4">
        <f t="shared" si="53"/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83.812903225806451</v>
      </c>
      <c r="G843" s="4">
        <f t="shared" si="53"/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63.992424242424242</v>
      </c>
      <c r="G844" s="4">
        <f t="shared" si="53"/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81.909090909090907</v>
      </c>
      <c r="G845" s="4">
        <f t="shared" si="53"/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93.053191489361708</v>
      </c>
      <c r="G846" s="4">
        <f t="shared" si="53"/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101.98449039881831</v>
      </c>
      <c r="G847" s="4">
        <f t="shared" si="53"/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105.9375</v>
      </c>
      <c r="G848" s="4">
        <f t="shared" si="53"/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101.58181818181818</v>
      </c>
      <c r="G849" s="4">
        <f t="shared" si="53"/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62.970930232558139</v>
      </c>
      <c r="G850" s="4">
        <f t="shared" si="53"/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29.045602605863191</v>
      </c>
      <c r="G851" s="4">
        <f t="shared" si="53"/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s="4">
        <f t="shared" si="53"/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77.924999999999997</v>
      </c>
      <c r="G853" s="4">
        <f t="shared" si="53"/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80.806451612903231</v>
      </c>
      <c r="G854" s="4">
        <f t="shared" si="53"/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76.006816632583508</v>
      </c>
      <c r="G855" s="4">
        <f t="shared" si="53"/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72.993613824192337</v>
      </c>
      <c r="G856" s="4">
        <f t="shared" si="53"/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53</v>
      </c>
      <c r="G857" s="4">
        <f t="shared" si="53"/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54.164556962025316</v>
      </c>
      <c r="G858" s="4">
        <f t="shared" si="53"/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32.946666666666665</v>
      </c>
      <c r="G859" s="4">
        <f t="shared" si="53"/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79.371428571428567</v>
      </c>
      <c r="G860" s="4">
        <f t="shared" si="53"/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41.174603174603178</v>
      </c>
      <c r="G861" s="4">
        <f t="shared" si="53"/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77.430769230769229</v>
      </c>
      <c r="G862" s="4">
        <f t="shared" si="53"/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57.159509202453989</v>
      </c>
      <c r="G863" s="4">
        <f t="shared" si="53"/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77.17647058823529</v>
      </c>
      <c r="G864" s="4">
        <f t="shared" si="53"/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24.953917050691246</v>
      </c>
      <c r="G865" s="4">
        <f t="shared" si="53"/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97.18</v>
      </c>
      <c r="G866" s="4">
        <f t="shared" si="53"/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46.000916870415651</v>
      </c>
      <c r="G867" s="4">
        <f t="shared" si="53"/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88.023385300668153</v>
      </c>
      <c r="G868" s="4">
        <f t="shared" si="53"/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25.99</v>
      </c>
      <c r="G869" s="4">
        <f t="shared" si="53"/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102.69047619047619</v>
      </c>
      <c r="G870" s="4">
        <f t="shared" si="53"/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72.958174904942965</v>
      </c>
      <c r="G871" s="4">
        <f t="shared" si="53"/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57.190082644628099</v>
      </c>
      <c r="G872" s="4">
        <f t="shared" si="53"/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84.013793103448279</v>
      </c>
      <c r="G873" s="4">
        <f t="shared" si="53"/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98.666666666666671</v>
      </c>
      <c r="G874" s="4">
        <f t="shared" si="53"/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42.007419183889773</v>
      </c>
      <c r="G875" s="4">
        <f t="shared" si="53"/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32.002753556677376</v>
      </c>
      <c r="G876" s="4">
        <f t="shared" si="53"/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81.567164179104481</v>
      </c>
      <c r="G877" s="4">
        <f t="shared" si="53"/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37.035087719298247</v>
      </c>
      <c r="G878" s="4">
        <f t="shared" si="53"/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103.033360455655</v>
      </c>
      <c r="G879" s="4">
        <f t="shared" si="53"/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84.333333333333329</v>
      </c>
      <c r="G880" s="4">
        <f t="shared" si="53"/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102.60377358490567</v>
      </c>
      <c r="G881" s="4">
        <f t="shared" si="53"/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79.992129246064621</v>
      </c>
      <c r="G882" s="4">
        <f t="shared" si="53"/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70.055309734513273</v>
      </c>
      <c r="G883" s="4">
        <f t="shared" si="53"/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</v>
      </c>
      <c r="G884" s="4">
        <f t="shared" si="53"/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41.911917098445599</v>
      </c>
      <c r="G885" s="4">
        <f t="shared" si="53"/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57.992576882290564</v>
      </c>
      <c r="G886" s="4">
        <f t="shared" si="53"/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40.942307692307693</v>
      </c>
      <c r="G887" s="4">
        <f t="shared" si="53"/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69.9972602739726</v>
      </c>
      <c r="G888" s="4">
        <f t="shared" si="53"/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73.838709677419359</v>
      </c>
      <c r="G889" s="4">
        <f t="shared" si="53"/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41.979310344827589</v>
      </c>
      <c r="G890" s="4">
        <f t="shared" si="53"/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77.93442622950819</v>
      </c>
      <c r="G891" s="4">
        <f t="shared" si="53"/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106.01972789115646</v>
      </c>
      <c r="G892" s="4">
        <f t="shared" si="53"/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47.018181818181816</v>
      </c>
      <c r="G893" s="4">
        <f t="shared" si="53"/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76.016483516483518</v>
      </c>
      <c r="G894" s="4">
        <f t="shared" si="53"/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54.120603015075375</v>
      </c>
      <c r="G895" s="4">
        <f t="shared" si="53"/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57.285714285714285</v>
      </c>
      <c r="G896" s="4">
        <f t="shared" si="53"/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103.81308411214954</v>
      </c>
      <c r="G897" s="4">
        <f t="shared" si="53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105.02602739726028</v>
      </c>
      <c r="G898" s="4">
        <f t="shared" si="53"/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E899/I899</f>
        <v>90.259259259259252</v>
      </c>
      <c r="G899" s="4">
        <f t="shared" ref="G899:G962" si="57">E899/D899</f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76.978705978705975</v>
      </c>
      <c r="G900" s="4">
        <f t="shared" si="57"/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102.60162601626017</v>
      </c>
      <c r="G901" s="4">
        <f t="shared" si="57"/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s="4">
        <f t="shared" si="57"/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55.0062893081761</v>
      </c>
      <c r="G903" s="4">
        <f t="shared" si="57"/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32.127272727272725</v>
      </c>
      <c r="G904" s="4">
        <f t="shared" si="57"/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50.642857142857146</v>
      </c>
      <c r="G905" s="4">
        <f t="shared" si="57"/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49.6875</v>
      </c>
      <c r="G906" s="4">
        <f t="shared" si="57"/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54.894067796610166</v>
      </c>
      <c r="G907" s="4">
        <f t="shared" si="57"/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46.931937172774866</v>
      </c>
      <c r="G908" s="4">
        <f t="shared" si="57"/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44.951219512195124</v>
      </c>
      <c r="G909" s="4">
        <f t="shared" si="57"/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30.99898322318251</v>
      </c>
      <c r="G910" s="4">
        <f t="shared" si="57"/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107.7625</v>
      </c>
      <c r="G911" s="4">
        <f t="shared" si="57"/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102.07770270270271</v>
      </c>
      <c r="G912" s="4">
        <f t="shared" si="57"/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24.976190476190474</v>
      </c>
      <c r="G913" s="4">
        <f t="shared" si="57"/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79.944134078212286</v>
      </c>
      <c r="G914" s="4">
        <f t="shared" si="57"/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67.946462715105156</v>
      </c>
      <c r="G915" s="4">
        <f t="shared" si="57"/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26.070921985815602</v>
      </c>
      <c r="G916" s="4">
        <f t="shared" si="57"/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105.0032154340836</v>
      </c>
      <c r="G917" s="4">
        <f t="shared" si="57"/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25.826923076923077</v>
      </c>
      <c r="G918" s="4">
        <f t="shared" si="57"/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77.666666666666671</v>
      </c>
      <c r="G919" s="4">
        <f t="shared" si="57"/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57.82692307692308</v>
      </c>
      <c r="G920" s="4">
        <f t="shared" si="57"/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92.955555555555549</v>
      </c>
      <c r="G921" s="4">
        <f t="shared" si="57"/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37.945098039215686</v>
      </c>
      <c r="G922" s="4">
        <f t="shared" si="57"/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31.842105263157894</v>
      </c>
      <c r="G923" s="4">
        <f t="shared" si="57"/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40</v>
      </c>
      <c r="G924" s="4">
        <f t="shared" si="57"/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101.1</v>
      </c>
      <c r="G925" s="4">
        <f t="shared" si="57"/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84.006989951944078</v>
      </c>
      <c r="G926" s="4">
        <f t="shared" si="57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103.41538461538461</v>
      </c>
      <c r="G927" s="4">
        <f t="shared" si="57"/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105.13333333333334</v>
      </c>
      <c r="G928" s="4">
        <f t="shared" si="57"/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89.21621621621621</v>
      </c>
      <c r="G929" s="4">
        <f t="shared" si="57"/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51.995234312946785</v>
      </c>
      <c r="G930" s="4">
        <f t="shared" si="57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64.956521739130437</v>
      </c>
      <c r="G931" s="4">
        <f t="shared" si="57"/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46.235294117647058</v>
      </c>
      <c r="G932" s="4">
        <f t="shared" si="57"/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51.151785714285715</v>
      </c>
      <c r="G933" s="4">
        <f t="shared" si="57"/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33.909722222222221</v>
      </c>
      <c r="G934" s="4">
        <f t="shared" si="57"/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92.016298633017882</v>
      </c>
      <c r="G935" s="4">
        <f t="shared" si="57"/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107.42857142857143</v>
      </c>
      <c r="G936" s="4">
        <f t="shared" si="57"/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75.848484848484844</v>
      </c>
      <c r="G937" s="4">
        <f t="shared" si="57"/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80.476190476190482</v>
      </c>
      <c r="G938" s="4">
        <f t="shared" si="57"/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86.978483606557376</v>
      </c>
      <c r="G939" s="4">
        <f t="shared" si="57"/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105.13541666666667</v>
      </c>
      <c r="G940" s="4">
        <f t="shared" si="57"/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57.298507462686565</v>
      </c>
      <c r="G941" s="4">
        <f t="shared" si="57"/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93.348484848484844</v>
      </c>
      <c r="G942" s="4">
        <f t="shared" si="57"/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71.987179487179489</v>
      </c>
      <c r="G943" s="4">
        <f t="shared" si="57"/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92.611940298507463</v>
      </c>
      <c r="G944" s="4">
        <f t="shared" si="57"/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104.99122807017544</v>
      </c>
      <c r="G945" s="4">
        <f t="shared" si="57"/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30.958174904942965</v>
      </c>
      <c r="G946" s="4">
        <f t="shared" si="57"/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33.001182732111175</v>
      </c>
      <c r="G947" s="4">
        <f t="shared" si="57"/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84.187845303867405</v>
      </c>
      <c r="G948" s="4">
        <f t="shared" si="57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73.92307692307692</v>
      </c>
      <c r="G949" s="4">
        <f t="shared" si="57"/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36.987499999999997</v>
      </c>
      <c r="G950" s="4">
        <f t="shared" si="57"/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46.896551724137929</v>
      </c>
      <c r="G951" s="4">
        <f t="shared" si="57"/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s="4">
        <f t="shared" si="57"/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102.02437459910199</v>
      </c>
      <c r="G953" s="4">
        <f t="shared" si="57"/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45.007502206531335</v>
      </c>
      <c r="G954" s="4">
        <f t="shared" si="57"/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94.285714285714292</v>
      </c>
      <c r="G955" s="4">
        <f t="shared" si="57"/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101.02325581395348</v>
      </c>
      <c r="G956" s="4">
        <f t="shared" si="57"/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97.037499999999994</v>
      </c>
      <c r="G957" s="4">
        <f t="shared" si="57"/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43.00963855421687</v>
      </c>
      <c r="G958" s="4">
        <f t="shared" si="57"/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94.916030534351151</v>
      </c>
      <c r="G959" s="4">
        <f t="shared" si="57"/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72.151785714285708</v>
      </c>
      <c r="G960" s="4">
        <f t="shared" si="57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51.007692307692309</v>
      </c>
      <c r="G961" s="4">
        <f t="shared" si="57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s="4">
        <f t="shared" si="57"/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E963/I963</f>
        <v>43.87096774193548</v>
      </c>
      <c r="G963" s="4">
        <f t="shared" ref="G963:G1001" si="61">E963/D963</f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40.063909774436091</v>
      </c>
      <c r="G964" s="4">
        <f t="shared" si="61"/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43.833333333333336</v>
      </c>
      <c r="G965" s="4">
        <f t="shared" si="61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84.92903225806451</v>
      </c>
      <c r="G966" s="4">
        <f t="shared" si="61"/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41.067632850241544</v>
      </c>
      <c r="G967" s="4">
        <f t="shared" si="61"/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54.971428571428568</v>
      </c>
      <c r="G968" s="4">
        <f t="shared" si="61"/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77.010807374443743</v>
      </c>
      <c r="G969" s="4">
        <f t="shared" si="61"/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71.201754385964918</v>
      </c>
      <c r="G970" s="4">
        <f t="shared" si="61"/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91.935483870967744</v>
      </c>
      <c r="G971" s="4">
        <f t="shared" si="61"/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97.069023569023571</v>
      </c>
      <c r="G972" s="4">
        <f t="shared" si="61"/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58.916666666666664</v>
      </c>
      <c r="G973" s="4">
        <f t="shared" si="61"/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58.015466983938133</v>
      </c>
      <c r="G974" s="4">
        <f t="shared" si="61"/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103.87301587301587</v>
      </c>
      <c r="G975" s="4">
        <f t="shared" si="61"/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93.46875</v>
      </c>
      <c r="G976" s="4">
        <f t="shared" si="61"/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61.970370370370368</v>
      </c>
      <c r="G977" s="4">
        <f t="shared" si="61"/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92.042857142857144</v>
      </c>
      <c r="G978" s="4">
        <f t="shared" si="61"/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77.268656716417908</v>
      </c>
      <c r="G979" s="4">
        <f t="shared" si="61"/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93.923913043478265</v>
      </c>
      <c r="G980" s="4">
        <f t="shared" si="61"/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84.969458128078813</v>
      </c>
      <c r="G981" s="4">
        <f t="shared" si="61"/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105.97035040431267</v>
      </c>
      <c r="G982" s="4">
        <f t="shared" si="61"/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36.969040247678016</v>
      </c>
      <c r="G983" s="4">
        <f t="shared" si="61"/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81.533333333333331</v>
      </c>
      <c r="G984" s="4">
        <f t="shared" si="61"/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80.999140154772135</v>
      </c>
      <c r="G985" s="4">
        <f t="shared" si="61"/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26.010498687664043</v>
      </c>
      <c r="G986" s="4">
        <f t="shared" si="61"/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25.998410896708286</v>
      </c>
      <c r="G987" s="4">
        <f t="shared" si="61"/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34.173913043478258</v>
      </c>
      <c r="G988" s="4">
        <f t="shared" si="61"/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28.002083333333335</v>
      </c>
      <c r="G989" s="4">
        <f t="shared" si="61"/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76.546875</v>
      </c>
      <c r="G990" s="4">
        <f t="shared" si="61"/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53.053097345132741</v>
      </c>
      <c r="G991" s="4">
        <f t="shared" si="61"/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106.859375</v>
      </c>
      <c r="G992" s="4">
        <f t="shared" si="61"/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46.020746887966808</v>
      </c>
      <c r="G993" s="4">
        <f t="shared" si="61"/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100.17424242424242</v>
      </c>
      <c r="G994" s="4">
        <f t="shared" si="61"/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101.44</v>
      </c>
      <c r="G995" s="4">
        <f t="shared" si="61"/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87.972684085510693</v>
      </c>
      <c r="G996" s="4">
        <f t="shared" si="61"/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74.995594713656388</v>
      </c>
      <c r="G997" s="4">
        <f t="shared" si="61"/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42.982142857142854</v>
      </c>
      <c r="G998" s="4">
        <f t="shared" si="61"/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33.115107913669064</v>
      </c>
      <c r="G999" s="4">
        <f t="shared" si="61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101.13101604278074</v>
      </c>
      <c r="G1000" s="4">
        <f t="shared" si="61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55.98841354723708</v>
      </c>
      <c r="G1001" s="4">
        <f t="shared" si="61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/>
  <conditionalFormatting sqref="G2:G1048576">
    <cfRule type="colorScale" priority="6">
      <colorScale>
        <cfvo type="percent" val="0"/>
        <cfvo type="percentile" val="43"/>
        <cfvo type="percentile" val="70"/>
        <color rgb="FFFF0000"/>
        <color theme="9"/>
        <color rgb="FF0070C0"/>
      </colorScale>
    </cfRule>
  </conditionalFormatting>
  <conditionalFormatting sqref="H1:H1048576">
    <cfRule type="containsText" dxfId="19" priority="2" operator="containsText" text="canceled">
      <formula>NOT(ISERROR(SEARCH("canceled",H1)))</formula>
    </cfRule>
    <cfRule type="containsText" dxfId="18" priority="3" operator="containsText" text="live">
      <formula>NOT(ISERROR(SEARCH("live",H1)))</formula>
    </cfRule>
    <cfRule type="containsText" dxfId="17" priority="4" operator="containsText" text="failed">
      <formula>NOT(ISERROR(SEARCH("failed",H1)))</formula>
    </cfRule>
    <cfRule type="containsText" dxfId="16" priority="5" operator="containsText" text="successful">
      <formula>NOT(ISERROR(SEARCH("successful",H1)))</formula>
    </cfRule>
  </conditionalFormatting>
  <pageMargins left="0.75" right="0.75" top="1" bottom="1" header="0.5" footer="0.5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ECED-9BF2-40DC-B527-93FD74D29DAF}">
  <sheetPr>
    <tabColor rgb="FFFF0000"/>
  </sheetPr>
  <dimension ref="A1:I19"/>
  <sheetViews>
    <sheetView workbookViewId="0">
      <selection activeCell="K15" sqref="K15"/>
    </sheetView>
  </sheetViews>
  <sheetFormatPr defaultRowHeight="15.9" x14ac:dyDescent="0.45"/>
  <cols>
    <col min="1" max="1" width="31.85546875" customWidth="1"/>
    <col min="2" max="2" width="18.0703125" bestFit="1" customWidth="1"/>
    <col min="3" max="3" width="13.92578125" bestFit="1" customWidth="1"/>
    <col min="4" max="4" width="15.92578125" bestFit="1" customWidth="1"/>
    <col min="5" max="5" width="14.92578125" bestFit="1" customWidth="1"/>
    <col min="6" max="6" width="22.2109375" bestFit="1" customWidth="1"/>
    <col min="7" max="7" width="18.0703125" bestFit="1" customWidth="1"/>
    <col min="8" max="8" width="20.0703125" bestFit="1" customWidth="1"/>
  </cols>
  <sheetData>
    <row r="1" spans="1:9" x14ac:dyDescent="0.45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  <c r="I1" s="7"/>
    </row>
    <row r="2" spans="1:9" x14ac:dyDescent="0.45">
      <c r="A2" s="19" t="s">
        <v>2094</v>
      </c>
      <c r="B2" s="18">
        <f>COUNTIFS(Crowdfunding!$D:$D,"&lt;1000",Crowdfunding!$H:$H,"Successful")</f>
        <v>30</v>
      </c>
      <c r="C2" s="18">
        <f>COUNTIFS(Crowdfunding!$D:$D,"&lt;1000",Crowdfunding!$H:$H,"Failed")</f>
        <v>20</v>
      </c>
      <c r="D2" s="18">
        <f>COUNTIFS(Crowdfunding!$D:$D,"&lt;1000",Crowdfunding!$H:$H,"Canceled")</f>
        <v>1</v>
      </c>
      <c r="E2" s="18">
        <f>SUM(B2:D2)</f>
        <v>51</v>
      </c>
      <c r="F2" s="20">
        <f>B2/$E2</f>
        <v>0.58823529411764708</v>
      </c>
      <c r="G2" s="20">
        <f t="shared" ref="G2:H13" si="0">C2/$E2</f>
        <v>0.39215686274509803</v>
      </c>
      <c r="H2" s="20">
        <f t="shared" si="0"/>
        <v>1.9607843137254902E-2</v>
      </c>
    </row>
    <row r="3" spans="1:9" x14ac:dyDescent="0.45">
      <c r="A3" s="19" t="s">
        <v>2095</v>
      </c>
      <c r="B3" s="18">
        <f>COUNTIFS(Crowdfunding!$D:$D,"&gt;=1000",Crowdfunding!$D:$D,"&lt;=4999",Crowdfunding!$H:$H,"Successful")</f>
        <v>191</v>
      </c>
      <c r="C3" s="18">
        <f>COUNTIFS(Crowdfunding!$D:$D,"&gt;=1000",Crowdfunding!$D:$D,"&lt;=4999",Crowdfunding!$H:$H,"Failed")</f>
        <v>38</v>
      </c>
      <c r="D3" s="18">
        <f>COUNTIFS(Crowdfunding!$D:$D,"&gt;=1000",Crowdfunding!$D:$D,"&lt;=4999",Crowdfunding!$H:$H,"Canceled")</f>
        <v>2</v>
      </c>
      <c r="E3" s="18">
        <f t="shared" ref="E3:E13" si="1">SUM(B3:D3)</f>
        <v>231</v>
      </c>
      <c r="F3" s="20">
        <f t="shared" ref="F3:F13" si="2">B3/$E3</f>
        <v>0.82683982683982682</v>
      </c>
      <c r="G3" s="20">
        <f t="shared" si="0"/>
        <v>0.16450216450216451</v>
      </c>
      <c r="H3" s="20">
        <f t="shared" si="0"/>
        <v>8.658008658008658E-3</v>
      </c>
    </row>
    <row r="4" spans="1:9" x14ac:dyDescent="0.45">
      <c r="A4" s="19" t="s">
        <v>2096</v>
      </c>
      <c r="B4" s="18">
        <f>COUNTIFS(Crowdfunding!$D:$D,"&gt;=5000",Crowdfunding!$D:$D,"&lt;=9999",Crowdfunding!$H:$H,"Successful")</f>
        <v>164</v>
      </c>
      <c r="C4" s="18">
        <f>COUNTIFS(Crowdfunding!$D:$D,"&gt;=5000",Crowdfunding!$D:$D,"&lt;=9999",Crowdfunding!$H:$H,"Failed")</f>
        <v>126</v>
      </c>
      <c r="D4" s="18">
        <f>COUNTIFS(Crowdfunding!$D:$D,"&gt;=5000",Crowdfunding!$D:$D,"&lt;=9999",Crowdfunding!$H:$H,"Canceled")</f>
        <v>25</v>
      </c>
      <c r="E4" s="18">
        <f t="shared" si="1"/>
        <v>315</v>
      </c>
      <c r="F4" s="20">
        <f t="shared" si="2"/>
        <v>0.52063492063492067</v>
      </c>
      <c r="G4" s="20">
        <f t="shared" si="0"/>
        <v>0.4</v>
      </c>
      <c r="H4" s="20">
        <f t="shared" si="0"/>
        <v>7.9365079365079361E-2</v>
      </c>
    </row>
    <row r="5" spans="1:9" x14ac:dyDescent="0.45">
      <c r="A5" s="19" t="s">
        <v>2097</v>
      </c>
      <c r="B5" s="18">
        <f>COUNTIFS(Crowdfunding!$D:$D,"&gt;=10000",Crowdfunding!$D:$D,"&lt;=14999",Crowdfunding!$H:$H,"Successful")</f>
        <v>4</v>
      </c>
      <c r="C5" s="18">
        <f>COUNTIFS(Crowdfunding!$D:$D,"&gt;=10000",Crowdfunding!$D:$D,"&lt;=14999",Crowdfunding!$H:$H,"Failed")</f>
        <v>5</v>
      </c>
      <c r="D5" s="18">
        <f>COUNTIFS(Crowdfunding!$D:$D,"&gt;=10000",Crowdfunding!$D:$D,"&lt;=14999",Crowdfunding!$H:$H,"Canceled")</f>
        <v>0</v>
      </c>
      <c r="E5" s="18">
        <f t="shared" si="1"/>
        <v>9</v>
      </c>
      <c r="F5" s="20">
        <f t="shared" si="2"/>
        <v>0.44444444444444442</v>
      </c>
      <c r="G5" s="20">
        <f t="shared" si="0"/>
        <v>0.55555555555555558</v>
      </c>
      <c r="H5" s="20">
        <f t="shared" si="0"/>
        <v>0</v>
      </c>
    </row>
    <row r="6" spans="1:9" x14ac:dyDescent="0.45">
      <c r="A6" s="19" t="s">
        <v>2098</v>
      </c>
      <c r="B6" s="18">
        <f>COUNTIFS(Crowdfunding!$D:$D,"&gt;=15000",Crowdfunding!$D:$D,"&lt;=19999",Crowdfunding!$H:$H,"Successful")</f>
        <v>10</v>
      </c>
      <c r="C6" s="18">
        <f>COUNTIFS(Crowdfunding!$D:$D,"&gt;=15000",Crowdfunding!$D:$D,"&lt;=19999",Crowdfunding!$H:$H,"Failed")</f>
        <v>0</v>
      </c>
      <c r="D6" s="18">
        <f>COUNTIFS(Crowdfunding!$D:$D,"&gt;=15000",Crowdfunding!$D:$D,"&lt;=19999",Crowdfunding!$H:$H,"Canceled")</f>
        <v>0</v>
      </c>
      <c r="E6" s="18">
        <f t="shared" si="1"/>
        <v>10</v>
      </c>
      <c r="F6" s="20">
        <f t="shared" si="2"/>
        <v>1</v>
      </c>
      <c r="G6" s="20">
        <f t="shared" si="0"/>
        <v>0</v>
      </c>
      <c r="H6" s="20">
        <f t="shared" si="0"/>
        <v>0</v>
      </c>
    </row>
    <row r="7" spans="1:9" x14ac:dyDescent="0.45">
      <c r="A7" s="19" t="s">
        <v>2099</v>
      </c>
      <c r="B7" s="18">
        <f>COUNTIFS(Crowdfunding!$D:$D,"&gt;=20000",Crowdfunding!$D:$D,"&lt;=24999",Crowdfunding!$H:$H,"Successful")</f>
        <v>7</v>
      </c>
      <c r="C7" s="18">
        <f>COUNTIFS(Crowdfunding!$D:$D,"&gt;=20000",Crowdfunding!$D:$D,"&lt;=24999",Crowdfunding!$H:$H,"Failed")</f>
        <v>0</v>
      </c>
      <c r="D7" s="18">
        <f>COUNTIFS(Crowdfunding!$D:$D,"&gt;=20000",Crowdfunding!$D:$D,"&lt;=24999",Crowdfunding!$H:$H,"Canceled")</f>
        <v>0</v>
      </c>
      <c r="E7" s="18">
        <f t="shared" si="1"/>
        <v>7</v>
      </c>
      <c r="F7" s="20">
        <f t="shared" si="2"/>
        <v>1</v>
      </c>
      <c r="G7" s="20">
        <f t="shared" si="0"/>
        <v>0</v>
      </c>
      <c r="H7" s="20">
        <f t="shared" si="0"/>
        <v>0</v>
      </c>
    </row>
    <row r="8" spans="1:9" x14ac:dyDescent="0.45">
      <c r="A8" s="19" t="s">
        <v>2100</v>
      </c>
      <c r="B8" s="18">
        <f>COUNTIFS(Crowdfunding!$D:$D,"&gt;=25000",Crowdfunding!$D:$D,"&lt;=29999",Crowdfunding!$H:$H,"Successful")</f>
        <v>11</v>
      </c>
      <c r="C8" s="18">
        <f>COUNTIFS(Crowdfunding!$D:$D,"&gt;=25000",Crowdfunding!$D:$D,"&lt;=29999",Crowdfunding!$H:$H,"Failed")</f>
        <v>3</v>
      </c>
      <c r="D8" s="18">
        <f>COUNTIFS(Crowdfunding!$D:$D,"&gt;=25000",Crowdfunding!$D:$D,"&lt;=29999",Crowdfunding!$H:$H,"Canceled")</f>
        <v>0</v>
      </c>
      <c r="E8" s="18">
        <f t="shared" si="1"/>
        <v>14</v>
      </c>
      <c r="F8" s="20">
        <f t="shared" si="2"/>
        <v>0.7857142857142857</v>
      </c>
      <c r="G8" s="20">
        <f t="shared" si="0"/>
        <v>0.21428571428571427</v>
      </c>
      <c r="H8" s="20">
        <f t="shared" si="0"/>
        <v>0</v>
      </c>
    </row>
    <row r="9" spans="1:9" x14ac:dyDescent="0.45">
      <c r="A9" s="19" t="s">
        <v>2101</v>
      </c>
      <c r="B9" s="18">
        <f>COUNTIFS(Crowdfunding!$D:$D,"&gt;=30000",Crowdfunding!$D:$D,"&lt;=34999",Crowdfunding!$H:$H,"Successful")</f>
        <v>7</v>
      </c>
      <c r="C9" s="18">
        <f>COUNTIFS(Crowdfunding!$D:$D,"&gt;=30000",Crowdfunding!$D:$D,"&lt;=34999",Crowdfunding!$H:$H,"Failed")</f>
        <v>0</v>
      </c>
      <c r="D9" s="18">
        <f>COUNTIFS(Crowdfunding!$D:$D,"&gt;=30000",Crowdfunding!$D:$D,"&lt;=34999",Crowdfunding!$H:$H,"Canceled")</f>
        <v>0</v>
      </c>
      <c r="E9" s="18">
        <f t="shared" si="1"/>
        <v>7</v>
      </c>
      <c r="F9" s="20">
        <f t="shared" si="2"/>
        <v>1</v>
      </c>
      <c r="G9" s="20">
        <f t="shared" si="0"/>
        <v>0</v>
      </c>
      <c r="H9" s="20">
        <f t="shared" si="0"/>
        <v>0</v>
      </c>
    </row>
    <row r="10" spans="1:9" x14ac:dyDescent="0.45">
      <c r="A10" s="19" t="s">
        <v>2102</v>
      </c>
      <c r="B10" s="18">
        <f>COUNTIFS(Crowdfunding!$D:$D,"&gt;=35000",Crowdfunding!$D:$D,"&lt;=39999",Crowdfunding!$H:$H,"Successful")</f>
        <v>8</v>
      </c>
      <c r="C10" s="18">
        <f>COUNTIFS(Crowdfunding!$D:$D,"&gt;=35000",Crowdfunding!$D:$D,"&lt;=39999",Crowdfunding!$H:$H,"Failed")</f>
        <v>3</v>
      </c>
      <c r="D10" s="18">
        <f>COUNTIFS(Crowdfunding!$D:$D,"&gt;=35000",Crowdfunding!$D:$D,"&lt;=39999",Crowdfunding!$H:$H,"Canceled")</f>
        <v>1</v>
      </c>
      <c r="E10" s="18">
        <f t="shared" si="1"/>
        <v>12</v>
      </c>
      <c r="F10" s="20">
        <f t="shared" si="2"/>
        <v>0.66666666666666663</v>
      </c>
      <c r="G10" s="20">
        <f t="shared" si="0"/>
        <v>0.25</v>
      </c>
      <c r="H10" s="20">
        <f t="shared" si="0"/>
        <v>8.3333333333333329E-2</v>
      </c>
    </row>
    <row r="11" spans="1:9" x14ac:dyDescent="0.45">
      <c r="A11" s="19" t="s">
        <v>2103</v>
      </c>
      <c r="B11" s="18">
        <f>COUNTIFS(Crowdfunding!$D:$D,"&gt;=40000",Crowdfunding!$D:$D,"&lt;=44999",Crowdfunding!$H:$H,"Successful")</f>
        <v>11</v>
      </c>
      <c r="C11" s="18">
        <f>COUNTIFS(Crowdfunding!$D:$D,"&gt;=40000",Crowdfunding!$D:$D,"&lt;=44999",Crowdfunding!$H:$H,"Failed")</f>
        <v>3</v>
      </c>
      <c r="D11" s="18">
        <f>COUNTIFS(Crowdfunding!$D:$D,"&gt;=40000",Crowdfunding!$D:$D,"&lt;=44999",Crowdfunding!$H:$H,"Canceled")</f>
        <v>0</v>
      </c>
      <c r="E11" s="18">
        <f t="shared" si="1"/>
        <v>14</v>
      </c>
      <c r="F11" s="20">
        <f t="shared" si="2"/>
        <v>0.7857142857142857</v>
      </c>
      <c r="G11" s="20">
        <f t="shared" si="0"/>
        <v>0.21428571428571427</v>
      </c>
      <c r="H11" s="20">
        <f t="shared" si="0"/>
        <v>0</v>
      </c>
    </row>
    <row r="12" spans="1:9" x14ac:dyDescent="0.45">
      <c r="A12" s="19" t="s">
        <v>2104</v>
      </c>
      <c r="B12" s="18">
        <f>COUNTIFS(Crowdfunding!$D:$D,"&gt;=45000",Crowdfunding!$D:$D,"&lt;=49999",Crowdfunding!$H:$H,"Successful")</f>
        <v>8</v>
      </c>
      <c r="C12" s="18">
        <f>COUNTIFS(Crowdfunding!$D:$D,"&gt;=45000",Crowdfunding!$D:$D,"&lt;=49999",Crowdfunding!$H:$H,"Failed")</f>
        <v>3</v>
      </c>
      <c r="D12" s="18">
        <f>COUNTIFS(Crowdfunding!$D:$D,"&gt;=45000",Crowdfunding!$D:$D,"&lt;=49999",Crowdfunding!$H:$H,"Canceled")</f>
        <v>0</v>
      </c>
      <c r="E12" s="18">
        <f t="shared" si="1"/>
        <v>11</v>
      </c>
      <c r="F12" s="20">
        <f t="shared" si="2"/>
        <v>0.72727272727272729</v>
      </c>
      <c r="G12" s="20">
        <f t="shared" si="0"/>
        <v>0.27272727272727271</v>
      </c>
      <c r="H12" s="20">
        <f t="shared" si="0"/>
        <v>0</v>
      </c>
    </row>
    <row r="13" spans="1:9" x14ac:dyDescent="0.45">
      <c r="A13" s="19" t="s">
        <v>2105</v>
      </c>
      <c r="B13" s="18">
        <f>COUNTIFS(Crowdfunding!$D:$D,"&gt;=50000",Crowdfunding!$H:$H,"Successful")</f>
        <v>114</v>
      </c>
      <c r="C13" s="18">
        <f>COUNTIFS(Crowdfunding!$D:$D,"&gt;=50000",Crowdfunding!$H:$H,"Failed")</f>
        <v>163</v>
      </c>
      <c r="D13" s="18">
        <f>COUNTIFS(Crowdfunding!$D:$D,"&gt;=50000",Crowdfunding!$H:$H,"Canceled")</f>
        <v>28</v>
      </c>
      <c r="E13" s="18">
        <f t="shared" si="1"/>
        <v>305</v>
      </c>
      <c r="F13" s="20">
        <f t="shared" si="2"/>
        <v>0.3737704918032787</v>
      </c>
      <c r="G13" s="20">
        <f t="shared" si="0"/>
        <v>0.53442622950819674</v>
      </c>
      <c r="H13" s="20">
        <f t="shared" si="0"/>
        <v>9.1803278688524587E-2</v>
      </c>
    </row>
    <row r="19" spans="3:3" x14ac:dyDescent="0.45">
      <c r="C19" s="5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7BEA-A8A6-438E-A16C-955924A27A24}">
  <sheetPr>
    <tabColor theme="7"/>
  </sheetPr>
  <dimension ref="A1:J566"/>
  <sheetViews>
    <sheetView workbookViewId="0">
      <selection activeCell="J24" sqref="J24"/>
    </sheetView>
  </sheetViews>
  <sheetFormatPr defaultRowHeight="15.9" x14ac:dyDescent="0.45"/>
  <cols>
    <col min="2" max="2" width="13.42578125" customWidth="1"/>
    <col min="4" max="5" width="12.42578125" customWidth="1"/>
    <col min="6" max="6" width="19.78515625" customWidth="1"/>
    <col min="7" max="7" width="20.35546875" customWidth="1"/>
    <col min="8" max="8" width="11.0703125" bestFit="1" customWidth="1"/>
    <col min="10" max="10" width="59.140625" customWidth="1"/>
  </cols>
  <sheetData>
    <row r="1" spans="1:10" x14ac:dyDescent="0.45">
      <c r="A1" s="1" t="s">
        <v>4</v>
      </c>
      <c r="B1" s="1" t="s">
        <v>5</v>
      </c>
      <c r="C1" s="1" t="s">
        <v>4</v>
      </c>
      <c r="D1" s="1" t="s">
        <v>5</v>
      </c>
      <c r="E1" s="1"/>
    </row>
    <row r="2" spans="1:10" x14ac:dyDescent="0.45">
      <c r="A2" t="s">
        <v>20</v>
      </c>
      <c r="B2">
        <v>158</v>
      </c>
      <c r="C2" t="s">
        <v>14</v>
      </c>
      <c r="D2">
        <v>0</v>
      </c>
    </row>
    <row r="3" spans="1:10" x14ac:dyDescent="0.45">
      <c r="A3" t="s">
        <v>20</v>
      </c>
      <c r="B3">
        <v>1425</v>
      </c>
      <c r="C3" t="s">
        <v>14</v>
      </c>
      <c r="D3">
        <v>24</v>
      </c>
    </row>
    <row r="4" spans="1:10" x14ac:dyDescent="0.45">
      <c r="A4" t="s">
        <v>20</v>
      </c>
      <c r="B4">
        <v>174</v>
      </c>
      <c r="C4" t="s">
        <v>14</v>
      </c>
      <c r="D4">
        <v>53</v>
      </c>
    </row>
    <row r="5" spans="1:10" x14ac:dyDescent="0.45">
      <c r="A5" t="s">
        <v>20</v>
      </c>
      <c r="B5">
        <v>227</v>
      </c>
      <c r="C5" t="s">
        <v>14</v>
      </c>
      <c r="D5">
        <v>18</v>
      </c>
    </row>
    <row r="6" spans="1:10" x14ac:dyDescent="0.45">
      <c r="A6" t="s">
        <v>20</v>
      </c>
      <c r="B6">
        <v>220</v>
      </c>
      <c r="C6" t="s">
        <v>14</v>
      </c>
      <c r="D6">
        <v>44</v>
      </c>
    </row>
    <row r="7" spans="1:10" x14ac:dyDescent="0.45">
      <c r="A7" t="s">
        <v>20</v>
      </c>
      <c r="B7">
        <v>98</v>
      </c>
      <c r="C7" t="s">
        <v>14</v>
      </c>
      <c r="D7">
        <v>27</v>
      </c>
    </row>
    <row r="8" spans="1:10" x14ac:dyDescent="0.45">
      <c r="A8" t="s">
        <v>20</v>
      </c>
      <c r="B8">
        <v>100</v>
      </c>
      <c r="C8" t="s">
        <v>14</v>
      </c>
      <c r="D8">
        <v>55</v>
      </c>
    </row>
    <row r="9" spans="1:10" x14ac:dyDescent="0.45">
      <c r="A9" t="s">
        <v>20</v>
      </c>
      <c r="B9">
        <v>1249</v>
      </c>
      <c r="C9" t="s">
        <v>14</v>
      </c>
      <c r="D9">
        <v>200</v>
      </c>
      <c r="F9" s="21" t="s">
        <v>2106</v>
      </c>
    </row>
    <row r="10" spans="1:10" x14ac:dyDescent="0.45">
      <c r="A10" t="s">
        <v>20</v>
      </c>
      <c r="B10">
        <v>1396</v>
      </c>
      <c r="C10" t="s">
        <v>14</v>
      </c>
      <c r="D10">
        <v>452</v>
      </c>
      <c r="J10" t="s">
        <v>2115</v>
      </c>
    </row>
    <row r="11" spans="1:10" x14ac:dyDescent="0.45">
      <c r="A11" t="s">
        <v>20</v>
      </c>
      <c r="B11">
        <v>890</v>
      </c>
      <c r="C11" t="s">
        <v>14</v>
      </c>
      <c r="D11">
        <v>674</v>
      </c>
      <c r="F11" s="22"/>
      <c r="G11" s="23" t="s">
        <v>2113</v>
      </c>
      <c r="H11" s="23" t="s">
        <v>2114</v>
      </c>
      <c r="J11" s="25" t="s">
        <v>2116</v>
      </c>
    </row>
    <row r="12" spans="1:10" x14ac:dyDescent="0.45">
      <c r="A12" t="s">
        <v>20</v>
      </c>
      <c r="B12">
        <v>142</v>
      </c>
      <c r="C12" t="s">
        <v>14</v>
      </c>
      <c r="D12">
        <v>558</v>
      </c>
      <c r="F12" s="22" t="s">
        <v>2107</v>
      </c>
      <c r="G12" s="24">
        <f>AVERAGE(B2:B566)</f>
        <v>851.14690265486729</v>
      </c>
      <c r="H12" s="24">
        <f>AVERAGE(D2:D566)</f>
        <v>585.61538461538464</v>
      </c>
      <c r="J12" s="25"/>
    </row>
    <row r="13" spans="1:10" x14ac:dyDescent="0.45">
      <c r="A13" t="s">
        <v>20</v>
      </c>
      <c r="B13">
        <v>2673</v>
      </c>
      <c r="C13" t="s">
        <v>14</v>
      </c>
      <c r="D13">
        <v>15</v>
      </c>
      <c r="F13" s="22" t="s">
        <v>2108</v>
      </c>
      <c r="G13" s="24">
        <f>MEDIAN(B2:B566)</f>
        <v>201</v>
      </c>
      <c r="H13" s="24">
        <f>MEDIAN(D2:D566)</f>
        <v>114.5</v>
      </c>
      <c r="J13" s="25"/>
    </row>
    <row r="14" spans="1:10" x14ac:dyDescent="0.45">
      <c r="A14" t="s">
        <v>20</v>
      </c>
      <c r="B14">
        <v>163</v>
      </c>
      <c r="C14" t="s">
        <v>14</v>
      </c>
      <c r="D14">
        <v>2307</v>
      </c>
      <c r="F14" s="22" t="s">
        <v>2109</v>
      </c>
      <c r="G14" s="24">
        <f>MIN(B2:B566)</f>
        <v>16</v>
      </c>
      <c r="H14" s="24">
        <f>MIN(D2:D566)</f>
        <v>0</v>
      </c>
      <c r="J14" s="25"/>
    </row>
    <row r="15" spans="1:10" x14ac:dyDescent="0.45">
      <c r="A15" t="s">
        <v>20</v>
      </c>
      <c r="B15">
        <v>2220</v>
      </c>
      <c r="C15" t="s">
        <v>14</v>
      </c>
      <c r="D15">
        <v>88</v>
      </c>
      <c r="F15" s="22" t="s">
        <v>2110</v>
      </c>
      <c r="G15" s="24">
        <f>MAX(B2:B566)</f>
        <v>7295</v>
      </c>
      <c r="H15" s="24">
        <f>MAX(D2:D566)</f>
        <v>6080</v>
      </c>
      <c r="J15" s="25"/>
    </row>
    <row r="16" spans="1:10" x14ac:dyDescent="0.45">
      <c r="A16" t="s">
        <v>20</v>
      </c>
      <c r="B16">
        <v>1606</v>
      </c>
      <c r="C16" t="s">
        <v>14</v>
      </c>
      <c r="D16">
        <v>48</v>
      </c>
      <c r="F16" s="22" t="s">
        <v>2111</v>
      </c>
      <c r="G16" s="24">
        <f>_xlfn.VAR.P(B2:B566)</f>
        <v>1603373.7324019109</v>
      </c>
      <c r="H16" s="24">
        <f>_xlfn.VAR.P(D2:D566)</f>
        <v>921574.68174133555</v>
      </c>
    </row>
    <row r="17" spans="1:10" ht="47.6" x14ac:dyDescent="0.45">
      <c r="A17" s="17" t="s">
        <v>20</v>
      </c>
      <c r="B17" s="17">
        <v>129</v>
      </c>
      <c r="C17" s="17" t="s">
        <v>14</v>
      </c>
      <c r="D17" s="17">
        <v>1</v>
      </c>
      <c r="E17" s="17"/>
      <c r="F17" s="31" t="s">
        <v>2112</v>
      </c>
      <c r="G17" s="32">
        <f>_xlfn.STDEV.P(B2:B566)</f>
        <v>1266.2439466397898</v>
      </c>
      <c r="H17" s="32">
        <f>_xlfn.STDEV.P(D2:D566)</f>
        <v>959.98681331637863</v>
      </c>
      <c r="J17" s="30" t="s">
        <v>2117</v>
      </c>
    </row>
    <row r="18" spans="1:10" x14ac:dyDescent="0.45">
      <c r="A18" t="s">
        <v>20</v>
      </c>
      <c r="B18">
        <v>226</v>
      </c>
      <c r="C18" t="s">
        <v>14</v>
      </c>
      <c r="D18">
        <v>1467</v>
      </c>
      <c r="F18" s="28"/>
      <c r="G18" s="29"/>
      <c r="H18" s="29"/>
      <c r="J18" s="25" t="s">
        <v>2118</v>
      </c>
    </row>
    <row r="19" spans="1:10" x14ac:dyDescent="0.45">
      <c r="A19" t="s">
        <v>20</v>
      </c>
      <c r="B19">
        <v>5419</v>
      </c>
      <c r="C19" t="s">
        <v>14</v>
      </c>
      <c r="D19">
        <v>75</v>
      </c>
      <c r="F19" s="28"/>
      <c r="G19" s="29"/>
      <c r="H19" s="29"/>
      <c r="J19" s="25"/>
    </row>
    <row r="20" spans="1:10" x14ac:dyDescent="0.45">
      <c r="A20" t="s">
        <v>20</v>
      </c>
      <c r="B20">
        <v>165</v>
      </c>
      <c r="C20" t="s">
        <v>14</v>
      </c>
      <c r="D20">
        <v>120</v>
      </c>
      <c r="F20" s="28"/>
      <c r="G20" s="29"/>
      <c r="H20" s="29"/>
      <c r="J20" s="25"/>
    </row>
    <row r="21" spans="1:10" x14ac:dyDescent="0.45">
      <c r="A21" t="s">
        <v>20</v>
      </c>
      <c r="B21">
        <v>1965</v>
      </c>
      <c r="C21" t="s">
        <v>14</v>
      </c>
      <c r="D21">
        <v>2253</v>
      </c>
      <c r="F21" s="26"/>
      <c r="G21" s="29"/>
      <c r="H21" s="27"/>
      <c r="J21" s="25"/>
    </row>
    <row r="22" spans="1:10" x14ac:dyDescent="0.45">
      <c r="A22" t="s">
        <v>20</v>
      </c>
      <c r="B22">
        <v>16</v>
      </c>
      <c r="C22" t="s">
        <v>14</v>
      </c>
      <c r="D22">
        <v>5</v>
      </c>
      <c r="F22" s="26"/>
      <c r="G22" s="27"/>
      <c r="H22" s="27"/>
      <c r="J22" s="25"/>
    </row>
    <row r="23" spans="1:10" x14ac:dyDescent="0.45">
      <c r="A23" t="s">
        <v>20</v>
      </c>
      <c r="B23">
        <v>107</v>
      </c>
      <c r="C23" t="s">
        <v>14</v>
      </c>
      <c r="D23">
        <v>38</v>
      </c>
      <c r="F23" s="26"/>
      <c r="G23" s="27"/>
    </row>
    <row r="24" spans="1:10" x14ac:dyDescent="0.45">
      <c r="A24" t="s">
        <v>20</v>
      </c>
      <c r="B24">
        <v>134</v>
      </c>
      <c r="C24" t="s">
        <v>14</v>
      </c>
      <c r="D24">
        <v>12</v>
      </c>
    </row>
    <row r="25" spans="1:10" x14ac:dyDescent="0.45">
      <c r="A25" t="s">
        <v>20</v>
      </c>
      <c r="B25">
        <v>198</v>
      </c>
      <c r="C25" t="s">
        <v>14</v>
      </c>
      <c r="D25">
        <v>1684</v>
      </c>
    </row>
    <row r="26" spans="1:10" x14ac:dyDescent="0.45">
      <c r="A26" t="s">
        <v>20</v>
      </c>
      <c r="B26">
        <v>111</v>
      </c>
      <c r="C26" t="s">
        <v>14</v>
      </c>
      <c r="D26">
        <v>56</v>
      </c>
    </row>
    <row r="27" spans="1:10" x14ac:dyDescent="0.45">
      <c r="A27" t="s">
        <v>20</v>
      </c>
      <c r="B27">
        <v>222</v>
      </c>
      <c r="C27" t="s">
        <v>14</v>
      </c>
      <c r="D27">
        <v>838</v>
      </c>
    </row>
    <row r="28" spans="1:10" x14ac:dyDescent="0.45">
      <c r="A28" t="s">
        <v>20</v>
      </c>
      <c r="B28">
        <v>6212</v>
      </c>
      <c r="C28" t="s">
        <v>14</v>
      </c>
      <c r="D28">
        <v>1000</v>
      </c>
    </row>
    <row r="29" spans="1:10" x14ac:dyDescent="0.45">
      <c r="A29" t="s">
        <v>20</v>
      </c>
      <c r="B29">
        <v>98</v>
      </c>
      <c r="C29" t="s">
        <v>14</v>
      </c>
      <c r="D29">
        <v>1482</v>
      </c>
    </row>
    <row r="30" spans="1:10" x14ac:dyDescent="0.45">
      <c r="A30" t="s">
        <v>20</v>
      </c>
      <c r="B30">
        <v>92</v>
      </c>
      <c r="C30" t="s">
        <v>14</v>
      </c>
      <c r="D30">
        <v>106</v>
      </c>
    </row>
    <row r="31" spans="1:10" x14ac:dyDescent="0.45">
      <c r="A31" t="s">
        <v>20</v>
      </c>
      <c r="B31">
        <v>149</v>
      </c>
      <c r="C31" t="s">
        <v>14</v>
      </c>
      <c r="D31">
        <v>679</v>
      </c>
    </row>
    <row r="32" spans="1:10" x14ac:dyDescent="0.45">
      <c r="A32" t="s">
        <v>20</v>
      </c>
      <c r="B32">
        <v>2431</v>
      </c>
      <c r="C32" t="s">
        <v>14</v>
      </c>
      <c r="D32">
        <v>1220</v>
      </c>
    </row>
    <row r="33" spans="1:4" x14ac:dyDescent="0.45">
      <c r="A33" t="s">
        <v>20</v>
      </c>
      <c r="B33">
        <v>303</v>
      </c>
      <c r="C33" t="s">
        <v>14</v>
      </c>
      <c r="D33">
        <v>1</v>
      </c>
    </row>
    <row r="34" spans="1:4" x14ac:dyDescent="0.45">
      <c r="A34" t="s">
        <v>20</v>
      </c>
      <c r="B34">
        <v>209</v>
      </c>
      <c r="C34" t="s">
        <v>14</v>
      </c>
      <c r="D34">
        <v>37</v>
      </c>
    </row>
    <row r="35" spans="1:4" x14ac:dyDescent="0.45">
      <c r="A35" t="s">
        <v>20</v>
      </c>
      <c r="B35">
        <v>131</v>
      </c>
      <c r="C35" t="s">
        <v>14</v>
      </c>
      <c r="D35">
        <v>60</v>
      </c>
    </row>
    <row r="36" spans="1:4" x14ac:dyDescent="0.45">
      <c r="A36" t="s">
        <v>20</v>
      </c>
      <c r="B36">
        <v>164</v>
      </c>
      <c r="C36" t="s">
        <v>14</v>
      </c>
      <c r="D36">
        <v>296</v>
      </c>
    </row>
    <row r="37" spans="1:4" x14ac:dyDescent="0.45">
      <c r="A37" t="s">
        <v>20</v>
      </c>
      <c r="B37">
        <v>201</v>
      </c>
      <c r="C37" t="s">
        <v>14</v>
      </c>
      <c r="D37">
        <v>3304</v>
      </c>
    </row>
    <row r="38" spans="1:4" x14ac:dyDescent="0.45">
      <c r="A38" t="s">
        <v>20</v>
      </c>
      <c r="B38">
        <v>211</v>
      </c>
      <c r="C38" t="s">
        <v>14</v>
      </c>
      <c r="D38">
        <v>73</v>
      </c>
    </row>
    <row r="39" spans="1:4" x14ac:dyDescent="0.45">
      <c r="A39" t="s">
        <v>20</v>
      </c>
      <c r="B39">
        <v>128</v>
      </c>
      <c r="C39" t="s">
        <v>14</v>
      </c>
      <c r="D39">
        <v>3387</v>
      </c>
    </row>
    <row r="40" spans="1:4" x14ac:dyDescent="0.45">
      <c r="A40" t="s">
        <v>20</v>
      </c>
      <c r="B40">
        <v>1600</v>
      </c>
      <c r="C40" t="s">
        <v>14</v>
      </c>
      <c r="D40">
        <v>662</v>
      </c>
    </row>
    <row r="41" spans="1:4" x14ac:dyDescent="0.45">
      <c r="A41" t="s">
        <v>20</v>
      </c>
      <c r="B41">
        <v>249</v>
      </c>
      <c r="C41" t="s">
        <v>14</v>
      </c>
      <c r="D41">
        <v>774</v>
      </c>
    </row>
    <row r="42" spans="1:4" x14ac:dyDescent="0.45">
      <c r="A42" t="s">
        <v>20</v>
      </c>
      <c r="B42">
        <v>236</v>
      </c>
      <c r="C42" t="s">
        <v>14</v>
      </c>
      <c r="D42">
        <v>672</v>
      </c>
    </row>
    <row r="43" spans="1:4" x14ac:dyDescent="0.45">
      <c r="A43" t="s">
        <v>20</v>
      </c>
      <c r="B43">
        <v>4065</v>
      </c>
      <c r="C43" t="s">
        <v>14</v>
      </c>
      <c r="D43">
        <v>940</v>
      </c>
    </row>
    <row r="44" spans="1:4" x14ac:dyDescent="0.45">
      <c r="A44" t="s">
        <v>20</v>
      </c>
      <c r="B44">
        <v>246</v>
      </c>
      <c r="C44" t="s">
        <v>14</v>
      </c>
      <c r="D44">
        <v>117</v>
      </c>
    </row>
    <row r="45" spans="1:4" x14ac:dyDescent="0.45">
      <c r="A45" t="s">
        <v>20</v>
      </c>
      <c r="B45">
        <v>2475</v>
      </c>
      <c r="C45" t="s">
        <v>14</v>
      </c>
      <c r="D45">
        <v>115</v>
      </c>
    </row>
    <row r="46" spans="1:4" x14ac:dyDescent="0.45">
      <c r="A46" t="s">
        <v>20</v>
      </c>
      <c r="B46">
        <v>76</v>
      </c>
      <c r="C46" t="s">
        <v>14</v>
      </c>
      <c r="D46">
        <v>326</v>
      </c>
    </row>
    <row r="47" spans="1:4" x14ac:dyDescent="0.45">
      <c r="A47" t="s">
        <v>20</v>
      </c>
      <c r="B47">
        <v>54</v>
      </c>
      <c r="C47" t="s">
        <v>14</v>
      </c>
      <c r="D47">
        <v>1</v>
      </c>
    </row>
    <row r="48" spans="1:4" x14ac:dyDescent="0.45">
      <c r="A48" t="s">
        <v>20</v>
      </c>
      <c r="B48">
        <v>88</v>
      </c>
      <c r="C48" t="s">
        <v>14</v>
      </c>
      <c r="D48">
        <v>1467</v>
      </c>
    </row>
    <row r="49" spans="1:4" x14ac:dyDescent="0.45">
      <c r="A49" t="s">
        <v>20</v>
      </c>
      <c r="B49">
        <v>85</v>
      </c>
      <c r="C49" t="s">
        <v>14</v>
      </c>
      <c r="D49">
        <v>5681</v>
      </c>
    </row>
    <row r="50" spans="1:4" x14ac:dyDescent="0.45">
      <c r="A50" t="s">
        <v>20</v>
      </c>
      <c r="B50">
        <v>170</v>
      </c>
      <c r="C50" t="s">
        <v>14</v>
      </c>
      <c r="D50">
        <v>1059</v>
      </c>
    </row>
    <row r="51" spans="1:4" x14ac:dyDescent="0.45">
      <c r="A51" t="s">
        <v>20</v>
      </c>
      <c r="B51">
        <v>330</v>
      </c>
      <c r="C51" t="s">
        <v>14</v>
      </c>
      <c r="D51">
        <v>1194</v>
      </c>
    </row>
    <row r="52" spans="1:4" x14ac:dyDescent="0.45">
      <c r="A52" t="s">
        <v>20</v>
      </c>
      <c r="B52">
        <v>127</v>
      </c>
      <c r="C52" t="s">
        <v>14</v>
      </c>
      <c r="D52">
        <v>30</v>
      </c>
    </row>
    <row r="53" spans="1:4" x14ac:dyDescent="0.45">
      <c r="A53" t="s">
        <v>20</v>
      </c>
      <c r="B53">
        <v>411</v>
      </c>
      <c r="C53" t="s">
        <v>14</v>
      </c>
      <c r="D53">
        <v>75</v>
      </c>
    </row>
    <row r="54" spans="1:4" x14ac:dyDescent="0.45">
      <c r="A54" t="s">
        <v>20</v>
      </c>
      <c r="B54">
        <v>180</v>
      </c>
      <c r="C54" t="s">
        <v>14</v>
      </c>
      <c r="D54">
        <v>955</v>
      </c>
    </row>
    <row r="55" spans="1:4" x14ac:dyDescent="0.45">
      <c r="A55" t="s">
        <v>20</v>
      </c>
      <c r="B55">
        <v>374</v>
      </c>
      <c r="C55" t="s">
        <v>14</v>
      </c>
      <c r="D55">
        <v>67</v>
      </c>
    </row>
    <row r="56" spans="1:4" x14ac:dyDescent="0.45">
      <c r="A56" t="s">
        <v>20</v>
      </c>
      <c r="B56">
        <v>71</v>
      </c>
      <c r="C56" t="s">
        <v>14</v>
      </c>
      <c r="D56">
        <v>5</v>
      </c>
    </row>
    <row r="57" spans="1:4" x14ac:dyDescent="0.45">
      <c r="A57" t="s">
        <v>20</v>
      </c>
      <c r="B57">
        <v>203</v>
      </c>
      <c r="C57" t="s">
        <v>14</v>
      </c>
      <c r="D57">
        <v>26</v>
      </c>
    </row>
    <row r="58" spans="1:4" x14ac:dyDescent="0.45">
      <c r="A58" t="s">
        <v>20</v>
      </c>
      <c r="B58">
        <v>113</v>
      </c>
      <c r="C58" t="s">
        <v>14</v>
      </c>
      <c r="D58">
        <v>1130</v>
      </c>
    </row>
    <row r="59" spans="1:4" x14ac:dyDescent="0.45">
      <c r="A59" t="s">
        <v>20</v>
      </c>
      <c r="B59">
        <v>96</v>
      </c>
      <c r="C59" t="s">
        <v>14</v>
      </c>
      <c r="D59">
        <v>782</v>
      </c>
    </row>
    <row r="60" spans="1:4" x14ac:dyDescent="0.45">
      <c r="A60" t="s">
        <v>20</v>
      </c>
      <c r="B60">
        <v>498</v>
      </c>
      <c r="C60" t="s">
        <v>14</v>
      </c>
      <c r="D60">
        <v>210</v>
      </c>
    </row>
    <row r="61" spans="1:4" x14ac:dyDescent="0.45">
      <c r="A61" t="s">
        <v>20</v>
      </c>
      <c r="B61">
        <v>180</v>
      </c>
      <c r="C61" t="s">
        <v>14</v>
      </c>
      <c r="D61">
        <v>136</v>
      </c>
    </row>
    <row r="62" spans="1:4" x14ac:dyDescent="0.45">
      <c r="A62" t="s">
        <v>20</v>
      </c>
      <c r="B62">
        <v>27</v>
      </c>
      <c r="C62" t="s">
        <v>14</v>
      </c>
      <c r="D62">
        <v>86</v>
      </c>
    </row>
    <row r="63" spans="1:4" x14ac:dyDescent="0.45">
      <c r="A63" t="s">
        <v>20</v>
      </c>
      <c r="B63">
        <v>2331</v>
      </c>
      <c r="C63" t="s">
        <v>14</v>
      </c>
      <c r="D63">
        <v>19</v>
      </c>
    </row>
    <row r="64" spans="1:4" x14ac:dyDescent="0.45">
      <c r="A64" t="s">
        <v>20</v>
      </c>
      <c r="B64">
        <v>113</v>
      </c>
      <c r="C64" t="s">
        <v>14</v>
      </c>
      <c r="D64">
        <v>886</v>
      </c>
    </row>
    <row r="65" spans="1:4" x14ac:dyDescent="0.45">
      <c r="A65" t="s">
        <v>20</v>
      </c>
      <c r="B65">
        <v>164</v>
      </c>
      <c r="C65" t="s">
        <v>14</v>
      </c>
      <c r="D65">
        <v>35</v>
      </c>
    </row>
    <row r="66" spans="1:4" x14ac:dyDescent="0.45">
      <c r="A66" t="s">
        <v>20</v>
      </c>
      <c r="B66">
        <v>164</v>
      </c>
      <c r="C66" t="s">
        <v>14</v>
      </c>
      <c r="D66">
        <v>24</v>
      </c>
    </row>
    <row r="67" spans="1:4" x14ac:dyDescent="0.45">
      <c r="A67" t="s">
        <v>20</v>
      </c>
      <c r="B67">
        <v>336</v>
      </c>
      <c r="C67" t="s">
        <v>14</v>
      </c>
      <c r="D67">
        <v>86</v>
      </c>
    </row>
    <row r="68" spans="1:4" x14ac:dyDescent="0.45">
      <c r="A68" t="s">
        <v>20</v>
      </c>
      <c r="B68">
        <v>1917</v>
      </c>
      <c r="C68" t="s">
        <v>14</v>
      </c>
      <c r="D68">
        <v>243</v>
      </c>
    </row>
    <row r="69" spans="1:4" x14ac:dyDescent="0.45">
      <c r="A69" t="s">
        <v>20</v>
      </c>
      <c r="B69">
        <v>95</v>
      </c>
      <c r="C69" t="s">
        <v>14</v>
      </c>
      <c r="D69">
        <v>65</v>
      </c>
    </row>
    <row r="70" spans="1:4" x14ac:dyDescent="0.45">
      <c r="A70" t="s">
        <v>20</v>
      </c>
      <c r="B70">
        <v>147</v>
      </c>
      <c r="C70" t="s">
        <v>14</v>
      </c>
      <c r="D70">
        <v>100</v>
      </c>
    </row>
    <row r="71" spans="1:4" x14ac:dyDescent="0.45">
      <c r="A71" t="s">
        <v>20</v>
      </c>
      <c r="B71">
        <v>86</v>
      </c>
      <c r="C71" t="s">
        <v>14</v>
      </c>
      <c r="D71">
        <v>168</v>
      </c>
    </row>
    <row r="72" spans="1:4" x14ac:dyDescent="0.45">
      <c r="A72" t="s">
        <v>20</v>
      </c>
      <c r="B72">
        <v>83</v>
      </c>
      <c r="C72" t="s">
        <v>14</v>
      </c>
      <c r="D72">
        <v>13</v>
      </c>
    </row>
    <row r="73" spans="1:4" x14ac:dyDescent="0.45">
      <c r="A73" t="s">
        <v>20</v>
      </c>
      <c r="B73">
        <v>676</v>
      </c>
      <c r="C73" t="s">
        <v>14</v>
      </c>
      <c r="D73">
        <v>1</v>
      </c>
    </row>
    <row r="74" spans="1:4" x14ac:dyDescent="0.45">
      <c r="A74" t="s">
        <v>20</v>
      </c>
      <c r="B74">
        <v>361</v>
      </c>
      <c r="C74" t="s">
        <v>14</v>
      </c>
      <c r="D74">
        <v>40</v>
      </c>
    </row>
    <row r="75" spans="1:4" x14ac:dyDescent="0.45">
      <c r="A75" t="s">
        <v>20</v>
      </c>
      <c r="B75">
        <v>131</v>
      </c>
      <c r="C75" t="s">
        <v>14</v>
      </c>
      <c r="D75">
        <v>226</v>
      </c>
    </row>
    <row r="76" spans="1:4" x14ac:dyDescent="0.45">
      <c r="A76" t="s">
        <v>20</v>
      </c>
      <c r="B76">
        <v>126</v>
      </c>
      <c r="C76" t="s">
        <v>14</v>
      </c>
      <c r="D76">
        <v>1625</v>
      </c>
    </row>
    <row r="77" spans="1:4" x14ac:dyDescent="0.45">
      <c r="A77" t="s">
        <v>20</v>
      </c>
      <c r="B77">
        <v>275</v>
      </c>
      <c r="C77" t="s">
        <v>14</v>
      </c>
      <c r="D77">
        <v>143</v>
      </c>
    </row>
    <row r="78" spans="1:4" x14ac:dyDescent="0.45">
      <c r="A78" t="s">
        <v>20</v>
      </c>
      <c r="B78">
        <v>67</v>
      </c>
      <c r="C78" t="s">
        <v>14</v>
      </c>
      <c r="D78">
        <v>934</v>
      </c>
    </row>
    <row r="79" spans="1:4" x14ac:dyDescent="0.45">
      <c r="A79" t="s">
        <v>20</v>
      </c>
      <c r="B79">
        <v>154</v>
      </c>
      <c r="C79" t="s">
        <v>14</v>
      </c>
      <c r="D79">
        <v>17</v>
      </c>
    </row>
    <row r="80" spans="1:4" x14ac:dyDescent="0.45">
      <c r="A80" t="s">
        <v>20</v>
      </c>
      <c r="B80">
        <v>1782</v>
      </c>
      <c r="C80" t="s">
        <v>14</v>
      </c>
      <c r="D80">
        <v>2179</v>
      </c>
    </row>
    <row r="81" spans="1:4" x14ac:dyDescent="0.45">
      <c r="A81" t="s">
        <v>20</v>
      </c>
      <c r="B81">
        <v>903</v>
      </c>
      <c r="C81" t="s">
        <v>14</v>
      </c>
      <c r="D81">
        <v>931</v>
      </c>
    </row>
    <row r="82" spans="1:4" x14ac:dyDescent="0.45">
      <c r="A82" t="s">
        <v>20</v>
      </c>
      <c r="B82">
        <v>94</v>
      </c>
      <c r="C82" t="s">
        <v>14</v>
      </c>
      <c r="D82">
        <v>92</v>
      </c>
    </row>
    <row r="83" spans="1:4" x14ac:dyDescent="0.45">
      <c r="A83" t="s">
        <v>20</v>
      </c>
      <c r="B83">
        <v>180</v>
      </c>
      <c r="C83" t="s">
        <v>14</v>
      </c>
      <c r="D83">
        <v>57</v>
      </c>
    </row>
    <row r="84" spans="1:4" x14ac:dyDescent="0.45">
      <c r="A84" t="s">
        <v>20</v>
      </c>
      <c r="B84">
        <v>533</v>
      </c>
      <c r="C84" t="s">
        <v>14</v>
      </c>
      <c r="D84">
        <v>41</v>
      </c>
    </row>
    <row r="85" spans="1:4" x14ac:dyDescent="0.45">
      <c r="A85" t="s">
        <v>20</v>
      </c>
      <c r="B85">
        <v>2443</v>
      </c>
      <c r="C85" t="s">
        <v>14</v>
      </c>
      <c r="D85">
        <v>1</v>
      </c>
    </row>
    <row r="86" spans="1:4" x14ac:dyDescent="0.45">
      <c r="A86" t="s">
        <v>20</v>
      </c>
      <c r="B86">
        <v>89</v>
      </c>
      <c r="C86" t="s">
        <v>14</v>
      </c>
      <c r="D86">
        <v>101</v>
      </c>
    </row>
    <row r="87" spans="1:4" x14ac:dyDescent="0.45">
      <c r="A87" t="s">
        <v>20</v>
      </c>
      <c r="B87">
        <v>159</v>
      </c>
      <c r="C87" t="s">
        <v>14</v>
      </c>
      <c r="D87">
        <v>1335</v>
      </c>
    </row>
    <row r="88" spans="1:4" x14ac:dyDescent="0.45">
      <c r="A88" t="s">
        <v>20</v>
      </c>
      <c r="B88">
        <v>50</v>
      </c>
      <c r="C88" t="s">
        <v>14</v>
      </c>
      <c r="D88">
        <v>15</v>
      </c>
    </row>
    <row r="89" spans="1:4" x14ac:dyDescent="0.45">
      <c r="A89" t="s">
        <v>20</v>
      </c>
      <c r="B89">
        <v>186</v>
      </c>
      <c r="C89" t="s">
        <v>14</v>
      </c>
      <c r="D89">
        <v>454</v>
      </c>
    </row>
    <row r="90" spans="1:4" x14ac:dyDescent="0.45">
      <c r="A90" t="s">
        <v>20</v>
      </c>
      <c r="B90">
        <v>1071</v>
      </c>
      <c r="C90" t="s">
        <v>14</v>
      </c>
      <c r="D90">
        <v>3182</v>
      </c>
    </row>
    <row r="91" spans="1:4" x14ac:dyDescent="0.45">
      <c r="A91" t="s">
        <v>20</v>
      </c>
      <c r="B91">
        <v>117</v>
      </c>
      <c r="C91" t="s">
        <v>14</v>
      </c>
      <c r="D91">
        <v>15</v>
      </c>
    </row>
    <row r="92" spans="1:4" x14ac:dyDescent="0.45">
      <c r="A92" t="s">
        <v>20</v>
      </c>
      <c r="B92">
        <v>70</v>
      </c>
      <c r="C92" t="s">
        <v>14</v>
      </c>
      <c r="D92">
        <v>133</v>
      </c>
    </row>
    <row r="93" spans="1:4" x14ac:dyDescent="0.45">
      <c r="A93" t="s">
        <v>20</v>
      </c>
      <c r="B93">
        <v>135</v>
      </c>
      <c r="C93" t="s">
        <v>14</v>
      </c>
      <c r="D93">
        <v>2062</v>
      </c>
    </row>
    <row r="94" spans="1:4" x14ac:dyDescent="0.45">
      <c r="A94" t="s">
        <v>20</v>
      </c>
      <c r="B94">
        <v>768</v>
      </c>
      <c r="C94" t="s">
        <v>14</v>
      </c>
      <c r="D94">
        <v>29</v>
      </c>
    </row>
    <row r="95" spans="1:4" x14ac:dyDescent="0.45">
      <c r="A95" t="s">
        <v>20</v>
      </c>
      <c r="B95">
        <v>199</v>
      </c>
      <c r="C95" t="s">
        <v>14</v>
      </c>
      <c r="D95">
        <v>132</v>
      </c>
    </row>
    <row r="96" spans="1:4" x14ac:dyDescent="0.45">
      <c r="A96" t="s">
        <v>20</v>
      </c>
      <c r="B96">
        <v>107</v>
      </c>
      <c r="C96" t="s">
        <v>14</v>
      </c>
      <c r="D96">
        <v>137</v>
      </c>
    </row>
    <row r="97" spans="1:4" x14ac:dyDescent="0.45">
      <c r="A97" t="s">
        <v>20</v>
      </c>
      <c r="B97">
        <v>195</v>
      </c>
      <c r="C97" t="s">
        <v>14</v>
      </c>
      <c r="D97">
        <v>908</v>
      </c>
    </row>
    <row r="98" spans="1:4" x14ac:dyDescent="0.45">
      <c r="A98" t="s">
        <v>20</v>
      </c>
      <c r="B98">
        <v>3376</v>
      </c>
      <c r="C98" t="s">
        <v>14</v>
      </c>
      <c r="D98">
        <v>10</v>
      </c>
    </row>
    <row r="99" spans="1:4" x14ac:dyDescent="0.45">
      <c r="A99" t="s">
        <v>20</v>
      </c>
      <c r="B99">
        <v>41</v>
      </c>
      <c r="C99" t="s">
        <v>14</v>
      </c>
      <c r="D99">
        <v>1910</v>
      </c>
    </row>
    <row r="100" spans="1:4" x14ac:dyDescent="0.45">
      <c r="A100" t="s">
        <v>20</v>
      </c>
      <c r="B100">
        <v>1821</v>
      </c>
      <c r="C100" t="s">
        <v>14</v>
      </c>
      <c r="D100">
        <v>38</v>
      </c>
    </row>
    <row r="101" spans="1:4" x14ac:dyDescent="0.45">
      <c r="A101" t="s">
        <v>20</v>
      </c>
      <c r="B101">
        <v>164</v>
      </c>
      <c r="C101" t="s">
        <v>14</v>
      </c>
      <c r="D101">
        <v>104</v>
      </c>
    </row>
    <row r="102" spans="1:4" x14ac:dyDescent="0.45">
      <c r="A102" t="s">
        <v>20</v>
      </c>
      <c r="B102">
        <v>157</v>
      </c>
      <c r="C102" t="s">
        <v>14</v>
      </c>
      <c r="D102">
        <v>49</v>
      </c>
    </row>
    <row r="103" spans="1:4" x14ac:dyDescent="0.45">
      <c r="A103" t="s">
        <v>20</v>
      </c>
      <c r="B103">
        <v>246</v>
      </c>
      <c r="C103" t="s">
        <v>14</v>
      </c>
      <c r="D103">
        <v>1</v>
      </c>
    </row>
    <row r="104" spans="1:4" x14ac:dyDescent="0.45">
      <c r="A104" t="s">
        <v>20</v>
      </c>
      <c r="B104">
        <v>1396</v>
      </c>
      <c r="C104" t="s">
        <v>14</v>
      </c>
      <c r="D104">
        <v>245</v>
      </c>
    </row>
    <row r="105" spans="1:4" x14ac:dyDescent="0.45">
      <c r="A105" t="s">
        <v>20</v>
      </c>
      <c r="B105">
        <v>2506</v>
      </c>
      <c r="C105" t="s">
        <v>14</v>
      </c>
      <c r="D105">
        <v>32</v>
      </c>
    </row>
    <row r="106" spans="1:4" x14ac:dyDescent="0.45">
      <c r="A106" t="s">
        <v>20</v>
      </c>
      <c r="B106">
        <v>244</v>
      </c>
      <c r="C106" t="s">
        <v>14</v>
      </c>
      <c r="D106">
        <v>7</v>
      </c>
    </row>
    <row r="107" spans="1:4" x14ac:dyDescent="0.45">
      <c r="A107" t="s">
        <v>20</v>
      </c>
      <c r="B107">
        <v>146</v>
      </c>
      <c r="C107" t="s">
        <v>14</v>
      </c>
      <c r="D107">
        <v>803</v>
      </c>
    </row>
    <row r="108" spans="1:4" x14ac:dyDescent="0.45">
      <c r="A108" t="s">
        <v>20</v>
      </c>
      <c r="B108">
        <v>1267</v>
      </c>
      <c r="C108" t="s">
        <v>14</v>
      </c>
      <c r="D108">
        <v>16</v>
      </c>
    </row>
    <row r="109" spans="1:4" x14ac:dyDescent="0.45">
      <c r="A109" t="s">
        <v>20</v>
      </c>
      <c r="B109">
        <v>1561</v>
      </c>
      <c r="C109" t="s">
        <v>14</v>
      </c>
      <c r="D109">
        <v>31</v>
      </c>
    </row>
    <row r="110" spans="1:4" x14ac:dyDescent="0.45">
      <c r="A110" t="s">
        <v>20</v>
      </c>
      <c r="B110">
        <v>48</v>
      </c>
      <c r="C110" t="s">
        <v>14</v>
      </c>
      <c r="D110">
        <v>108</v>
      </c>
    </row>
    <row r="111" spans="1:4" x14ac:dyDescent="0.45">
      <c r="A111" t="s">
        <v>20</v>
      </c>
      <c r="B111">
        <v>2739</v>
      </c>
      <c r="C111" t="s">
        <v>14</v>
      </c>
      <c r="D111">
        <v>30</v>
      </c>
    </row>
    <row r="112" spans="1:4" x14ac:dyDescent="0.45">
      <c r="A112" t="s">
        <v>20</v>
      </c>
      <c r="B112">
        <v>3537</v>
      </c>
      <c r="C112" t="s">
        <v>14</v>
      </c>
      <c r="D112">
        <v>17</v>
      </c>
    </row>
    <row r="113" spans="1:4" x14ac:dyDescent="0.45">
      <c r="A113" t="s">
        <v>20</v>
      </c>
      <c r="B113">
        <v>2107</v>
      </c>
      <c r="C113" t="s">
        <v>14</v>
      </c>
      <c r="D113">
        <v>80</v>
      </c>
    </row>
    <row r="114" spans="1:4" x14ac:dyDescent="0.45">
      <c r="A114" t="s">
        <v>20</v>
      </c>
      <c r="B114">
        <v>3318</v>
      </c>
      <c r="C114" t="s">
        <v>14</v>
      </c>
      <c r="D114">
        <v>2468</v>
      </c>
    </row>
    <row r="115" spans="1:4" x14ac:dyDescent="0.45">
      <c r="A115" t="s">
        <v>20</v>
      </c>
      <c r="B115">
        <v>340</v>
      </c>
      <c r="C115" t="s">
        <v>14</v>
      </c>
      <c r="D115">
        <v>26</v>
      </c>
    </row>
    <row r="116" spans="1:4" x14ac:dyDescent="0.45">
      <c r="A116" t="s">
        <v>20</v>
      </c>
      <c r="B116">
        <v>1442</v>
      </c>
      <c r="C116" t="s">
        <v>14</v>
      </c>
      <c r="D116">
        <v>73</v>
      </c>
    </row>
    <row r="117" spans="1:4" x14ac:dyDescent="0.45">
      <c r="A117" t="s">
        <v>20</v>
      </c>
      <c r="B117">
        <v>126</v>
      </c>
      <c r="C117" t="s">
        <v>14</v>
      </c>
      <c r="D117">
        <v>128</v>
      </c>
    </row>
    <row r="118" spans="1:4" x14ac:dyDescent="0.45">
      <c r="A118" t="s">
        <v>20</v>
      </c>
      <c r="B118">
        <v>524</v>
      </c>
      <c r="C118" t="s">
        <v>14</v>
      </c>
      <c r="D118">
        <v>33</v>
      </c>
    </row>
    <row r="119" spans="1:4" x14ac:dyDescent="0.45">
      <c r="A119" t="s">
        <v>20</v>
      </c>
      <c r="B119">
        <v>1989</v>
      </c>
      <c r="C119" t="s">
        <v>14</v>
      </c>
      <c r="D119">
        <v>1072</v>
      </c>
    </row>
    <row r="120" spans="1:4" x14ac:dyDescent="0.45">
      <c r="A120" t="s">
        <v>20</v>
      </c>
      <c r="B120">
        <v>157</v>
      </c>
      <c r="C120" t="s">
        <v>14</v>
      </c>
      <c r="D120">
        <v>393</v>
      </c>
    </row>
    <row r="121" spans="1:4" x14ac:dyDescent="0.45">
      <c r="A121" t="s">
        <v>20</v>
      </c>
      <c r="B121">
        <v>4498</v>
      </c>
      <c r="C121" t="s">
        <v>14</v>
      </c>
      <c r="D121">
        <v>1257</v>
      </c>
    </row>
    <row r="122" spans="1:4" x14ac:dyDescent="0.45">
      <c r="A122" t="s">
        <v>20</v>
      </c>
      <c r="B122">
        <v>80</v>
      </c>
      <c r="C122" t="s">
        <v>14</v>
      </c>
      <c r="D122">
        <v>328</v>
      </c>
    </row>
    <row r="123" spans="1:4" x14ac:dyDescent="0.45">
      <c r="A123" t="s">
        <v>20</v>
      </c>
      <c r="B123">
        <v>43</v>
      </c>
      <c r="C123" t="s">
        <v>14</v>
      </c>
      <c r="D123">
        <v>147</v>
      </c>
    </row>
    <row r="124" spans="1:4" x14ac:dyDescent="0.45">
      <c r="A124" t="s">
        <v>20</v>
      </c>
      <c r="B124">
        <v>2053</v>
      </c>
      <c r="C124" t="s">
        <v>14</v>
      </c>
      <c r="D124">
        <v>830</v>
      </c>
    </row>
    <row r="125" spans="1:4" x14ac:dyDescent="0.45">
      <c r="A125" t="s">
        <v>20</v>
      </c>
      <c r="B125">
        <v>168</v>
      </c>
      <c r="C125" t="s">
        <v>14</v>
      </c>
      <c r="D125">
        <v>331</v>
      </c>
    </row>
    <row r="126" spans="1:4" x14ac:dyDescent="0.45">
      <c r="A126" t="s">
        <v>20</v>
      </c>
      <c r="B126">
        <v>4289</v>
      </c>
      <c r="C126" t="s">
        <v>14</v>
      </c>
      <c r="D126">
        <v>25</v>
      </c>
    </row>
    <row r="127" spans="1:4" x14ac:dyDescent="0.45">
      <c r="A127" t="s">
        <v>20</v>
      </c>
      <c r="B127">
        <v>165</v>
      </c>
      <c r="C127" t="s">
        <v>14</v>
      </c>
      <c r="D127">
        <v>3483</v>
      </c>
    </row>
    <row r="128" spans="1:4" x14ac:dyDescent="0.45">
      <c r="A128" t="s">
        <v>20</v>
      </c>
      <c r="B128">
        <v>1815</v>
      </c>
      <c r="C128" t="s">
        <v>14</v>
      </c>
      <c r="D128">
        <v>923</v>
      </c>
    </row>
    <row r="129" spans="1:4" x14ac:dyDescent="0.45">
      <c r="A129" t="s">
        <v>20</v>
      </c>
      <c r="B129">
        <v>397</v>
      </c>
      <c r="C129" t="s">
        <v>14</v>
      </c>
      <c r="D129">
        <v>1</v>
      </c>
    </row>
    <row r="130" spans="1:4" x14ac:dyDescent="0.45">
      <c r="A130" t="s">
        <v>20</v>
      </c>
      <c r="B130">
        <v>1539</v>
      </c>
      <c r="C130" t="s">
        <v>14</v>
      </c>
      <c r="D130">
        <v>33</v>
      </c>
    </row>
    <row r="131" spans="1:4" x14ac:dyDescent="0.45">
      <c r="A131" t="s">
        <v>20</v>
      </c>
      <c r="B131">
        <v>138</v>
      </c>
      <c r="C131" t="s">
        <v>14</v>
      </c>
      <c r="D131">
        <v>40</v>
      </c>
    </row>
    <row r="132" spans="1:4" x14ac:dyDescent="0.45">
      <c r="A132" t="s">
        <v>20</v>
      </c>
      <c r="B132">
        <v>3594</v>
      </c>
      <c r="C132" t="s">
        <v>14</v>
      </c>
      <c r="D132">
        <v>23</v>
      </c>
    </row>
    <row r="133" spans="1:4" x14ac:dyDescent="0.45">
      <c r="A133" t="s">
        <v>20</v>
      </c>
      <c r="B133">
        <v>5880</v>
      </c>
      <c r="C133" t="s">
        <v>14</v>
      </c>
      <c r="D133">
        <v>75</v>
      </c>
    </row>
    <row r="134" spans="1:4" x14ac:dyDescent="0.45">
      <c r="A134" t="s">
        <v>20</v>
      </c>
      <c r="B134">
        <v>112</v>
      </c>
      <c r="C134" t="s">
        <v>14</v>
      </c>
      <c r="D134">
        <v>2176</v>
      </c>
    </row>
    <row r="135" spans="1:4" x14ac:dyDescent="0.45">
      <c r="A135" t="s">
        <v>20</v>
      </c>
      <c r="B135">
        <v>943</v>
      </c>
      <c r="C135" t="s">
        <v>14</v>
      </c>
      <c r="D135">
        <v>441</v>
      </c>
    </row>
    <row r="136" spans="1:4" x14ac:dyDescent="0.45">
      <c r="A136" t="s">
        <v>20</v>
      </c>
      <c r="B136">
        <v>2468</v>
      </c>
      <c r="C136" t="s">
        <v>14</v>
      </c>
      <c r="D136">
        <v>25</v>
      </c>
    </row>
    <row r="137" spans="1:4" x14ac:dyDescent="0.45">
      <c r="A137" t="s">
        <v>20</v>
      </c>
      <c r="B137">
        <v>2551</v>
      </c>
      <c r="C137" t="s">
        <v>14</v>
      </c>
      <c r="D137">
        <v>127</v>
      </c>
    </row>
    <row r="138" spans="1:4" x14ac:dyDescent="0.45">
      <c r="A138" t="s">
        <v>20</v>
      </c>
      <c r="B138">
        <v>101</v>
      </c>
      <c r="C138" t="s">
        <v>14</v>
      </c>
      <c r="D138">
        <v>355</v>
      </c>
    </row>
    <row r="139" spans="1:4" x14ac:dyDescent="0.45">
      <c r="A139" t="s">
        <v>20</v>
      </c>
      <c r="B139">
        <v>92</v>
      </c>
      <c r="C139" t="s">
        <v>14</v>
      </c>
      <c r="D139">
        <v>44</v>
      </c>
    </row>
    <row r="140" spans="1:4" x14ac:dyDescent="0.45">
      <c r="A140" t="s">
        <v>20</v>
      </c>
      <c r="B140">
        <v>62</v>
      </c>
      <c r="C140" t="s">
        <v>14</v>
      </c>
      <c r="D140">
        <v>67</v>
      </c>
    </row>
    <row r="141" spans="1:4" x14ac:dyDescent="0.45">
      <c r="A141" t="s">
        <v>20</v>
      </c>
      <c r="B141">
        <v>149</v>
      </c>
      <c r="C141" t="s">
        <v>14</v>
      </c>
      <c r="D141">
        <v>1068</v>
      </c>
    </row>
    <row r="142" spans="1:4" x14ac:dyDescent="0.45">
      <c r="A142" t="s">
        <v>20</v>
      </c>
      <c r="B142">
        <v>329</v>
      </c>
      <c r="C142" t="s">
        <v>14</v>
      </c>
      <c r="D142">
        <v>424</v>
      </c>
    </row>
    <row r="143" spans="1:4" x14ac:dyDescent="0.45">
      <c r="A143" t="s">
        <v>20</v>
      </c>
      <c r="B143">
        <v>97</v>
      </c>
      <c r="C143" t="s">
        <v>14</v>
      </c>
      <c r="D143">
        <v>151</v>
      </c>
    </row>
    <row r="144" spans="1:4" x14ac:dyDescent="0.45">
      <c r="A144" t="s">
        <v>20</v>
      </c>
      <c r="B144">
        <v>1784</v>
      </c>
      <c r="C144" t="s">
        <v>14</v>
      </c>
      <c r="D144">
        <v>1608</v>
      </c>
    </row>
    <row r="145" spans="1:4" x14ac:dyDescent="0.45">
      <c r="A145" t="s">
        <v>20</v>
      </c>
      <c r="B145">
        <v>1684</v>
      </c>
      <c r="C145" t="s">
        <v>14</v>
      </c>
      <c r="D145">
        <v>941</v>
      </c>
    </row>
    <row r="146" spans="1:4" x14ac:dyDescent="0.45">
      <c r="A146" t="s">
        <v>20</v>
      </c>
      <c r="B146">
        <v>250</v>
      </c>
      <c r="C146" t="s">
        <v>14</v>
      </c>
      <c r="D146">
        <v>1</v>
      </c>
    </row>
    <row r="147" spans="1:4" x14ac:dyDescent="0.45">
      <c r="A147" t="s">
        <v>20</v>
      </c>
      <c r="B147">
        <v>238</v>
      </c>
      <c r="C147" t="s">
        <v>14</v>
      </c>
      <c r="D147">
        <v>40</v>
      </c>
    </row>
    <row r="148" spans="1:4" x14ac:dyDescent="0.45">
      <c r="A148" t="s">
        <v>20</v>
      </c>
      <c r="B148">
        <v>53</v>
      </c>
      <c r="C148" t="s">
        <v>14</v>
      </c>
      <c r="D148">
        <v>3015</v>
      </c>
    </row>
    <row r="149" spans="1:4" x14ac:dyDescent="0.45">
      <c r="A149" t="s">
        <v>20</v>
      </c>
      <c r="B149">
        <v>214</v>
      </c>
      <c r="C149" t="s">
        <v>14</v>
      </c>
      <c r="D149">
        <v>435</v>
      </c>
    </row>
    <row r="150" spans="1:4" x14ac:dyDescent="0.45">
      <c r="A150" t="s">
        <v>20</v>
      </c>
      <c r="B150">
        <v>222</v>
      </c>
      <c r="C150" t="s">
        <v>14</v>
      </c>
      <c r="D150">
        <v>714</v>
      </c>
    </row>
    <row r="151" spans="1:4" x14ac:dyDescent="0.45">
      <c r="A151" t="s">
        <v>20</v>
      </c>
      <c r="B151">
        <v>1884</v>
      </c>
      <c r="C151" t="s">
        <v>14</v>
      </c>
      <c r="D151">
        <v>5497</v>
      </c>
    </row>
    <row r="152" spans="1:4" x14ac:dyDescent="0.45">
      <c r="A152" t="s">
        <v>20</v>
      </c>
      <c r="B152">
        <v>218</v>
      </c>
      <c r="C152" t="s">
        <v>14</v>
      </c>
      <c r="D152">
        <v>418</v>
      </c>
    </row>
    <row r="153" spans="1:4" x14ac:dyDescent="0.45">
      <c r="A153" t="s">
        <v>20</v>
      </c>
      <c r="B153">
        <v>6465</v>
      </c>
      <c r="C153" t="s">
        <v>14</v>
      </c>
      <c r="D153">
        <v>1439</v>
      </c>
    </row>
    <row r="154" spans="1:4" x14ac:dyDescent="0.45">
      <c r="A154" t="s">
        <v>20</v>
      </c>
      <c r="B154">
        <v>59</v>
      </c>
      <c r="C154" t="s">
        <v>14</v>
      </c>
      <c r="D154">
        <v>15</v>
      </c>
    </row>
    <row r="155" spans="1:4" x14ac:dyDescent="0.45">
      <c r="A155" t="s">
        <v>20</v>
      </c>
      <c r="B155">
        <v>88</v>
      </c>
      <c r="C155" t="s">
        <v>14</v>
      </c>
      <c r="D155">
        <v>1999</v>
      </c>
    </row>
    <row r="156" spans="1:4" x14ac:dyDescent="0.45">
      <c r="A156" t="s">
        <v>20</v>
      </c>
      <c r="B156">
        <v>1697</v>
      </c>
      <c r="C156" t="s">
        <v>14</v>
      </c>
      <c r="D156">
        <v>118</v>
      </c>
    </row>
    <row r="157" spans="1:4" x14ac:dyDescent="0.45">
      <c r="A157" t="s">
        <v>20</v>
      </c>
      <c r="B157">
        <v>92</v>
      </c>
      <c r="C157" t="s">
        <v>14</v>
      </c>
      <c r="D157">
        <v>162</v>
      </c>
    </row>
    <row r="158" spans="1:4" x14ac:dyDescent="0.45">
      <c r="A158" t="s">
        <v>20</v>
      </c>
      <c r="B158">
        <v>186</v>
      </c>
      <c r="C158" t="s">
        <v>14</v>
      </c>
      <c r="D158">
        <v>83</v>
      </c>
    </row>
    <row r="159" spans="1:4" x14ac:dyDescent="0.45">
      <c r="A159" t="s">
        <v>20</v>
      </c>
      <c r="B159">
        <v>138</v>
      </c>
      <c r="C159" t="s">
        <v>14</v>
      </c>
      <c r="D159">
        <v>747</v>
      </c>
    </row>
    <row r="160" spans="1:4" x14ac:dyDescent="0.45">
      <c r="A160" t="s">
        <v>20</v>
      </c>
      <c r="B160">
        <v>261</v>
      </c>
      <c r="C160" t="s">
        <v>14</v>
      </c>
      <c r="D160">
        <v>84</v>
      </c>
    </row>
    <row r="161" spans="1:4" x14ac:dyDescent="0.45">
      <c r="A161" t="s">
        <v>20</v>
      </c>
      <c r="B161">
        <v>107</v>
      </c>
      <c r="C161" t="s">
        <v>14</v>
      </c>
      <c r="D161">
        <v>91</v>
      </c>
    </row>
    <row r="162" spans="1:4" x14ac:dyDescent="0.45">
      <c r="A162" t="s">
        <v>20</v>
      </c>
      <c r="B162">
        <v>199</v>
      </c>
      <c r="C162" t="s">
        <v>14</v>
      </c>
      <c r="D162">
        <v>792</v>
      </c>
    </row>
    <row r="163" spans="1:4" x14ac:dyDescent="0.45">
      <c r="A163" t="s">
        <v>20</v>
      </c>
      <c r="B163">
        <v>5512</v>
      </c>
      <c r="C163" t="s">
        <v>14</v>
      </c>
      <c r="D163">
        <v>32</v>
      </c>
    </row>
    <row r="164" spans="1:4" x14ac:dyDescent="0.45">
      <c r="A164" t="s">
        <v>20</v>
      </c>
      <c r="B164">
        <v>86</v>
      </c>
      <c r="C164" t="s">
        <v>14</v>
      </c>
      <c r="D164">
        <v>186</v>
      </c>
    </row>
    <row r="165" spans="1:4" x14ac:dyDescent="0.45">
      <c r="A165" t="s">
        <v>20</v>
      </c>
      <c r="B165">
        <v>2768</v>
      </c>
      <c r="C165" t="s">
        <v>14</v>
      </c>
      <c r="D165">
        <v>605</v>
      </c>
    </row>
    <row r="166" spans="1:4" x14ac:dyDescent="0.45">
      <c r="A166" t="s">
        <v>20</v>
      </c>
      <c r="B166">
        <v>48</v>
      </c>
      <c r="C166" t="s">
        <v>14</v>
      </c>
      <c r="D166">
        <v>1</v>
      </c>
    </row>
    <row r="167" spans="1:4" x14ac:dyDescent="0.45">
      <c r="A167" t="s">
        <v>20</v>
      </c>
      <c r="B167">
        <v>87</v>
      </c>
      <c r="C167" t="s">
        <v>14</v>
      </c>
      <c r="D167">
        <v>31</v>
      </c>
    </row>
    <row r="168" spans="1:4" x14ac:dyDescent="0.45">
      <c r="A168" t="s">
        <v>20</v>
      </c>
      <c r="B168">
        <v>1894</v>
      </c>
      <c r="C168" t="s">
        <v>14</v>
      </c>
      <c r="D168">
        <v>1181</v>
      </c>
    </row>
    <row r="169" spans="1:4" x14ac:dyDescent="0.45">
      <c r="A169" t="s">
        <v>20</v>
      </c>
      <c r="B169">
        <v>282</v>
      </c>
      <c r="C169" t="s">
        <v>14</v>
      </c>
      <c r="D169">
        <v>39</v>
      </c>
    </row>
    <row r="170" spans="1:4" x14ac:dyDescent="0.45">
      <c r="A170" t="s">
        <v>20</v>
      </c>
      <c r="B170">
        <v>116</v>
      </c>
      <c r="C170" t="s">
        <v>14</v>
      </c>
      <c r="D170">
        <v>46</v>
      </c>
    </row>
    <row r="171" spans="1:4" x14ac:dyDescent="0.45">
      <c r="A171" t="s">
        <v>20</v>
      </c>
      <c r="B171">
        <v>83</v>
      </c>
      <c r="C171" t="s">
        <v>14</v>
      </c>
      <c r="D171">
        <v>105</v>
      </c>
    </row>
    <row r="172" spans="1:4" x14ac:dyDescent="0.45">
      <c r="A172" t="s">
        <v>20</v>
      </c>
      <c r="B172">
        <v>91</v>
      </c>
      <c r="C172" t="s">
        <v>14</v>
      </c>
      <c r="D172">
        <v>535</v>
      </c>
    </row>
    <row r="173" spans="1:4" x14ac:dyDescent="0.45">
      <c r="A173" t="s">
        <v>20</v>
      </c>
      <c r="B173">
        <v>546</v>
      </c>
      <c r="C173" t="s">
        <v>14</v>
      </c>
      <c r="D173">
        <v>16</v>
      </c>
    </row>
    <row r="174" spans="1:4" x14ac:dyDescent="0.45">
      <c r="A174" t="s">
        <v>20</v>
      </c>
      <c r="B174">
        <v>393</v>
      </c>
      <c r="C174" t="s">
        <v>14</v>
      </c>
      <c r="D174">
        <v>575</v>
      </c>
    </row>
    <row r="175" spans="1:4" x14ac:dyDescent="0.45">
      <c r="A175" t="s">
        <v>20</v>
      </c>
      <c r="B175">
        <v>133</v>
      </c>
      <c r="C175" t="s">
        <v>14</v>
      </c>
      <c r="D175">
        <v>1120</v>
      </c>
    </row>
    <row r="176" spans="1:4" x14ac:dyDescent="0.45">
      <c r="A176" t="s">
        <v>20</v>
      </c>
      <c r="B176">
        <v>254</v>
      </c>
      <c r="C176" t="s">
        <v>14</v>
      </c>
      <c r="D176">
        <v>113</v>
      </c>
    </row>
    <row r="177" spans="1:4" x14ac:dyDescent="0.45">
      <c r="A177" t="s">
        <v>20</v>
      </c>
      <c r="B177">
        <v>176</v>
      </c>
      <c r="C177" t="s">
        <v>14</v>
      </c>
      <c r="D177">
        <v>1538</v>
      </c>
    </row>
    <row r="178" spans="1:4" x14ac:dyDescent="0.45">
      <c r="A178" t="s">
        <v>20</v>
      </c>
      <c r="B178">
        <v>337</v>
      </c>
      <c r="C178" t="s">
        <v>14</v>
      </c>
      <c r="D178">
        <v>9</v>
      </c>
    </row>
    <row r="179" spans="1:4" x14ac:dyDescent="0.45">
      <c r="A179" t="s">
        <v>20</v>
      </c>
      <c r="B179">
        <v>107</v>
      </c>
      <c r="C179" t="s">
        <v>14</v>
      </c>
      <c r="D179">
        <v>554</v>
      </c>
    </row>
    <row r="180" spans="1:4" x14ac:dyDescent="0.45">
      <c r="A180" t="s">
        <v>20</v>
      </c>
      <c r="B180">
        <v>183</v>
      </c>
      <c r="C180" t="s">
        <v>14</v>
      </c>
      <c r="D180">
        <v>648</v>
      </c>
    </row>
    <row r="181" spans="1:4" x14ac:dyDescent="0.45">
      <c r="A181" t="s">
        <v>20</v>
      </c>
      <c r="B181">
        <v>72</v>
      </c>
      <c r="C181" t="s">
        <v>14</v>
      </c>
      <c r="D181">
        <v>21</v>
      </c>
    </row>
    <row r="182" spans="1:4" x14ac:dyDescent="0.45">
      <c r="A182" t="s">
        <v>20</v>
      </c>
      <c r="B182">
        <v>295</v>
      </c>
      <c r="C182" t="s">
        <v>14</v>
      </c>
      <c r="D182">
        <v>54</v>
      </c>
    </row>
    <row r="183" spans="1:4" x14ac:dyDescent="0.45">
      <c r="A183" t="s">
        <v>20</v>
      </c>
      <c r="B183">
        <v>142</v>
      </c>
      <c r="C183" t="s">
        <v>14</v>
      </c>
      <c r="D183">
        <v>120</v>
      </c>
    </row>
    <row r="184" spans="1:4" x14ac:dyDescent="0.45">
      <c r="A184" t="s">
        <v>20</v>
      </c>
      <c r="B184">
        <v>85</v>
      </c>
      <c r="C184" t="s">
        <v>14</v>
      </c>
      <c r="D184">
        <v>579</v>
      </c>
    </row>
    <row r="185" spans="1:4" x14ac:dyDescent="0.45">
      <c r="A185" t="s">
        <v>20</v>
      </c>
      <c r="B185">
        <v>659</v>
      </c>
      <c r="C185" t="s">
        <v>14</v>
      </c>
      <c r="D185">
        <v>2072</v>
      </c>
    </row>
    <row r="186" spans="1:4" x14ac:dyDescent="0.45">
      <c r="A186" t="s">
        <v>20</v>
      </c>
      <c r="B186">
        <v>121</v>
      </c>
      <c r="C186" t="s">
        <v>14</v>
      </c>
      <c r="D186">
        <v>0</v>
      </c>
    </row>
    <row r="187" spans="1:4" x14ac:dyDescent="0.45">
      <c r="A187" t="s">
        <v>20</v>
      </c>
      <c r="B187">
        <v>3742</v>
      </c>
      <c r="C187" t="s">
        <v>14</v>
      </c>
      <c r="D187">
        <v>1796</v>
      </c>
    </row>
    <row r="188" spans="1:4" x14ac:dyDescent="0.45">
      <c r="A188" t="s">
        <v>20</v>
      </c>
      <c r="B188">
        <v>223</v>
      </c>
      <c r="C188" t="s">
        <v>14</v>
      </c>
      <c r="D188">
        <v>62</v>
      </c>
    </row>
    <row r="189" spans="1:4" x14ac:dyDescent="0.45">
      <c r="A189" t="s">
        <v>20</v>
      </c>
      <c r="B189">
        <v>133</v>
      </c>
      <c r="C189" t="s">
        <v>14</v>
      </c>
      <c r="D189">
        <v>347</v>
      </c>
    </row>
    <row r="190" spans="1:4" x14ac:dyDescent="0.45">
      <c r="A190" t="s">
        <v>20</v>
      </c>
      <c r="B190">
        <v>5168</v>
      </c>
      <c r="C190" t="s">
        <v>14</v>
      </c>
      <c r="D190">
        <v>19</v>
      </c>
    </row>
    <row r="191" spans="1:4" x14ac:dyDescent="0.45">
      <c r="A191" t="s">
        <v>20</v>
      </c>
      <c r="B191">
        <v>307</v>
      </c>
      <c r="C191" t="s">
        <v>14</v>
      </c>
      <c r="D191">
        <v>1258</v>
      </c>
    </row>
    <row r="192" spans="1:4" x14ac:dyDescent="0.45">
      <c r="A192" t="s">
        <v>20</v>
      </c>
      <c r="B192">
        <v>2441</v>
      </c>
      <c r="C192" t="s">
        <v>14</v>
      </c>
      <c r="D192">
        <v>362</v>
      </c>
    </row>
    <row r="193" spans="1:4" x14ac:dyDescent="0.45">
      <c r="A193" t="s">
        <v>20</v>
      </c>
      <c r="B193">
        <v>1385</v>
      </c>
      <c r="C193" t="s">
        <v>14</v>
      </c>
      <c r="D193">
        <v>133</v>
      </c>
    </row>
    <row r="194" spans="1:4" x14ac:dyDescent="0.45">
      <c r="A194" t="s">
        <v>20</v>
      </c>
      <c r="B194">
        <v>190</v>
      </c>
      <c r="C194" t="s">
        <v>14</v>
      </c>
      <c r="D194">
        <v>846</v>
      </c>
    </row>
    <row r="195" spans="1:4" x14ac:dyDescent="0.45">
      <c r="A195" t="s">
        <v>20</v>
      </c>
      <c r="B195">
        <v>470</v>
      </c>
      <c r="C195" t="s">
        <v>14</v>
      </c>
      <c r="D195">
        <v>10</v>
      </c>
    </row>
    <row r="196" spans="1:4" x14ac:dyDescent="0.45">
      <c r="A196" t="s">
        <v>20</v>
      </c>
      <c r="B196">
        <v>253</v>
      </c>
      <c r="C196" t="s">
        <v>14</v>
      </c>
      <c r="D196">
        <v>191</v>
      </c>
    </row>
    <row r="197" spans="1:4" x14ac:dyDescent="0.45">
      <c r="A197" t="s">
        <v>20</v>
      </c>
      <c r="B197">
        <v>1113</v>
      </c>
      <c r="C197" t="s">
        <v>14</v>
      </c>
      <c r="D197">
        <v>1979</v>
      </c>
    </row>
    <row r="198" spans="1:4" x14ac:dyDescent="0.45">
      <c r="A198" t="s">
        <v>20</v>
      </c>
      <c r="B198">
        <v>2283</v>
      </c>
      <c r="C198" t="s">
        <v>14</v>
      </c>
      <c r="D198">
        <v>63</v>
      </c>
    </row>
    <row r="199" spans="1:4" x14ac:dyDescent="0.45">
      <c r="A199" t="s">
        <v>20</v>
      </c>
      <c r="B199">
        <v>1095</v>
      </c>
      <c r="C199" t="s">
        <v>14</v>
      </c>
      <c r="D199">
        <v>6080</v>
      </c>
    </row>
    <row r="200" spans="1:4" x14ac:dyDescent="0.45">
      <c r="A200" t="s">
        <v>20</v>
      </c>
      <c r="B200">
        <v>1690</v>
      </c>
      <c r="C200" t="s">
        <v>14</v>
      </c>
      <c r="D200">
        <v>80</v>
      </c>
    </row>
    <row r="201" spans="1:4" x14ac:dyDescent="0.45">
      <c r="A201" t="s">
        <v>20</v>
      </c>
      <c r="B201">
        <v>191</v>
      </c>
      <c r="C201" t="s">
        <v>14</v>
      </c>
      <c r="D201">
        <v>9</v>
      </c>
    </row>
    <row r="202" spans="1:4" x14ac:dyDescent="0.45">
      <c r="A202" t="s">
        <v>20</v>
      </c>
      <c r="B202">
        <v>2013</v>
      </c>
      <c r="C202" t="s">
        <v>14</v>
      </c>
      <c r="D202">
        <v>1784</v>
      </c>
    </row>
    <row r="203" spans="1:4" x14ac:dyDescent="0.45">
      <c r="A203" t="s">
        <v>20</v>
      </c>
      <c r="B203">
        <v>1703</v>
      </c>
      <c r="C203" t="s">
        <v>14</v>
      </c>
      <c r="D203">
        <v>243</v>
      </c>
    </row>
    <row r="204" spans="1:4" x14ac:dyDescent="0.45">
      <c r="A204" t="s">
        <v>20</v>
      </c>
      <c r="B204">
        <v>80</v>
      </c>
      <c r="C204" t="s">
        <v>14</v>
      </c>
      <c r="D204">
        <v>1296</v>
      </c>
    </row>
    <row r="205" spans="1:4" x14ac:dyDescent="0.45">
      <c r="A205" t="s">
        <v>20</v>
      </c>
      <c r="B205">
        <v>41</v>
      </c>
      <c r="C205" t="s">
        <v>14</v>
      </c>
      <c r="D205">
        <v>77</v>
      </c>
    </row>
    <row r="206" spans="1:4" x14ac:dyDescent="0.45">
      <c r="A206" t="s">
        <v>20</v>
      </c>
      <c r="B206">
        <v>187</v>
      </c>
      <c r="C206" t="s">
        <v>14</v>
      </c>
      <c r="D206">
        <v>395</v>
      </c>
    </row>
    <row r="207" spans="1:4" x14ac:dyDescent="0.45">
      <c r="A207" t="s">
        <v>20</v>
      </c>
      <c r="B207">
        <v>2875</v>
      </c>
      <c r="C207" t="s">
        <v>14</v>
      </c>
      <c r="D207">
        <v>49</v>
      </c>
    </row>
    <row r="208" spans="1:4" x14ac:dyDescent="0.45">
      <c r="A208" t="s">
        <v>20</v>
      </c>
      <c r="B208">
        <v>88</v>
      </c>
      <c r="C208" t="s">
        <v>14</v>
      </c>
      <c r="D208">
        <v>180</v>
      </c>
    </row>
    <row r="209" spans="1:4" x14ac:dyDescent="0.45">
      <c r="A209" t="s">
        <v>20</v>
      </c>
      <c r="B209">
        <v>191</v>
      </c>
      <c r="C209" t="s">
        <v>14</v>
      </c>
      <c r="D209">
        <v>2690</v>
      </c>
    </row>
    <row r="210" spans="1:4" x14ac:dyDescent="0.45">
      <c r="A210" t="s">
        <v>20</v>
      </c>
      <c r="B210">
        <v>139</v>
      </c>
      <c r="C210" t="s">
        <v>14</v>
      </c>
      <c r="D210">
        <v>2779</v>
      </c>
    </row>
    <row r="211" spans="1:4" x14ac:dyDescent="0.45">
      <c r="A211" t="s">
        <v>20</v>
      </c>
      <c r="B211">
        <v>186</v>
      </c>
      <c r="C211" t="s">
        <v>14</v>
      </c>
      <c r="D211">
        <v>92</v>
      </c>
    </row>
    <row r="212" spans="1:4" x14ac:dyDescent="0.45">
      <c r="A212" t="s">
        <v>20</v>
      </c>
      <c r="B212">
        <v>112</v>
      </c>
      <c r="C212" t="s">
        <v>14</v>
      </c>
      <c r="D212">
        <v>1028</v>
      </c>
    </row>
    <row r="213" spans="1:4" x14ac:dyDescent="0.45">
      <c r="A213" t="s">
        <v>20</v>
      </c>
      <c r="B213">
        <v>101</v>
      </c>
      <c r="C213" t="s">
        <v>14</v>
      </c>
      <c r="D213">
        <v>26</v>
      </c>
    </row>
    <row r="214" spans="1:4" x14ac:dyDescent="0.45">
      <c r="A214" t="s">
        <v>20</v>
      </c>
      <c r="B214">
        <v>206</v>
      </c>
      <c r="C214" t="s">
        <v>14</v>
      </c>
      <c r="D214">
        <v>1790</v>
      </c>
    </row>
    <row r="215" spans="1:4" x14ac:dyDescent="0.45">
      <c r="A215" t="s">
        <v>20</v>
      </c>
      <c r="B215">
        <v>154</v>
      </c>
      <c r="C215" t="s">
        <v>14</v>
      </c>
      <c r="D215">
        <v>37</v>
      </c>
    </row>
    <row r="216" spans="1:4" x14ac:dyDescent="0.45">
      <c r="A216" t="s">
        <v>20</v>
      </c>
      <c r="B216">
        <v>5966</v>
      </c>
      <c r="C216" t="s">
        <v>14</v>
      </c>
      <c r="D216">
        <v>35</v>
      </c>
    </row>
    <row r="217" spans="1:4" x14ac:dyDescent="0.45">
      <c r="A217" t="s">
        <v>20</v>
      </c>
      <c r="B217">
        <v>169</v>
      </c>
      <c r="C217" t="s">
        <v>14</v>
      </c>
      <c r="D217">
        <v>558</v>
      </c>
    </row>
    <row r="218" spans="1:4" x14ac:dyDescent="0.45">
      <c r="A218" t="s">
        <v>20</v>
      </c>
      <c r="B218">
        <v>2106</v>
      </c>
      <c r="C218" t="s">
        <v>14</v>
      </c>
      <c r="D218">
        <v>64</v>
      </c>
    </row>
    <row r="219" spans="1:4" x14ac:dyDescent="0.45">
      <c r="A219" t="s">
        <v>20</v>
      </c>
      <c r="B219">
        <v>131</v>
      </c>
      <c r="C219" t="s">
        <v>14</v>
      </c>
      <c r="D219">
        <v>245</v>
      </c>
    </row>
    <row r="220" spans="1:4" x14ac:dyDescent="0.45">
      <c r="A220" t="s">
        <v>20</v>
      </c>
      <c r="B220">
        <v>84</v>
      </c>
      <c r="C220" t="s">
        <v>14</v>
      </c>
      <c r="D220">
        <v>71</v>
      </c>
    </row>
    <row r="221" spans="1:4" x14ac:dyDescent="0.45">
      <c r="A221" t="s">
        <v>20</v>
      </c>
      <c r="B221">
        <v>155</v>
      </c>
      <c r="C221" t="s">
        <v>14</v>
      </c>
      <c r="D221">
        <v>42</v>
      </c>
    </row>
    <row r="222" spans="1:4" x14ac:dyDescent="0.45">
      <c r="A222" t="s">
        <v>20</v>
      </c>
      <c r="B222">
        <v>189</v>
      </c>
      <c r="C222" t="s">
        <v>14</v>
      </c>
      <c r="D222">
        <v>156</v>
      </c>
    </row>
    <row r="223" spans="1:4" x14ac:dyDescent="0.45">
      <c r="A223" t="s">
        <v>20</v>
      </c>
      <c r="B223">
        <v>4799</v>
      </c>
      <c r="C223" t="s">
        <v>14</v>
      </c>
      <c r="D223">
        <v>1368</v>
      </c>
    </row>
    <row r="224" spans="1:4" x14ac:dyDescent="0.45">
      <c r="A224" t="s">
        <v>20</v>
      </c>
      <c r="B224">
        <v>1137</v>
      </c>
      <c r="C224" t="s">
        <v>14</v>
      </c>
      <c r="D224">
        <v>102</v>
      </c>
    </row>
    <row r="225" spans="1:4" x14ac:dyDescent="0.45">
      <c r="A225" t="s">
        <v>20</v>
      </c>
      <c r="B225">
        <v>1152</v>
      </c>
      <c r="C225" t="s">
        <v>14</v>
      </c>
      <c r="D225">
        <v>86</v>
      </c>
    </row>
    <row r="226" spans="1:4" x14ac:dyDescent="0.45">
      <c r="A226" t="s">
        <v>20</v>
      </c>
      <c r="B226">
        <v>50</v>
      </c>
      <c r="C226" t="s">
        <v>14</v>
      </c>
      <c r="D226">
        <v>253</v>
      </c>
    </row>
    <row r="227" spans="1:4" x14ac:dyDescent="0.45">
      <c r="A227" t="s">
        <v>20</v>
      </c>
      <c r="B227">
        <v>3059</v>
      </c>
      <c r="C227" t="s">
        <v>14</v>
      </c>
      <c r="D227">
        <v>157</v>
      </c>
    </row>
    <row r="228" spans="1:4" x14ac:dyDescent="0.45">
      <c r="A228" t="s">
        <v>20</v>
      </c>
      <c r="B228">
        <v>34</v>
      </c>
      <c r="C228" t="s">
        <v>14</v>
      </c>
      <c r="D228">
        <v>183</v>
      </c>
    </row>
    <row r="229" spans="1:4" x14ac:dyDescent="0.45">
      <c r="A229" t="s">
        <v>20</v>
      </c>
      <c r="B229">
        <v>220</v>
      </c>
      <c r="C229" t="s">
        <v>14</v>
      </c>
      <c r="D229">
        <v>82</v>
      </c>
    </row>
    <row r="230" spans="1:4" x14ac:dyDescent="0.45">
      <c r="A230" t="s">
        <v>20</v>
      </c>
      <c r="B230">
        <v>1604</v>
      </c>
      <c r="C230" t="s">
        <v>14</v>
      </c>
      <c r="D230">
        <v>1</v>
      </c>
    </row>
    <row r="231" spans="1:4" x14ac:dyDescent="0.45">
      <c r="A231" t="s">
        <v>20</v>
      </c>
      <c r="B231">
        <v>454</v>
      </c>
      <c r="C231" t="s">
        <v>14</v>
      </c>
      <c r="D231">
        <v>1198</v>
      </c>
    </row>
    <row r="232" spans="1:4" x14ac:dyDescent="0.45">
      <c r="A232" t="s">
        <v>20</v>
      </c>
      <c r="B232">
        <v>123</v>
      </c>
      <c r="C232" t="s">
        <v>14</v>
      </c>
      <c r="D232">
        <v>648</v>
      </c>
    </row>
    <row r="233" spans="1:4" x14ac:dyDescent="0.45">
      <c r="A233" t="s">
        <v>20</v>
      </c>
      <c r="B233">
        <v>299</v>
      </c>
      <c r="C233" t="s">
        <v>14</v>
      </c>
      <c r="D233">
        <v>64</v>
      </c>
    </row>
    <row r="234" spans="1:4" x14ac:dyDescent="0.45">
      <c r="A234" t="s">
        <v>20</v>
      </c>
      <c r="B234">
        <v>2237</v>
      </c>
      <c r="C234" t="s">
        <v>14</v>
      </c>
      <c r="D234">
        <v>62</v>
      </c>
    </row>
    <row r="235" spans="1:4" x14ac:dyDescent="0.45">
      <c r="A235" t="s">
        <v>20</v>
      </c>
      <c r="B235">
        <v>645</v>
      </c>
      <c r="C235" t="s">
        <v>14</v>
      </c>
      <c r="D235">
        <v>750</v>
      </c>
    </row>
    <row r="236" spans="1:4" x14ac:dyDescent="0.45">
      <c r="A236" t="s">
        <v>20</v>
      </c>
      <c r="B236">
        <v>484</v>
      </c>
      <c r="C236" t="s">
        <v>14</v>
      </c>
      <c r="D236">
        <v>105</v>
      </c>
    </row>
    <row r="237" spans="1:4" x14ac:dyDescent="0.45">
      <c r="A237" t="s">
        <v>20</v>
      </c>
      <c r="B237">
        <v>154</v>
      </c>
      <c r="C237" t="s">
        <v>14</v>
      </c>
      <c r="D237">
        <v>2604</v>
      </c>
    </row>
    <row r="238" spans="1:4" x14ac:dyDescent="0.45">
      <c r="A238" t="s">
        <v>20</v>
      </c>
      <c r="B238">
        <v>82</v>
      </c>
      <c r="C238" t="s">
        <v>14</v>
      </c>
      <c r="D238">
        <v>65</v>
      </c>
    </row>
    <row r="239" spans="1:4" x14ac:dyDescent="0.45">
      <c r="A239" t="s">
        <v>20</v>
      </c>
      <c r="B239">
        <v>134</v>
      </c>
      <c r="C239" t="s">
        <v>14</v>
      </c>
      <c r="D239">
        <v>94</v>
      </c>
    </row>
    <row r="240" spans="1:4" x14ac:dyDescent="0.45">
      <c r="A240" t="s">
        <v>20</v>
      </c>
      <c r="B240">
        <v>5203</v>
      </c>
      <c r="C240" t="s">
        <v>14</v>
      </c>
      <c r="D240">
        <v>257</v>
      </c>
    </row>
    <row r="241" spans="1:4" x14ac:dyDescent="0.45">
      <c r="A241" t="s">
        <v>20</v>
      </c>
      <c r="B241">
        <v>94</v>
      </c>
      <c r="C241" t="s">
        <v>14</v>
      </c>
      <c r="D241">
        <v>2928</v>
      </c>
    </row>
    <row r="242" spans="1:4" x14ac:dyDescent="0.45">
      <c r="A242" t="s">
        <v>20</v>
      </c>
      <c r="B242">
        <v>205</v>
      </c>
      <c r="C242" t="s">
        <v>14</v>
      </c>
      <c r="D242">
        <v>4697</v>
      </c>
    </row>
    <row r="243" spans="1:4" x14ac:dyDescent="0.45">
      <c r="A243" t="s">
        <v>20</v>
      </c>
      <c r="B243">
        <v>92</v>
      </c>
      <c r="C243" t="s">
        <v>14</v>
      </c>
      <c r="D243">
        <v>2915</v>
      </c>
    </row>
    <row r="244" spans="1:4" x14ac:dyDescent="0.45">
      <c r="A244" t="s">
        <v>20</v>
      </c>
      <c r="B244">
        <v>219</v>
      </c>
      <c r="C244" t="s">
        <v>14</v>
      </c>
      <c r="D244">
        <v>18</v>
      </c>
    </row>
    <row r="245" spans="1:4" x14ac:dyDescent="0.45">
      <c r="A245" t="s">
        <v>20</v>
      </c>
      <c r="B245">
        <v>2526</v>
      </c>
      <c r="C245" t="s">
        <v>14</v>
      </c>
      <c r="D245">
        <v>602</v>
      </c>
    </row>
    <row r="246" spans="1:4" x14ac:dyDescent="0.45">
      <c r="A246" t="s">
        <v>20</v>
      </c>
      <c r="B246">
        <v>94</v>
      </c>
      <c r="C246" t="s">
        <v>14</v>
      </c>
      <c r="D246">
        <v>1</v>
      </c>
    </row>
    <row r="247" spans="1:4" x14ac:dyDescent="0.45">
      <c r="A247" t="s">
        <v>20</v>
      </c>
      <c r="B247">
        <v>1713</v>
      </c>
      <c r="C247" t="s">
        <v>14</v>
      </c>
      <c r="D247">
        <v>3868</v>
      </c>
    </row>
    <row r="248" spans="1:4" x14ac:dyDescent="0.45">
      <c r="A248" t="s">
        <v>20</v>
      </c>
      <c r="B248">
        <v>249</v>
      </c>
      <c r="C248" t="s">
        <v>14</v>
      </c>
      <c r="D248">
        <v>504</v>
      </c>
    </row>
    <row r="249" spans="1:4" x14ac:dyDescent="0.45">
      <c r="A249" t="s">
        <v>20</v>
      </c>
      <c r="B249">
        <v>192</v>
      </c>
      <c r="C249" t="s">
        <v>14</v>
      </c>
      <c r="D249">
        <v>14</v>
      </c>
    </row>
    <row r="250" spans="1:4" x14ac:dyDescent="0.45">
      <c r="A250" t="s">
        <v>20</v>
      </c>
      <c r="B250">
        <v>247</v>
      </c>
      <c r="C250" t="s">
        <v>14</v>
      </c>
      <c r="D250">
        <v>750</v>
      </c>
    </row>
    <row r="251" spans="1:4" x14ac:dyDescent="0.45">
      <c r="A251" t="s">
        <v>20</v>
      </c>
      <c r="B251">
        <v>2293</v>
      </c>
      <c r="C251" t="s">
        <v>14</v>
      </c>
      <c r="D251">
        <v>77</v>
      </c>
    </row>
    <row r="252" spans="1:4" x14ac:dyDescent="0.45">
      <c r="A252" t="s">
        <v>20</v>
      </c>
      <c r="B252">
        <v>3131</v>
      </c>
      <c r="C252" t="s">
        <v>14</v>
      </c>
      <c r="D252">
        <v>752</v>
      </c>
    </row>
    <row r="253" spans="1:4" x14ac:dyDescent="0.45">
      <c r="A253" t="s">
        <v>20</v>
      </c>
      <c r="B253">
        <v>143</v>
      </c>
      <c r="C253" t="s">
        <v>14</v>
      </c>
      <c r="D253">
        <v>131</v>
      </c>
    </row>
    <row r="254" spans="1:4" x14ac:dyDescent="0.45">
      <c r="A254" t="s">
        <v>20</v>
      </c>
      <c r="B254">
        <v>296</v>
      </c>
      <c r="C254" t="s">
        <v>14</v>
      </c>
      <c r="D254">
        <v>87</v>
      </c>
    </row>
    <row r="255" spans="1:4" x14ac:dyDescent="0.45">
      <c r="A255" t="s">
        <v>20</v>
      </c>
      <c r="B255">
        <v>170</v>
      </c>
      <c r="C255" t="s">
        <v>14</v>
      </c>
      <c r="D255">
        <v>1063</v>
      </c>
    </row>
    <row r="256" spans="1:4" x14ac:dyDescent="0.45">
      <c r="A256" t="s">
        <v>20</v>
      </c>
      <c r="B256">
        <v>86</v>
      </c>
      <c r="C256" t="s">
        <v>14</v>
      </c>
      <c r="D256">
        <v>76</v>
      </c>
    </row>
    <row r="257" spans="1:4" x14ac:dyDescent="0.45">
      <c r="A257" t="s">
        <v>20</v>
      </c>
      <c r="B257">
        <v>6286</v>
      </c>
      <c r="C257" t="s">
        <v>14</v>
      </c>
      <c r="D257">
        <v>4428</v>
      </c>
    </row>
    <row r="258" spans="1:4" x14ac:dyDescent="0.45">
      <c r="A258" t="s">
        <v>20</v>
      </c>
      <c r="B258">
        <v>3727</v>
      </c>
      <c r="C258" t="s">
        <v>14</v>
      </c>
      <c r="D258">
        <v>58</v>
      </c>
    </row>
    <row r="259" spans="1:4" x14ac:dyDescent="0.45">
      <c r="A259" t="s">
        <v>20</v>
      </c>
      <c r="B259">
        <v>1605</v>
      </c>
      <c r="C259" t="s">
        <v>14</v>
      </c>
      <c r="D259">
        <v>111</v>
      </c>
    </row>
    <row r="260" spans="1:4" x14ac:dyDescent="0.45">
      <c r="A260" t="s">
        <v>20</v>
      </c>
      <c r="B260">
        <v>2120</v>
      </c>
      <c r="C260" t="s">
        <v>14</v>
      </c>
      <c r="D260">
        <v>2955</v>
      </c>
    </row>
    <row r="261" spans="1:4" x14ac:dyDescent="0.45">
      <c r="A261" t="s">
        <v>20</v>
      </c>
      <c r="B261">
        <v>50</v>
      </c>
      <c r="C261" t="s">
        <v>14</v>
      </c>
      <c r="D261">
        <v>1657</v>
      </c>
    </row>
    <row r="262" spans="1:4" x14ac:dyDescent="0.45">
      <c r="A262" t="s">
        <v>20</v>
      </c>
      <c r="B262">
        <v>2080</v>
      </c>
      <c r="C262" t="s">
        <v>14</v>
      </c>
      <c r="D262">
        <v>926</v>
      </c>
    </row>
    <row r="263" spans="1:4" x14ac:dyDescent="0.45">
      <c r="A263" t="s">
        <v>20</v>
      </c>
      <c r="B263">
        <v>2105</v>
      </c>
      <c r="C263" t="s">
        <v>14</v>
      </c>
      <c r="D263">
        <v>77</v>
      </c>
    </row>
    <row r="264" spans="1:4" x14ac:dyDescent="0.45">
      <c r="A264" t="s">
        <v>20</v>
      </c>
      <c r="B264">
        <v>2436</v>
      </c>
      <c r="C264" t="s">
        <v>14</v>
      </c>
      <c r="D264">
        <v>1748</v>
      </c>
    </row>
    <row r="265" spans="1:4" x14ac:dyDescent="0.45">
      <c r="A265" t="s">
        <v>20</v>
      </c>
      <c r="B265">
        <v>80</v>
      </c>
      <c r="C265" t="s">
        <v>14</v>
      </c>
      <c r="D265">
        <v>79</v>
      </c>
    </row>
    <row r="266" spans="1:4" x14ac:dyDescent="0.45">
      <c r="A266" t="s">
        <v>20</v>
      </c>
      <c r="B266">
        <v>42</v>
      </c>
      <c r="C266" t="s">
        <v>14</v>
      </c>
      <c r="D266">
        <v>889</v>
      </c>
    </row>
    <row r="267" spans="1:4" x14ac:dyDescent="0.45">
      <c r="A267" t="s">
        <v>20</v>
      </c>
      <c r="B267">
        <v>139</v>
      </c>
      <c r="C267" t="s">
        <v>14</v>
      </c>
      <c r="D267">
        <v>56</v>
      </c>
    </row>
    <row r="268" spans="1:4" x14ac:dyDescent="0.45">
      <c r="A268" t="s">
        <v>20</v>
      </c>
      <c r="B268">
        <v>159</v>
      </c>
      <c r="C268" t="s">
        <v>14</v>
      </c>
      <c r="D268">
        <v>1</v>
      </c>
    </row>
    <row r="269" spans="1:4" x14ac:dyDescent="0.45">
      <c r="A269" t="s">
        <v>20</v>
      </c>
      <c r="B269">
        <v>381</v>
      </c>
      <c r="C269" t="s">
        <v>14</v>
      </c>
      <c r="D269">
        <v>83</v>
      </c>
    </row>
    <row r="270" spans="1:4" x14ac:dyDescent="0.45">
      <c r="A270" t="s">
        <v>20</v>
      </c>
      <c r="B270">
        <v>194</v>
      </c>
      <c r="C270" t="s">
        <v>14</v>
      </c>
      <c r="D270">
        <v>2025</v>
      </c>
    </row>
    <row r="271" spans="1:4" x14ac:dyDescent="0.45">
      <c r="A271" t="s">
        <v>20</v>
      </c>
      <c r="B271">
        <v>106</v>
      </c>
      <c r="C271" t="s">
        <v>14</v>
      </c>
      <c r="D271">
        <v>14</v>
      </c>
    </row>
    <row r="272" spans="1:4" x14ac:dyDescent="0.45">
      <c r="A272" t="s">
        <v>20</v>
      </c>
      <c r="B272">
        <v>142</v>
      </c>
      <c r="C272" t="s">
        <v>14</v>
      </c>
      <c r="D272">
        <v>656</v>
      </c>
    </row>
    <row r="273" spans="1:4" x14ac:dyDescent="0.45">
      <c r="A273" t="s">
        <v>20</v>
      </c>
      <c r="B273">
        <v>211</v>
      </c>
      <c r="C273" t="s">
        <v>14</v>
      </c>
      <c r="D273">
        <v>1596</v>
      </c>
    </row>
    <row r="274" spans="1:4" x14ac:dyDescent="0.45">
      <c r="A274" t="s">
        <v>20</v>
      </c>
      <c r="B274">
        <v>2756</v>
      </c>
      <c r="C274" t="s">
        <v>14</v>
      </c>
      <c r="D274">
        <v>10</v>
      </c>
    </row>
    <row r="275" spans="1:4" x14ac:dyDescent="0.45">
      <c r="A275" t="s">
        <v>20</v>
      </c>
      <c r="B275">
        <v>173</v>
      </c>
      <c r="C275" t="s">
        <v>14</v>
      </c>
      <c r="D275">
        <v>1121</v>
      </c>
    </row>
    <row r="276" spans="1:4" x14ac:dyDescent="0.45">
      <c r="A276" t="s">
        <v>20</v>
      </c>
      <c r="B276">
        <v>87</v>
      </c>
      <c r="C276" t="s">
        <v>14</v>
      </c>
      <c r="D276">
        <v>15</v>
      </c>
    </row>
    <row r="277" spans="1:4" x14ac:dyDescent="0.45">
      <c r="A277" t="s">
        <v>20</v>
      </c>
      <c r="B277">
        <v>1572</v>
      </c>
      <c r="C277" t="s">
        <v>14</v>
      </c>
      <c r="D277">
        <v>191</v>
      </c>
    </row>
    <row r="278" spans="1:4" x14ac:dyDescent="0.45">
      <c r="A278" t="s">
        <v>20</v>
      </c>
      <c r="B278">
        <v>2346</v>
      </c>
      <c r="C278" t="s">
        <v>14</v>
      </c>
      <c r="D278">
        <v>16</v>
      </c>
    </row>
    <row r="279" spans="1:4" x14ac:dyDescent="0.45">
      <c r="A279" t="s">
        <v>20</v>
      </c>
      <c r="B279">
        <v>115</v>
      </c>
      <c r="C279" t="s">
        <v>14</v>
      </c>
      <c r="D279">
        <v>17</v>
      </c>
    </row>
    <row r="280" spans="1:4" x14ac:dyDescent="0.45">
      <c r="A280" t="s">
        <v>20</v>
      </c>
      <c r="B280">
        <v>85</v>
      </c>
      <c r="C280" t="s">
        <v>14</v>
      </c>
      <c r="D280">
        <v>34</v>
      </c>
    </row>
    <row r="281" spans="1:4" x14ac:dyDescent="0.45">
      <c r="A281" t="s">
        <v>20</v>
      </c>
      <c r="B281">
        <v>144</v>
      </c>
      <c r="C281" t="s">
        <v>14</v>
      </c>
      <c r="D281">
        <v>1</v>
      </c>
    </row>
    <row r="282" spans="1:4" x14ac:dyDescent="0.45">
      <c r="A282" t="s">
        <v>20</v>
      </c>
      <c r="B282">
        <v>2443</v>
      </c>
      <c r="C282" t="s">
        <v>14</v>
      </c>
      <c r="D282">
        <v>1274</v>
      </c>
    </row>
    <row r="283" spans="1:4" x14ac:dyDescent="0.45">
      <c r="A283" t="s">
        <v>20</v>
      </c>
      <c r="B283">
        <v>64</v>
      </c>
      <c r="C283" t="s">
        <v>14</v>
      </c>
      <c r="D283">
        <v>210</v>
      </c>
    </row>
    <row r="284" spans="1:4" x14ac:dyDescent="0.45">
      <c r="A284" t="s">
        <v>20</v>
      </c>
      <c r="B284">
        <v>268</v>
      </c>
      <c r="C284" t="s">
        <v>14</v>
      </c>
      <c r="D284">
        <v>248</v>
      </c>
    </row>
    <row r="285" spans="1:4" x14ac:dyDescent="0.45">
      <c r="A285" t="s">
        <v>20</v>
      </c>
      <c r="B285">
        <v>195</v>
      </c>
      <c r="C285" t="s">
        <v>14</v>
      </c>
      <c r="D285">
        <v>513</v>
      </c>
    </row>
    <row r="286" spans="1:4" x14ac:dyDescent="0.45">
      <c r="A286" t="s">
        <v>20</v>
      </c>
      <c r="B286">
        <v>186</v>
      </c>
      <c r="C286" t="s">
        <v>14</v>
      </c>
      <c r="D286">
        <v>3410</v>
      </c>
    </row>
    <row r="287" spans="1:4" x14ac:dyDescent="0.45">
      <c r="A287" t="s">
        <v>20</v>
      </c>
      <c r="B287">
        <v>460</v>
      </c>
      <c r="C287" t="s">
        <v>14</v>
      </c>
      <c r="D287">
        <v>10</v>
      </c>
    </row>
    <row r="288" spans="1:4" x14ac:dyDescent="0.45">
      <c r="A288" t="s">
        <v>20</v>
      </c>
      <c r="B288">
        <v>2528</v>
      </c>
      <c r="C288" t="s">
        <v>14</v>
      </c>
      <c r="D288">
        <v>2201</v>
      </c>
    </row>
    <row r="289" spans="1:4" x14ac:dyDescent="0.45">
      <c r="A289" t="s">
        <v>20</v>
      </c>
      <c r="B289">
        <v>3657</v>
      </c>
      <c r="C289" t="s">
        <v>14</v>
      </c>
      <c r="D289">
        <v>676</v>
      </c>
    </row>
    <row r="290" spans="1:4" x14ac:dyDescent="0.45">
      <c r="A290" t="s">
        <v>20</v>
      </c>
      <c r="B290">
        <v>131</v>
      </c>
      <c r="C290" t="s">
        <v>14</v>
      </c>
      <c r="D290">
        <v>831</v>
      </c>
    </row>
    <row r="291" spans="1:4" x14ac:dyDescent="0.45">
      <c r="A291" t="s">
        <v>20</v>
      </c>
      <c r="B291">
        <v>239</v>
      </c>
      <c r="C291" t="s">
        <v>14</v>
      </c>
      <c r="D291">
        <v>859</v>
      </c>
    </row>
    <row r="292" spans="1:4" x14ac:dyDescent="0.45">
      <c r="A292" t="s">
        <v>20</v>
      </c>
      <c r="B292">
        <v>78</v>
      </c>
      <c r="C292" t="s">
        <v>14</v>
      </c>
      <c r="D292">
        <v>45</v>
      </c>
    </row>
    <row r="293" spans="1:4" x14ac:dyDescent="0.45">
      <c r="A293" t="s">
        <v>20</v>
      </c>
      <c r="B293">
        <v>1773</v>
      </c>
      <c r="C293" t="s">
        <v>14</v>
      </c>
      <c r="D293">
        <v>6</v>
      </c>
    </row>
    <row r="294" spans="1:4" x14ac:dyDescent="0.45">
      <c r="A294" t="s">
        <v>20</v>
      </c>
      <c r="B294">
        <v>32</v>
      </c>
      <c r="C294" t="s">
        <v>14</v>
      </c>
      <c r="D294">
        <v>7</v>
      </c>
    </row>
    <row r="295" spans="1:4" x14ac:dyDescent="0.45">
      <c r="A295" t="s">
        <v>20</v>
      </c>
      <c r="B295">
        <v>369</v>
      </c>
      <c r="C295" t="s">
        <v>14</v>
      </c>
      <c r="D295">
        <v>31</v>
      </c>
    </row>
    <row r="296" spans="1:4" x14ac:dyDescent="0.45">
      <c r="A296" t="s">
        <v>20</v>
      </c>
      <c r="B296">
        <v>89</v>
      </c>
      <c r="C296" t="s">
        <v>14</v>
      </c>
      <c r="D296">
        <v>78</v>
      </c>
    </row>
    <row r="297" spans="1:4" x14ac:dyDescent="0.45">
      <c r="A297" t="s">
        <v>20</v>
      </c>
      <c r="B297">
        <v>147</v>
      </c>
      <c r="C297" t="s">
        <v>14</v>
      </c>
      <c r="D297">
        <v>1225</v>
      </c>
    </row>
    <row r="298" spans="1:4" x14ac:dyDescent="0.45">
      <c r="A298" t="s">
        <v>20</v>
      </c>
      <c r="B298">
        <v>126</v>
      </c>
      <c r="C298" t="s">
        <v>14</v>
      </c>
      <c r="D298">
        <v>1</v>
      </c>
    </row>
    <row r="299" spans="1:4" x14ac:dyDescent="0.45">
      <c r="A299" t="s">
        <v>20</v>
      </c>
      <c r="B299">
        <v>2218</v>
      </c>
      <c r="C299" t="s">
        <v>14</v>
      </c>
      <c r="D299">
        <v>67</v>
      </c>
    </row>
    <row r="300" spans="1:4" x14ac:dyDescent="0.45">
      <c r="A300" t="s">
        <v>20</v>
      </c>
      <c r="B300">
        <v>202</v>
      </c>
      <c r="C300" t="s">
        <v>14</v>
      </c>
      <c r="D300">
        <v>19</v>
      </c>
    </row>
    <row r="301" spans="1:4" x14ac:dyDescent="0.45">
      <c r="A301" t="s">
        <v>20</v>
      </c>
      <c r="B301">
        <v>140</v>
      </c>
      <c r="C301" t="s">
        <v>14</v>
      </c>
      <c r="D301">
        <v>2108</v>
      </c>
    </row>
    <row r="302" spans="1:4" x14ac:dyDescent="0.45">
      <c r="A302" t="s">
        <v>20</v>
      </c>
      <c r="B302">
        <v>1052</v>
      </c>
      <c r="C302" t="s">
        <v>14</v>
      </c>
      <c r="D302">
        <v>679</v>
      </c>
    </row>
    <row r="303" spans="1:4" x14ac:dyDescent="0.45">
      <c r="A303" t="s">
        <v>20</v>
      </c>
      <c r="B303">
        <v>247</v>
      </c>
      <c r="C303" t="s">
        <v>14</v>
      </c>
      <c r="D303">
        <v>36</v>
      </c>
    </row>
    <row r="304" spans="1:4" x14ac:dyDescent="0.45">
      <c r="A304" t="s">
        <v>20</v>
      </c>
      <c r="B304">
        <v>84</v>
      </c>
      <c r="C304" t="s">
        <v>14</v>
      </c>
      <c r="D304">
        <v>47</v>
      </c>
    </row>
    <row r="305" spans="1:4" x14ac:dyDescent="0.45">
      <c r="A305" t="s">
        <v>20</v>
      </c>
      <c r="B305">
        <v>88</v>
      </c>
      <c r="C305" t="s">
        <v>14</v>
      </c>
      <c r="D305">
        <v>70</v>
      </c>
    </row>
    <row r="306" spans="1:4" x14ac:dyDescent="0.45">
      <c r="A306" t="s">
        <v>20</v>
      </c>
      <c r="B306">
        <v>156</v>
      </c>
      <c r="C306" t="s">
        <v>14</v>
      </c>
      <c r="D306">
        <v>154</v>
      </c>
    </row>
    <row r="307" spans="1:4" x14ac:dyDescent="0.45">
      <c r="A307" t="s">
        <v>20</v>
      </c>
      <c r="B307">
        <v>2985</v>
      </c>
      <c r="C307" t="s">
        <v>14</v>
      </c>
      <c r="D307">
        <v>22</v>
      </c>
    </row>
    <row r="308" spans="1:4" x14ac:dyDescent="0.45">
      <c r="A308" t="s">
        <v>20</v>
      </c>
      <c r="B308">
        <v>762</v>
      </c>
      <c r="C308" t="s">
        <v>14</v>
      </c>
      <c r="D308">
        <v>1758</v>
      </c>
    </row>
    <row r="309" spans="1:4" x14ac:dyDescent="0.45">
      <c r="A309" t="s">
        <v>20</v>
      </c>
      <c r="B309">
        <v>554</v>
      </c>
      <c r="C309" t="s">
        <v>14</v>
      </c>
      <c r="D309">
        <v>94</v>
      </c>
    </row>
    <row r="310" spans="1:4" x14ac:dyDescent="0.45">
      <c r="A310" t="s">
        <v>20</v>
      </c>
      <c r="B310">
        <v>135</v>
      </c>
      <c r="C310" t="s">
        <v>14</v>
      </c>
      <c r="D310">
        <v>33</v>
      </c>
    </row>
    <row r="311" spans="1:4" x14ac:dyDescent="0.45">
      <c r="A311" t="s">
        <v>20</v>
      </c>
      <c r="B311">
        <v>122</v>
      </c>
      <c r="C311" t="s">
        <v>14</v>
      </c>
      <c r="D311">
        <v>1</v>
      </c>
    </row>
    <row r="312" spans="1:4" x14ac:dyDescent="0.45">
      <c r="A312" t="s">
        <v>20</v>
      </c>
      <c r="B312">
        <v>221</v>
      </c>
      <c r="C312" t="s">
        <v>14</v>
      </c>
      <c r="D312">
        <v>31</v>
      </c>
    </row>
    <row r="313" spans="1:4" x14ac:dyDescent="0.45">
      <c r="A313" t="s">
        <v>20</v>
      </c>
      <c r="B313">
        <v>126</v>
      </c>
      <c r="C313" t="s">
        <v>14</v>
      </c>
      <c r="D313">
        <v>35</v>
      </c>
    </row>
    <row r="314" spans="1:4" x14ac:dyDescent="0.45">
      <c r="A314" t="s">
        <v>20</v>
      </c>
      <c r="B314">
        <v>1022</v>
      </c>
      <c r="C314" t="s">
        <v>14</v>
      </c>
      <c r="D314">
        <v>63</v>
      </c>
    </row>
    <row r="315" spans="1:4" x14ac:dyDescent="0.45">
      <c r="A315" t="s">
        <v>20</v>
      </c>
      <c r="B315">
        <v>3177</v>
      </c>
      <c r="C315" t="s">
        <v>14</v>
      </c>
      <c r="D315">
        <v>526</v>
      </c>
    </row>
    <row r="316" spans="1:4" x14ac:dyDescent="0.45">
      <c r="A316" t="s">
        <v>20</v>
      </c>
      <c r="B316">
        <v>198</v>
      </c>
      <c r="C316" t="s">
        <v>14</v>
      </c>
      <c r="D316">
        <v>121</v>
      </c>
    </row>
    <row r="317" spans="1:4" x14ac:dyDescent="0.45">
      <c r="A317" t="s">
        <v>20</v>
      </c>
      <c r="B317">
        <v>85</v>
      </c>
      <c r="C317" t="s">
        <v>14</v>
      </c>
      <c r="D317">
        <v>67</v>
      </c>
    </row>
    <row r="318" spans="1:4" x14ac:dyDescent="0.45">
      <c r="A318" t="s">
        <v>20</v>
      </c>
      <c r="B318">
        <v>3596</v>
      </c>
      <c r="C318" t="s">
        <v>14</v>
      </c>
      <c r="D318">
        <v>57</v>
      </c>
    </row>
    <row r="319" spans="1:4" x14ac:dyDescent="0.45">
      <c r="A319" t="s">
        <v>20</v>
      </c>
      <c r="B319">
        <v>244</v>
      </c>
      <c r="C319" t="s">
        <v>14</v>
      </c>
      <c r="D319">
        <v>1229</v>
      </c>
    </row>
    <row r="320" spans="1:4" x14ac:dyDescent="0.45">
      <c r="A320" t="s">
        <v>20</v>
      </c>
      <c r="B320">
        <v>5180</v>
      </c>
      <c r="C320" t="s">
        <v>14</v>
      </c>
      <c r="D320">
        <v>12</v>
      </c>
    </row>
    <row r="321" spans="1:4" x14ac:dyDescent="0.45">
      <c r="A321" t="s">
        <v>20</v>
      </c>
      <c r="B321">
        <v>589</v>
      </c>
      <c r="C321" t="s">
        <v>14</v>
      </c>
      <c r="D321">
        <v>452</v>
      </c>
    </row>
    <row r="322" spans="1:4" x14ac:dyDescent="0.45">
      <c r="A322" t="s">
        <v>20</v>
      </c>
      <c r="B322">
        <v>2725</v>
      </c>
      <c r="C322" t="s">
        <v>14</v>
      </c>
      <c r="D322">
        <v>1886</v>
      </c>
    </row>
    <row r="323" spans="1:4" x14ac:dyDescent="0.45">
      <c r="A323" t="s">
        <v>20</v>
      </c>
      <c r="B323">
        <v>300</v>
      </c>
      <c r="C323" t="s">
        <v>14</v>
      </c>
      <c r="D323">
        <v>1825</v>
      </c>
    </row>
    <row r="324" spans="1:4" x14ac:dyDescent="0.45">
      <c r="A324" t="s">
        <v>20</v>
      </c>
      <c r="B324">
        <v>144</v>
      </c>
      <c r="C324" t="s">
        <v>14</v>
      </c>
      <c r="D324">
        <v>31</v>
      </c>
    </row>
    <row r="325" spans="1:4" x14ac:dyDescent="0.45">
      <c r="A325" t="s">
        <v>20</v>
      </c>
      <c r="B325">
        <v>87</v>
      </c>
      <c r="C325" t="s">
        <v>14</v>
      </c>
      <c r="D325">
        <v>107</v>
      </c>
    </row>
    <row r="326" spans="1:4" x14ac:dyDescent="0.45">
      <c r="A326" t="s">
        <v>20</v>
      </c>
      <c r="B326">
        <v>3116</v>
      </c>
      <c r="C326" t="s">
        <v>14</v>
      </c>
      <c r="D326">
        <v>27</v>
      </c>
    </row>
    <row r="327" spans="1:4" x14ac:dyDescent="0.45">
      <c r="A327" t="s">
        <v>20</v>
      </c>
      <c r="B327">
        <v>909</v>
      </c>
      <c r="C327" t="s">
        <v>14</v>
      </c>
      <c r="D327">
        <v>1221</v>
      </c>
    </row>
    <row r="328" spans="1:4" x14ac:dyDescent="0.45">
      <c r="A328" t="s">
        <v>20</v>
      </c>
      <c r="B328">
        <v>1613</v>
      </c>
      <c r="C328" t="s">
        <v>14</v>
      </c>
      <c r="D328">
        <v>1</v>
      </c>
    </row>
    <row r="329" spans="1:4" x14ac:dyDescent="0.45">
      <c r="A329" t="s">
        <v>20</v>
      </c>
      <c r="B329">
        <v>136</v>
      </c>
      <c r="C329" t="s">
        <v>14</v>
      </c>
      <c r="D329">
        <v>16</v>
      </c>
    </row>
    <row r="330" spans="1:4" x14ac:dyDescent="0.45">
      <c r="A330" t="s">
        <v>20</v>
      </c>
      <c r="B330">
        <v>130</v>
      </c>
      <c r="C330" t="s">
        <v>14</v>
      </c>
      <c r="D330">
        <v>41</v>
      </c>
    </row>
    <row r="331" spans="1:4" x14ac:dyDescent="0.45">
      <c r="A331" t="s">
        <v>20</v>
      </c>
      <c r="B331">
        <v>102</v>
      </c>
      <c r="C331" t="s">
        <v>14</v>
      </c>
      <c r="D331">
        <v>523</v>
      </c>
    </row>
    <row r="332" spans="1:4" x14ac:dyDescent="0.45">
      <c r="A332" t="s">
        <v>20</v>
      </c>
      <c r="B332">
        <v>4006</v>
      </c>
      <c r="C332" t="s">
        <v>14</v>
      </c>
      <c r="D332">
        <v>141</v>
      </c>
    </row>
    <row r="333" spans="1:4" x14ac:dyDescent="0.45">
      <c r="A333" t="s">
        <v>20</v>
      </c>
      <c r="B333">
        <v>1629</v>
      </c>
      <c r="C333" t="s">
        <v>14</v>
      </c>
      <c r="D333">
        <v>52</v>
      </c>
    </row>
    <row r="334" spans="1:4" x14ac:dyDescent="0.45">
      <c r="A334" t="s">
        <v>20</v>
      </c>
      <c r="B334">
        <v>2188</v>
      </c>
      <c r="C334" t="s">
        <v>14</v>
      </c>
      <c r="D334">
        <v>225</v>
      </c>
    </row>
    <row r="335" spans="1:4" x14ac:dyDescent="0.45">
      <c r="A335" t="s">
        <v>20</v>
      </c>
      <c r="B335">
        <v>2409</v>
      </c>
      <c r="C335" t="s">
        <v>14</v>
      </c>
      <c r="D335">
        <v>38</v>
      </c>
    </row>
    <row r="336" spans="1:4" x14ac:dyDescent="0.45">
      <c r="A336" t="s">
        <v>20</v>
      </c>
      <c r="B336">
        <v>194</v>
      </c>
      <c r="C336" t="s">
        <v>14</v>
      </c>
      <c r="D336">
        <v>15</v>
      </c>
    </row>
    <row r="337" spans="1:4" x14ac:dyDescent="0.45">
      <c r="A337" t="s">
        <v>20</v>
      </c>
      <c r="B337">
        <v>1140</v>
      </c>
      <c r="C337" t="s">
        <v>14</v>
      </c>
      <c r="D337">
        <v>37</v>
      </c>
    </row>
    <row r="338" spans="1:4" x14ac:dyDescent="0.45">
      <c r="A338" t="s">
        <v>20</v>
      </c>
      <c r="B338">
        <v>102</v>
      </c>
      <c r="C338" t="s">
        <v>14</v>
      </c>
      <c r="D338">
        <v>112</v>
      </c>
    </row>
    <row r="339" spans="1:4" x14ac:dyDescent="0.45">
      <c r="A339" t="s">
        <v>20</v>
      </c>
      <c r="B339">
        <v>2857</v>
      </c>
      <c r="C339" t="s">
        <v>14</v>
      </c>
      <c r="D339">
        <v>21</v>
      </c>
    </row>
    <row r="340" spans="1:4" x14ac:dyDescent="0.45">
      <c r="A340" t="s">
        <v>20</v>
      </c>
      <c r="B340">
        <v>107</v>
      </c>
      <c r="C340" t="s">
        <v>14</v>
      </c>
      <c r="D340">
        <v>67</v>
      </c>
    </row>
    <row r="341" spans="1:4" x14ac:dyDescent="0.45">
      <c r="A341" t="s">
        <v>20</v>
      </c>
      <c r="B341">
        <v>160</v>
      </c>
      <c r="C341" t="s">
        <v>14</v>
      </c>
      <c r="D341">
        <v>78</v>
      </c>
    </row>
    <row r="342" spans="1:4" x14ac:dyDescent="0.45">
      <c r="A342" t="s">
        <v>20</v>
      </c>
      <c r="B342">
        <v>2230</v>
      </c>
      <c r="C342" t="s">
        <v>14</v>
      </c>
      <c r="D342">
        <v>67</v>
      </c>
    </row>
    <row r="343" spans="1:4" x14ac:dyDescent="0.45">
      <c r="A343" t="s">
        <v>20</v>
      </c>
      <c r="B343">
        <v>316</v>
      </c>
      <c r="C343" t="s">
        <v>14</v>
      </c>
      <c r="D343">
        <v>263</v>
      </c>
    </row>
    <row r="344" spans="1:4" x14ac:dyDescent="0.45">
      <c r="A344" t="s">
        <v>20</v>
      </c>
      <c r="B344">
        <v>117</v>
      </c>
      <c r="C344" t="s">
        <v>14</v>
      </c>
      <c r="D344">
        <v>1691</v>
      </c>
    </row>
    <row r="345" spans="1:4" x14ac:dyDescent="0.45">
      <c r="A345" t="s">
        <v>20</v>
      </c>
      <c r="B345">
        <v>6406</v>
      </c>
      <c r="C345" t="s">
        <v>14</v>
      </c>
      <c r="D345">
        <v>181</v>
      </c>
    </row>
    <row r="346" spans="1:4" x14ac:dyDescent="0.45">
      <c r="A346" t="s">
        <v>20</v>
      </c>
      <c r="B346">
        <v>192</v>
      </c>
      <c r="C346" t="s">
        <v>14</v>
      </c>
      <c r="D346">
        <v>13</v>
      </c>
    </row>
    <row r="347" spans="1:4" x14ac:dyDescent="0.45">
      <c r="A347" t="s">
        <v>20</v>
      </c>
      <c r="B347">
        <v>26</v>
      </c>
      <c r="C347" t="s">
        <v>14</v>
      </c>
      <c r="D347">
        <v>1</v>
      </c>
    </row>
    <row r="348" spans="1:4" x14ac:dyDescent="0.45">
      <c r="A348" t="s">
        <v>20</v>
      </c>
      <c r="B348">
        <v>723</v>
      </c>
      <c r="C348" t="s">
        <v>14</v>
      </c>
      <c r="D348">
        <v>21</v>
      </c>
    </row>
    <row r="349" spans="1:4" x14ac:dyDescent="0.45">
      <c r="A349" t="s">
        <v>20</v>
      </c>
      <c r="B349">
        <v>170</v>
      </c>
      <c r="C349" t="s">
        <v>14</v>
      </c>
      <c r="D349">
        <v>830</v>
      </c>
    </row>
    <row r="350" spans="1:4" x14ac:dyDescent="0.45">
      <c r="A350" t="s">
        <v>20</v>
      </c>
      <c r="B350">
        <v>238</v>
      </c>
      <c r="C350" t="s">
        <v>14</v>
      </c>
      <c r="D350">
        <v>130</v>
      </c>
    </row>
    <row r="351" spans="1:4" x14ac:dyDescent="0.45">
      <c r="A351" t="s">
        <v>20</v>
      </c>
      <c r="B351">
        <v>55</v>
      </c>
      <c r="C351" t="s">
        <v>14</v>
      </c>
      <c r="D351">
        <v>55</v>
      </c>
    </row>
    <row r="352" spans="1:4" x14ac:dyDescent="0.45">
      <c r="A352" t="s">
        <v>20</v>
      </c>
      <c r="B352">
        <v>128</v>
      </c>
      <c r="C352" t="s">
        <v>14</v>
      </c>
      <c r="D352">
        <v>114</v>
      </c>
    </row>
    <row r="353" spans="1:4" x14ac:dyDescent="0.45">
      <c r="A353" t="s">
        <v>20</v>
      </c>
      <c r="B353">
        <v>2144</v>
      </c>
      <c r="C353" t="s">
        <v>14</v>
      </c>
      <c r="D353">
        <v>594</v>
      </c>
    </row>
    <row r="354" spans="1:4" x14ac:dyDescent="0.45">
      <c r="A354" t="s">
        <v>20</v>
      </c>
      <c r="B354">
        <v>2693</v>
      </c>
      <c r="C354" t="s">
        <v>14</v>
      </c>
      <c r="D354">
        <v>24</v>
      </c>
    </row>
    <row r="355" spans="1:4" x14ac:dyDescent="0.45">
      <c r="A355" t="s">
        <v>20</v>
      </c>
      <c r="B355">
        <v>432</v>
      </c>
      <c r="C355" t="s">
        <v>14</v>
      </c>
      <c r="D355">
        <v>252</v>
      </c>
    </row>
    <row r="356" spans="1:4" x14ac:dyDescent="0.45">
      <c r="A356" t="s">
        <v>20</v>
      </c>
      <c r="B356">
        <v>189</v>
      </c>
      <c r="C356" t="s">
        <v>14</v>
      </c>
      <c r="D356">
        <v>67</v>
      </c>
    </row>
    <row r="357" spans="1:4" x14ac:dyDescent="0.45">
      <c r="A357" t="s">
        <v>20</v>
      </c>
      <c r="B357">
        <v>154</v>
      </c>
      <c r="C357" t="s">
        <v>14</v>
      </c>
      <c r="D357">
        <v>742</v>
      </c>
    </row>
    <row r="358" spans="1:4" x14ac:dyDescent="0.45">
      <c r="A358" t="s">
        <v>20</v>
      </c>
      <c r="B358">
        <v>96</v>
      </c>
      <c r="C358" t="s">
        <v>14</v>
      </c>
      <c r="D358">
        <v>75</v>
      </c>
    </row>
    <row r="359" spans="1:4" x14ac:dyDescent="0.45">
      <c r="A359" t="s">
        <v>20</v>
      </c>
      <c r="B359">
        <v>3063</v>
      </c>
      <c r="C359" t="s">
        <v>14</v>
      </c>
      <c r="D359">
        <v>4405</v>
      </c>
    </row>
    <row r="360" spans="1:4" x14ac:dyDescent="0.45">
      <c r="A360" t="s">
        <v>20</v>
      </c>
      <c r="B360">
        <v>2266</v>
      </c>
      <c r="C360" t="s">
        <v>14</v>
      </c>
      <c r="D360">
        <v>92</v>
      </c>
    </row>
    <row r="361" spans="1:4" x14ac:dyDescent="0.45">
      <c r="A361" t="s">
        <v>20</v>
      </c>
      <c r="B361">
        <v>194</v>
      </c>
      <c r="C361" t="s">
        <v>14</v>
      </c>
      <c r="D361">
        <v>64</v>
      </c>
    </row>
    <row r="362" spans="1:4" x14ac:dyDescent="0.45">
      <c r="A362" t="s">
        <v>20</v>
      </c>
      <c r="B362">
        <v>129</v>
      </c>
      <c r="C362" t="s">
        <v>14</v>
      </c>
      <c r="D362">
        <v>64</v>
      </c>
    </row>
    <row r="363" spans="1:4" x14ac:dyDescent="0.45">
      <c r="A363" t="s">
        <v>20</v>
      </c>
      <c r="B363">
        <v>375</v>
      </c>
      <c r="C363" t="s">
        <v>14</v>
      </c>
      <c r="D363">
        <v>842</v>
      </c>
    </row>
    <row r="364" spans="1:4" x14ac:dyDescent="0.45">
      <c r="A364" t="s">
        <v>20</v>
      </c>
      <c r="B364">
        <v>409</v>
      </c>
      <c r="C364" t="s">
        <v>14</v>
      </c>
      <c r="D364">
        <v>112</v>
      </c>
    </row>
    <row r="365" spans="1:4" x14ac:dyDescent="0.45">
      <c r="A365" t="s">
        <v>20</v>
      </c>
      <c r="B365">
        <v>234</v>
      </c>
      <c r="C365" t="s">
        <v>14</v>
      </c>
      <c r="D365">
        <v>374</v>
      </c>
    </row>
    <row r="366" spans="1:4" x14ac:dyDescent="0.45">
      <c r="A366" t="s">
        <v>20</v>
      </c>
      <c r="B366">
        <v>3016</v>
      </c>
    </row>
    <row r="367" spans="1:4" x14ac:dyDescent="0.45">
      <c r="A367" t="s">
        <v>20</v>
      </c>
      <c r="B367">
        <v>264</v>
      </c>
    </row>
    <row r="368" spans="1:4" x14ac:dyDescent="0.45">
      <c r="A368" t="s">
        <v>20</v>
      </c>
      <c r="B368">
        <v>272</v>
      </c>
    </row>
    <row r="369" spans="1:2" x14ac:dyDescent="0.45">
      <c r="A369" t="s">
        <v>20</v>
      </c>
      <c r="B369">
        <v>419</v>
      </c>
    </row>
    <row r="370" spans="1:2" x14ac:dyDescent="0.45">
      <c r="A370" t="s">
        <v>20</v>
      </c>
      <c r="B370">
        <v>1621</v>
      </c>
    </row>
    <row r="371" spans="1:2" x14ac:dyDescent="0.45">
      <c r="A371" t="s">
        <v>20</v>
      </c>
      <c r="B371">
        <v>1101</v>
      </c>
    </row>
    <row r="372" spans="1:2" x14ac:dyDescent="0.45">
      <c r="A372" t="s">
        <v>20</v>
      </c>
      <c r="B372">
        <v>1073</v>
      </c>
    </row>
    <row r="373" spans="1:2" x14ac:dyDescent="0.45">
      <c r="A373" t="s">
        <v>20</v>
      </c>
      <c r="B373">
        <v>331</v>
      </c>
    </row>
    <row r="374" spans="1:2" x14ac:dyDescent="0.45">
      <c r="A374" t="s">
        <v>20</v>
      </c>
      <c r="B374">
        <v>1170</v>
      </c>
    </row>
    <row r="375" spans="1:2" x14ac:dyDescent="0.45">
      <c r="A375" t="s">
        <v>20</v>
      </c>
      <c r="B375">
        <v>363</v>
      </c>
    </row>
    <row r="376" spans="1:2" x14ac:dyDescent="0.45">
      <c r="A376" t="s">
        <v>20</v>
      </c>
      <c r="B376">
        <v>103</v>
      </c>
    </row>
    <row r="377" spans="1:2" x14ac:dyDescent="0.45">
      <c r="A377" t="s">
        <v>20</v>
      </c>
      <c r="B377">
        <v>147</v>
      </c>
    </row>
    <row r="378" spans="1:2" x14ac:dyDescent="0.45">
      <c r="A378" t="s">
        <v>20</v>
      </c>
      <c r="B378">
        <v>110</v>
      </c>
    </row>
    <row r="379" spans="1:2" x14ac:dyDescent="0.45">
      <c r="A379" t="s">
        <v>20</v>
      </c>
      <c r="B379">
        <v>134</v>
      </c>
    </row>
    <row r="380" spans="1:2" x14ac:dyDescent="0.45">
      <c r="A380" t="s">
        <v>20</v>
      </c>
      <c r="B380">
        <v>269</v>
      </c>
    </row>
    <row r="381" spans="1:2" x14ac:dyDescent="0.45">
      <c r="A381" t="s">
        <v>20</v>
      </c>
      <c r="B381">
        <v>175</v>
      </c>
    </row>
    <row r="382" spans="1:2" x14ac:dyDescent="0.45">
      <c r="A382" t="s">
        <v>20</v>
      </c>
      <c r="B382">
        <v>69</v>
      </c>
    </row>
    <row r="383" spans="1:2" x14ac:dyDescent="0.45">
      <c r="A383" t="s">
        <v>20</v>
      </c>
      <c r="B383">
        <v>190</v>
      </c>
    </row>
    <row r="384" spans="1:2" x14ac:dyDescent="0.45">
      <c r="A384" t="s">
        <v>20</v>
      </c>
      <c r="B384">
        <v>237</v>
      </c>
    </row>
    <row r="385" spans="1:2" x14ac:dyDescent="0.45">
      <c r="A385" t="s">
        <v>20</v>
      </c>
      <c r="B385">
        <v>196</v>
      </c>
    </row>
    <row r="386" spans="1:2" x14ac:dyDescent="0.45">
      <c r="A386" t="s">
        <v>20</v>
      </c>
      <c r="B386">
        <v>7295</v>
      </c>
    </row>
    <row r="387" spans="1:2" x14ac:dyDescent="0.45">
      <c r="A387" t="s">
        <v>20</v>
      </c>
      <c r="B387">
        <v>2893</v>
      </c>
    </row>
    <row r="388" spans="1:2" x14ac:dyDescent="0.45">
      <c r="A388" t="s">
        <v>20</v>
      </c>
      <c r="B388">
        <v>820</v>
      </c>
    </row>
    <row r="389" spans="1:2" x14ac:dyDescent="0.45">
      <c r="A389" t="s">
        <v>20</v>
      </c>
      <c r="B389">
        <v>2038</v>
      </c>
    </row>
    <row r="390" spans="1:2" x14ac:dyDescent="0.45">
      <c r="A390" t="s">
        <v>20</v>
      </c>
      <c r="B390">
        <v>116</v>
      </c>
    </row>
    <row r="391" spans="1:2" x14ac:dyDescent="0.45">
      <c r="A391" t="s">
        <v>20</v>
      </c>
      <c r="B391">
        <v>1345</v>
      </c>
    </row>
    <row r="392" spans="1:2" x14ac:dyDescent="0.45">
      <c r="A392" t="s">
        <v>20</v>
      </c>
      <c r="B392">
        <v>168</v>
      </c>
    </row>
    <row r="393" spans="1:2" x14ac:dyDescent="0.45">
      <c r="A393" t="s">
        <v>20</v>
      </c>
      <c r="B393">
        <v>137</v>
      </c>
    </row>
    <row r="394" spans="1:2" x14ac:dyDescent="0.45">
      <c r="A394" t="s">
        <v>20</v>
      </c>
      <c r="B394">
        <v>186</v>
      </c>
    </row>
    <row r="395" spans="1:2" x14ac:dyDescent="0.45">
      <c r="A395" t="s">
        <v>20</v>
      </c>
      <c r="B395">
        <v>125</v>
      </c>
    </row>
    <row r="396" spans="1:2" x14ac:dyDescent="0.45">
      <c r="A396" t="s">
        <v>20</v>
      </c>
      <c r="B396">
        <v>202</v>
      </c>
    </row>
    <row r="397" spans="1:2" x14ac:dyDescent="0.45">
      <c r="A397" t="s">
        <v>20</v>
      </c>
      <c r="B397">
        <v>103</v>
      </c>
    </row>
    <row r="398" spans="1:2" x14ac:dyDescent="0.45">
      <c r="A398" t="s">
        <v>20</v>
      </c>
      <c r="B398">
        <v>1785</v>
      </c>
    </row>
    <row r="399" spans="1:2" x14ac:dyDescent="0.45">
      <c r="A399" t="s">
        <v>20</v>
      </c>
      <c r="B399">
        <v>157</v>
      </c>
    </row>
    <row r="400" spans="1:2" x14ac:dyDescent="0.45">
      <c r="A400" t="s">
        <v>20</v>
      </c>
      <c r="B400">
        <v>555</v>
      </c>
    </row>
    <row r="401" spans="1:2" x14ac:dyDescent="0.45">
      <c r="A401" t="s">
        <v>20</v>
      </c>
      <c r="B401">
        <v>297</v>
      </c>
    </row>
    <row r="402" spans="1:2" x14ac:dyDescent="0.45">
      <c r="A402" t="s">
        <v>20</v>
      </c>
      <c r="B402">
        <v>123</v>
      </c>
    </row>
    <row r="403" spans="1:2" x14ac:dyDescent="0.45">
      <c r="A403" t="s">
        <v>20</v>
      </c>
      <c r="B403">
        <v>3036</v>
      </c>
    </row>
    <row r="404" spans="1:2" x14ac:dyDescent="0.45">
      <c r="A404" t="s">
        <v>20</v>
      </c>
      <c r="B404">
        <v>144</v>
      </c>
    </row>
    <row r="405" spans="1:2" x14ac:dyDescent="0.45">
      <c r="A405" t="s">
        <v>20</v>
      </c>
      <c r="B405">
        <v>121</v>
      </c>
    </row>
    <row r="406" spans="1:2" x14ac:dyDescent="0.45">
      <c r="A406" t="s">
        <v>20</v>
      </c>
      <c r="B406">
        <v>181</v>
      </c>
    </row>
    <row r="407" spans="1:2" x14ac:dyDescent="0.45">
      <c r="A407" t="s">
        <v>20</v>
      </c>
      <c r="B407">
        <v>122</v>
      </c>
    </row>
    <row r="408" spans="1:2" x14ac:dyDescent="0.45">
      <c r="A408" t="s">
        <v>20</v>
      </c>
      <c r="B408">
        <v>1071</v>
      </c>
    </row>
    <row r="409" spans="1:2" x14ac:dyDescent="0.45">
      <c r="A409" t="s">
        <v>20</v>
      </c>
      <c r="B409">
        <v>980</v>
      </c>
    </row>
    <row r="410" spans="1:2" x14ac:dyDescent="0.45">
      <c r="A410" t="s">
        <v>20</v>
      </c>
      <c r="B410">
        <v>536</v>
      </c>
    </row>
    <row r="411" spans="1:2" x14ac:dyDescent="0.45">
      <c r="A411" t="s">
        <v>20</v>
      </c>
      <c r="B411">
        <v>1991</v>
      </c>
    </row>
    <row r="412" spans="1:2" x14ac:dyDescent="0.45">
      <c r="A412" t="s">
        <v>20</v>
      </c>
      <c r="B412">
        <v>180</v>
      </c>
    </row>
    <row r="413" spans="1:2" x14ac:dyDescent="0.45">
      <c r="A413" t="s">
        <v>20</v>
      </c>
      <c r="B413">
        <v>130</v>
      </c>
    </row>
    <row r="414" spans="1:2" x14ac:dyDescent="0.45">
      <c r="A414" t="s">
        <v>20</v>
      </c>
      <c r="B414">
        <v>122</v>
      </c>
    </row>
    <row r="415" spans="1:2" x14ac:dyDescent="0.45">
      <c r="A415" t="s">
        <v>20</v>
      </c>
      <c r="B415">
        <v>140</v>
      </c>
    </row>
    <row r="416" spans="1:2" x14ac:dyDescent="0.45">
      <c r="A416" t="s">
        <v>20</v>
      </c>
      <c r="B416">
        <v>3388</v>
      </c>
    </row>
    <row r="417" spans="1:2" x14ac:dyDescent="0.45">
      <c r="A417" t="s">
        <v>20</v>
      </c>
      <c r="B417">
        <v>280</v>
      </c>
    </row>
    <row r="418" spans="1:2" x14ac:dyDescent="0.45">
      <c r="A418" t="s">
        <v>20</v>
      </c>
      <c r="B418">
        <v>366</v>
      </c>
    </row>
    <row r="419" spans="1:2" x14ac:dyDescent="0.45">
      <c r="A419" t="s">
        <v>20</v>
      </c>
      <c r="B419">
        <v>270</v>
      </c>
    </row>
    <row r="420" spans="1:2" x14ac:dyDescent="0.45">
      <c r="A420" t="s">
        <v>20</v>
      </c>
      <c r="B420">
        <v>137</v>
      </c>
    </row>
    <row r="421" spans="1:2" x14ac:dyDescent="0.45">
      <c r="A421" t="s">
        <v>20</v>
      </c>
      <c r="B421">
        <v>3205</v>
      </c>
    </row>
    <row r="422" spans="1:2" x14ac:dyDescent="0.45">
      <c r="A422" t="s">
        <v>20</v>
      </c>
      <c r="B422">
        <v>288</v>
      </c>
    </row>
    <row r="423" spans="1:2" x14ac:dyDescent="0.45">
      <c r="A423" t="s">
        <v>20</v>
      </c>
      <c r="B423">
        <v>148</v>
      </c>
    </row>
    <row r="424" spans="1:2" x14ac:dyDescent="0.45">
      <c r="A424" t="s">
        <v>20</v>
      </c>
      <c r="B424">
        <v>114</v>
      </c>
    </row>
    <row r="425" spans="1:2" x14ac:dyDescent="0.45">
      <c r="A425" t="s">
        <v>20</v>
      </c>
      <c r="B425">
        <v>1518</v>
      </c>
    </row>
    <row r="426" spans="1:2" x14ac:dyDescent="0.45">
      <c r="A426" t="s">
        <v>20</v>
      </c>
      <c r="B426">
        <v>166</v>
      </c>
    </row>
    <row r="427" spans="1:2" x14ac:dyDescent="0.45">
      <c r="A427" t="s">
        <v>20</v>
      </c>
      <c r="B427">
        <v>100</v>
      </c>
    </row>
    <row r="428" spans="1:2" x14ac:dyDescent="0.45">
      <c r="A428" t="s">
        <v>20</v>
      </c>
      <c r="B428">
        <v>235</v>
      </c>
    </row>
    <row r="429" spans="1:2" x14ac:dyDescent="0.45">
      <c r="A429" t="s">
        <v>20</v>
      </c>
      <c r="B429">
        <v>148</v>
      </c>
    </row>
    <row r="430" spans="1:2" x14ac:dyDescent="0.45">
      <c r="A430" t="s">
        <v>20</v>
      </c>
      <c r="B430">
        <v>198</v>
      </c>
    </row>
    <row r="431" spans="1:2" x14ac:dyDescent="0.45">
      <c r="A431" t="s">
        <v>20</v>
      </c>
      <c r="B431">
        <v>150</v>
      </c>
    </row>
    <row r="432" spans="1:2" x14ac:dyDescent="0.45">
      <c r="A432" t="s">
        <v>20</v>
      </c>
      <c r="B432">
        <v>216</v>
      </c>
    </row>
    <row r="433" spans="1:2" x14ac:dyDescent="0.45">
      <c r="A433" t="s">
        <v>20</v>
      </c>
      <c r="B433">
        <v>5139</v>
      </c>
    </row>
    <row r="434" spans="1:2" x14ac:dyDescent="0.45">
      <c r="A434" t="s">
        <v>20</v>
      </c>
      <c r="B434">
        <v>2353</v>
      </c>
    </row>
    <row r="435" spans="1:2" x14ac:dyDescent="0.45">
      <c r="A435" t="s">
        <v>20</v>
      </c>
      <c r="B435">
        <v>78</v>
      </c>
    </row>
    <row r="436" spans="1:2" x14ac:dyDescent="0.45">
      <c r="A436" t="s">
        <v>20</v>
      </c>
      <c r="B436">
        <v>174</v>
      </c>
    </row>
    <row r="437" spans="1:2" x14ac:dyDescent="0.45">
      <c r="A437" t="s">
        <v>20</v>
      </c>
      <c r="B437">
        <v>164</v>
      </c>
    </row>
    <row r="438" spans="1:2" x14ac:dyDescent="0.45">
      <c r="A438" t="s">
        <v>20</v>
      </c>
      <c r="B438">
        <v>161</v>
      </c>
    </row>
    <row r="439" spans="1:2" x14ac:dyDescent="0.45">
      <c r="A439" t="s">
        <v>20</v>
      </c>
      <c r="B439">
        <v>138</v>
      </c>
    </row>
    <row r="440" spans="1:2" x14ac:dyDescent="0.45">
      <c r="A440" t="s">
        <v>20</v>
      </c>
      <c r="B440">
        <v>3308</v>
      </c>
    </row>
    <row r="441" spans="1:2" x14ac:dyDescent="0.45">
      <c r="A441" t="s">
        <v>20</v>
      </c>
      <c r="B441">
        <v>127</v>
      </c>
    </row>
    <row r="442" spans="1:2" x14ac:dyDescent="0.45">
      <c r="A442" t="s">
        <v>20</v>
      </c>
      <c r="B442">
        <v>207</v>
      </c>
    </row>
    <row r="443" spans="1:2" x14ac:dyDescent="0.45">
      <c r="A443" t="s">
        <v>20</v>
      </c>
      <c r="B443">
        <v>181</v>
      </c>
    </row>
    <row r="444" spans="1:2" x14ac:dyDescent="0.45">
      <c r="A444" t="s">
        <v>20</v>
      </c>
      <c r="B444">
        <v>110</v>
      </c>
    </row>
    <row r="445" spans="1:2" x14ac:dyDescent="0.45">
      <c r="A445" t="s">
        <v>20</v>
      </c>
      <c r="B445">
        <v>185</v>
      </c>
    </row>
    <row r="446" spans="1:2" x14ac:dyDescent="0.45">
      <c r="A446" t="s">
        <v>20</v>
      </c>
      <c r="B446">
        <v>121</v>
      </c>
    </row>
    <row r="447" spans="1:2" x14ac:dyDescent="0.45">
      <c r="A447" t="s">
        <v>20</v>
      </c>
      <c r="B447">
        <v>106</v>
      </c>
    </row>
    <row r="448" spans="1:2" x14ac:dyDescent="0.45">
      <c r="A448" t="s">
        <v>20</v>
      </c>
      <c r="B448">
        <v>142</v>
      </c>
    </row>
    <row r="449" spans="1:2" x14ac:dyDescent="0.45">
      <c r="A449" t="s">
        <v>20</v>
      </c>
      <c r="B449">
        <v>233</v>
      </c>
    </row>
    <row r="450" spans="1:2" x14ac:dyDescent="0.45">
      <c r="A450" t="s">
        <v>20</v>
      </c>
      <c r="B450">
        <v>218</v>
      </c>
    </row>
    <row r="451" spans="1:2" x14ac:dyDescent="0.45">
      <c r="A451" t="s">
        <v>20</v>
      </c>
      <c r="B451">
        <v>76</v>
      </c>
    </row>
    <row r="452" spans="1:2" x14ac:dyDescent="0.45">
      <c r="A452" t="s">
        <v>20</v>
      </c>
      <c r="B452">
        <v>43</v>
      </c>
    </row>
    <row r="453" spans="1:2" x14ac:dyDescent="0.45">
      <c r="A453" t="s">
        <v>20</v>
      </c>
      <c r="B453">
        <v>221</v>
      </c>
    </row>
    <row r="454" spans="1:2" x14ac:dyDescent="0.45">
      <c r="A454" t="s">
        <v>20</v>
      </c>
      <c r="B454">
        <v>2805</v>
      </c>
    </row>
    <row r="455" spans="1:2" x14ac:dyDescent="0.45">
      <c r="A455" t="s">
        <v>20</v>
      </c>
      <c r="B455">
        <v>68</v>
      </c>
    </row>
    <row r="456" spans="1:2" x14ac:dyDescent="0.45">
      <c r="A456" t="s">
        <v>20</v>
      </c>
      <c r="B456">
        <v>183</v>
      </c>
    </row>
    <row r="457" spans="1:2" x14ac:dyDescent="0.45">
      <c r="A457" t="s">
        <v>20</v>
      </c>
      <c r="B457">
        <v>133</v>
      </c>
    </row>
    <row r="458" spans="1:2" x14ac:dyDescent="0.45">
      <c r="A458" t="s">
        <v>20</v>
      </c>
      <c r="B458">
        <v>2489</v>
      </c>
    </row>
    <row r="459" spans="1:2" x14ac:dyDescent="0.45">
      <c r="A459" t="s">
        <v>20</v>
      </c>
      <c r="B459">
        <v>69</v>
      </c>
    </row>
    <row r="460" spans="1:2" x14ac:dyDescent="0.45">
      <c r="A460" t="s">
        <v>20</v>
      </c>
      <c r="B460">
        <v>279</v>
      </c>
    </row>
    <row r="461" spans="1:2" x14ac:dyDescent="0.45">
      <c r="A461" t="s">
        <v>20</v>
      </c>
      <c r="B461">
        <v>210</v>
      </c>
    </row>
    <row r="462" spans="1:2" x14ac:dyDescent="0.45">
      <c r="A462" t="s">
        <v>20</v>
      </c>
      <c r="B462">
        <v>2100</v>
      </c>
    </row>
    <row r="463" spans="1:2" x14ac:dyDescent="0.45">
      <c r="A463" t="s">
        <v>20</v>
      </c>
      <c r="B463">
        <v>252</v>
      </c>
    </row>
    <row r="464" spans="1:2" x14ac:dyDescent="0.45">
      <c r="A464" t="s">
        <v>20</v>
      </c>
      <c r="B464">
        <v>1280</v>
      </c>
    </row>
    <row r="465" spans="1:2" x14ac:dyDescent="0.45">
      <c r="A465" t="s">
        <v>20</v>
      </c>
      <c r="B465">
        <v>157</v>
      </c>
    </row>
    <row r="466" spans="1:2" x14ac:dyDescent="0.45">
      <c r="A466" t="s">
        <v>20</v>
      </c>
      <c r="B466">
        <v>194</v>
      </c>
    </row>
    <row r="467" spans="1:2" x14ac:dyDescent="0.45">
      <c r="A467" t="s">
        <v>20</v>
      </c>
      <c r="B467">
        <v>82</v>
      </c>
    </row>
    <row r="468" spans="1:2" x14ac:dyDescent="0.45">
      <c r="A468" t="s">
        <v>20</v>
      </c>
      <c r="B468">
        <v>4233</v>
      </c>
    </row>
    <row r="469" spans="1:2" x14ac:dyDescent="0.45">
      <c r="A469" t="s">
        <v>20</v>
      </c>
      <c r="B469">
        <v>1297</v>
      </c>
    </row>
    <row r="470" spans="1:2" x14ac:dyDescent="0.45">
      <c r="A470" t="s">
        <v>20</v>
      </c>
      <c r="B470">
        <v>165</v>
      </c>
    </row>
    <row r="471" spans="1:2" x14ac:dyDescent="0.45">
      <c r="A471" t="s">
        <v>20</v>
      </c>
      <c r="B471">
        <v>119</v>
      </c>
    </row>
    <row r="472" spans="1:2" x14ac:dyDescent="0.45">
      <c r="A472" t="s">
        <v>20</v>
      </c>
      <c r="B472">
        <v>1797</v>
      </c>
    </row>
    <row r="473" spans="1:2" x14ac:dyDescent="0.45">
      <c r="A473" t="s">
        <v>20</v>
      </c>
      <c r="B473">
        <v>261</v>
      </c>
    </row>
    <row r="474" spans="1:2" x14ac:dyDescent="0.45">
      <c r="A474" t="s">
        <v>20</v>
      </c>
      <c r="B474">
        <v>157</v>
      </c>
    </row>
    <row r="475" spans="1:2" x14ac:dyDescent="0.45">
      <c r="A475" t="s">
        <v>20</v>
      </c>
      <c r="B475">
        <v>3533</v>
      </c>
    </row>
    <row r="476" spans="1:2" x14ac:dyDescent="0.45">
      <c r="A476" t="s">
        <v>20</v>
      </c>
      <c r="B476">
        <v>155</v>
      </c>
    </row>
    <row r="477" spans="1:2" x14ac:dyDescent="0.45">
      <c r="A477" t="s">
        <v>20</v>
      </c>
      <c r="B477">
        <v>132</v>
      </c>
    </row>
    <row r="478" spans="1:2" x14ac:dyDescent="0.45">
      <c r="A478" t="s">
        <v>20</v>
      </c>
      <c r="B478">
        <v>1354</v>
      </c>
    </row>
    <row r="479" spans="1:2" x14ac:dyDescent="0.45">
      <c r="A479" t="s">
        <v>20</v>
      </c>
      <c r="B479">
        <v>48</v>
      </c>
    </row>
    <row r="480" spans="1:2" x14ac:dyDescent="0.45">
      <c r="A480" t="s">
        <v>20</v>
      </c>
      <c r="B480">
        <v>110</v>
      </c>
    </row>
    <row r="481" spans="1:2" x14ac:dyDescent="0.45">
      <c r="A481" t="s">
        <v>20</v>
      </c>
      <c r="B481">
        <v>172</v>
      </c>
    </row>
    <row r="482" spans="1:2" x14ac:dyDescent="0.45">
      <c r="A482" t="s">
        <v>20</v>
      </c>
      <c r="B482">
        <v>307</v>
      </c>
    </row>
    <row r="483" spans="1:2" x14ac:dyDescent="0.45">
      <c r="A483" t="s">
        <v>20</v>
      </c>
      <c r="B483">
        <v>160</v>
      </c>
    </row>
    <row r="484" spans="1:2" x14ac:dyDescent="0.45">
      <c r="A484" t="s">
        <v>20</v>
      </c>
      <c r="B484">
        <v>1467</v>
      </c>
    </row>
    <row r="485" spans="1:2" x14ac:dyDescent="0.45">
      <c r="A485" t="s">
        <v>20</v>
      </c>
      <c r="B485">
        <v>2662</v>
      </c>
    </row>
    <row r="486" spans="1:2" x14ac:dyDescent="0.45">
      <c r="A486" t="s">
        <v>20</v>
      </c>
      <c r="B486">
        <v>452</v>
      </c>
    </row>
    <row r="487" spans="1:2" x14ac:dyDescent="0.45">
      <c r="A487" t="s">
        <v>20</v>
      </c>
      <c r="B487">
        <v>158</v>
      </c>
    </row>
    <row r="488" spans="1:2" x14ac:dyDescent="0.45">
      <c r="A488" t="s">
        <v>20</v>
      </c>
      <c r="B488">
        <v>225</v>
      </c>
    </row>
    <row r="489" spans="1:2" x14ac:dyDescent="0.45">
      <c r="A489" t="s">
        <v>20</v>
      </c>
      <c r="B489">
        <v>65</v>
      </c>
    </row>
    <row r="490" spans="1:2" x14ac:dyDescent="0.45">
      <c r="A490" t="s">
        <v>20</v>
      </c>
      <c r="B490">
        <v>163</v>
      </c>
    </row>
    <row r="491" spans="1:2" x14ac:dyDescent="0.45">
      <c r="A491" t="s">
        <v>20</v>
      </c>
      <c r="B491">
        <v>85</v>
      </c>
    </row>
    <row r="492" spans="1:2" x14ac:dyDescent="0.45">
      <c r="A492" t="s">
        <v>20</v>
      </c>
      <c r="B492">
        <v>217</v>
      </c>
    </row>
    <row r="493" spans="1:2" x14ac:dyDescent="0.45">
      <c r="A493" t="s">
        <v>20</v>
      </c>
      <c r="B493">
        <v>150</v>
      </c>
    </row>
    <row r="494" spans="1:2" x14ac:dyDescent="0.45">
      <c r="A494" t="s">
        <v>20</v>
      </c>
      <c r="B494">
        <v>3272</v>
      </c>
    </row>
    <row r="495" spans="1:2" x14ac:dyDescent="0.45">
      <c r="A495" t="s">
        <v>20</v>
      </c>
      <c r="B495">
        <v>300</v>
      </c>
    </row>
    <row r="496" spans="1:2" x14ac:dyDescent="0.45">
      <c r="A496" t="s">
        <v>20</v>
      </c>
      <c r="B496">
        <v>126</v>
      </c>
    </row>
    <row r="497" spans="1:2" x14ac:dyDescent="0.45">
      <c r="A497" t="s">
        <v>20</v>
      </c>
      <c r="B497">
        <v>2320</v>
      </c>
    </row>
    <row r="498" spans="1:2" x14ac:dyDescent="0.45">
      <c r="A498" t="s">
        <v>20</v>
      </c>
      <c r="B498">
        <v>81</v>
      </c>
    </row>
    <row r="499" spans="1:2" x14ac:dyDescent="0.45">
      <c r="A499" t="s">
        <v>20</v>
      </c>
      <c r="B499">
        <v>1887</v>
      </c>
    </row>
    <row r="500" spans="1:2" x14ac:dyDescent="0.45">
      <c r="A500" t="s">
        <v>20</v>
      </c>
      <c r="B500">
        <v>4358</v>
      </c>
    </row>
    <row r="501" spans="1:2" x14ac:dyDescent="0.45">
      <c r="A501" t="s">
        <v>20</v>
      </c>
      <c r="B501">
        <v>53</v>
      </c>
    </row>
    <row r="502" spans="1:2" x14ac:dyDescent="0.45">
      <c r="A502" t="s">
        <v>20</v>
      </c>
      <c r="B502">
        <v>2414</v>
      </c>
    </row>
    <row r="503" spans="1:2" x14ac:dyDescent="0.45">
      <c r="A503" t="s">
        <v>20</v>
      </c>
      <c r="B503">
        <v>80</v>
      </c>
    </row>
    <row r="504" spans="1:2" x14ac:dyDescent="0.45">
      <c r="A504" t="s">
        <v>20</v>
      </c>
      <c r="B504">
        <v>193</v>
      </c>
    </row>
    <row r="505" spans="1:2" x14ac:dyDescent="0.45">
      <c r="A505" t="s">
        <v>20</v>
      </c>
      <c r="B505">
        <v>52</v>
      </c>
    </row>
    <row r="506" spans="1:2" x14ac:dyDescent="0.45">
      <c r="A506" t="s">
        <v>20</v>
      </c>
      <c r="B506">
        <v>290</v>
      </c>
    </row>
    <row r="507" spans="1:2" x14ac:dyDescent="0.45">
      <c r="A507" t="s">
        <v>20</v>
      </c>
      <c r="B507">
        <v>122</v>
      </c>
    </row>
    <row r="508" spans="1:2" x14ac:dyDescent="0.45">
      <c r="A508" t="s">
        <v>20</v>
      </c>
      <c r="B508">
        <v>1470</v>
      </c>
    </row>
    <row r="509" spans="1:2" x14ac:dyDescent="0.45">
      <c r="A509" t="s">
        <v>20</v>
      </c>
      <c r="B509">
        <v>165</v>
      </c>
    </row>
    <row r="510" spans="1:2" x14ac:dyDescent="0.45">
      <c r="A510" t="s">
        <v>20</v>
      </c>
      <c r="B510">
        <v>182</v>
      </c>
    </row>
    <row r="511" spans="1:2" x14ac:dyDescent="0.45">
      <c r="A511" t="s">
        <v>20</v>
      </c>
      <c r="B511">
        <v>199</v>
      </c>
    </row>
    <row r="512" spans="1:2" x14ac:dyDescent="0.45">
      <c r="A512" t="s">
        <v>20</v>
      </c>
      <c r="B512">
        <v>56</v>
      </c>
    </row>
    <row r="513" spans="1:2" x14ac:dyDescent="0.45">
      <c r="A513" t="s">
        <v>20</v>
      </c>
      <c r="B513">
        <v>1460</v>
      </c>
    </row>
    <row r="514" spans="1:2" x14ac:dyDescent="0.45">
      <c r="A514" t="s">
        <v>20</v>
      </c>
      <c r="B514">
        <v>123</v>
      </c>
    </row>
    <row r="515" spans="1:2" x14ac:dyDescent="0.45">
      <c r="A515" t="s">
        <v>20</v>
      </c>
      <c r="B515">
        <v>159</v>
      </c>
    </row>
    <row r="516" spans="1:2" x14ac:dyDescent="0.45">
      <c r="A516" t="s">
        <v>20</v>
      </c>
      <c r="B516">
        <v>110</v>
      </c>
    </row>
    <row r="517" spans="1:2" x14ac:dyDescent="0.45">
      <c r="A517" t="s">
        <v>20</v>
      </c>
      <c r="B517">
        <v>236</v>
      </c>
    </row>
    <row r="518" spans="1:2" x14ac:dyDescent="0.45">
      <c r="A518" t="s">
        <v>20</v>
      </c>
      <c r="B518">
        <v>191</v>
      </c>
    </row>
    <row r="519" spans="1:2" x14ac:dyDescent="0.45">
      <c r="A519" t="s">
        <v>20</v>
      </c>
      <c r="B519">
        <v>3934</v>
      </c>
    </row>
    <row r="520" spans="1:2" x14ac:dyDescent="0.45">
      <c r="A520" t="s">
        <v>20</v>
      </c>
      <c r="B520">
        <v>80</v>
      </c>
    </row>
    <row r="521" spans="1:2" x14ac:dyDescent="0.45">
      <c r="A521" t="s">
        <v>20</v>
      </c>
      <c r="B521">
        <v>462</v>
      </c>
    </row>
    <row r="522" spans="1:2" x14ac:dyDescent="0.45">
      <c r="A522" t="s">
        <v>20</v>
      </c>
      <c r="B522">
        <v>179</v>
      </c>
    </row>
    <row r="523" spans="1:2" x14ac:dyDescent="0.45">
      <c r="A523" t="s">
        <v>20</v>
      </c>
      <c r="B523">
        <v>1866</v>
      </c>
    </row>
    <row r="524" spans="1:2" x14ac:dyDescent="0.45">
      <c r="A524" t="s">
        <v>20</v>
      </c>
      <c r="B524">
        <v>156</v>
      </c>
    </row>
    <row r="525" spans="1:2" x14ac:dyDescent="0.45">
      <c r="A525" t="s">
        <v>20</v>
      </c>
      <c r="B525">
        <v>255</v>
      </c>
    </row>
    <row r="526" spans="1:2" x14ac:dyDescent="0.45">
      <c r="A526" t="s">
        <v>20</v>
      </c>
      <c r="B526">
        <v>2261</v>
      </c>
    </row>
    <row r="527" spans="1:2" x14ac:dyDescent="0.45">
      <c r="A527" t="s">
        <v>20</v>
      </c>
      <c r="B527">
        <v>40</v>
      </c>
    </row>
    <row r="528" spans="1:2" x14ac:dyDescent="0.45">
      <c r="A528" t="s">
        <v>20</v>
      </c>
      <c r="B528">
        <v>2289</v>
      </c>
    </row>
    <row r="529" spans="1:2" x14ac:dyDescent="0.45">
      <c r="A529" t="s">
        <v>20</v>
      </c>
      <c r="B529">
        <v>65</v>
      </c>
    </row>
    <row r="530" spans="1:2" x14ac:dyDescent="0.45">
      <c r="A530" t="s">
        <v>20</v>
      </c>
      <c r="B530">
        <v>3777</v>
      </c>
    </row>
    <row r="531" spans="1:2" x14ac:dyDescent="0.45">
      <c r="A531" t="s">
        <v>20</v>
      </c>
      <c r="B531">
        <v>184</v>
      </c>
    </row>
    <row r="532" spans="1:2" x14ac:dyDescent="0.45">
      <c r="A532" t="s">
        <v>20</v>
      </c>
      <c r="B532">
        <v>85</v>
      </c>
    </row>
    <row r="533" spans="1:2" x14ac:dyDescent="0.45">
      <c r="A533" t="s">
        <v>20</v>
      </c>
      <c r="B533">
        <v>144</v>
      </c>
    </row>
    <row r="534" spans="1:2" x14ac:dyDescent="0.45">
      <c r="A534" t="s">
        <v>20</v>
      </c>
      <c r="B534">
        <v>1902</v>
      </c>
    </row>
    <row r="535" spans="1:2" x14ac:dyDescent="0.45">
      <c r="A535" t="s">
        <v>20</v>
      </c>
      <c r="B535">
        <v>105</v>
      </c>
    </row>
    <row r="536" spans="1:2" x14ac:dyDescent="0.45">
      <c r="A536" t="s">
        <v>20</v>
      </c>
      <c r="B536">
        <v>132</v>
      </c>
    </row>
    <row r="537" spans="1:2" x14ac:dyDescent="0.45">
      <c r="A537" t="s">
        <v>20</v>
      </c>
      <c r="B537">
        <v>96</v>
      </c>
    </row>
    <row r="538" spans="1:2" x14ac:dyDescent="0.45">
      <c r="A538" t="s">
        <v>20</v>
      </c>
      <c r="B538">
        <v>114</v>
      </c>
    </row>
    <row r="539" spans="1:2" x14ac:dyDescent="0.45">
      <c r="A539" t="s">
        <v>20</v>
      </c>
      <c r="B539">
        <v>203</v>
      </c>
    </row>
    <row r="540" spans="1:2" x14ac:dyDescent="0.45">
      <c r="A540" t="s">
        <v>20</v>
      </c>
      <c r="B540">
        <v>1559</v>
      </c>
    </row>
    <row r="541" spans="1:2" x14ac:dyDescent="0.45">
      <c r="A541" t="s">
        <v>20</v>
      </c>
      <c r="B541">
        <v>1548</v>
      </c>
    </row>
    <row r="542" spans="1:2" x14ac:dyDescent="0.45">
      <c r="A542" t="s">
        <v>20</v>
      </c>
      <c r="B542">
        <v>80</v>
      </c>
    </row>
    <row r="543" spans="1:2" x14ac:dyDescent="0.45">
      <c r="A543" t="s">
        <v>20</v>
      </c>
      <c r="B543">
        <v>131</v>
      </c>
    </row>
    <row r="544" spans="1:2" x14ac:dyDescent="0.45">
      <c r="A544" t="s">
        <v>20</v>
      </c>
      <c r="B544">
        <v>112</v>
      </c>
    </row>
    <row r="545" spans="1:2" x14ac:dyDescent="0.45">
      <c r="A545" t="s">
        <v>20</v>
      </c>
      <c r="B545">
        <v>155</v>
      </c>
    </row>
    <row r="546" spans="1:2" x14ac:dyDescent="0.45">
      <c r="A546" t="s">
        <v>20</v>
      </c>
      <c r="B546">
        <v>266</v>
      </c>
    </row>
    <row r="547" spans="1:2" x14ac:dyDescent="0.45">
      <c r="A547" t="s">
        <v>20</v>
      </c>
      <c r="B547">
        <v>155</v>
      </c>
    </row>
    <row r="548" spans="1:2" x14ac:dyDescent="0.45">
      <c r="A548" t="s">
        <v>20</v>
      </c>
      <c r="B548">
        <v>207</v>
      </c>
    </row>
    <row r="549" spans="1:2" x14ac:dyDescent="0.45">
      <c r="A549" t="s">
        <v>20</v>
      </c>
      <c r="B549">
        <v>245</v>
      </c>
    </row>
    <row r="550" spans="1:2" x14ac:dyDescent="0.45">
      <c r="A550" t="s">
        <v>20</v>
      </c>
      <c r="B550">
        <v>1573</v>
      </c>
    </row>
    <row r="551" spans="1:2" x14ac:dyDescent="0.45">
      <c r="A551" t="s">
        <v>20</v>
      </c>
      <c r="B551">
        <v>114</v>
      </c>
    </row>
    <row r="552" spans="1:2" x14ac:dyDescent="0.45">
      <c r="A552" t="s">
        <v>20</v>
      </c>
      <c r="B552">
        <v>93</v>
      </c>
    </row>
    <row r="553" spans="1:2" x14ac:dyDescent="0.45">
      <c r="A553" t="s">
        <v>20</v>
      </c>
      <c r="B553">
        <v>1681</v>
      </c>
    </row>
    <row r="554" spans="1:2" x14ac:dyDescent="0.45">
      <c r="A554" t="s">
        <v>20</v>
      </c>
      <c r="B554">
        <v>32</v>
      </c>
    </row>
    <row r="555" spans="1:2" x14ac:dyDescent="0.45">
      <c r="A555" t="s">
        <v>20</v>
      </c>
      <c r="B555">
        <v>135</v>
      </c>
    </row>
    <row r="556" spans="1:2" x14ac:dyDescent="0.45">
      <c r="A556" t="s">
        <v>20</v>
      </c>
      <c r="B556">
        <v>140</v>
      </c>
    </row>
    <row r="557" spans="1:2" x14ac:dyDescent="0.45">
      <c r="A557" t="s">
        <v>20</v>
      </c>
      <c r="B557">
        <v>92</v>
      </c>
    </row>
    <row r="558" spans="1:2" x14ac:dyDescent="0.45">
      <c r="A558" t="s">
        <v>20</v>
      </c>
      <c r="B558">
        <v>1015</v>
      </c>
    </row>
    <row r="559" spans="1:2" x14ac:dyDescent="0.45">
      <c r="A559" t="s">
        <v>20</v>
      </c>
      <c r="B559">
        <v>323</v>
      </c>
    </row>
    <row r="560" spans="1:2" x14ac:dyDescent="0.45">
      <c r="A560" t="s">
        <v>20</v>
      </c>
      <c r="B560">
        <v>2326</v>
      </c>
    </row>
    <row r="561" spans="1:2" x14ac:dyDescent="0.45">
      <c r="A561" t="s">
        <v>20</v>
      </c>
      <c r="B561">
        <v>381</v>
      </c>
    </row>
    <row r="562" spans="1:2" x14ac:dyDescent="0.45">
      <c r="A562" t="s">
        <v>20</v>
      </c>
      <c r="B562">
        <v>480</v>
      </c>
    </row>
    <row r="563" spans="1:2" x14ac:dyDescent="0.45">
      <c r="A563" t="s">
        <v>20</v>
      </c>
      <c r="B563">
        <v>226</v>
      </c>
    </row>
    <row r="564" spans="1:2" x14ac:dyDescent="0.45">
      <c r="A564" t="s">
        <v>20</v>
      </c>
      <c r="B564">
        <v>241</v>
      </c>
    </row>
    <row r="565" spans="1:2" x14ac:dyDescent="0.45">
      <c r="A565" t="s">
        <v>20</v>
      </c>
      <c r="B565">
        <v>132</v>
      </c>
    </row>
    <row r="566" spans="1:2" x14ac:dyDescent="0.45">
      <c r="A566" t="s">
        <v>20</v>
      </c>
      <c r="B566">
        <v>2043</v>
      </c>
    </row>
  </sheetData>
  <autoFilter ref="A1:D566" xr:uid="{AD0B7BEA-A8A6-438E-A16C-955924A27A24}"/>
  <mergeCells count="2">
    <mergeCell ref="J11:J15"/>
    <mergeCell ref="J18:J22"/>
  </mergeCells>
  <conditionalFormatting sqref="A1:A566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failed">
      <formula>NOT(ISERROR(SEARCH("failed",A1)))</formula>
    </cfRule>
    <cfRule type="containsText" dxfId="8" priority="12" operator="containsText" text="successful">
      <formula>NOT(ISERROR(SEARCH("successful",A1)))</formula>
    </cfRule>
  </conditionalFormatting>
  <conditionalFormatting sqref="C2:C365">
    <cfRule type="containsText" dxfId="7" priority="5" operator="containsText" text="canceled">
      <formula>NOT(ISERROR(SEARCH("canceled",C2)))</formula>
    </cfRule>
    <cfRule type="containsText" dxfId="6" priority="6" operator="containsText" text="live">
      <formula>NOT(ISERROR(SEARCH("live",C2)))</formula>
    </cfRule>
    <cfRule type="containsText" dxfId="5" priority="7" operator="containsText" text="failed">
      <formula>NOT(ISERROR(SEARCH("failed",C2)))</formula>
    </cfRule>
    <cfRule type="containsText" dxfId="4" priority="8" operator="containsText" text="successful">
      <formula>NOT(ISERROR(SEARCH("successful",C2)))</formula>
    </cfRule>
  </conditionalFormatting>
  <conditionalFormatting sqref="C1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 by Parent - Category </vt:lpstr>
      <vt:lpstr>Success by Sub-Cat</vt:lpstr>
      <vt:lpstr>Success by Launch Date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Ludwika Lasota</cp:lastModifiedBy>
  <dcterms:created xsi:type="dcterms:W3CDTF">2021-09-29T18:52:28Z</dcterms:created>
  <dcterms:modified xsi:type="dcterms:W3CDTF">2023-04-29T22:13:13Z</dcterms:modified>
</cp:coreProperties>
</file>