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" windowWidth="8970" windowHeight="9540"/>
  </bookViews>
  <sheets>
    <sheet name="進球率試算" sheetId="1" r:id="rId1"/>
    <sheet name="賠率" sheetId="3" r:id="rId2"/>
    <sheet name="Team Statistic" sheetId="4" r:id="rId3"/>
  </sheets>
  <definedNames>
    <definedName name="_xlnm._FilterDatabase" localSheetId="2" hidden="1">'Team Statistic'!$A$36:$G$99</definedName>
    <definedName name="_xlnm._FilterDatabase" localSheetId="0" hidden="1">進球率試算!$A$1:$G$17</definedName>
    <definedName name="_xlnm._FilterDatabase" localSheetId="1" hidden="1">'Team Statistic'!$A$36:$G$99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2" i="1"/>
  <c r="C10" i="1"/>
  <c r="C9" i="1"/>
  <c r="C2" i="1"/>
  <c r="C3" i="1"/>
  <c r="C7" i="1"/>
  <c r="C6" i="1"/>
  <c r="B2" i="1"/>
  <c r="B15" i="1"/>
  <c r="B12" i="1"/>
  <c r="B10" i="1"/>
  <c r="B9" i="1"/>
  <c r="B7" i="1"/>
  <c r="B6" i="1"/>
  <c r="B3" i="1"/>
  <c r="R18" i="1"/>
  <c r="L15" i="1"/>
  <c r="L12" i="1"/>
  <c r="L10" i="1"/>
  <c r="L9" i="1"/>
  <c r="L7" i="1"/>
  <c r="L6" i="1"/>
  <c r="L3" i="1"/>
  <c r="L2" i="1"/>
  <c r="K15" i="1"/>
  <c r="K12" i="1"/>
  <c r="K10" i="1"/>
  <c r="K9" i="1"/>
  <c r="K7" i="1"/>
  <c r="K6" i="1"/>
  <c r="K3" i="1"/>
  <c r="K2" i="1"/>
  <c r="X15" i="1"/>
  <c r="X12" i="1"/>
  <c r="X10" i="1"/>
  <c r="X9" i="1"/>
  <c r="X7" i="1"/>
  <c r="X6" i="1"/>
  <c r="X3" i="1"/>
  <c r="X2" i="1"/>
  <c r="AG15" i="1"/>
  <c r="AG12" i="1"/>
  <c r="AG10" i="1"/>
  <c r="AG9" i="1"/>
  <c r="AG7" i="1"/>
  <c r="AG6" i="1"/>
  <c r="AG3" i="1"/>
  <c r="AG2" i="1"/>
  <c r="AG18" i="1" s="1"/>
  <c r="R5" i="1" l="1"/>
  <c r="T5" i="1"/>
  <c r="T17" i="1" l="1"/>
  <c r="T16" i="1"/>
  <c r="T15" i="1"/>
  <c r="T14" i="1"/>
  <c r="T13" i="1"/>
  <c r="T12" i="1"/>
  <c r="T11" i="1"/>
  <c r="T10" i="1"/>
  <c r="T9" i="1"/>
  <c r="T8" i="1"/>
  <c r="T7" i="1"/>
  <c r="T6" i="1"/>
  <c r="T4" i="1"/>
  <c r="T3" i="1"/>
  <c r="T2" i="1"/>
  <c r="R17" i="1"/>
  <c r="R16" i="1"/>
  <c r="R15" i="1"/>
  <c r="R14" i="1"/>
  <c r="R13" i="1"/>
  <c r="R12" i="1"/>
  <c r="R11" i="1"/>
  <c r="R10" i="1"/>
  <c r="R9" i="1"/>
  <c r="R8" i="1"/>
  <c r="R7" i="1"/>
  <c r="R6" i="1"/>
  <c r="R4" i="1"/>
  <c r="R3" i="1"/>
  <c r="R2" i="1"/>
  <c r="AC15" i="1"/>
  <c r="AC7" i="1"/>
  <c r="E3" i="3"/>
  <c r="AB15" i="1" s="1"/>
  <c r="E4" i="3"/>
  <c r="AB16" i="1" s="1"/>
  <c r="E5" i="3"/>
  <c r="AB8" i="1" s="1"/>
  <c r="E6" i="3"/>
  <c r="AB10" i="1" s="1"/>
  <c r="E7" i="3"/>
  <c r="AB7" i="1" s="1"/>
  <c r="E8" i="3"/>
  <c r="AD6" i="1" s="1"/>
  <c r="E9" i="3"/>
  <c r="AB4" i="1" s="1"/>
  <c r="E10" i="3"/>
  <c r="AD12" i="1" s="1"/>
  <c r="E11" i="3"/>
  <c r="AC5" i="1" s="1"/>
  <c r="E12" i="3"/>
  <c r="AD17" i="1" s="1"/>
  <c r="E13" i="3"/>
  <c r="AB9" i="1" s="1"/>
  <c r="E14" i="3"/>
  <c r="AB11" i="1" s="1"/>
  <c r="E15" i="3"/>
  <c r="AB2" i="1" s="1"/>
  <c r="E16" i="3"/>
  <c r="E17" i="3"/>
  <c r="AB14" i="1" s="1"/>
  <c r="E18" i="3"/>
  <c r="AD3" i="1" s="1"/>
  <c r="E19" i="3"/>
  <c r="AC17" i="1" s="1"/>
  <c r="E20" i="3"/>
  <c r="AC12" i="1" s="1"/>
  <c r="E21" i="3"/>
  <c r="AC13" i="1" s="1"/>
  <c r="E22" i="3"/>
  <c r="AD16" i="1" s="1"/>
  <c r="E23" i="3"/>
  <c r="AB5" i="1" s="1"/>
  <c r="E24" i="3"/>
  <c r="AD5" i="1" s="1"/>
  <c r="E25" i="3"/>
  <c r="AD11" i="1" s="1"/>
  <c r="E26" i="3"/>
  <c r="AC16" i="1" s="1"/>
  <c r="E27" i="3"/>
  <c r="AC2" i="1" s="1"/>
  <c r="E28" i="3"/>
  <c r="AC8" i="1" s="1"/>
  <c r="E29" i="3"/>
  <c r="AD8" i="1" s="1"/>
  <c r="E30" i="3"/>
  <c r="AD15" i="1" s="1"/>
  <c r="E31" i="3"/>
  <c r="AC6" i="1" s="1"/>
  <c r="E32" i="3"/>
  <c r="AB6" i="1" s="1"/>
  <c r="E33" i="3"/>
  <c r="AB12" i="1" s="1"/>
  <c r="E2" i="3"/>
  <c r="AD13" i="1" s="1"/>
  <c r="AB13" i="1" l="1"/>
  <c r="AE13" i="1" s="1"/>
  <c r="AD7" i="1"/>
  <c r="AE7" i="1" s="1"/>
  <c r="AD14" i="1"/>
  <c r="AC10" i="1"/>
  <c r="AC11" i="1"/>
  <c r="AE11" i="1" s="1"/>
  <c r="AD4" i="1"/>
  <c r="AE5" i="1"/>
  <c r="AE12" i="1"/>
  <c r="AE8" i="1"/>
  <c r="S3" i="1"/>
  <c r="T18" i="1"/>
  <c r="AE16" i="1"/>
  <c r="AE15" i="1"/>
  <c r="AC3" i="1"/>
  <c r="AE6" i="1"/>
  <c r="AC14" i="1"/>
  <c r="AE14" i="1" s="1"/>
  <c r="AB17" i="1"/>
  <c r="AE17" i="1" s="1"/>
  <c r="AD2" i="1"/>
  <c r="AE2" i="1" s="1"/>
  <c r="AC9" i="1"/>
  <c r="AD10" i="1"/>
  <c r="AB3" i="1"/>
  <c r="AC4" i="1"/>
  <c r="AD9" i="1"/>
  <c r="AE10" i="1" l="1"/>
  <c r="AE4" i="1"/>
  <c r="U4" i="1"/>
  <c r="U5" i="1"/>
  <c r="S4" i="1"/>
  <c r="S5" i="1"/>
  <c r="S7" i="1"/>
  <c r="S6" i="1"/>
  <c r="S9" i="1"/>
  <c r="S8" i="1"/>
  <c r="U6" i="1"/>
  <c r="U15" i="1"/>
  <c r="S15" i="1"/>
  <c r="U14" i="1"/>
  <c r="S14" i="1"/>
  <c r="U17" i="1"/>
  <c r="S17" i="1"/>
  <c r="U16" i="1"/>
  <c r="S16" i="1"/>
  <c r="U11" i="1"/>
  <c r="S11" i="1"/>
  <c r="U10" i="1"/>
  <c r="S10" i="1"/>
  <c r="U13" i="1"/>
  <c r="S13" i="1"/>
  <c r="U12" i="1"/>
  <c r="S12" i="1"/>
  <c r="U7" i="1"/>
  <c r="U9" i="1"/>
  <c r="U8" i="1"/>
  <c r="U3" i="1"/>
  <c r="U2" i="1"/>
  <c r="S2" i="1"/>
  <c r="AE3" i="1"/>
  <c r="AE9" i="1"/>
  <c r="AE18" i="1" l="1"/>
  <c r="O2" i="1" s="1"/>
  <c r="P2" i="1" l="1"/>
  <c r="O11" i="1"/>
  <c r="P11" i="1" s="1"/>
  <c r="B11" i="1" s="1"/>
  <c r="O5" i="1"/>
  <c r="O7" i="1"/>
  <c r="O17" i="1"/>
  <c r="O4" i="1"/>
  <c r="O16" i="1"/>
  <c r="O9" i="1"/>
  <c r="O12" i="1"/>
  <c r="O6" i="1"/>
  <c r="O14" i="1"/>
  <c r="O3" i="1"/>
  <c r="O13" i="1"/>
  <c r="O10" i="1"/>
  <c r="O15" i="1"/>
  <c r="O8" i="1"/>
  <c r="C11" i="1" l="1"/>
  <c r="P5" i="1"/>
  <c r="B5" i="1" s="1"/>
  <c r="C5" i="1"/>
  <c r="P10" i="1"/>
  <c r="P6" i="1"/>
  <c r="P4" i="1"/>
  <c r="B4" i="1" s="1"/>
  <c r="C4" i="1"/>
  <c r="P8" i="1"/>
  <c r="B8" i="1" s="1"/>
  <c r="C8" i="1"/>
  <c r="P13" i="1"/>
  <c r="B13" i="1" s="1"/>
  <c r="C13" i="1"/>
  <c r="P12" i="1"/>
  <c r="P17" i="1"/>
  <c r="B17" i="1" s="1"/>
  <c r="C17" i="1"/>
  <c r="P15" i="1"/>
  <c r="P3" i="1"/>
  <c r="P9" i="1"/>
  <c r="P7" i="1"/>
  <c r="P14" i="1"/>
  <c r="B14" i="1" s="1"/>
  <c r="C14" i="1"/>
  <c r="P16" i="1"/>
  <c r="B16" i="1" s="1"/>
  <c r="C16" i="1"/>
</calcChain>
</file>

<file path=xl/sharedStrings.xml><?xml version="1.0" encoding="utf-8"?>
<sst xmlns="http://schemas.openxmlformats.org/spreadsheetml/2006/main" count="289" uniqueCount="147">
  <si>
    <t>巴西</t>
  </si>
  <si>
    <t>德國</t>
  </si>
  <si>
    <t>法國</t>
  </si>
  <si>
    <t>西班牙</t>
  </si>
  <si>
    <t>阿根廷</t>
  </si>
  <si>
    <t>比利時</t>
  </si>
  <si>
    <t>英格蘭</t>
  </si>
  <si>
    <t>葡萄牙</t>
  </si>
  <si>
    <t>烏拉圭</t>
  </si>
  <si>
    <t>克羅埃西亞</t>
  </si>
  <si>
    <t>哥倫比亞</t>
  </si>
  <si>
    <t>俄羅斯</t>
  </si>
  <si>
    <t>波蘭</t>
  </si>
  <si>
    <t>瑞士</t>
  </si>
  <si>
    <t>墨西哥</t>
  </si>
  <si>
    <t>瑞典</t>
  </si>
  <si>
    <t>丹麥</t>
  </si>
  <si>
    <t>埃及</t>
  </si>
  <si>
    <t>祕魯</t>
  </si>
  <si>
    <t>冰島</t>
  </si>
  <si>
    <t>日本</t>
  </si>
  <si>
    <t>澳洲</t>
  </si>
  <si>
    <t>伊朗</t>
  </si>
  <si>
    <t>南韓</t>
  </si>
  <si>
    <t>Russia</t>
  </si>
  <si>
    <t>Saudi Arabia</t>
  </si>
  <si>
    <t>Egypt</t>
  </si>
  <si>
    <t>Uruguay</t>
  </si>
  <si>
    <t>Morocco</t>
  </si>
  <si>
    <t>Iran</t>
  </si>
  <si>
    <t>Portugal</t>
  </si>
  <si>
    <t>Spain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</si>
  <si>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</si>
  <si>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</si>
  <si>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</si>
  <si>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</si>
  <si>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</si>
  <si>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</si>
  <si>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</si>
  <si>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</si>
  <si>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</si>
  <si>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</si>
  <si>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</si>
  <si>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</si>
  <si>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</si>
  <si>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</si>
  <si>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Sweden</t>
  </si>
  <si>
    <t>Korea</t>
  </si>
  <si>
    <t>Belgium</t>
  </si>
  <si>
    <t>Panama</t>
  </si>
  <si>
    <t>Tunisia</t>
  </si>
  <si>
    <t>England</t>
  </si>
  <si>
    <t>Columbia</t>
  </si>
  <si>
    <t>Japan</t>
  </si>
  <si>
    <t>Poland</t>
  </si>
  <si>
    <t>Senegal</t>
  </si>
  <si>
    <r>
      <rPr>
        <sz val="12"/>
        <color theme="1"/>
        <rFont val="微軟正黑體"/>
        <family val="2"/>
        <charset val="136"/>
      </rPr>
      <t>賠率</t>
    </r>
    <r>
      <rPr>
        <sz val="12"/>
        <color theme="1"/>
        <rFont val="Calibri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</si>
  <si>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賠率</t>
    </r>
    <r>
      <rPr>
        <sz val="12"/>
        <color theme="1"/>
        <rFont val="Calibri"/>
        <family val="2"/>
      </rPr>
      <t>2</t>
    </r>
    <phoneticPr fontId="1" type="noConversion"/>
  </si>
  <si>
    <t>西班牙</t>
    <phoneticPr fontId="1" type="noConversion"/>
  </si>
  <si>
    <t>阿根廷</t>
    <phoneticPr fontId="1" type="noConversion"/>
  </si>
  <si>
    <t>比利時</t>
    <phoneticPr fontId="1" type="noConversion"/>
  </si>
  <si>
    <t>英格蘭</t>
    <phoneticPr fontId="1" type="noConversion"/>
  </si>
  <si>
    <t>葡萄牙</t>
    <phoneticPr fontId="1" type="noConversion"/>
  </si>
  <si>
    <t>烏拉圭</t>
    <phoneticPr fontId="1" type="noConversion"/>
  </si>
  <si>
    <t>克羅埃西亞</t>
    <phoneticPr fontId="1" type="noConversion"/>
  </si>
  <si>
    <t>哥倫比亞</t>
    <phoneticPr fontId="1" type="noConversion"/>
  </si>
  <si>
    <t>俄羅斯</t>
    <phoneticPr fontId="1" type="noConversion"/>
  </si>
  <si>
    <t>墨西哥</t>
    <phoneticPr fontId="1" type="noConversion"/>
  </si>
  <si>
    <t>塞內加爾</t>
    <phoneticPr fontId="1" type="noConversion"/>
  </si>
  <si>
    <t>塞爾維亞</t>
    <phoneticPr fontId="1" type="noConversion"/>
  </si>
  <si>
    <t>Serbia</t>
    <phoneticPr fontId="1" type="noConversion"/>
  </si>
  <si>
    <t>奈及利亞</t>
    <phoneticPr fontId="1" type="noConversion"/>
  </si>
  <si>
    <t>哥斯大黎加</t>
    <phoneticPr fontId="1" type="noConversion"/>
  </si>
  <si>
    <t>摩洛哥</t>
    <phoneticPr fontId="1" type="noConversion"/>
  </si>
  <si>
    <t>突尼西亞</t>
    <phoneticPr fontId="1" type="noConversion"/>
  </si>
  <si>
    <t>巴拿馬</t>
    <phoneticPr fontId="1" type="noConversion"/>
  </si>
  <si>
    <t>沙烏地阿拉伯</t>
    <phoneticPr fontId="1" type="noConversion"/>
  </si>
  <si>
    <t>TEAM</t>
  </si>
  <si>
    <t>MATCHES PLAYED</t>
  </si>
  <si>
    <t>SHOTS</t>
  </si>
  <si>
    <t>ATTEMPTS ON TARGET</t>
  </si>
  <si>
    <t>ATTEMPTS OFF-TARGET</t>
  </si>
  <si>
    <t>SHOTS BLOCKED</t>
  </si>
  <si>
    <t>Korea Republic</t>
  </si>
  <si>
    <t>IR Iran</t>
  </si>
  <si>
    <t>BEL</t>
  </si>
  <si>
    <t>BRA</t>
  </si>
  <si>
    <t>ESP</t>
  </si>
  <si>
    <t>GER</t>
  </si>
  <si>
    <t>CRO</t>
  </si>
  <si>
    <t>ENG</t>
  </si>
  <si>
    <t>MEX</t>
  </si>
  <si>
    <t>SUI</t>
  </si>
  <si>
    <t>ARG</t>
  </si>
  <si>
    <t>POR</t>
  </si>
  <si>
    <t>URU</t>
  </si>
  <si>
    <t>SWE</t>
  </si>
  <si>
    <t>FRA</t>
  </si>
  <si>
    <t>JPN</t>
  </si>
  <si>
    <t>DEN</t>
  </si>
  <si>
    <t>COL</t>
  </si>
  <si>
    <t>Colombia</t>
  </si>
  <si>
    <t>NGA</t>
  </si>
  <si>
    <t>TUN</t>
  </si>
  <si>
    <t>ISL</t>
  </si>
  <si>
    <t>KSA</t>
  </si>
  <si>
    <t>MAR</t>
  </si>
  <si>
    <t>RUS</t>
  </si>
  <si>
    <t>KOR</t>
  </si>
  <si>
    <t>PER</t>
  </si>
  <si>
    <t>AUS</t>
  </si>
  <si>
    <t>SRB</t>
  </si>
  <si>
    <t>SEN</t>
  </si>
  <si>
    <t>POL</t>
  </si>
  <si>
    <t>EGY</t>
  </si>
  <si>
    <t>CRC</t>
  </si>
  <si>
    <t>PAN</t>
  </si>
  <si>
    <t>IRN</t>
  </si>
  <si>
    <t>賠率3</t>
    <phoneticPr fontId="1" type="noConversion"/>
  </si>
  <si>
    <t>賠率4</t>
    <phoneticPr fontId="1" type="noConversion"/>
  </si>
  <si>
    <r>
      <rPr>
        <sz val="9"/>
        <color theme="1"/>
        <rFont val="微軟正黑體"/>
        <family val="2"/>
        <charset val="136"/>
      </rPr>
      <t>進球率</t>
    </r>
    <phoneticPr fontId="1" type="noConversion"/>
  </si>
  <si>
    <r>
      <rPr>
        <sz val="9"/>
        <color theme="1"/>
        <rFont val="微軟正黑體"/>
        <family val="2"/>
        <charset val="136"/>
      </rPr>
      <t>失球率</t>
    </r>
    <phoneticPr fontId="1" type="noConversion"/>
  </si>
  <si>
    <r>
      <rPr>
        <sz val="9"/>
        <color theme="1"/>
        <rFont val="微軟正黑體"/>
        <family val="2"/>
        <charset val="136"/>
      </rPr>
      <t>進球率</t>
    </r>
    <r>
      <rPr>
        <sz val="9"/>
        <color theme="1"/>
        <rFont val="Calibri"/>
        <family val="2"/>
      </rPr>
      <t>-16</t>
    </r>
    <phoneticPr fontId="1" type="noConversion"/>
  </si>
  <si>
    <r>
      <rPr>
        <sz val="9"/>
        <color theme="1"/>
        <rFont val="微軟正黑體"/>
        <family val="2"/>
        <charset val="136"/>
      </rPr>
      <t>失球率</t>
    </r>
    <r>
      <rPr>
        <sz val="9"/>
        <color theme="1"/>
        <rFont val="Calibri"/>
        <family val="2"/>
      </rPr>
      <t>-16</t>
    </r>
    <phoneticPr fontId="1" type="noConversion"/>
  </si>
  <si>
    <r>
      <rPr>
        <sz val="9"/>
        <color theme="1"/>
        <rFont val="微軟正黑體"/>
        <family val="2"/>
        <charset val="136"/>
      </rPr>
      <t>進球率</t>
    </r>
    <r>
      <rPr>
        <sz val="9"/>
        <color theme="1"/>
        <rFont val="Calibri"/>
        <family val="2"/>
      </rPr>
      <t>-old</t>
    </r>
    <phoneticPr fontId="1" type="noConversion"/>
  </si>
  <si>
    <r>
      <rPr>
        <sz val="9"/>
        <color theme="1"/>
        <rFont val="微軟正黑體"/>
        <family val="2"/>
        <charset val="136"/>
      </rPr>
      <t>失球率</t>
    </r>
    <r>
      <rPr>
        <sz val="9"/>
        <color theme="1"/>
        <rFont val="Calibri"/>
        <family val="2"/>
      </rPr>
      <t>-old</t>
    </r>
    <phoneticPr fontId="1" type="noConversion"/>
  </si>
  <si>
    <r>
      <rPr>
        <sz val="9"/>
        <color theme="1"/>
        <rFont val="細明體"/>
        <family val="3"/>
        <charset val="136"/>
      </rPr>
      <t>中文隊名</t>
    </r>
    <phoneticPr fontId="1" type="noConversion"/>
  </si>
  <si>
    <r>
      <rPr>
        <sz val="9"/>
        <color theme="1"/>
        <rFont val="細明體"/>
        <family val="3"/>
        <charset val="136"/>
      </rPr>
      <t>球星加分</t>
    </r>
    <phoneticPr fontId="1" type="noConversion"/>
  </si>
  <si>
    <r>
      <t>Attempt</t>
    </r>
    <r>
      <rPr>
        <sz val="9"/>
        <color theme="1"/>
        <rFont val="細明體"/>
        <family val="3"/>
        <charset val="136"/>
      </rPr>
      <t>加分</t>
    </r>
    <phoneticPr fontId="1" type="noConversion"/>
  </si>
  <si>
    <r>
      <t>Attempt</t>
    </r>
    <r>
      <rPr>
        <sz val="9"/>
        <color theme="1"/>
        <rFont val="細明體"/>
        <family val="3"/>
        <charset val="136"/>
      </rPr>
      <t>係數</t>
    </r>
    <phoneticPr fontId="1" type="noConversion"/>
  </si>
  <si>
    <r>
      <t>Shot</t>
    </r>
    <r>
      <rPr>
        <sz val="9"/>
        <color theme="1"/>
        <rFont val="細明體"/>
        <family val="3"/>
        <charset val="136"/>
      </rPr>
      <t>加分</t>
    </r>
    <phoneticPr fontId="1" type="noConversion"/>
  </si>
  <si>
    <r>
      <t>Shot</t>
    </r>
    <r>
      <rPr>
        <sz val="9"/>
        <color theme="1"/>
        <rFont val="細明體"/>
        <family val="3"/>
        <charset val="136"/>
      </rPr>
      <t>係數</t>
    </r>
    <phoneticPr fontId="1" type="noConversion"/>
  </si>
  <si>
    <r>
      <rPr>
        <sz val="9"/>
        <color theme="1"/>
        <rFont val="細明體"/>
        <family val="3"/>
        <charset val="136"/>
      </rPr>
      <t>賠率</t>
    </r>
    <r>
      <rPr>
        <sz val="9"/>
        <color theme="1"/>
        <rFont val="Calibri"/>
        <family val="2"/>
      </rPr>
      <t>1</t>
    </r>
    <phoneticPr fontId="1" type="noConversion"/>
  </si>
  <si>
    <r>
      <rPr>
        <sz val="9"/>
        <color theme="1"/>
        <rFont val="細明體"/>
        <family val="3"/>
        <charset val="136"/>
      </rPr>
      <t>賠率</t>
    </r>
    <r>
      <rPr>
        <sz val="9"/>
        <color theme="1"/>
        <rFont val="Calibri"/>
        <family val="2"/>
      </rPr>
      <t>2</t>
    </r>
    <phoneticPr fontId="1" type="noConversion"/>
  </si>
  <si>
    <r>
      <t>2018</t>
    </r>
    <r>
      <rPr>
        <sz val="9"/>
        <color theme="1"/>
        <rFont val="細明體"/>
        <family val="3"/>
        <charset val="136"/>
      </rPr>
      <t>進球</t>
    </r>
    <r>
      <rPr>
        <sz val="9"/>
        <color theme="1"/>
        <rFont val="Calibri"/>
        <family val="2"/>
      </rPr>
      <t>-16</t>
    </r>
    <phoneticPr fontId="1" type="noConversion"/>
  </si>
  <si>
    <r>
      <t>2018</t>
    </r>
    <r>
      <rPr>
        <sz val="9"/>
        <color theme="1"/>
        <rFont val="細明體"/>
        <family val="3"/>
        <charset val="136"/>
      </rPr>
      <t>失球</t>
    </r>
    <r>
      <rPr>
        <sz val="9"/>
        <color theme="1"/>
        <rFont val="Calibri"/>
        <family val="2"/>
      </rPr>
      <t>-16</t>
    </r>
    <phoneticPr fontId="1" type="noConversion"/>
  </si>
  <si>
    <r>
      <rPr>
        <sz val="9"/>
        <color theme="1"/>
        <rFont val="細明體"/>
        <family val="3"/>
        <charset val="136"/>
      </rPr>
      <t>對戰弱隊係數</t>
    </r>
    <r>
      <rPr>
        <sz val="9"/>
        <color theme="1"/>
        <rFont val="Calibri"/>
        <family val="2"/>
      </rPr>
      <t>-16</t>
    </r>
    <phoneticPr fontId="1" type="noConversion"/>
  </si>
  <si>
    <r>
      <t>2018</t>
    </r>
    <r>
      <rPr>
        <sz val="9"/>
        <color theme="1"/>
        <rFont val="細明體"/>
        <family val="3"/>
        <charset val="136"/>
      </rPr>
      <t>進球</t>
    </r>
    <r>
      <rPr>
        <sz val="9"/>
        <color theme="1"/>
        <rFont val="Calibri"/>
        <family val="2"/>
      </rPr>
      <t>-</t>
    </r>
    <r>
      <rPr>
        <sz val="9"/>
        <color theme="1"/>
        <rFont val="細明體"/>
        <family val="3"/>
        <charset val="136"/>
      </rPr>
      <t>預</t>
    </r>
    <phoneticPr fontId="1" type="noConversion"/>
  </si>
  <si>
    <r>
      <t>2018</t>
    </r>
    <r>
      <rPr>
        <sz val="9"/>
        <color theme="1"/>
        <rFont val="細明體"/>
        <family val="3"/>
        <charset val="136"/>
      </rPr>
      <t>失球</t>
    </r>
    <r>
      <rPr>
        <sz val="9"/>
        <color theme="1"/>
        <rFont val="Calibri"/>
        <family val="2"/>
      </rPr>
      <t>-</t>
    </r>
    <r>
      <rPr>
        <sz val="9"/>
        <color theme="1"/>
        <rFont val="細明體"/>
        <family val="3"/>
        <charset val="136"/>
      </rPr>
      <t>預</t>
    </r>
    <phoneticPr fontId="1" type="noConversion"/>
  </si>
  <si>
    <r>
      <rPr>
        <sz val="9"/>
        <color theme="1"/>
        <rFont val="細明體"/>
        <family val="3"/>
        <charset val="136"/>
      </rPr>
      <t>對戰弱隊係數</t>
    </r>
    <r>
      <rPr>
        <sz val="9"/>
        <color theme="1"/>
        <rFont val="Calibri"/>
        <family val="2"/>
      </rPr>
      <t>-</t>
    </r>
    <r>
      <rPr>
        <sz val="9"/>
        <color theme="1"/>
        <rFont val="細明體"/>
        <family val="3"/>
        <charset val="136"/>
      </rPr>
      <t>預</t>
    </r>
    <phoneticPr fontId="1" type="noConversion"/>
  </si>
  <si>
    <r>
      <rPr>
        <sz val="9"/>
        <color theme="1"/>
        <rFont val="細明體"/>
        <family val="3"/>
        <charset val="136"/>
      </rPr>
      <t>小組</t>
    </r>
    <phoneticPr fontId="1" type="noConversion"/>
  </si>
  <si>
    <r>
      <t>16</t>
    </r>
    <r>
      <rPr>
        <sz val="9"/>
        <color theme="1"/>
        <rFont val="細明體"/>
        <family val="3"/>
        <charset val="136"/>
      </rPr>
      <t>強對手</t>
    </r>
    <phoneticPr fontId="1" type="noConversion"/>
  </si>
  <si>
    <r>
      <rPr>
        <sz val="9"/>
        <color theme="1"/>
        <rFont val="細明體"/>
        <family val="3"/>
        <charset val="136"/>
      </rPr>
      <t>賠率</t>
    </r>
    <phoneticPr fontId="1" type="noConversion"/>
  </si>
  <si>
    <r>
      <t>16</t>
    </r>
    <r>
      <rPr>
        <sz val="9"/>
        <color theme="1"/>
        <rFont val="細明體"/>
        <family val="3"/>
        <charset val="136"/>
      </rPr>
      <t>強對手賠率</t>
    </r>
    <phoneticPr fontId="1" type="noConversion"/>
  </si>
  <si>
    <r>
      <t>8</t>
    </r>
    <r>
      <rPr>
        <sz val="9"/>
        <color theme="1"/>
        <rFont val="細明體"/>
        <family val="3"/>
        <charset val="136"/>
      </rPr>
      <t>強賠率</t>
    </r>
    <phoneticPr fontId="1" type="noConversion"/>
  </si>
  <si>
    <t>Brazil</t>
    <phoneticPr fontId="1" type="noConversion"/>
  </si>
  <si>
    <t>Brazil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</si>
</sst>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82" formatCode="_-* #,##0.0000_-;\-* #,##0.000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color theme="1"/>
      <name val="Calibri"/>
      <family val="2"/>
    </font>
    <font>
      <sz val="9"/>
      <color theme="1"/>
      <name val="微軟正黑體"/>
      <family val="2"/>
      <charset val="136"/>
    </font>
    <font>
      <sz val="9"/>
      <color theme="1"/>
      <name val="細明體"/>
      <family val="3"/>
      <charset val="136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9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43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Alignment="1">
      <alignment horizontal="center" vertical="center"/>
    </xf>
    <xf numFmtId="176" fontId="6" fillId="0" borderId="0" xfId="1" applyNumberFormat="1" applyFont="1" applyAlignment="1">
      <alignment vertical="center"/>
    </xf>
    <xf numFmtId="43" fontId="6" fillId="0" borderId="0" xfId="0" applyNumberFormat="1" applyFont="1" applyAlignment="1">
      <alignment vertical="center"/>
    </xf>
    <xf numFmtId="0" fontId="6" fillId="0" borderId="0" xfId="1" applyNumberFormat="1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43" fontId="11" fillId="0" borderId="0" xfId="0" applyNumberFormat="1" applyFont="1" applyFill="1" applyAlignment="1">
      <alignment horizontal="center" vertical="center"/>
    </xf>
    <xf numFmtId="182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176" fontId="11" fillId="0" borderId="0" xfId="1" applyNumberFormat="1" applyFont="1" applyAlignment="1">
      <alignment vertical="center"/>
    </xf>
    <xf numFmtId="43" fontId="11" fillId="0" borderId="0" xfId="0" applyNumberFormat="1" applyFont="1" applyAlignment="1">
      <alignment vertical="center"/>
    </xf>
    <xf numFmtId="0" fontId="11" fillId="0" borderId="0" xfId="1" applyNumberFormat="1" applyFont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pane xSplit="1" topLeftCell="B1" activePane="topRight" state="frozen"/>
      <selection pane="topRight" activeCell="K15" sqref="K15"/>
    </sheetView>
  </sheetViews>
  <sheetFormatPr defaultColWidth="8.875" defaultRowHeight="15" customHeight="1" x14ac:dyDescent="0.25"/>
  <cols>
    <col min="1" max="1" width="9.5" style="8" customWidth="1"/>
    <col min="2" max="2" width="9.375" style="8" customWidth="1"/>
    <col min="3" max="5" width="9.125" style="8" customWidth="1"/>
    <col min="6" max="12" width="8.875" style="10"/>
    <col min="13" max="13" width="7.5" style="10" customWidth="1"/>
    <col min="14" max="14" width="6.5" style="10" customWidth="1"/>
    <col min="15" max="15" width="6.75" style="10" customWidth="1"/>
    <col min="16" max="16" width="7.25" style="10" customWidth="1"/>
    <col min="17" max="17" width="7" style="10" customWidth="1"/>
    <col min="18" max="21" width="10.625" style="10" customWidth="1"/>
    <col min="22" max="16384" width="8.875" style="10"/>
  </cols>
  <sheetData>
    <row r="1" spans="1:33" ht="15" customHeight="1" x14ac:dyDescent="0.25">
      <c r="B1" s="9" t="s">
        <v>120</v>
      </c>
      <c r="C1" s="9" t="s">
        <v>121</v>
      </c>
      <c r="D1" s="10" t="s">
        <v>122</v>
      </c>
      <c r="E1" s="10" t="s">
        <v>123</v>
      </c>
      <c r="F1" s="10" t="s">
        <v>124</v>
      </c>
      <c r="G1" s="10" t="s">
        <v>125</v>
      </c>
      <c r="H1" s="10" t="s">
        <v>126</v>
      </c>
      <c r="I1" s="10" t="s">
        <v>134</v>
      </c>
      <c r="J1" s="10" t="s">
        <v>135</v>
      </c>
      <c r="K1" s="10" t="s">
        <v>136</v>
      </c>
      <c r="L1" s="9" t="s">
        <v>134</v>
      </c>
      <c r="M1" s="10" t="s">
        <v>137</v>
      </c>
      <c r="N1" s="10" t="s">
        <v>138</v>
      </c>
      <c r="O1" s="10" t="s">
        <v>139</v>
      </c>
      <c r="P1" s="9" t="s">
        <v>137</v>
      </c>
      <c r="Q1" s="10" t="s">
        <v>127</v>
      </c>
      <c r="R1" s="10" t="s">
        <v>128</v>
      </c>
      <c r="S1" s="10" t="s">
        <v>129</v>
      </c>
      <c r="T1" s="10" t="s">
        <v>130</v>
      </c>
      <c r="U1" s="10" t="s">
        <v>131</v>
      </c>
      <c r="V1" s="10" t="s">
        <v>132</v>
      </c>
      <c r="W1" s="10" t="s">
        <v>133</v>
      </c>
      <c r="X1" s="10" t="s">
        <v>144</v>
      </c>
      <c r="Y1" s="10" t="s">
        <v>140</v>
      </c>
      <c r="Z1" s="10" t="s">
        <v>140</v>
      </c>
      <c r="AA1" s="10" t="s">
        <v>140</v>
      </c>
      <c r="AB1" s="10" t="s">
        <v>142</v>
      </c>
      <c r="AC1" s="10" t="s">
        <v>142</v>
      </c>
      <c r="AD1" s="10" t="s">
        <v>142</v>
      </c>
      <c r="AF1" s="10" t="s">
        <v>141</v>
      </c>
      <c r="AG1" s="10" t="s">
        <v>143</v>
      </c>
    </row>
    <row r="2" spans="1:33" ht="15" customHeight="1" x14ac:dyDescent="0.25">
      <c r="A2" s="11" t="s">
        <v>146</v>
      </c>
      <c r="B2" s="11">
        <f>8/64*D2+F2*48/64+(8/64*(L2*(1+S2)*(1+U2)+Q2))+(1/X2)</f>
        <v>2.5526011311557935</v>
      </c>
      <c r="C2" s="12">
        <f>E2*8/64+G2*48/64+J2*(1-K2)*3*8/64</f>
        <v>0.30337044639934962</v>
      </c>
      <c r="D2" s="13">
        <v>2.6921193588472176</v>
      </c>
      <c r="E2" s="13">
        <v>0.32696357119479724</v>
      </c>
      <c r="F2" s="10">
        <v>2.060352</v>
      </c>
      <c r="G2" s="10">
        <v>0.35</v>
      </c>
      <c r="H2" s="4" t="s">
        <v>0</v>
      </c>
      <c r="I2" s="4">
        <v>2</v>
      </c>
      <c r="J2" s="4">
        <v>0</v>
      </c>
      <c r="K2" s="4">
        <f>($AG$18-AG2)/$AG$18</f>
        <v>0.84205933682373468</v>
      </c>
      <c r="L2" s="4">
        <f>I2*K2</f>
        <v>1.6841186736474694</v>
      </c>
      <c r="M2" s="14">
        <v>5</v>
      </c>
      <c r="N2" s="14">
        <v>1</v>
      </c>
      <c r="O2" s="10">
        <f>($AE$18-AE2)/$AE$18</f>
        <v>0.95785428477918888</v>
      </c>
      <c r="P2" s="15">
        <f>M2*O2</f>
        <v>4.7892714238959444</v>
      </c>
      <c r="Q2" s="10">
        <v>1</v>
      </c>
      <c r="R2" s="10">
        <f>VLOOKUP(A2,'Team Statistic'!$A$2:$F$33,4,FALSE)</f>
        <v>29</v>
      </c>
      <c r="S2" s="10">
        <f>R2/$R$18</f>
        <v>0.10469314079422383</v>
      </c>
      <c r="T2" s="10">
        <f>VLOOKUP(A2,'Team Statistic'!$A$2:$F$33,3,FALSE)</f>
        <v>77</v>
      </c>
      <c r="U2" s="10">
        <f>T2/$T$18</f>
        <v>8.9743589743589744E-2</v>
      </c>
      <c r="V2" s="10">
        <v>4.25</v>
      </c>
      <c r="W2" s="10">
        <v>5.5</v>
      </c>
      <c r="X2" s="10">
        <f>VLOOKUP(H2,賠率!$A$2:$H$33,8,FALSE)</f>
        <v>3.42</v>
      </c>
      <c r="Y2" s="10" t="s">
        <v>45</v>
      </c>
      <c r="Z2" s="10" t="s">
        <v>40</v>
      </c>
      <c r="AA2" s="10" t="s">
        <v>41</v>
      </c>
      <c r="AB2" s="10">
        <f>VLOOKUP(Y2,賠率!$B$2:$E$33,4,FALSE)</f>
        <v>88</v>
      </c>
      <c r="AC2" s="10">
        <f>VLOOKUP(Z2,賠率!$B$2:$E$33,4,FALSE)</f>
        <v>275.5</v>
      </c>
      <c r="AD2" s="10">
        <f>VLOOKUP(AA2,賠率!$B$2:$E$33,4,FALSE)</f>
        <v>135.5</v>
      </c>
      <c r="AE2" s="16">
        <f>SUM(AB2:AD2)/3</f>
        <v>166.33333333333334</v>
      </c>
      <c r="AF2" s="10" t="s">
        <v>43</v>
      </c>
      <c r="AG2" s="10">
        <f>VLOOKUP(AF2,賠率!$B$2:$E$33,4,FALSE)</f>
        <v>90.5</v>
      </c>
    </row>
    <row r="3" spans="1:33" ht="15" customHeight="1" x14ac:dyDescent="0.25">
      <c r="A3" s="11" t="s">
        <v>32</v>
      </c>
      <c r="B3" s="11">
        <f>8/64*D3+F3*48/64+(8/64*(L3*(1+S3)*(1+U3)+Q3))+(1/X3)</f>
        <v>2.6908447926111387</v>
      </c>
      <c r="C3" s="12">
        <f>E3*8/64+G3*48/64+J3*(1-K3)*3*8/64</f>
        <v>0.63368172252229238</v>
      </c>
      <c r="D3" s="13">
        <v>2.0590308254886764</v>
      </c>
      <c r="E3" s="13">
        <v>0.42416582206315523</v>
      </c>
      <c r="F3" s="10">
        <v>2.0398239999999999</v>
      </c>
      <c r="G3" s="10">
        <v>0.75</v>
      </c>
      <c r="H3" s="4" t="s">
        <v>2</v>
      </c>
      <c r="I3" s="4">
        <v>4</v>
      </c>
      <c r="J3" s="4">
        <v>3</v>
      </c>
      <c r="K3" s="4">
        <f>($AG$18-AG3)/$AG$18</f>
        <v>0.9838568935427574</v>
      </c>
      <c r="L3" s="4">
        <f>I3*K3</f>
        <v>3.9354275741710296</v>
      </c>
      <c r="M3" s="14">
        <v>3</v>
      </c>
      <c r="N3" s="14">
        <v>1</v>
      </c>
      <c r="O3" s="10">
        <f>($AE$18-AE3)/$AE$18</f>
        <v>0.94666328825262092</v>
      </c>
      <c r="P3" s="15">
        <f t="shared" ref="P3:P17" si="0">M3*O3</f>
        <v>2.8399898647578627</v>
      </c>
      <c r="Q3" s="10">
        <v>1</v>
      </c>
      <c r="R3" s="10">
        <f>VLOOKUP(A3,'Team Statistic'!$A$2:$F$33,4,FALSE)</f>
        <v>17</v>
      </c>
      <c r="S3" s="10">
        <f>R3/$R$18</f>
        <v>6.1371841155234655E-2</v>
      </c>
      <c r="T3" s="10">
        <f>VLOOKUP(A3,'Team Statistic'!$A$2:$F$33,3,FALSE)</f>
        <v>45</v>
      </c>
      <c r="U3" s="10">
        <f>T3/$T$18</f>
        <v>5.2447552447552448E-2</v>
      </c>
      <c r="V3" s="10">
        <v>6</v>
      </c>
      <c r="W3" s="10">
        <v>6.5</v>
      </c>
      <c r="X3" s="10">
        <f>VLOOKUP(H3,賠率!$A$2:$H$33,8,FALSE)</f>
        <v>4.3650000000000002</v>
      </c>
      <c r="Y3" s="10" t="s">
        <v>33</v>
      </c>
      <c r="Z3" s="10" t="s">
        <v>36</v>
      </c>
      <c r="AA3" s="10" t="s">
        <v>37</v>
      </c>
      <c r="AB3" s="10">
        <f>VLOOKUP(Y3,賠率!$B$2:$E$33,4,FALSE)</f>
        <v>375.5</v>
      </c>
      <c r="AC3" s="10">
        <f>VLOOKUP(Z3,賠率!$B$2:$E$33,4,FALSE)</f>
        <v>160.5</v>
      </c>
      <c r="AD3" s="10">
        <f>VLOOKUP(AA3,賠率!$B$2:$E$33,4,FALSE)</f>
        <v>95.5</v>
      </c>
      <c r="AE3" s="16">
        <f>SUM(AB3:AD3)/3</f>
        <v>210.5</v>
      </c>
      <c r="AF3" s="10" t="s">
        <v>34</v>
      </c>
      <c r="AG3" s="10">
        <f>VLOOKUP(AF3,賠率!$B$2:$E$33,4,FALSE)</f>
        <v>9.25</v>
      </c>
    </row>
    <row r="4" spans="1:33" s="20" customFormat="1" ht="15" customHeight="1" x14ac:dyDescent="0.25">
      <c r="A4" s="17" t="s">
        <v>31</v>
      </c>
      <c r="B4" s="17">
        <f t="shared" ref="B3:B17" si="1">16/64*F4+(P4/3*(1+S4)*(1+U4)+Q4)*48/64</f>
        <v>2.1930004832933929</v>
      </c>
      <c r="C4" s="18">
        <f t="shared" ref="C3:C17" si="2">G4*16/64+(N4*O4/3)*48/64</f>
        <v>1.3379002628828429</v>
      </c>
      <c r="D4" s="19">
        <v>2.1541459981579338</v>
      </c>
      <c r="E4" s="19">
        <v>1.3379002628828429</v>
      </c>
      <c r="F4" s="20">
        <v>2.2769759999999999</v>
      </c>
      <c r="G4" s="20">
        <v>0.7</v>
      </c>
      <c r="H4" s="7" t="s">
        <v>3</v>
      </c>
      <c r="I4" s="7"/>
      <c r="J4" s="7"/>
      <c r="K4" s="7"/>
      <c r="L4" s="7"/>
      <c r="M4" s="21">
        <v>6</v>
      </c>
      <c r="N4" s="21">
        <v>5</v>
      </c>
      <c r="O4" s="20">
        <f>($AE$18-AE4)/$AE$18</f>
        <v>0.93032021030627432</v>
      </c>
      <c r="P4" s="22">
        <f t="shared" si="0"/>
        <v>5.5819212618376461</v>
      </c>
      <c r="Q4" s="20">
        <v>0</v>
      </c>
      <c r="R4" s="20">
        <f>VLOOKUP(A4,'Team Statistic'!$A$2:$F$33,4,FALSE)</f>
        <v>21</v>
      </c>
      <c r="S4" s="20">
        <f>R4/$R$18</f>
        <v>7.5812274368231042E-2</v>
      </c>
      <c r="T4" s="20">
        <f>VLOOKUP(A4,'Team Statistic'!$A$2:$F$33,3,FALSE)</f>
        <v>70</v>
      </c>
      <c r="U4" s="20">
        <f>T4/$T$18</f>
        <v>8.1585081585081584E-2</v>
      </c>
      <c r="V4" s="20">
        <v>7.5</v>
      </c>
      <c r="W4" s="20">
        <v>7</v>
      </c>
      <c r="Y4" s="20" t="s">
        <v>30</v>
      </c>
      <c r="Z4" s="20" t="s">
        <v>28</v>
      </c>
      <c r="AA4" s="20" t="s">
        <v>29</v>
      </c>
      <c r="AB4" s="20">
        <f>VLOOKUP(Y4,賠率!$B$2:$E$33,4,FALSE)</f>
        <v>24</v>
      </c>
      <c r="AC4" s="20">
        <f>VLOOKUP(Z4,賠率!$B$2:$E$33,4,FALSE)</f>
        <v>325.5</v>
      </c>
      <c r="AD4" s="20">
        <f>VLOOKUP(AA4,賠率!$B$2:$E$33,4,FALSE)</f>
        <v>475.5</v>
      </c>
      <c r="AE4" s="23">
        <f>SUM(AB4:AD4)/3</f>
        <v>275</v>
      </c>
    </row>
    <row r="5" spans="1:33" s="20" customFormat="1" ht="15" customHeight="1" x14ac:dyDescent="0.25">
      <c r="A5" s="17" t="s">
        <v>34</v>
      </c>
      <c r="B5" s="17">
        <f t="shared" si="1"/>
        <v>2.0618771837030034</v>
      </c>
      <c r="C5" s="18">
        <f t="shared" si="2"/>
        <v>1.4211144279394841</v>
      </c>
      <c r="D5" s="19">
        <v>2.0718178549587307</v>
      </c>
      <c r="E5" s="19">
        <v>1.4211144279394841</v>
      </c>
      <c r="F5" s="20">
        <v>1.9675199999999999</v>
      </c>
      <c r="G5" s="20">
        <v>0.85</v>
      </c>
      <c r="H5" s="7" t="s">
        <v>4</v>
      </c>
      <c r="I5" s="7"/>
      <c r="J5" s="7"/>
      <c r="K5" s="7"/>
      <c r="L5" s="7"/>
      <c r="M5" s="21">
        <v>3</v>
      </c>
      <c r="N5" s="21">
        <v>5</v>
      </c>
      <c r="O5" s="20">
        <f t="shared" ref="O5" si="3">($AE$18-AE5)/$AE$18</f>
        <v>0.96689154235158736</v>
      </c>
      <c r="P5" s="22">
        <f t="shared" si="0"/>
        <v>2.9006746270547623</v>
      </c>
      <c r="Q5" s="20">
        <v>1</v>
      </c>
      <c r="R5" s="20">
        <f>VLOOKUP(A5,'Team Statistic'!$A$2:$F$33,4,FALSE)</f>
        <v>18</v>
      </c>
      <c r="S5" s="20">
        <f t="shared" ref="S5" si="4">R5/$R$18</f>
        <v>6.4981949458483748E-2</v>
      </c>
      <c r="T5" s="20">
        <f>VLOOKUP(A5,'Team Statistic'!$A$2:$F$33,3,FALSE)</f>
        <v>53</v>
      </c>
      <c r="U5" s="20">
        <f t="shared" ref="U5" si="5">T5/$T$18</f>
        <v>6.1771561771561768E-2</v>
      </c>
      <c r="V5" s="20">
        <v>8.5</v>
      </c>
      <c r="W5" s="20">
        <v>10</v>
      </c>
      <c r="Y5" s="20" t="s">
        <v>35</v>
      </c>
      <c r="Z5" s="20" t="s">
        <v>38</v>
      </c>
      <c r="AA5" s="20" t="s">
        <v>39</v>
      </c>
      <c r="AB5" s="20">
        <f>VLOOKUP(Y5,賠率!$B$2:$E$33,4,FALSE)</f>
        <v>200.5</v>
      </c>
      <c r="AC5" s="20">
        <f>VLOOKUP(Z5,賠率!$B$2:$E$33,4,FALSE)</f>
        <v>28.5</v>
      </c>
      <c r="AD5" s="20">
        <f>VLOOKUP(AA5,賠率!$B$2:$E$33,4,FALSE)</f>
        <v>163</v>
      </c>
      <c r="AE5" s="23">
        <f>SUM(AB5:AD5)/3</f>
        <v>130.66666666666666</v>
      </c>
    </row>
    <row r="6" spans="1:33" ht="15" customHeight="1" x14ac:dyDescent="0.25">
      <c r="A6" s="11" t="s">
        <v>48</v>
      </c>
      <c r="B6" s="11">
        <f>8/64*D6+F6*48/64+(8/64*(L6*(1+S6)*(1+U6)+Q6))+(1/X6)</f>
        <v>2.2305133400667896</v>
      </c>
      <c r="C6" s="12">
        <f>E6*8/64+G6*48/64+J6*(1-K6)*3*8/64</f>
        <v>1.0911741851407102</v>
      </c>
      <c r="D6" s="13">
        <v>2.8105763002688713</v>
      </c>
      <c r="E6" s="13">
        <v>0.66813693662306406</v>
      </c>
      <c r="F6" s="10">
        <v>1.921672</v>
      </c>
      <c r="G6" s="10">
        <v>0.95</v>
      </c>
      <c r="H6" s="4" t="s">
        <v>5</v>
      </c>
      <c r="I6" s="4">
        <v>3</v>
      </c>
      <c r="J6" s="4">
        <v>2</v>
      </c>
      <c r="K6" s="4">
        <f t="shared" ref="K6:K7" si="6">($AG$18-AG6)/$AG$18</f>
        <v>0.60645724258289702</v>
      </c>
      <c r="L6" s="4">
        <f>I6*K6</f>
        <v>1.8193717277486909</v>
      </c>
      <c r="M6" s="14">
        <v>9</v>
      </c>
      <c r="N6" s="14">
        <v>2</v>
      </c>
      <c r="O6" s="10">
        <f>($AE$18-AE6)/$AE$18</f>
        <v>0.86127387324612803</v>
      </c>
      <c r="P6" s="15">
        <f t="shared" si="0"/>
        <v>7.7514648592151527</v>
      </c>
      <c r="Q6" s="10">
        <v>0</v>
      </c>
      <c r="R6" s="10">
        <f>VLOOKUP(A6,'Team Statistic'!$A$2:$F$33,4,FALSE)</f>
        <v>30</v>
      </c>
      <c r="S6" s="10">
        <f>R6/$R$18</f>
        <v>0.10830324909747292</v>
      </c>
      <c r="T6" s="10">
        <f>VLOOKUP(A6,'Team Statistic'!$A$2:$F$33,3,FALSE)</f>
        <v>77</v>
      </c>
      <c r="U6" s="10">
        <f>T6/$T$18</f>
        <v>8.9743589743589744E-2</v>
      </c>
      <c r="V6" s="10">
        <v>11</v>
      </c>
      <c r="W6" s="10">
        <v>12</v>
      </c>
      <c r="X6" s="10">
        <f>VLOOKUP(H6,賠率!$A$2:$H$33,8,FALSE)</f>
        <v>6.125</v>
      </c>
      <c r="Y6" s="10" t="s">
        <v>49</v>
      </c>
      <c r="Z6" s="10" t="s">
        <v>50</v>
      </c>
      <c r="AA6" s="10" t="s">
        <v>51</v>
      </c>
      <c r="AB6" s="10">
        <f>VLOOKUP(Y6,賠率!$B$2:$E$33,4,FALSE)</f>
        <v>950.5</v>
      </c>
      <c r="AC6" s="10">
        <f>VLOOKUP(Z6,賠率!$B$2:$E$33,4,FALSE)</f>
        <v>675.5</v>
      </c>
      <c r="AD6" s="10">
        <f>VLOOKUP(AA6,賠率!$B$2:$E$33,4,FALSE)</f>
        <v>16.5</v>
      </c>
      <c r="AE6" s="16">
        <f>SUM(AB6:AD6)/3</f>
        <v>547.5</v>
      </c>
      <c r="AF6" s="10" t="s">
        <v>53</v>
      </c>
      <c r="AG6" s="10">
        <f>VLOOKUP(AF6,賠率!$B$2:$E$33,4,FALSE)</f>
        <v>225.5</v>
      </c>
    </row>
    <row r="7" spans="1:33" ht="15" customHeight="1" x14ac:dyDescent="0.25">
      <c r="A7" s="11" t="s">
        <v>51</v>
      </c>
      <c r="B7" s="11">
        <f>8/64*D7+F7*48/64+(8/64*(L7*(1+S7)*(1+U7)+Q7))+(1/X7)</f>
        <v>2.0359853563797321</v>
      </c>
      <c r="C7" s="12">
        <f>E7*8/64+G7*48/64+J7*(1-K7)*3*8/64</f>
        <v>0.58326536957635899</v>
      </c>
      <c r="D7" s="13">
        <v>3.1159877294820393</v>
      </c>
      <c r="E7" s="13">
        <v>0.59334808750092383</v>
      </c>
      <c r="F7" s="10">
        <v>1.562384</v>
      </c>
      <c r="G7" s="10">
        <v>0.65</v>
      </c>
      <c r="H7" s="4" t="s">
        <v>6</v>
      </c>
      <c r="I7" s="4">
        <v>1</v>
      </c>
      <c r="J7" s="4">
        <v>1</v>
      </c>
      <c r="K7" s="4">
        <f t="shared" si="6"/>
        <v>0.94240837696335078</v>
      </c>
      <c r="L7" s="4">
        <f>I7*K7</f>
        <v>0.94240837696335078</v>
      </c>
      <c r="M7" s="14">
        <v>8</v>
      </c>
      <c r="N7" s="14">
        <v>2</v>
      </c>
      <c r="O7" s="10">
        <f>($AE$18-AE7)/$AE$18</f>
        <v>0.86169617500184759</v>
      </c>
      <c r="P7" s="15">
        <f t="shared" si="0"/>
        <v>6.8935694000147807</v>
      </c>
      <c r="Q7" s="10">
        <v>1</v>
      </c>
      <c r="R7" s="10">
        <f>VLOOKUP(A7,'Team Statistic'!$A$2:$F$33,4,FALSE)</f>
        <v>17</v>
      </c>
      <c r="S7" s="10">
        <f>R7/$R$18</f>
        <v>6.1371841155234655E-2</v>
      </c>
      <c r="T7" s="10">
        <f>VLOOKUP(A7,'Team Statistic'!$A$2:$F$33,3,FALSE)</f>
        <v>58</v>
      </c>
      <c r="U7" s="10">
        <f>T7/$T$18</f>
        <v>6.75990675990676E-2</v>
      </c>
      <c r="V7" s="10">
        <v>16</v>
      </c>
      <c r="W7" s="10">
        <v>17</v>
      </c>
      <c r="X7" s="10">
        <f>VLOOKUP(H7,賠率!$A$2:$H$33,8,FALSE)</f>
        <v>4.625</v>
      </c>
      <c r="Y7" s="10" t="s">
        <v>48</v>
      </c>
      <c r="Z7" s="10" t="s">
        <v>49</v>
      </c>
      <c r="AA7" s="10" t="s">
        <v>50</v>
      </c>
      <c r="AB7" s="10">
        <f>VLOOKUP(Y7,賠率!$B$2:$E$33,4,FALSE)</f>
        <v>11.5</v>
      </c>
      <c r="AC7" s="10">
        <f>VLOOKUP(Z7,賠率!$B$2:$E$33,4,FALSE)</f>
        <v>950.5</v>
      </c>
      <c r="AD7" s="10">
        <f>VLOOKUP(AA7,賠率!$B$2:$E$33,4,FALSE)</f>
        <v>675.5</v>
      </c>
      <c r="AE7" s="16">
        <f>SUM(AB7:AD7)/3</f>
        <v>545.83333333333337</v>
      </c>
      <c r="AF7" s="10" t="s">
        <v>52</v>
      </c>
      <c r="AG7" s="10">
        <f>VLOOKUP(AF7,賠率!$B$2:$E$33,4,FALSE)</f>
        <v>33</v>
      </c>
    </row>
    <row r="8" spans="1:33" s="20" customFormat="1" ht="15" customHeight="1" x14ac:dyDescent="0.25">
      <c r="A8" s="17" t="s">
        <v>30</v>
      </c>
      <c r="B8" s="17">
        <f t="shared" si="1"/>
        <v>2.5590082723305869</v>
      </c>
      <c r="C8" s="18">
        <f t="shared" si="2"/>
        <v>1.0692349211879348</v>
      </c>
      <c r="D8" s="19">
        <v>2.5401785468643272</v>
      </c>
      <c r="E8" s="19">
        <v>1.0692349211879348</v>
      </c>
      <c r="F8" s="20">
        <v>2.0452880000000002</v>
      </c>
      <c r="G8" s="20">
        <v>0.55000000000000004</v>
      </c>
      <c r="H8" s="7" t="s">
        <v>7</v>
      </c>
      <c r="I8" s="7"/>
      <c r="J8" s="7"/>
      <c r="K8" s="7"/>
      <c r="L8" s="7"/>
      <c r="M8" s="21">
        <v>5</v>
      </c>
      <c r="N8" s="21">
        <v>4</v>
      </c>
      <c r="O8" s="20">
        <f>($AE$18-AE8)/$AE$18</f>
        <v>0.93173492118793488</v>
      </c>
      <c r="P8" s="22">
        <f t="shared" si="0"/>
        <v>4.6586746059396749</v>
      </c>
      <c r="Q8" s="20">
        <v>1</v>
      </c>
      <c r="R8" s="20">
        <f>VLOOKUP(A8,'Team Statistic'!$A$2:$F$33,4,FALSE)</f>
        <v>14</v>
      </c>
      <c r="S8" s="20">
        <f>R8/$R$18</f>
        <v>5.0541516245487361E-2</v>
      </c>
      <c r="T8" s="20">
        <f>VLOOKUP(A8,'Team Statistic'!$A$2:$F$33,3,FALSE)</f>
        <v>52</v>
      </c>
      <c r="U8" s="20">
        <f>T8/$T$18</f>
        <v>6.0606060606060608E-2</v>
      </c>
      <c r="V8" s="20">
        <v>22</v>
      </c>
      <c r="W8" s="20">
        <v>26</v>
      </c>
      <c r="Y8" s="20" t="s">
        <v>31</v>
      </c>
      <c r="Z8" s="20" t="s">
        <v>28</v>
      </c>
      <c r="AA8" s="20" t="s">
        <v>29</v>
      </c>
      <c r="AB8" s="20">
        <f>VLOOKUP(Y8,賠率!$B$2:$E$33,4,FALSE)</f>
        <v>7.25</v>
      </c>
      <c r="AC8" s="20">
        <f>VLOOKUP(Z8,賠率!$B$2:$E$33,4,FALSE)</f>
        <v>325.5</v>
      </c>
      <c r="AD8" s="20">
        <f>VLOOKUP(AA8,賠率!$B$2:$E$33,4,FALSE)</f>
        <v>475.5</v>
      </c>
      <c r="AE8" s="23">
        <f>SUM(AB8:AD8)/3</f>
        <v>269.41666666666669</v>
      </c>
    </row>
    <row r="9" spans="1:33" ht="15" customHeight="1" x14ac:dyDescent="0.25">
      <c r="A9" s="11" t="s">
        <v>27</v>
      </c>
      <c r="B9" s="11">
        <f>8/64*D9+F9*48/64+(8/64*(L9*(1+S9)*(1+U9)+Q9))+(1/X9)</f>
        <v>1.6875298647898624</v>
      </c>
      <c r="C9" s="12">
        <f>E9*8/64+G9*48/64+J9*(1-K9)*3*8/64</f>
        <v>1.1485193062827226</v>
      </c>
      <c r="D9" s="13">
        <v>1.6781787054500121</v>
      </c>
      <c r="E9" s="13">
        <v>0.36249999999999999</v>
      </c>
      <c r="F9" s="10">
        <v>1.5116320000000001</v>
      </c>
      <c r="G9" s="10">
        <v>1.45</v>
      </c>
      <c r="H9" s="4" t="s">
        <v>8</v>
      </c>
      <c r="I9" s="4">
        <v>2</v>
      </c>
      <c r="J9" s="4">
        <v>1</v>
      </c>
      <c r="K9" s="4">
        <f t="shared" ref="K9:K10" si="7">($AG$18-AG9)/$AG$18</f>
        <v>0.95811518324607325</v>
      </c>
      <c r="L9" s="4">
        <f>I9*K9</f>
        <v>1.9162303664921465</v>
      </c>
      <c r="M9" s="14">
        <v>5</v>
      </c>
      <c r="N9" s="14">
        <v>0</v>
      </c>
      <c r="O9" s="10">
        <f>($AE$18-AE9)/$AE$18</f>
        <v>0.90477095408524155</v>
      </c>
      <c r="P9" s="15">
        <f t="shared" si="0"/>
        <v>4.5238547704262082</v>
      </c>
      <c r="Q9" s="10">
        <v>0</v>
      </c>
      <c r="R9" s="10">
        <f>VLOOKUP(A9,'Team Statistic'!$A$2:$F$33,4,FALSE)</f>
        <v>18</v>
      </c>
      <c r="S9" s="10">
        <f>R9/$R$18</f>
        <v>6.4981949458483748E-2</v>
      </c>
      <c r="T9" s="10">
        <f>VLOOKUP(A9,'Team Statistic'!$A$2:$F$33,3,FALSE)</f>
        <v>50</v>
      </c>
      <c r="U9" s="10">
        <f>T9/$T$18</f>
        <v>5.8275058275058272E-2</v>
      </c>
      <c r="V9" s="10">
        <v>28</v>
      </c>
      <c r="W9" s="10">
        <v>26</v>
      </c>
      <c r="X9" s="10">
        <f>VLOOKUP(H9,賠率!$A$2:$H$33,8,FALSE)</f>
        <v>13.5</v>
      </c>
      <c r="Y9" s="10" t="s">
        <v>24</v>
      </c>
      <c r="Z9" s="10" t="s">
        <v>25</v>
      </c>
      <c r="AA9" s="10" t="s">
        <v>26</v>
      </c>
      <c r="AB9" s="10">
        <f>VLOOKUP(Y9,賠率!$B$2:$E$33,4,FALSE)</f>
        <v>41.5</v>
      </c>
      <c r="AC9" s="10">
        <f>VLOOKUP(Z9,賠率!$B$2:$E$33,4,FALSE)</f>
        <v>950.5</v>
      </c>
      <c r="AD9" s="10">
        <f>VLOOKUP(AA9,賠率!$B$2:$E$33,4,FALSE)</f>
        <v>135.5</v>
      </c>
      <c r="AE9" s="16">
        <f>SUM(AB9:AD9)/3</f>
        <v>375.83333333333331</v>
      </c>
      <c r="AF9" s="10" t="s">
        <v>30</v>
      </c>
      <c r="AG9" s="10">
        <f>VLOOKUP(AF9,賠率!$B$2:$E$33,4,FALSE)</f>
        <v>24</v>
      </c>
    </row>
    <row r="10" spans="1:33" ht="15" customHeight="1" x14ac:dyDescent="0.25">
      <c r="A10" s="11" t="s">
        <v>38</v>
      </c>
      <c r="B10" s="11">
        <f>8/64*D10+F10*48/64+(8/64*(L10*(1+S10)*(1+U10)+Q10))+(1/X10)</f>
        <v>1.6797760733707405</v>
      </c>
      <c r="C10" s="12">
        <f>E10*8/64+G10*48/64+J10*(1-K10)*3*8/64</f>
        <v>0.639641168878472</v>
      </c>
      <c r="D10" s="13">
        <v>2.2564387667532437</v>
      </c>
      <c r="E10" s="13">
        <v>0.41712935102777687</v>
      </c>
      <c r="F10" s="10">
        <v>1.501144</v>
      </c>
      <c r="G10" s="10">
        <v>0.7</v>
      </c>
      <c r="H10" s="4" t="s">
        <v>9</v>
      </c>
      <c r="I10" s="4">
        <v>1</v>
      </c>
      <c r="J10" s="4">
        <v>1</v>
      </c>
      <c r="K10" s="4">
        <f t="shared" si="7"/>
        <v>0.83333333333333337</v>
      </c>
      <c r="L10" s="4">
        <f>I10*K10</f>
        <v>0.83333333333333337</v>
      </c>
      <c r="M10" s="14">
        <v>7</v>
      </c>
      <c r="N10" s="14">
        <v>1</v>
      </c>
      <c r="O10" s="10">
        <f>($AE$18-AE10)/$AE$18</f>
        <v>0.96851740411110754</v>
      </c>
      <c r="P10" s="15">
        <f t="shared" si="0"/>
        <v>6.7796218287777528</v>
      </c>
      <c r="Q10" s="10">
        <v>0</v>
      </c>
      <c r="R10" s="10">
        <f>VLOOKUP(A10,'Team Statistic'!$A$2:$F$33,4,FALSE)</f>
        <v>16</v>
      </c>
      <c r="S10" s="10">
        <f>R10/$R$18</f>
        <v>5.7761732851985562E-2</v>
      </c>
      <c r="T10" s="10">
        <f>VLOOKUP(A10,'Team Statistic'!$A$2:$F$33,3,FALSE)</f>
        <v>61</v>
      </c>
      <c r="U10" s="10">
        <f>T10/$T$18</f>
        <v>7.1095571095571089E-2</v>
      </c>
      <c r="V10" s="10">
        <v>28</v>
      </c>
      <c r="W10" s="10">
        <v>29</v>
      </c>
      <c r="X10" s="10">
        <f>VLOOKUP(H10,賠率!$A$2:$H$33,8,FALSE)</f>
        <v>6.5</v>
      </c>
      <c r="Y10" s="10" t="s">
        <v>34</v>
      </c>
      <c r="Z10" s="10" t="s">
        <v>35</v>
      </c>
      <c r="AA10" s="10" t="s">
        <v>39</v>
      </c>
      <c r="AB10" s="10">
        <f>VLOOKUP(Y10,賠率!$B$2:$E$33,4,FALSE)</f>
        <v>9.25</v>
      </c>
      <c r="AC10" s="10">
        <f>VLOOKUP(Z10,賠率!$B$2:$E$33,4,FALSE)</f>
        <v>200.5</v>
      </c>
      <c r="AD10" s="10">
        <f>VLOOKUP(AA10,賠率!$B$2:$E$33,4,FALSE)</f>
        <v>163</v>
      </c>
      <c r="AE10" s="16">
        <f>SUM(AB10:AD10)/3</f>
        <v>124.25</v>
      </c>
      <c r="AF10" s="10" t="s">
        <v>37</v>
      </c>
      <c r="AG10" s="10">
        <f>VLOOKUP(AF10,賠率!$B$2:$E$33,4,FALSE)</f>
        <v>95.5</v>
      </c>
    </row>
    <row r="11" spans="1:33" s="20" customFormat="1" ht="15" customHeight="1" x14ac:dyDescent="0.25">
      <c r="A11" s="17" t="s">
        <v>52</v>
      </c>
      <c r="B11" s="17">
        <f t="shared" si="1"/>
        <v>1.6693662676736047</v>
      </c>
      <c r="C11" s="18">
        <f t="shared" si="2"/>
        <v>0.76293900906893031</v>
      </c>
      <c r="D11" s="19">
        <v>1.6577506776720548</v>
      </c>
      <c r="E11" s="19">
        <v>0.76293900906893031</v>
      </c>
      <c r="F11" s="20">
        <v>1.409832</v>
      </c>
      <c r="G11" s="20">
        <v>1.1200000000000001</v>
      </c>
      <c r="H11" s="7" t="s">
        <v>10</v>
      </c>
      <c r="I11" s="7"/>
      <c r="J11" s="7"/>
      <c r="K11" s="7"/>
      <c r="L11" s="7"/>
      <c r="M11" s="21">
        <v>5</v>
      </c>
      <c r="N11" s="21">
        <v>2</v>
      </c>
      <c r="O11" s="20">
        <f>($AE$18-AE11)/$AE$18</f>
        <v>0.96587801813786045</v>
      </c>
      <c r="P11" s="22">
        <f t="shared" si="0"/>
        <v>4.8293900906893024</v>
      </c>
      <c r="Q11" s="20">
        <v>0</v>
      </c>
      <c r="R11" s="20">
        <f>VLOOKUP(A11,'Team Statistic'!$A$2:$F$33,4,FALSE)</f>
        <v>12</v>
      </c>
      <c r="S11" s="20">
        <f>R11/$R$18</f>
        <v>4.3321299638989168E-2</v>
      </c>
      <c r="T11" s="20">
        <f>VLOOKUP(A11,'Team Statistic'!$A$2:$F$33,3,FALSE)</f>
        <v>39</v>
      </c>
      <c r="U11" s="20">
        <f>T11/$T$18</f>
        <v>4.5454545454545456E-2</v>
      </c>
      <c r="V11" s="20">
        <v>32</v>
      </c>
      <c r="W11" s="20">
        <v>34</v>
      </c>
      <c r="Y11" s="20" t="s">
        <v>54</v>
      </c>
      <c r="Z11" s="20" t="s">
        <v>55</v>
      </c>
      <c r="AA11" s="20" t="s">
        <v>53</v>
      </c>
      <c r="AB11" s="20">
        <f>VLOOKUP(Y11,賠率!$B$2:$E$33,4,FALSE)</f>
        <v>43</v>
      </c>
      <c r="AC11" s="20">
        <f>VLOOKUP(Z11,賠率!$B$2:$E$33,4,FALSE)</f>
        <v>135.5</v>
      </c>
      <c r="AD11" s="20">
        <f>VLOOKUP(AA11,賠率!$B$2:$E$33,4,FALSE)</f>
        <v>225.5</v>
      </c>
      <c r="AE11" s="23">
        <f>SUM(AB11:AD11)/3</f>
        <v>134.66666666666666</v>
      </c>
    </row>
    <row r="12" spans="1:33" ht="15" customHeight="1" x14ac:dyDescent="0.25">
      <c r="A12" s="11" t="s">
        <v>24</v>
      </c>
      <c r="B12" s="11">
        <f>8/64*D12+F12*48/64+(8/64*(L12*(1+S12)*(1+U12)+Q12))+(1/X12)</f>
        <v>1.6039565875064927</v>
      </c>
      <c r="C12" s="12">
        <f>E12*8/64+G12*48/64+J12*(1-K12)*3*8/64</f>
        <v>0.99299421804500931</v>
      </c>
      <c r="D12" s="13">
        <v>2.3657557748509865</v>
      </c>
      <c r="E12" s="13">
        <v>1.1859956291768283</v>
      </c>
      <c r="F12" s="10">
        <v>1.4919519999999999</v>
      </c>
      <c r="G12" s="10">
        <v>1.1200000000000001</v>
      </c>
      <c r="H12" s="4" t="s">
        <v>11</v>
      </c>
      <c r="I12" s="4">
        <v>1</v>
      </c>
      <c r="J12" s="4">
        <v>1</v>
      </c>
      <c r="K12" s="4">
        <f>($AG$18-AG12)/$AG$18</f>
        <v>0.98734729493891793</v>
      </c>
      <c r="L12" s="4">
        <f>I12*K12</f>
        <v>0.98734729493891793</v>
      </c>
      <c r="M12" s="14">
        <v>8</v>
      </c>
      <c r="N12" s="14">
        <v>4</v>
      </c>
      <c r="O12" s="10">
        <f>($AE$18-AE12)/$AE$18</f>
        <v>0.9059956291768283</v>
      </c>
      <c r="P12" s="15">
        <f t="shared" si="0"/>
        <v>7.2479650334146264</v>
      </c>
      <c r="Q12" s="10">
        <v>0</v>
      </c>
      <c r="R12" s="10">
        <f>VLOOKUP(A12,'Team Statistic'!$A$2:$F$33,4,FALSE)</f>
        <v>12</v>
      </c>
      <c r="S12" s="10">
        <f>R12/$R$18</f>
        <v>4.3321299638989168E-2</v>
      </c>
      <c r="T12" s="10">
        <f>VLOOKUP(A12,'Team Statistic'!$A$2:$F$33,3,FALSE)</f>
        <v>33</v>
      </c>
      <c r="U12" s="10">
        <f>T12/$T$18</f>
        <v>3.8461538461538464E-2</v>
      </c>
      <c r="V12" s="10">
        <v>32</v>
      </c>
      <c r="W12" s="10">
        <v>51</v>
      </c>
      <c r="X12" s="10">
        <f>VLOOKUP(H12,賠率!$A$2:$H$33,8,FALSE)</f>
        <v>18</v>
      </c>
      <c r="Y12" s="10" t="s">
        <v>25</v>
      </c>
      <c r="Z12" s="10" t="s">
        <v>26</v>
      </c>
      <c r="AA12" s="10" t="s">
        <v>27</v>
      </c>
      <c r="AB12" s="10">
        <f>VLOOKUP(Y12,賠率!$B$2:$E$33,4,FALSE)</f>
        <v>950.5</v>
      </c>
      <c r="AC12" s="10">
        <f>VLOOKUP(Z12,賠率!$B$2:$E$33,4,FALSE)</f>
        <v>135.5</v>
      </c>
      <c r="AD12" s="10">
        <f>VLOOKUP(AA12,賠率!$B$2:$E$33,4,FALSE)</f>
        <v>27</v>
      </c>
      <c r="AE12" s="16">
        <f>SUM(AB12:AD12)/3</f>
        <v>371</v>
      </c>
      <c r="AF12" s="10" t="s">
        <v>31</v>
      </c>
      <c r="AG12" s="10">
        <f>VLOOKUP(AF12,賠率!$B$2:$E$33,4,FALSE)</f>
        <v>7.25</v>
      </c>
    </row>
    <row r="13" spans="1:33" s="20" customFormat="1" ht="15" customHeight="1" x14ac:dyDescent="0.25">
      <c r="A13" s="17" t="s">
        <v>45</v>
      </c>
      <c r="B13" s="17">
        <f t="shared" si="1"/>
        <v>1.7334496325681674</v>
      </c>
      <c r="C13" s="18">
        <f t="shared" si="2"/>
        <v>1.1398750514680265</v>
      </c>
      <c r="D13" s="19">
        <v>1.7265324418210146</v>
      </c>
      <c r="E13" s="19">
        <v>1.1398750514680265</v>
      </c>
      <c r="F13" s="20">
        <v>1.5347999999999999</v>
      </c>
      <c r="G13" s="20">
        <v>0.7</v>
      </c>
      <c r="H13" s="7" t="s">
        <v>13</v>
      </c>
      <c r="I13" s="7"/>
      <c r="J13" s="7"/>
      <c r="K13" s="7"/>
      <c r="L13" s="7"/>
      <c r="M13" s="21">
        <v>5</v>
      </c>
      <c r="N13" s="21">
        <v>4</v>
      </c>
      <c r="O13" s="20">
        <f>($AE$18-AE13)/$AE$18</f>
        <v>0.96487505146802643</v>
      </c>
      <c r="P13" s="22">
        <f t="shared" si="0"/>
        <v>4.8243752573401322</v>
      </c>
      <c r="Q13" s="20">
        <v>0</v>
      </c>
      <c r="R13" s="20">
        <f>VLOOKUP(A13,'Team Statistic'!$A$2:$F$33,4,FALSE)</f>
        <v>14</v>
      </c>
      <c r="S13" s="20">
        <f>R13/$R$18</f>
        <v>5.0541516245487361E-2</v>
      </c>
      <c r="T13" s="20">
        <f>VLOOKUP(A13,'Team Statistic'!$A$2:$F$33,3,FALSE)</f>
        <v>56</v>
      </c>
      <c r="U13" s="20">
        <f>T13/$T$18</f>
        <v>6.5268065268065265E-2</v>
      </c>
      <c r="V13" s="20">
        <v>75</v>
      </c>
      <c r="W13" s="20">
        <v>101</v>
      </c>
      <c r="Y13" s="20" t="s">
        <v>40</v>
      </c>
      <c r="Z13" s="20" t="s">
        <v>41</v>
      </c>
      <c r="AA13" s="20" t="s">
        <v>44</v>
      </c>
      <c r="AB13" s="20">
        <f>VLOOKUP(Y13,賠率!$B$2:$E$33,4,FALSE)</f>
        <v>275.5</v>
      </c>
      <c r="AC13" s="20">
        <f>VLOOKUP(Z13,賠率!$B$2:$E$33,4,FALSE)</f>
        <v>135.5</v>
      </c>
      <c r="AD13" s="20">
        <f>VLOOKUP(AA13,賠率!$B$2:$E$33,4,FALSE)</f>
        <v>4.875</v>
      </c>
      <c r="AE13" s="23">
        <f>SUM(AB13:AD13)/3</f>
        <v>138.625</v>
      </c>
    </row>
    <row r="14" spans="1:33" s="20" customFormat="1" ht="15" customHeight="1" x14ac:dyDescent="0.25">
      <c r="A14" s="17" t="s">
        <v>43</v>
      </c>
      <c r="B14" s="17">
        <f t="shared" si="1"/>
        <v>1.2006377160523889</v>
      </c>
      <c r="C14" s="18">
        <f t="shared" si="2"/>
        <v>1.2100395643957389</v>
      </c>
      <c r="D14" s="19">
        <v>1.2131033111726586</v>
      </c>
      <c r="E14" s="19">
        <v>1.2100395643957389</v>
      </c>
      <c r="F14" s="20">
        <v>1.628816</v>
      </c>
      <c r="G14" s="20">
        <v>1.05</v>
      </c>
      <c r="H14" s="7" t="s">
        <v>14</v>
      </c>
      <c r="I14" s="7"/>
      <c r="J14" s="7"/>
      <c r="K14" s="7"/>
      <c r="L14" s="7"/>
      <c r="M14" s="21">
        <v>3</v>
      </c>
      <c r="N14" s="21">
        <v>4</v>
      </c>
      <c r="O14" s="20">
        <f>($AE$18-AE14)/$AE$18</f>
        <v>0.94753956439573905</v>
      </c>
      <c r="P14" s="22">
        <f t="shared" si="0"/>
        <v>2.8426186931872173</v>
      </c>
      <c r="Q14" s="20">
        <v>0</v>
      </c>
      <c r="R14" s="20">
        <f>VLOOKUP(A14,'Team Statistic'!$A$2:$F$33,4,FALSE)</f>
        <v>13</v>
      </c>
      <c r="S14" s="20">
        <f>R14/$R$18</f>
        <v>4.6931407942238268E-2</v>
      </c>
      <c r="T14" s="20">
        <f>VLOOKUP(A14,'Team Statistic'!$A$2:$F$33,3,FALSE)</f>
        <v>57</v>
      </c>
      <c r="U14" s="20">
        <f>T14/$T$18</f>
        <v>6.6433566433566432E-2</v>
      </c>
      <c r="V14" s="20">
        <v>80</v>
      </c>
      <c r="W14" s="20">
        <v>101</v>
      </c>
      <c r="Y14" s="20" t="s">
        <v>46</v>
      </c>
      <c r="Z14" s="20" t="s">
        <v>47</v>
      </c>
      <c r="AA14" s="20" t="s">
        <v>42</v>
      </c>
      <c r="AB14" s="20">
        <f>VLOOKUP(Y14,賠率!$B$2:$E$33,4,FALSE)</f>
        <v>115.5</v>
      </c>
      <c r="AC14" s="20">
        <f>VLOOKUP(Z14,賠率!$B$2:$E$33,4,FALSE)</f>
        <v>500.5</v>
      </c>
      <c r="AD14" s="20">
        <f>VLOOKUP(AA14,賠率!$B$2:$E$33,4,FALSE)</f>
        <v>5.125</v>
      </c>
      <c r="AE14" s="23">
        <f>SUM(AB14:AD14)/3</f>
        <v>207.04166666666666</v>
      </c>
    </row>
    <row r="15" spans="1:33" ht="15" customHeight="1" x14ac:dyDescent="0.25">
      <c r="A15" s="11" t="s">
        <v>46</v>
      </c>
      <c r="B15" s="11">
        <f>8/64*D15+F15*48/64+(8/64*(L15*(1+S15)*(1+U15)+Q15))+(1/X15)</f>
        <v>1.6451485865904587</v>
      </c>
      <c r="C15" s="12">
        <f>E15*8/64+G15*48/64+J15*(1-K15)*3*8/64</f>
        <v>0.72341569207339596</v>
      </c>
      <c r="D15" s="13">
        <v>1.7693615038564379</v>
      </c>
      <c r="E15" s="13">
        <v>0.68732553658716833</v>
      </c>
      <c r="F15" s="10">
        <v>1.6844400000000002</v>
      </c>
      <c r="G15" s="10">
        <v>0.85</v>
      </c>
      <c r="H15" s="4" t="s">
        <v>15</v>
      </c>
      <c r="I15" s="4">
        <v>1</v>
      </c>
      <c r="J15" s="4">
        <v>0</v>
      </c>
      <c r="K15" s="4">
        <f>($AG$18-AG15)/$AG$18</f>
        <v>0.84642233856893545</v>
      </c>
      <c r="L15" s="4">
        <f>I15*K15</f>
        <v>0.84642233856893545</v>
      </c>
      <c r="M15" s="14">
        <v>5</v>
      </c>
      <c r="N15" s="14">
        <v>2</v>
      </c>
      <c r="O15" s="10">
        <f>($AE$18-AE15)/$AE$18</f>
        <v>0.94965107317433672</v>
      </c>
      <c r="P15" s="15">
        <f t="shared" si="0"/>
        <v>4.7482553658716835</v>
      </c>
      <c r="Q15" s="10">
        <v>0</v>
      </c>
      <c r="R15" s="10">
        <f>VLOOKUP(A15,'Team Statistic'!$A$2:$F$33,4,FALSE)</f>
        <v>18</v>
      </c>
      <c r="S15" s="10">
        <f>R15/$R$18</f>
        <v>6.4981949458483748E-2</v>
      </c>
      <c r="T15" s="10">
        <f>VLOOKUP(A15,'Team Statistic'!$A$2:$F$33,3,FALSE)</f>
        <v>48</v>
      </c>
      <c r="U15" s="10">
        <f>T15/$T$18</f>
        <v>5.5944055944055944E-2</v>
      </c>
      <c r="V15" s="10">
        <v>80</v>
      </c>
      <c r="W15" s="10">
        <v>151</v>
      </c>
      <c r="X15" s="10">
        <f>VLOOKUP(H15,賠率!$A$2:$H$33,8,FALSE)</f>
        <v>24</v>
      </c>
      <c r="Y15" s="10" t="s">
        <v>42</v>
      </c>
      <c r="Z15" s="10" t="s">
        <v>43</v>
      </c>
      <c r="AA15" s="10" t="s">
        <v>47</v>
      </c>
      <c r="AB15" s="10">
        <f>VLOOKUP(Y15,賠率!$B$2:$E$33,4,FALSE)</f>
        <v>5.125</v>
      </c>
      <c r="AC15" s="10">
        <f>VLOOKUP(Z15,賠率!$B$2:$E$33,4,FALSE)</f>
        <v>90.5</v>
      </c>
      <c r="AD15" s="10">
        <f>VLOOKUP(AA15,賠率!$B$2:$E$33,4,FALSE)</f>
        <v>500.5</v>
      </c>
      <c r="AE15" s="16">
        <f>SUM(AB15:AD15)/3</f>
        <v>198.70833333333334</v>
      </c>
      <c r="AF15" s="10" t="s">
        <v>45</v>
      </c>
      <c r="AG15" s="10">
        <f>VLOOKUP(AF15,賠率!$B$2:$E$33,4,FALSE)</f>
        <v>88</v>
      </c>
    </row>
    <row r="16" spans="1:33" s="20" customFormat="1" ht="15" customHeight="1" x14ac:dyDescent="0.25">
      <c r="A16" s="17" t="s">
        <v>37</v>
      </c>
      <c r="B16" s="17">
        <f t="shared" si="1"/>
        <v>0.97730933752602556</v>
      </c>
      <c r="C16" s="18">
        <f t="shared" si="2"/>
        <v>0.45105034364805374</v>
      </c>
      <c r="D16" s="19">
        <v>0.9745607401370725</v>
      </c>
      <c r="E16" s="19">
        <v>0.45105034364805374</v>
      </c>
      <c r="F16" s="20">
        <v>1.8253360000000001</v>
      </c>
      <c r="G16" s="20">
        <v>0.85</v>
      </c>
      <c r="H16" s="7" t="s">
        <v>16</v>
      </c>
      <c r="I16" s="7"/>
      <c r="J16" s="7"/>
      <c r="K16" s="7"/>
      <c r="L16" s="7"/>
      <c r="M16" s="21">
        <v>2</v>
      </c>
      <c r="N16" s="21">
        <v>1</v>
      </c>
      <c r="O16" s="20">
        <f>($AE$18-AE16)/$AE$18</f>
        <v>0.95420137459221488</v>
      </c>
      <c r="P16" s="22">
        <f t="shared" si="0"/>
        <v>1.9084027491844298</v>
      </c>
      <c r="Q16" s="20">
        <v>0</v>
      </c>
      <c r="R16" s="20">
        <f>VLOOKUP(A16,'Team Statistic'!$A$2:$F$33,4,FALSE)</f>
        <v>12</v>
      </c>
      <c r="S16" s="20">
        <f>R16/$R$18</f>
        <v>4.3321299638989168E-2</v>
      </c>
      <c r="T16" s="20">
        <f>VLOOKUP(A16,'Team Statistic'!$A$2:$F$33,3,FALSE)</f>
        <v>40</v>
      </c>
      <c r="U16" s="20">
        <f>T16/$T$18</f>
        <v>4.6620046620046623E-2</v>
      </c>
      <c r="V16" s="20">
        <v>90</v>
      </c>
      <c r="W16" s="20">
        <v>101</v>
      </c>
      <c r="Y16" s="20" t="s">
        <v>32</v>
      </c>
      <c r="Z16" s="20" t="s">
        <v>33</v>
      </c>
      <c r="AA16" s="20" t="s">
        <v>36</v>
      </c>
      <c r="AB16" s="20">
        <f>VLOOKUP(Y16,賠率!$B$2:$E$33,4,FALSE)</f>
        <v>6.25</v>
      </c>
      <c r="AC16" s="20">
        <f>VLOOKUP(Z16,賠率!$B$2:$E$33,4,FALSE)</f>
        <v>375.5</v>
      </c>
      <c r="AD16" s="20">
        <f>VLOOKUP(AA16,賠率!$B$2:$E$33,4,FALSE)</f>
        <v>160.5</v>
      </c>
      <c r="AE16" s="23">
        <f>SUM(AB16:AD16)/3</f>
        <v>180.75</v>
      </c>
    </row>
    <row r="17" spans="1:33" s="20" customFormat="1" ht="15" customHeight="1" x14ac:dyDescent="0.25">
      <c r="A17" s="17" t="s">
        <v>53</v>
      </c>
      <c r="B17" s="17">
        <f t="shared" si="1"/>
        <v>1.4793721570389065</v>
      </c>
      <c r="C17" s="18">
        <f t="shared" si="2"/>
        <v>1.3071366357330632</v>
      </c>
      <c r="D17" s="19">
        <v>1.4815136845494754</v>
      </c>
      <c r="E17" s="19">
        <v>1.3071366357330632</v>
      </c>
      <c r="F17" s="20">
        <v>1.558608</v>
      </c>
      <c r="G17" s="20">
        <v>1.3</v>
      </c>
      <c r="H17" s="7" t="s">
        <v>20</v>
      </c>
      <c r="I17" s="7"/>
      <c r="J17" s="7"/>
      <c r="K17" s="7"/>
      <c r="L17" s="7"/>
      <c r="M17" s="21">
        <v>4</v>
      </c>
      <c r="N17" s="21">
        <v>4</v>
      </c>
      <c r="O17" s="20">
        <f>($AE$18-AE17)/$AE$18</f>
        <v>0.98213663573306309</v>
      </c>
      <c r="P17" s="22">
        <f t="shared" si="0"/>
        <v>3.9285465429322524</v>
      </c>
      <c r="Q17" s="20">
        <v>0</v>
      </c>
      <c r="R17" s="20">
        <f>VLOOKUP(A17,'Team Statistic'!$A$2:$F$33,4,FALSE)</f>
        <v>16</v>
      </c>
      <c r="S17" s="20">
        <f>R17/$R$18</f>
        <v>5.7761732851985562E-2</v>
      </c>
      <c r="T17" s="20">
        <f>VLOOKUP(A17,'Team Statistic'!$A$2:$F$33,3,FALSE)</f>
        <v>42</v>
      </c>
      <c r="U17" s="20">
        <f>T17/$T$18</f>
        <v>4.8951048951048952E-2</v>
      </c>
      <c r="V17" s="20">
        <v>200</v>
      </c>
      <c r="W17" s="20">
        <v>251</v>
      </c>
      <c r="Y17" s="20" t="s">
        <v>54</v>
      </c>
      <c r="Z17" s="20" t="s">
        <v>55</v>
      </c>
      <c r="AA17" s="20" t="s">
        <v>52</v>
      </c>
      <c r="AB17" s="20">
        <f>VLOOKUP(Y17,賠率!$B$2:$E$33,4,FALSE)</f>
        <v>43</v>
      </c>
      <c r="AC17" s="20">
        <f>VLOOKUP(Z17,賠率!$B$2:$E$33,4,FALSE)</f>
        <v>135.5</v>
      </c>
      <c r="AD17" s="20">
        <f>VLOOKUP(AA17,賠率!$B$2:$E$33,4,FALSE)</f>
        <v>33</v>
      </c>
      <c r="AE17" s="23">
        <f>SUM(AB17:AD17)/3</f>
        <v>70.5</v>
      </c>
    </row>
    <row r="18" spans="1:33" ht="15" customHeight="1" x14ac:dyDescent="0.25">
      <c r="R18" s="10">
        <f>SUM(R2:R17)</f>
        <v>277</v>
      </c>
      <c r="T18" s="10">
        <f t="shared" ref="R18:T18" si="8">SUM(T2:T17)</f>
        <v>858</v>
      </c>
      <c r="AE18" s="16">
        <f>SUM(AE2:AE17)</f>
        <v>3946.625</v>
      </c>
      <c r="AG18" s="10">
        <f>SUM(AG2:AG17)</f>
        <v>573</v>
      </c>
    </row>
    <row r="22" spans="1:33" ht="15" customHeight="1" x14ac:dyDescent="0.25">
      <c r="B22" s="10"/>
      <c r="C22" s="10"/>
      <c r="D22" s="10"/>
      <c r="E22" s="10"/>
    </row>
    <row r="23" spans="1:33" ht="15" customHeight="1" x14ac:dyDescent="0.25">
      <c r="B23" s="10"/>
      <c r="C23" s="10"/>
      <c r="D23" s="10"/>
      <c r="E23" s="10"/>
    </row>
    <row r="24" spans="1:33" ht="15" customHeight="1" x14ac:dyDescent="0.25">
      <c r="B24" s="10"/>
      <c r="C24" s="10"/>
      <c r="D24" s="10"/>
      <c r="E24" s="10"/>
    </row>
    <row r="25" spans="1:33" ht="15" customHeight="1" x14ac:dyDescent="0.25">
      <c r="B25" s="10"/>
      <c r="C25" s="10"/>
      <c r="D25" s="10"/>
      <c r="E2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1" workbookViewId="0">
      <selection activeCell="H2" sqref="H2"/>
    </sheetView>
  </sheetViews>
  <sheetFormatPr defaultColWidth="8.875" defaultRowHeight="16.5" x14ac:dyDescent="0.25"/>
  <cols>
    <col min="1" max="1" width="18.875" style="1" customWidth="1"/>
    <col min="2" max="2" width="12.5" style="1" customWidth="1"/>
    <col min="3" max="4" width="8.875" style="1"/>
    <col min="5" max="5" width="12.5" style="1" customWidth="1"/>
    <col min="6" max="9" width="8.875" style="1"/>
    <col min="13" max="16384" width="8.875" style="1"/>
  </cols>
  <sheetData>
    <row r="1" spans="1:8" x14ac:dyDescent="0.25">
      <c r="C1" s="5" t="s">
        <v>56</v>
      </c>
      <c r="D1" s="5" t="s">
        <v>57</v>
      </c>
      <c r="F1" s="2" t="s">
        <v>118</v>
      </c>
      <c r="G1" s="2" t="s">
        <v>119</v>
      </c>
    </row>
    <row r="2" spans="1:8" x14ac:dyDescent="0.25">
      <c r="A2" s="1" t="s">
        <v>0</v>
      </c>
      <c r="B2" s="1" t="s">
        <v>145</v>
      </c>
      <c r="C2" s="1">
        <v>4.25</v>
      </c>
      <c r="D2" s="1">
        <v>5.5</v>
      </c>
      <c r="E2" s="1">
        <f t="shared" ref="E2:E33" si="0">(C2+D2)/2</f>
        <v>4.875</v>
      </c>
      <c r="F2" s="1">
        <v>3.1</v>
      </c>
      <c r="G2" s="1">
        <v>3.74</v>
      </c>
      <c r="H2" s="1">
        <v>3.42</v>
      </c>
    </row>
    <row r="3" spans="1:8" ht="17.25" customHeight="1" x14ac:dyDescent="0.25">
      <c r="A3" s="1" t="s">
        <v>1</v>
      </c>
      <c r="B3" s="1" t="s">
        <v>42</v>
      </c>
      <c r="C3" s="1">
        <v>4.75</v>
      </c>
      <c r="D3" s="1">
        <v>5.5</v>
      </c>
      <c r="E3" s="1">
        <f t="shared" si="0"/>
        <v>5.125</v>
      </c>
    </row>
    <row r="4" spans="1:8" x14ac:dyDescent="0.25">
      <c r="A4" s="1" t="s">
        <v>2</v>
      </c>
      <c r="B4" s="1" t="s">
        <v>32</v>
      </c>
      <c r="C4" s="1">
        <v>6</v>
      </c>
      <c r="D4" s="1">
        <v>6.5</v>
      </c>
      <c r="E4" s="1">
        <f t="shared" si="0"/>
        <v>6.25</v>
      </c>
      <c r="F4" s="1">
        <v>3.75</v>
      </c>
      <c r="G4" s="1">
        <v>4.9800000000000004</v>
      </c>
      <c r="H4" s="1">
        <v>4.3650000000000002</v>
      </c>
    </row>
    <row r="5" spans="1:8" ht="17.25" customHeight="1" x14ac:dyDescent="0.25">
      <c r="A5" s="2" t="s">
        <v>58</v>
      </c>
      <c r="B5" s="1" t="s">
        <v>31</v>
      </c>
      <c r="C5" s="1">
        <v>7.5</v>
      </c>
      <c r="D5" s="1">
        <v>7</v>
      </c>
      <c r="E5" s="1">
        <f t="shared" si="0"/>
        <v>7.25</v>
      </c>
    </row>
    <row r="6" spans="1:8" x14ac:dyDescent="0.25">
      <c r="A6" s="2" t="s">
        <v>59</v>
      </c>
      <c r="B6" s="1" t="s">
        <v>34</v>
      </c>
      <c r="C6" s="1">
        <v>8.5</v>
      </c>
      <c r="D6" s="1">
        <v>10</v>
      </c>
      <c r="E6" s="1">
        <f t="shared" si="0"/>
        <v>9.25</v>
      </c>
    </row>
    <row r="7" spans="1:8" ht="17.25" customHeight="1" x14ac:dyDescent="0.25">
      <c r="A7" s="2" t="s">
        <v>60</v>
      </c>
      <c r="B7" s="1" t="s">
        <v>48</v>
      </c>
      <c r="C7" s="1">
        <v>11</v>
      </c>
      <c r="D7" s="1">
        <v>12</v>
      </c>
      <c r="E7" s="1">
        <f t="shared" si="0"/>
        <v>11.5</v>
      </c>
      <c r="F7" s="1">
        <v>5.25</v>
      </c>
      <c r="G7" s="1">
        <v>7</v>
      </c>
      <c r="H7" s="1">
        <v>6.125</v>
      </c>
    </row>
    <row r="8" spans="1:8" x14ac:dyDescent="0.25">
      <c r="A8" s="2" t="s">
        <v>61</v>
      </c>
      <c r="B8" s="1" t="s">
        <v>51</v>
      </c>
      <c r="C8" s="1">
        <v>16</v>
      </c>
      <c r="D8" s="1">
        <v>17</v>
      </c>
      <c r="E8" s="1">
        <f t="shared" si="0"/>
        <v>16.5</v>
      </c>
      <c r="F8" s="1">
        <v>4.25</v>
      </c>
      <c r="G8" s="1">
        <v>5</v>
      </c>
      <c r="H8" s="1">
        <v>4.625</v>
      </c>
    </row>
    <row r="9" spans="1:8" ht="17.25" customHeight="1" x14ac:dyDescent="0.25">
      <c r="A9" s="2" t="s">
        <v>62</v>
      </c>
      <c r="B9" s="1" t="s">
        <v>30</v>
      </c>
      <c r="C9" s="1">
        <v>22</v>
      </c>
      <c r="D9" s="1">
        <v>26</v>
      </c>
      <c r="E9" s="1">
        <f t="shared" si="0"/>
        <v>24</v>
      </c>
    </row>
    <row r="10" spans="1:8" x14ac:dyDescent="0.25">
      <c r="A10" s="2" t="s">
        <v>63</v>
      </c>
      <c r="B10" s="1" t="s">
        <v>27</v>
      </c>
      <c r="C10" s="1">
        <v>28</v>
      </c>
      <c r="D10" s="1">
        <v>26</v>
      </c>
      <c r="E10" s="1">
        <f t="shared" si="0"/>
        <v>27</v>
      </c>
      <c r="F10" s="1">
        <v>12</v>
      </c>
      <c r="G10" s="1">
        <v>15</v>
      </c>
      <c r="H10" s="1">
        <v>13.5</v>
      </c>
    </row>
    <row r="11" spans="1:8" ht="17.25" customHeight="1" x14ac:dyDescent="0.25">
      <c r="A11" s="2" t="s">
        <v>64</v>
      </c>
      <c r="B11" s="1" t="s">
        <v>38</v>
      </c>
      <c r="C11" s="1">
        <v>28</v>
      </c>
      <c r="D11" s="1">
        <v>29</v>
      </c>
      <c r="E11" s="1">
        <f t="shared" si="0"/>
        <v>28.5</v>
      </c>
      <c r="F11" s="1">
        <v>6</v>
      </c>
      <c r="G11" s="1">
        <v>7</v>
      </c>
      <c r="H11" s="1">
        <v>6.5</v>
      </c>
    </row>
    <row r="12" spans="1:8" x14ac:dyDescent="0.25">
      <c r="A12" s="2" t="s">
        <v>65</v>
      </c>
      <c r="B12" s="1" t="s">
        <v>52</v>
      </c>
      <c r="C12" s="1">
        <v>32</v>
      </c>
      <c r="D12" s="1">
        <v>34</v>
      </c>
      <c r="E12" s="1">
        <f t="shared" si="0"/>
        <v>33</v>
      </c>
    </row>
    <row r="13" spans="1:8" ht="17.25" customHeight="1" x14ac:dyDescent="0.25">
      <c r="A13" s="2" t="s">
        <v>66</v>
      </c>
      <c r="B13" s="1" t="s">
        <v>24</v>
      </c>
      <c r="C13" s="1">
        <v>32</v>
      </c>
      <c r="D13" s="1">
        <v>51</v>
      </c>
      <c r="E13" s="1">
        <f t="shared" si="0"/>
        <v>41.5</v>
      </c>
      <c r="F13" s="1">
        <v>18</v>
      </c>
      <c r="G13" s="1">
        <v>18</v>
      </c>
      <c r="H13" s="1">
        <v>18</v>
      </c>
    </row>
    <row r="14" spans="1:8" x14ac:dyDescent="0.25">
      <c r="A14" s="1" t="s">
        <v>12</v>
      </c>
      <c r="B14" s="1" t="s">
        <v>54</v>
      </c>
      <c r="C14" s="1">
        <v>35</v>
      </c>
      <c r="D14" s="1">
        <v>51</v>
      </c>
      <c r="E14" s="1">
        <f t="shared" si="0"/>
        <v>43</v>
      </c>
    </row>
    <row r="15" spans="1:8" ht="17.25" customHeight="1" x14ac:dyDescent="0.25">
      <c r="A15" s="1" t="s">
        <v>13</v>
      </c>
      <c r="B15" s="1" t="s">
        <v>45</v>
      </c>
      <c r="C15" s="1">
        <v>75</v>
      </c>
      <c r="D15" s="1">
        <v>101</v>
      </c>
      <c r="E15" s="1">
        <f t="shared" si="0"/>
        <v>88</v>
      </c>
    </row>
    <row r="16" spans="1:8" x14ac:dyDescent="0.25">
      <c r="A16" s="2" t="s">
        <v>67</v>
      </c>
      <c r="B16" s="1" t="s">
        <v>43</v>
      </c>
      <c r="C16" s="1">
        <v>80</v>
      </c>
      <c r="D16" s="1">
        <v>101</v>
      </c>
      <c r="E16" s="1">
        <f t="shared" si="0"/>
        <v>90.5</v>
      </c>
    </row>
    <row r="17" spans="1:8" ht="17.25" customHeight="1" x14ac:dyDescent="0.25">
      <c r="A17" s="1" t="s">
        <v>15</v>
      </c>
      <c r="B17" s="1" t="s">
        <v>46</v>
      </c>
      <c r="C17" s="1">
        <v>80</v>
      </c>
      <c r="D17" s="1">
        <v>151</v>
      </c>
      <c r="E17" s="1">
        <f t="shared" si="0"/>
        <v>115.5</v>
      </c>
      <c r="F17" s="1">
        <v>22</v>
      </c>
      <c r="G17" s="1">
        <v>26</v>
      </c>
      <c r="H17" s="1">
        <v>24</v>
      </c>
    </row>
    <row r="18" spans="1:8" x14ac:dyDescent="0.25">
      <c r="A18" s="1" t="s">
        <v>16</v>
      </c>
      <c r="B18" s="1" t="s">
        <v>37</v>
      </c>
      <c r="C18" s="1">
        <v>90</v>
      </c>
      <c r="D18" s="1">
        <v>101</v>
      </c>
      <c r="E18" s="1">
        <f t="shared" si="0"/>
        <v>95.5</v>
      </c>
    </row>
    <row r="19" spans="1:8" ht="17.25" customHeight="1" x14ac:dyDescent="0.25">
      <c r="A19" s="2" t="s">
        <v>68</v>
      </c>
      <c r="B19" s="1" t="s">
        <v>55</v>
      </c>
      <c r="C19" s="1">
        <v>120</v>
      </c>
      <c r="D19" s="1">
        <v>151</v>
      </c>
      <c r="E19" s="1">
        <f t="shared" si="0"/>
        <v>135.5</v>
      </c>
    </row>
    <row r="20" spans="1:8" x14ac:dyDescent="0.25">
      <c r="A20" s="1" t="s">
        <v>17</v>
      </c>
      <c r="B20" s="1" t="s">
        <v>26</v>
      </c>
      <c r="C20" s="1">
        <v>120</v>
      </c>
      <c r="D20" s="1">
        <v>151</v>
      </c>
      <c r="E20" s="1">
        <f t="shared" si="0"/>
        <v>135.5</v>
      </c>
    </row>
    <row r="21" spans="1:8" ht="17.25" customHeight="1" x14ac:dyDescent="0.25">
      <c r="A21" s="2" t="s">
        <v>69</v>
      </c>
      <c r="B21" s="1" t="s">
        <v>70</v>
      </c>
      <c r="C21" s="1">
        <v>120</v>
      </c>
      <c r="D21" s="1">
        <v>151</v>
      </c>
      <c r="E21" s="1">
        <f t="shared" si="0"/>
        <v>135.5</v>
      </c>
    </row>
    <row r="22" spans="1:8" x14ac:dyDescent="0.25">
      <c r="A22" s="1" t="s">
        <v>18</v>
      </c>
      <c r="B22" s="1" t="s">
        <v>36</v>
      </c>
      <c r="C22" s="1">
        <v>120</v>
      </c>
      <c r="D22" s="1">
        <v>201</v>
      </c>
      <c r="E22" s="1">
        <f t="shared" si="0"/>
        <v>160.5</v>
      </c>
    </row>
    <row r="23" spans="1:8" x14ac:dyDescent="0.25">
      <c r="A23" s="1" t="s">
        <v>19</v>
      </c>
      <c r="B23" s="1" t="s">
        <v>35</v>
      </c>
      <c r="C23" s="1">
        <v>150</v>
      </c>
      <c r="D23" s="1">
        <v>251</v>
      </c>
      <c r="E23" s="1">
        <f t="shared" si="0"/>
        <v>200.5</v>
      </c>
    </row>
    <row r="24" spans="1:8" x14ac:dyDescent="0.25">
      <c r="A24" s="2" t="s">
        <v>71</v>
      </c>
      <c r="B24" s="1" t="s">
        <v>39</v>
      </c>
      <c r="C24" s="1">
        <v>175</v>
      </c>
      <c r="D24" s="1">
        <v>151</v>
      </c>
      <c r="E24" s="1">
        <f t="shared" si="0"/>
        <v>163</v>
      </c>
    </row>
    <row r="25" spans="1:8" ht="17.25" customHeight="1" x14ac:dyDescent="0.25">
      <c r="A25" s="1" t="s">
        <v>20</v>
      </c>
      <c r="B25" s="1" t="s">
        <v>53</v>
      </c>
      <c r="C25" s="1">
        <v>200</v>
      </c>
      <c r="D25" s="1">
        <v>251</v>
      </c>
      <c r="E25" s="1">
        <f t="shared" si="0"/>
        <v>225.5</v>
      </c>
    </row>
    <row r="26" spans="1:8" x14ac:dyDescent="0.25">
      <c r="A26" s="1" t="s">
        <v>21</v>
      </c>
      <c r="B26" s="1" t="s">
        <v>33</v>
      </c>
      <c r="C26" s="1">
        <v>250</v>
      </c>
      <c r="D26" s="1">
        <v>501</v>
      </c>
      <c r="E26" s="1">
        <f t="shared" si="0"/>
        <v>375.5</v>
      </c>
    </row>
    <row r="27" spans="1:8" ht="17.25" customHeight="1" x14ac:dyDescent="0.25">
      <c r="A27" s="2" t="s">
        <v>72</v>
      </c>
      <c r="B27" s="1" t="s">
        <v>40</v>
      </c>
      <c r="C27" s="1">
        <v>250</v>
      </c>
      <c r="D27" s="1">
        <v>301</v>
      </c>
      <c r="E27" s="1">
        <f t="shared" si="0"/>
        <v>275.5</v>
      </c>
    </row>
    <row r="28" spans="1:8" x14ac:dyDescent="0.25">
      <c r="A28" s="2" t="s">
        <v>73</v>
      </c>
      <c r="B28" s="1" t="s">
        <v>28</v>
      </c>
      <c r="C28" s="1">
        <v>350</v>
      </c>
      <c r="D28" s="1">
        <v>301</v>
      </c>
      <c r="E28" s="1">
        <f t="shared" si="0"/>
        <v>325.5</v>
      </c>
    </row>
    <row r="29" spans="1:8" ht="17.25" customHeight="1" x14ac:dyDescent="0.25">
      <c r="A29" s="1" t="s">
        <v>22</v>
      </c>
      <c r="B29" s="1" t="s">
        <v>29</v>
      </c>
      <c r="C29" s="1">
        <v>450</v>
      </c>
      <c r="D29" s="1">
        <v>501</v>
      </c>
      <c r="E29" s="1">
        <f t="shared" si="0"/>
        <v>475.5</v>
      </c>
    </row>
    <row r="30" spans="1:8" x14ac:dyDescent="0.25">
      <c r="A30" s="1" t="s">
        <v>23</v>
      </c>
      <c r="B30" s="1" t="s">
        <v>47</v>
      </c>
      <c r="C30" s="1">
        <v>600</v>
      </c>
      <c r="D30" s="1">
        <v>401</v>
      </c>
      <c r="E30" s="1">
        <f t="shared" si="0"/>
        <v>500.5</v>
      </c>
    </row>
    <row r="31" spans="1:8" ht="17.25" customHeight="1" x14ac:dyDescent="0.25">
      <c r="A31" s="2" t="s">
        <v>74</v>
      </c>
      <c r="B31" s="1" t="s">
        <v>50</v>
      </c>
      <c r="C31" s="1">
        <v>600</v>
      </c>
      <c r="D31" s="1">
        <v>751</v>
      </c>
      <c r="E31" s="1">
        <f t="shared" si="0"/>
        <v>675.5</v>
      </c>
    </row>
    <row r="32" spans="1:8" x14ac:dyDescent="0.25">
      <c r="A32" s="2" t="s">
        <v>75</v>
      </c>
      <c r="B32" s="1" t="s">
        <v>49</v>
      </c>
      <c r="C32" s="1">
        <v>900</v>
      </c>
      <c r="D32" s="1">
        <v>1001</v>
      </c>
      <c r="E32" s="1">
        <f t="shared" si="0"/>
        <v>950.5</v>
      </c>
    </row>
    <row r="33" spans="1:5" x14ac:dyDescent="0.25">
      <c r="A33" s="6" t="s">
        <v>76</v>
      </c>
      <c r="B33" s="1" t="s">
        <v>25</v>
      </c>
      <c r="C33" s="1">
        <v>900</v>
      </c>
      <c r="D33" s="1">
        <v>1001</v>
      </c>
      <c r="E33" s="1">
        <f t="shared" si="0"/>
        <v>950.5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H11" sqref="H11"/>
    </sheetView>
  </sheetViews>
  <sheetFormatPr defaultRowHeight="16.5" x14ac:dyDescent="0.25"/>
  <cols>
    <col min="1" max="1" width="13.25" style="1" customWidth="1"/>
    <col min="2" max="6" width="9" style="1"/>
  </cols>
  <sheetData>
    <row r="1" spans="1:7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7" x14ac:dyDescent="0.25">
      <c r="A2" s="1" t="s">
        <v>42</v>
      </c>
      <c r="B2" s="1">
        <v>3</v>
      </c>
      <c r="C2" s="1">
        <v>67</v>
      </c>
      <c r="D2" s="1">
        <v>20</v>
      </c>
      <c r="E2" s="1">
        <v>24</v>
      </c>
      <c r="F2" s="1">
        <v>23</v>
      </c>
      <c r="G2" s="1"/>
    </row>
    <row r="3" spans="1:7" x14ac:dyDescent="0.25">
      <c r="A3" s="1" t="s">
        <v>44</v>
      </c>
      <c r="B3" s="1">
        <v>4</v>
      </c>
      <c r="C3" s="1">
        <v>77</v>
      </c>
      <c r="D3" s="1">
        <v>29</v>
      </c>
      <c r="E3" s="1">
        <v>28</v>
      </c>
      <c r="F3" s="1">
        <v>20</v>
      </c>
    </row>
    <row r="4" spans="1:7" x14ac:dyDescent="0.25">
      <c r="A4" s="1" t="s">
        <v>48</v>
      </c>
      <c r="B4" s="1">
        <v>4</v>
      </c>
      <c r="C4" s="1">
        <v>77</v>
      </c>
      <c r="D4" s="1">
        <v>30</v>
      </c>
      <c r="E4" s="1">
        <v>29</v>
      </c>
      <c r="F4" s="1">
        <v>18</v>
      </c>
    </row>
    <row r="5" spans="1:7" x14ac:dyDescent="0.25">
      <c r="A5" s="1" t="s">
        <v>31</v>
      </c>
      <c r="B5" s="1">
        <v>4</v>
      </c>
      <c r="C5" s="1">
        <v>70</v>
      </c>
      <c r="D5" s="1">
        <v>21</v>
      </c>
      <c r="E5" s="1">
        <v>28</v>
      </c>
      <c r="F5" s="1">
        <v>21</v>
      </c>
    </row>
    <row r="6" spans="1:7" x14ac:dyDescent="0.25">
      <c r="A6" s="1" t="s">
        <v>27</v>
      </c>
      <c r="B6" s="1">
        <v>4</v>
      </c>
      <c r="C6" s="1">
        <v>50</v>
      </c>
      <c r="D6" s="1">
        <v>18</v>
      </c>
      <c r="E6" s="1">
        <v>20</v>
      </c>
      <c r="F6" s="1">
        <v>12</v>
      </c>
    </row>
    <row r="7" spans="1:7" x14ac:dyDescent="0.25">
      <c r="A7" s="1" t="s">
        <v>34</v>
      </c>
      <c r="B7" s="1">
        <v>4</v>
      </c>
      <c r="C7" s="1">
        <v>53</v>
      </c>
      <c r="D7" s="1">
        <v>18</v>
      </c>
      <c r="E7" s="1">
        <v>16</v>
      </c>
      <c r="F7" s="1">
        <v>19</v>
      </c>
    </row>
    <row r="8" spans="1:7" x14ac:dyDescent="0.25">
      <c r="A8" s="1" t="s">
        <v>43</v>
      </c>
      <c r="B8" s="1">
        <v>4</v>
      </c>
      <c r="C8" s="1">
        <v>57</v>
      </c>
      <c r="D8" s="1">
        <v>13</v>
      </c>
      <c r="E8" s="1">
        <v>24</v>
      </c>
      <c r="F8" s="1">
        <v>20</v>
      </c>
    </row>
    <row r="9" spans="1:7" x14ac:dyDescent="0.25">
      <c r="A9" s="1" t="s">
        <v>51</v>
      </c>
      <c r="B9" s="1">
        <v>4</v>
      </c>
      <c r="C9" s="1">
        <v>58</v>
      </c>
      <c r="D9" s="1">
        <v>17</v>
      </c>
      <c r="E9" s="1">
        <v>26</v>
      </c>
      <c r="F9" s="1">
        <v>15</v>
      </c>
    </row>
    <row r="10" spans="1:7" x14ac:dyDescent="0.25">
      <c r="A10" s="1" t="s">
        <v>38</v>
      </c>
      <c r="B10" s="1">
        <v>4</v>
      </c>
      <c r="C10" s="1">
        <v>61</v>
      </c>
      <c r="D10" s="1">
        <v>16</v>
      </c>
      <c r="E10" s="1">
        <v>29</v>
      </c>
      <c r="F10" s="1">
        <v>16</v>
      </c>
    </row>
    <row r="11" spans="1:7" x14ac:dyDescent="0.25">
      <c r="A11" s="1" t="s">
        <v>39</v>
      </c>
      <c r="B11" s="1">
        <v>3</v>
      </c>
      <c r="C11" s="1">
        <v>39</v>
      </c>
      <c r="D11" s="1">
        <v>9</v>
      </c>
      <c r="E11" s="1">
        <v>16</v>
      </c>
      <c r="F11" s="1">
        <v>14</v>
      </c>
    </row>
    <row r="12" spans="1:7" x14ac:dyDescent="0.25">
      <c r="A12" s="1" t="s">
        <v>45</v>
      </c>
      <c r="B12" s="1">
        <v>4</v>
      </c>
      <c r="C12" s="1">
        <v>56</v>
      </c>
      <c r="D12" s="1">
        <v>14</v>
      </c>
      <c r="E12" s="1">
        <v>22</v>
      </c>
      <c r="F12" s="1">
        <v>20</v>
      </c>
    </row>
    <row r="13" spans="1:7" x14ac:dyDescent="0.25">
      <c r="A13" s="1" t="s">
        <v>46</v>
      </c>
      <c r="B13" s="1">
        <v>4</v>
      </c>
      <c r="C13" s="1">
        <v>48</v>
      </c>
      <c r="D13" s="1">
        <v>18</v>
      </c>
      <c r="E13" s="1">
        <v>19</v>
      </c>
      <c r="F13" s="1">
        <v>11</v>
      </c>
    </row>
    <row r="14" spans="1:7" x14ac:dyDescent="0.25">
      <c r="A14" s="1" t="s">
        <v>50</v>
      </c>
      <c r="B14" s="1">
        <v>3</v>
      </c>
      <c r="C14" s="1">
        <v>36</v>
      </c>
      <c r="D14" s="1">
        <v>13</v>
      </c>
      <c r="E14" s="1">
        <v>13</v>
      </c>
      <c r="F14" s="1">
        <v>10</v>
      </c>
    </row>
    <row r="15" spans="1:7" x14ac:dyDescent="0.25">
      <c r="A15" s="1" t="s">
        <v>32</v>
      </c>
      <c r="B15" s="1">
        <v>4</v>
      </c>
      <c r="C15" s="1">
        <v>45</v>
      </c>
      <c r="D15" s="1">
        <v>17</v>
      </c>
      <c r="E15" s="1">
        <v>20</v>
      </c>
      <c r="F15" s="1">
        <v>8</v>
      </c>
    </row>
    <row r="16" spans="1:7" x14ac:dyDescent="0.25">
      <c r="A16" s="1" t="s">
        <v>35</v>
      </c>
      <c r="B16" s="1">
        <v>3</v>
      </c>
      <c r="C16" s="1">
        <v>36</v>
      </c>
      <c r="D16" s="1">
        <v>12</v>
      </c>
      <c r="E16" s="1">
        <v>19</v>
      </c>
      <c r="F16" s="1">
        <v>5</v>
      </c>
    </row>
    <row r="17" spans="1:6" x14ac:dyDescent="0.25">
      <c r="A17" s="1" t="s">
        <v>25</v>
      </c>
      <c r="B17" s="1">
        <v>3</v>
      </c>
      <c r="C17" s="1">
        <v>36</v>
      </c>
      <c r="D17" s="1">
        <v>10</v>
      </c>
      <c r="E17" s="1">
        <v>16</v>
      </c>
      <c r="F17" s="1">
        <v>10</v>
      </c>
    </row>
    <row r="18" spans="1:6" x14ac:dyDescent="0.25">
      <c r="A18" s="1" t="s">
        <v>28</v>
      </c>
      <c r="B18" s="1">
        <v>3</v>
      </c>
      <c r="C18" s="1">
        <v>35</v>
      </c>
      <c r="D18" s="1">
        <v>10</v>
      </c>
      <c r="E18" s="1">
        <v>18</v>
      </c>
      <c r="F18" s="1">
        <v>7</v>
      </c>
    </row>
    <row r="19" spans="1:6" x14ac:dyDescent="0.25">
      <c r="A19" s="1" t="s">
        <v>83</v>
      </c>
      <c r="B19" s="1">
        <v>3</v>
      </c>
      <c r="C19" s="1">
        <v>33</v>
      </c>
      <c r="D19" s="1">
        <v>11</v>
      </c>
      <c r="E19" s="1">
        <v>9</v>
      </c>
      <c r="F19" s="1">
        <v>13</v>
      </c>
    </row>
    <row r="20" spans="1:6" x14ac:dyDescent="0.25">
      <c r="A20" s="1" t="s">
        <v>36</v>
      </c>
      <c r="B20" s="1">
        <v>3</v>
      </c>
      <c r="C20" s="1">
        <v>32</v>
      </c>
      <c r="D20" s="1">
        <v>11</v>
      </c>
      <c r="E20" s="1">
        <v>14</v>
      </c>
      <c r="F20" s="1">
        <v>7</v>
      </c>
    </row>
    <row r="21" spans="1:6" x14ac:dyDescent="0.25">
      <c r="A21" s="1" t="s">
        <v>30</v>
      </c>
      <c r="B21" s="1">
        <v>4</v>
      </c>
      <c r="C21" s="1">
        <v>52</v>
      </c>
      <c r="D21" s="1">
        <v>14</v>
      </c>
      <c r="E21" s="1">
        <v>20</v>
      </c>
      <c r="F21" s="1">
        <v>18</v>
      </c>
    </row>
    <row r="22" spans="1:6" x14ac:dyDescent="0.25">
      <c r="A22" s="1" t="s">
        <v>33</v>
      </c>
      <c r="B22" s="1">
        <v>3</v>
      </c>
      <c r="C22" s="1">
        <v>32</v>
      </c>
      <c r="D22" s="1">
        <v>8</v>
      </c>
      <c r="E22" s="1">
        <v>14</v>
      </c>
      <c r="F22" s="1">
        <v>10</v>
      </c>
    </row>
    <row r="23" spans="1:6" x14ac:dyDescent="0.25">
      <c r="A23" s="1" t="s">
        <v>41</v>
      </c>
      <c r="B23" s="1">
        <v>3</v>
      </c>
      <c r="C23" s="1">
        <v>32</v>
      </c>
      <c r="D23" s="1">
        <v>7</v>
      </c>
      <c r="E23" s="1">
        <v>17</v>
      </c>
      <c r="F23" s="1">
        <v>8</v>
      </c>
    </row>
    <row r="24" spans="1:6" x14ac:dyDescent="0.25">
      <c r="A24" s="1" t="s">
        <v>53</v>
      </c>
      <c r="B24" s="1">
        <v>4</v>
      </c>
      <c r="C24" s="1">
        <v>42</v>
      </c>
      <c r="D24" s="1">
        <v>16</v>
      </c>
      <c r="E24" s="1">
        <v>15</v>
      </c>
      <c r="F24" s="1">
        <v>11</v>
      </c>
    </row>
    <row r="25" spans="1:6" x14ac:dyDescent="0.25">
      <c r="A25" s="1" t="s">
        <v>55</v>
      </c>
      <c r="B25" s="1">
        <v>3</v>
      </c>
      <c r="C25" s="1">
        <v>30</v>
      </c>
      <c r="D25" s="1">
        <v>12</v>
      </c>
      <c r="E25" s="1">
        <v>13</v>
      </c>
      <c r="F25" s="1">
        <v>5</v>
      </c>
    </row>
    <row r="26" spans="1:6" x14ac:dyDescent="0.25">
      <c r="A26" s="1" t="s">
        <v>54</v>
      </c>
      <c r="B26" s="1">
        <v>3</v>
      </c>
      <c r="C26" s="1">
        <v>30</v>
      </c>
      <c r="D26" s="1">
        <v>8</v>
      </c>
      <c r="E26" s="1">
        <v>13</v>
      </c>
      <c r="F26" s="1">
        <v>9</v>
      </c>
    </row>
    <row r="27" spans="1:6" x14ac:dyDescent="0.25">
      <c r="A27" s="1" t="s">
        <v>26</v>
      </c>
      <c r="B27" s="1">
        <v>3</v>
      </c>
      <c r="C27" s="1">
        <v>29</v>
      </c>
      <c r="D27" s="1">
        <v>5</v>
      </c>
      <c r="E27" s="1">
        <v>17</v>
      </c>
      <c r="F27" s="1">
        <v>7</v>
      </c>
    </row>
    <row r="28" spans="1:6" x14ac:dyDescent="0.25">
      <c r="A28" s="1" t="s">
        <v>40</v>
      </c>
      <c r="B28" s="1">
        <v>3</v>
      </c>
      <c r="C28" s="1">
        <v>28</v>
      </c>
      <c r="D28" s="1">
        <v>9</v>
      </c>
      <c r="E28" s="1">
        <v>13</v>
      </c>
      <c r="F28" s="1">
        <v>6</v>
      </c>
    </row>
    <row r="29" spans="1:6" x14ac:dyDescent="0.25">
      <c r="A29" s="1" t="s">
        <v>24</v>
      </c>
      <c r="B29" s="1">
        <v>4</v>
      </c>
      <c r="C29" s="1">
        <v>33</v>
      </c>
      <c r="D29" s="1">
        <v>12</v>
      </c>
      <c r="E29" s="1">
        <v>12</v>
      </c>
      <c r="F29" s="1">
        <v>9</v>
      </c>
    </row>
    <row r="30" spans="1:6" x14ac:dyDescent="0.25">
      <c r="A30" s="1" t="s">
        <v>37</v>
      </c>
      <c r="B30" s="1">
        <v>4</v>
      </c>
      <c r="C30" s="1">
        <v>40</v>
      </c>
      <c r="D30" s="1">
        <v>12</v>
      </c>
      <c r="E30" s="1">
        <v>22</v>
      </c>
      <c r="F30" s="1">
        <v>6</v>
      </c>
    </row>
    <row r="31" spans="1:6" x14ac:dyDescent="0.2">
      <c r="A31" s="3" t="s">
        <v>52</v>
      </c>
      <c r="B31" s="1">
        <v>4</v>
      </c>
      <c r="C31" s="1">
        <v>39</v>
      </c>
      <c r="D31" s="1">
        <v>12</v>
      </c>
      <c r="E31" s="1">
        <v>14</v>
      </c>
      <c r="F31" s="1">
        <v>13</v>
      </c>
    </row>
    <row r="32" spans="1:6" x14ac:dyDescent="0.25">
      <c r="A32" s="1" t="s">
        <v>49</v>
      </c>
      <c r="B32" s="1">
        <v>3</v>
      </c>
      <c r="C32" s="1">
        <v>23</v>
      </c>
      <c r="D32" s="1">
        <v>8</v>
      </c>
      <c r="E32" s="1">
        <v>13</v>
      </c>
      <c r="F32" s="1">
        <v>2</v>
      </c>
    </row>
    <row r="33" spans="1:7" x14ac:dyDescent="0.25">
      <c r="A33" s="1" t="s">
        <v>84</v>
      </c>
      <c r="B33" s="1">
        <v>3</v>
      </c>
      <c r="C33" s="1">
        <v>21</v>
      </c>
      <c r="D33" s="1">
        <v>4</v>
      </c>
      <c r="E33" s="1">
        <v>15</v>
      </c>
      <c r="F33" s="1">
        <v>2</v>
      </c>
    </row>
    <row r="36" spans="1:7" x14ac:dyDescent="0.25">
      <c r="A36" s="1">
        <v>1</v>
      </c>
      <c r="B36" s="1" t="s">
        <v>85</v>
      </c>
      <c r="C36" s="1">
        <v>4</v>
      </c>
      <c r="D36" s="1">
        <v>77</v>
      </c>
      <c r="E36" s="1">
        <v>30</v>
      </c>
      <c r="F36" s="1">
        <v>29</v>
      </c>
      <c r="G36" s="1">
        <v>18</v>
      </c>
    </row>
    <row r="37" spans="1:7" x14ac:dyDescent="0.25">
      <c r="B37" s="1" t="s">
        <v>48</v>
      </c>
      <c r="C37" s="1">
        <v>4</v>
      </c>
      <c r="D37" s="1">
        <v>77</v>
      </c>
      <c r="E37" s="1">
        <v>30</v>
      </c>
      <c r="F37" s="1">
        <v>29</v>
      </c>
      <c r="G37" s="1">
        <v>18</v>
      </c>
    </row>
    <row r="38" spans="1:7" x14ac:dyDescent="0.25">
      <c r="A38" s="1">
        <v>2</v>
      </c>
      <c r="B38" s="1" t="s">
        <v>86</v>
      </c>
      <c r="C38" s="1">
        <v>4</v>
      </c>
      <c r="D38" s="1">
        <v>77</v>
      </c>
      <c r="E38" s="1">
        <v>29</v>
      </c>
      <c r="F38" s="1">
        <v>28</v>
      </c>
      <c r="G38" s="1">
        <v>20</v>
      </c>
    </row>
    <row r="39" spans="1:7" x14ac:dyDescent="0.25">
      <c r="B39" s="1" t="s">
        <v>44</v>
      </c>
      <c r="C39" s="1">
        <v>4</v>
      </c>
      <c r="D39" s="1">
        <v>77</v>
      </c>
      <c r="E39" s="1">
        <v>29</v>
      </c>
      <c r="F39" s="1">
        <v>28</v>
      </c>
      <c r="G39" s="1">
        <v>20</v>
      </c>
    </row>
    <row r="40" spans="1:7" x14ac:dyDescent="0.25">
      <c r="A40" s="1">
        <v>3</v>
      </c>
      <c r="B40" s="1" t="s">
        <v>87</v>
      </c>
      <c r="C40" s="1">
        <v>4</v>
      </c>
      <c r="D40" s="1">
        <v>70</v>
      </c>
      <c r="E40" s="1">
        <v>21</v>
      </c>
      <c r="F40" s="1">
        <v>28</v>
      </c>
      <c r="G40" s="1">
        <v>21</v>
      </c>
    </row>
    <row r="41" spans="1:7" x14ac:dyDescent="0.25">
      <c r="B41" s="1" t="s">
        <v>31</v>
      </c>
      <c r="C41" s="1">
        <v>4</v>
      </c>
      <c r="D41" s="1">
        <v>70</v>
      </c>
      <c r="E41" s="1">
        <v>21</v>
      </c>
      <c r="F41" s="1">
        <v>28</v>
      </c>
      <c r="G41" s="1">
        <v>21</v>
      </c>
    </row>
    <row r="42" spans="1:7" x14ac:dyDescent="0.25">
      <c r="A42" s="1">
        <v>4</v>
      </c>
      <c r="B42" s="1" t="s">
        <v>88</v>
      </c>
      <c r="C42" s="1">
        <v>3</v>
      </c>
      <c r="D42" s="1">
        <v>67</v>
      </c>
      <c r="E42" s="1">
        <v>20</v>
      </c>
      <c r="F42" s="1">
        <v>24</v>
      </c>
      <c r="G42" s="1">
        <v>23</v>
      </c>
    </row>
    <row r="43" spans="1:7" x14ac:dyDescent="0.25">
      <c r="B43" s="1" t="s">
        <v>42</v>
      </c>
      <c r="C43" s="1">
        <v>3</v>
      </c>
      <c r="D43" s="1">
        <v>67</v>
      </c>
      <c r="E43" s="1">
        <v>20</v>
      </c>
      <c r="F43" s="1">
        <v>24</v>
      </c>
      <c r="G43" s="1">
        <v>23</v>
      </c>
    </row>
    <row r="44" spans="1:7" x14ac:dyDescent="0.25">
      <c r="A44" s="1">
        <v>5</v>
      </c>
      <c r="B44" s="1" t="s">
        <v>89</v>
      </c>
      <c r="C44" s="1">
        <v>4</v>
      </c>
      <c r="D44" s="1">
        <v>61</v>
      </c>
      <c r="E44" s="1">
        <v>16</v>
      </c>
      <c r="F44" s="1">
        <v>29</v>
      </c>
      <c r="G44" s="1">
        <v>16</v>
      </c>
    </row>
    <row r="45" spans="1:7" x14ac:dyDescent="0.25">
      <c r="B45" s="1" t="s">
        <v>38</v>
      </c>
      <c r="C45" s="1">
        <v>4</v>
      </c>
      <c r="D45" s="1">
        <v>61</v>
      </c>
      <c r="E45" s="1">
        <v>16</v>
      </c>
      <c r="F45" s="1">
        <v>29</v>
      </c>
      <c r="G45" s="1">
        <v>16</v>
      </c>
    </row>
    <row r="46" spans="1:7" x14ac:dyDescent="0.25">
      <c r="A46" s="1">
        <v>6</v>
      </c>
      <c r="B46" s="1" t="s">
        <v>90</v>
      </c>
      <c r="C46" s="1">
        <v>4</v>
      </c>
      <c r="D46" s="1">
        <v>58</v>
      </c>
      <c r="E46" s="1">
        <v>17</v>
      </c>
      <c r="F46" s="1">
        <v>26</v>
      </c>
      <c r="G46" s="1">
        <v>15</v>
      </c>
    </row>
    <row r="47" spans="1:7" x14ac:dyDescent="0.25">
      <c r="B47" s="1" t="s">
        <v>51</v>
      </c>
      <c r="C47" s="1">
        <v>4</v>
      </c>
      <c r="D47" s="1">
        <v>58</v>
      </c>
      <c r="E47" s="1">
        <v>17</v>
      </c>
      <c r="F47" s="1">
        <v>26</v>
      </c>
      <c r="G47" s="1">
        <v>15</v>
      </c>
    </row>
    <row r="48" spans="1:7" x14ac:dyDescent="0.25">
      <c r="A48" s="1">
        <v>7</v>
      </c>
      <c r="B48" s="1" t="s">
        <v>91</v>
      </c>
      <c r="C48" s="1">
        <v>4</v>
      </c>
      <c r="D48" s="1">
        <v>57</v>
      </c>
      <c r="E48" s="1">
        <v>13</v>
      </c>
      <c r="F48" s="1">
        <v>24</v>
      </c>
      <c r="G48" s="1">
        <v>20</v>
      </c>
    </row>
    <row r="49" spans="1:7" x14ac:dyDescent="0.25">
      <c r="B49" s="1" t="s">
        <v>43</v>
      </c>
      <c r="C49" s="1">
        <v>4</v>
      </c>
      <c r="D49" s="1">
        <v>57</v>
      </c>
      <c r="E49" s="1">
        <v>13</v>
      </c>
      <c r="F49" s="1">
        <v>24</v>
      </c>
      <c r="G49" s="1">
        <v>20</v>
      </c>
    </row>
    <row r="50" spans="1:7" x14ac:dyDescent="0.25">
      <c r="A50" s="1">
        <v>8</v>
      </c>
      <c r="B50" s="1" t="s">
        <v>92</v>
      </c>
      <c r="C50" s="1">
        <v>4</v>
      </c>
      <c r="D50" s="1">
        <v>56</v>
      </c>
      <c r="E50" s="1">
        <v>14</v>
      </c>
      <c r="F50" s="1">
        <v>22</v>
      </c>
      <c r="G50" s="1">
        <v>20</v>
      </c>
    </row>
    <row r="51" spans="1:7" x14ac:dyDescent="0.25">
      <c r="B51" s="1" t="s">
        <v>45</v>
      </c>
      <c r="C51" s="1">
        <v>4</v>
      </c>
      <c r="D51" s="1">
        <v>56</v>
      </c>
      <c r="E51" s="1">
        <v>14</v>
      </c>
      <c r="F51" s="1">
        <v>22</v>
      </c>
      <c r="G51" s="1">
        <v>20</v>
      </c>
    </row>
    <row r="52" spans="1:7" x14ac:dyDescent="0.25">
      <c r="A52" s="1">
        <v>9</v>
      </c>
      <c r="B52" s="1" t="s">
        <v>93</v>
      </c>
      <c r="C52" s="1">
        <v>4</v>
      </c>
      <c r="D52" s="1">
        <v>53</v>
      </c>
      <c r="E52" s="1">
        <v>18</v>
      </c>
      <c r="F52" s="1">
        <v>16</v>
      </c>
      <c r="G52" s="1">
        <v>19</v>
      </c>
    </row>
    <row r="53" spans="1:7" x14ac:dyDescent="0.25">
      <c r="B53" s="1" t="s">
        <v>34</v>
      </c>
      <c r="C53" s="1">
        <v>4</v>
      </c>
      <c r="D53" s="1">
        <v>53</v>
      </c>
      <c r="E53" s="1">
        <v>18</v>
      </c>
      <c r="F53" s="1">
        <v>16</v>
      </c>
      <c r="G53" s="1">
        <v>19</v>
      </c>
    </row>
    <row r="54" spans="1:7" x14ac:dyDescent="0.25">
      <c r="A54" s="1">
        <v>10</v>
      </c>
      <c r="B54" s="1" t="s">
        <v>94</v>
      </c>
      <c r="C54" s="1">
        <v>4</v>
      </c>
      <c r="D54" s="1">
        <v>52</v>
      </c>
      <c r="E54" s="1">
        <v>14</v>
      </c>
      <c r="F54" s="1">
        <v>20</v>
      </c>
      <c r="G54" s="1">
        <v>18</v>
      </c>
    </row>
    <row r="55" spans="1:7" x14ac:dyDescent="0.25">
      <c r="B55" s="1" t="s">
        <v>30</v>
      </c>
      <c r="C55" s="1">
        <v>4</v>
      </c>
      <c r="D55" s="1">
        <v>52</v>
      </c>
      <c r="E55" s="1">
        <v>14</v>
      </c>
      <c r="F55" s="1">
        <v>20</v>
      </c>
      <c r="G55" s="1">
        <v>18</v>
      </c>
    </row>
    <row r="56" spans="1:7" x14ac:dyDescent="0.25">
      <c r="A56" s="1">
        <v>11</v>
      </c>
      <c r="B56" s="1" t="s">
        <v>95</v>
      </c>
      <c r="C56" s="1">
        <v>4</v>
      </c>
      <c r="D56" s="1">
        <v>50</v>
      </c>
      <c r="E56" s="1">
        <v>18</v>
      </c>
      <c r="F56" s="1">
        <v>20</v>
      </c>
      <c r="G56" s="1">
        <v>12</v>
      </c>
    </row>
    <row r="57" spans="1:7" x14ac:dyDescent="0.25">
      <c r="B57" s="1" t="s">
        <v>27</v>
      </c>
      <c r="C57" s="1">
        <v>4</v>
      </c>
      <c r="D57" s="1">
        <v>50</v>
      </c>
      <c r="E57" s="1">
        <v>18</v>
      </c>
      <c r="F57" s="1">
        <v>20</v>
      </c>
      <c r="G57" s="1">
        <v>12</v>
      </c>
    </row>
    <row r="58" spans="1:7" x14ac:dyDescent="0.25">
      <c r="A58" s="1">
        <v>12</v>
      </c>
      <c r="B58" s="1" t="s">
        <v>96</v>
      </c>
      <c r="C58" s="1">
        <v>4</v>
      </c>
      <c r="D58" s="1">
        <v>48</v>
      </c>
      <c r="E58" s="1">
        <v>18</v>
      </c>
      <c r="F58" s="1">
        <v>19</v>
      </c>
      <c r="G58" s="1">
        <v>11</v>
      </c>
    </row>
    <row r="59" spans="1:7" x14ac:dyDescent="0.25">
      <c r="B59" s="1" t="s">
        <v>46</v>
      </c>
      <c r="C59" s="1">
        <v>4</v>
      </c>
      <c r="D59" s="1">
        <v>48</v>
      </c>
      <c r="E59" s="1">
        <v>18</v>
      </c>
      <c r="F59" s="1">
        <v>19</v>
      </c>
      <c r="G59" s="1">
        <v>11</v>
      </c>
    </row>
    <row r="60" spans="1:7" x14ac:dyDescent="0.25">
      <c r="A60" s="1">
        <v>13</v>
      </c>
      <c r="B60" s="1" t="s">
        <v>97</v>
      </c>
      <c r="C60" s="1">
        <v>4</v>
      </c>
      <c r="D60" s="1">
        <v>45</v>
      </c>
      <c r="E60" s="1">
        <v>17</v>
      </c>
      <c r="F60" s="1">
        <v>20</v>
      </c>
      <c r="G60" s="1">
        <v>8</v>
      </c>
    </row>
    <row r="61" spans="1:7" x14ac:dyDescent="0.25">
      <c r="B61" s="1" t="s">
        <v>32</v>
      </c>
      <c r="C61" s="1">
        <v>4</v>
      </c>
      <c r="D61" s="1">
        <v>45</v>
      </c>
      <c r="E61" s="1">
        <v>17</v>
      </c>
      <c r="F61" s="1">
        <v>20</v>
      </c>
      <c r="G61" s="1">
        <v>8</v>
      </c>
    </row>
    <row r="62" spans="1:7" x14ac:dyDescent="0.25">
      <c r="A62" s="1">
        <v>14</v>
      </c>
      <c r="B62" s="1" t="s">
        <v>98</v>
      </c>
      <c r="C62" s="1">
        <v>4</v>
      </c>
      <c r="D62" s="1">
        <v>42</v>
      </c>
      <c r="E62" s="1">
        <v>16</v>
      </c>
      <c r="F62" s="1">
        <v>15</v>
      </c>
      <c r="G62" s="1">
        <v>11</v>
      </c>
    </row>
    <row r="63" spans="1:7" x14ac:dyDescent="0.25">
      <c r="B63" s="1" t="s">
        <v>53</v>
      </c>
      <c r="C63" s="1">
        <v>4</v>
      </c>
      <c r="D63" s="1">
        <v>42</v>
      </c>
      <c r="E63" s="1">
        <v>16</v>
      </c>
      <c r="F63" s="1">
        <v>15</v>
      </c>
      <c r="G63" s="1">
        <v>11</v>
      </c>
    </row>
    <row r="64" spans="1:7" x14ac:dyDescent="0.25">
      <c r="A64" s="1">
        <v>15</v>
      </c>
      <c r="B64" s="1" t="s">
        <v>99</v>
      </c>
      <c r="C64" s="1">
        <v>4</v>
      </c>
      <c r="D64" s="1">
        <v>40</v>
      </c>
      <c r="E64" s="1">
        <v>12</v>
      </c>
      <c r="F64" s="1">
        <v>22</v>
      </c>
      <c r="G64" s="1">
        <v>6</v>
      </c>
    </row>
    <row r="65" spans="1:7" x14ac:dyDescent="0.25">
      <c r="B65" s="1" t="s">
        <v>37</v>
      </c>
      <c r="C65" s="1">
        <v>4</v>
      </c>
      <c r="D65" s="1">
        <v>40</v>
      </c>
      <c r="E65" s="1">
        <v>12</v>
      </c>
      <c r="F65" s="1">
        <v>22</v>
      </c>
      <c r="G65" s="1">
        <v>6</v>
      </c>
    </row>
    <row r="66" spans="1:7" x14ac:dyDescent="0.25">
      <c r="A66" s="1">
        <v>16</v>
      </c>
      <c r="B66" s="1" t="s">
        <v>100</v>
      </c>
      <c r="C66" s="1">
        <v>4</v>
      </c>
      <c r="D66" s="1">
        <v>39</v>
      </c>
      <c r="E66" s="1">
        <v>12</v>
      </c>
      <c r="F66" s="1">
        <v>14</v>
      </c>
      <c r="G66" s="1">
        <v>13</v>
      </c>
    </row>
    <row r="67" spans="1:7" x14ac:dyDescent="0.25">
      <c r="B67" s="1" t="s">
        <v>101</v>
      </c>
      <c r="C67" s="1">
        <v>4</v>
      </c>
      <c r="D67" s="1">
        <v>39</v>
      </c>
      <c r="E67" s="1">
        <v>12</v>
      </c>
      <c r="F67" s="1">
        <v>14</v>
      </c>
      <c r="G67" s="1">
        <v>13</v>
      </c>
    </row>
    <row r="68" spans="1:7" x14ac:dyDescent="0.25">
      <c r="A68" s="1">
        <v>17</v>
      </c>
      <c r="B68" s="1" t="s">
        <v>102</v>
      </c>
      <c r="C68" s="1">
        <v>3</v>
      </c>
      <c r="D68" s="1">
        <v>39</v>
      </c>
      <c r="E68" s="1">
        <v>9</v>
      </c>
      <c r="F68" s="1">
        <v>16</v>
      </c>
      <c r="G68" s="1">
        <v>14</v>
      </c>
    </row>
    <row r="69" spans="1:7" x14ac:dyDescent="0.25">
      <c r="B69" s="1" t="s">
        <v>39</v>
      </c>
      <c r="C69" s="1">
        <v>3</v>
      </c>
      <c r="D69" s="1">
        <v>39</v>
      </c>
      <c r="E69" s="1">
        <v>9</v>
      </c>
      <c r="F69" s="1">
        <v>16</v>
      </c>
      <c r="G69" s="1">
        <v>14</v>
      </c>
    </row>
    <row r="70" spans="1:7" x14ac:dyDescent="0.25">
      <c r="A70" s="1">
        <v>18</v>
      </c>
      <c r="B70" s="1" t="s">
        <v>103</v>
      </c>
      <c r="C70" s="1">
        <v>3</v>
      </c>
      <c r="D70" s="1">
        <v>36</v>
      </c>
      <c r="E70" s="1">
        <v>13</v>
      </c>
      <c r="F70" s="1">
        <v>13</v>
      </c>
      <c r="G70" s="1">
        <v>10</v>
      </c>
    </row>
    <row r="71" spans="1:7" x14ac:dyDescent="0.25">
      <c r="B71" s="1" t="s">
        <v>50</v>
      </c>
      <c r="C71" s="1">
        <v>3</v>
      </c>
      <c r="D71" s="1">
        <v>36</v>
      </c>
      <c r="E71" s="1">
        <v>13</v>
      </c>
      <c r="F71" s="1">
        <v>13</v>
      </c>
      <c r="G71" s="1">
        <v>10</v>
      </c>
    </row>
    <row r="72" spans="1:7" x14ac:dyDescent="0.25">
      <c r="A72" s="1">
        <v>19</v>
      </c>
      <c r="B72" s="1" t="s">
        <v>104</v>
      </c>
      <c r="C72" s="1">
        <v>3</v>
      </c>
      <c r="D72" s="1">
        <v>36</v>
      </c>
      <c r="E72" s="1">
        <v>12</v>
      </c>
      <c r="F72" s="1">
        <v>19</v>
      </c>
      <c r="G72" s="1">
        <v>5</v>
      </c>
    </row>
    <row r="73" spans="1:7" x14ac:dyDescent="0.25">
      <c r="B73" s="1" t="s">
        <v>35</v>
      </c>
      <c r="C73" s="1">
        <v>3</v>
      </c>
      <c r="D73" s="1">
        <v>36</v>
      </c>
      <c r="E73" s="1">
        <v>12</v>
      </c>
      <c r="F73" s="1">
        <v>19</v>
      </c>
      <c r="G73" s="1">
        <v>5</v>
      </c>
    </row>
    <row r="74" spans="1:7" x14ac:dyDescent="0.25">
      <c r="A74" s="1">
        <v>20</v>
      </c>
      <c r="B74" s="1" t="s">
        <v>105</v>
      </c>
      <c r="C74" s="1">
        <v>3</v>
      </c>
      <c r="D74" s="1">
        <v>36</v>
      </c>
      <c r="E74" s="1">
        <v>10</v>
      </c>
      <c r="F74" s="1">
        <v>16</v>
      </c>
      <c r="G74" s="1">
        <v>10</v>
      </c>
    </row>
    <row r="75" spans="1:7" x14ac:dyDescent="0.25">
      <c r="B75" s="1" t="s">
        <v>25</v>
      </c>
      <c r="C75" s="1">
        <v>3</v>
      </c>
      <c r="D75" s="1">
        <v>36</v>
      </c>
      <c r="E75" s="1">
        <v>10</v>
      </c>
      <c r="F75" s="1">
        <v>16</v>
      </c>
      <c r="G75" s="1">
        <v>10</v>
      </c>
    </row>
    <row r="76" spans="1:7" x14ac:dyDescent="0.25">
      <c r="A76" s="1">
        <v>21</v>
      </c>
      <c r="B76" s="1" t="s">
        <v>106</v>
      </c>
      <c r="C76" s="1">
        <v>3</v>
      </c>
      <c r="D76" s="1">
        <v>35</v>
      </c>
      <c r="E76" s="1">
        <v>10</v>
      </c>
      <c r="F76" s="1">
        <v>18</v>
      </c>
      <c r="G76" s="1">
        <v>7</v>
      </c>
    </row>
    <row r="77" spans="1:7" x14ac:dyDescent="0.25">
      <c r="B77" s="1" t="s">
        <v>28</v>
      </c>
      <c r="C77" s="1">
        <v>3</v>
      </c>
      <c r="D77" s="1">
        <v>35</v>
      </c>
      <c r="E77" s="1">
        <v>10</v>
      </c>
      <c r="F77" s="1">
        <v>18</v>
      </c>
      <c r="G77" s="1">
        <v>7</v>
      </c>
    </row>
    <row r="78" spans="1:7" x14ac:dyDescent="0.25">
      <c r="A78" s="1">
        <v>22</v>
      </c>
      <c r="B78" s="1" t="s">
        <v>107</v>
      </c>
      <c r="C78" s="1">
        <v>4</v>
      </c>
      <c r="D78" s="1">
        <v>33</v>
      </c>
      <c r="E78" s="1">
        <v>12</v>
      </c>
      <c r="F78" s="1">
        <v>12</v>
      </c>
      <c r="G78" s="1">
        <v>9</v>
      </c>
    </row>
    <row r="79" spans="1:7" x14ac:dyDescent="0.25">
      <c r="B79" s="1" t="s">
        <v>24</v>
      </c>
      <c r="C79" s="1">
        <v>4</v>
      </c>
      <c r="D79" s="1">
        <v>33</v>
      </c>
      <c r="E79" s="1">
        <v>12</v>
      </c>
      <c r="F79" s="1">
        <v>12</v>
      </c>
      <c r="G79" s="1">
        <v>9</v>
      </c>
    </row>
    <row r="80" spans="1:7" x14ac:dyDescent="0.25">
      <c r="A80" s="1">
        <v>23</v>
      </c>
      <c r="B80" s="1" t="s">
        <v>108</v>
      </c>
      <c r="C80" s="1">
        <v>3</v>
      </c>
      <c r="D80" s="1">
        <v>33</v>
      </c>
      <c r="E80" s="1">
        <v>11</v>
      </c>
      <c r="F80" s="1">
        <v>9</v>
      </c>
      <c r="G80" s="1">
        <v>13</v>
      </c>
    </row>
    <row r="81" spans="1:7" x14ac:dyDescent="0.25">
      <c r="B81" s="1" t="s">
        <v>83</v>
      </c>
      <c r="C81" s="1">
        <v>3</v>
      </c>
      <c r="D81" s="1">
        <v>33</v>
      </c>
      <c r="E81" s="1">
        <v>11</v>
      </c>
      <c r="F81" s="1">
        <v>9</v>
      </c>
      <c r="G81" s="1">
        <v>13</v>
      </c>
    </row>
    <row r="82" spans="1:7" x14ac:dyDescent="0.25">
      <c r="A82" s="1">
        <v>24</v>
      </c>
      <c r="B82" s="1" t="s">
        <v>109</v>
      </c>
      <c r="C82" s="1">
        <v>3</v>
      </c>
      <c r="D82" s="1">
        <v>32</v>
      </c>
      <c r="E82" s="1">
        <v>11</v>
      </c>
      <c r="F82" s="1">
        <v>14</v>
      </c>
      <c r="G82" s="1">
        <v>7</v>
      </c>
    </row>
    <row r="83" spans="1:7" x14ac:dyDescent="0.25">
      <c r="B83" s="1" t="s">
        <v>36</v>
      </c>
      <c r="C83" s="1">
        <v>3</v>
      </c>
      <c r="D83" s="1">
        <v>32</v>
      </c>
      <c r="E83" s="1">
        <v>11</v>
      </c>
      <c r="F83" s="1">
        <v>14</v>
      </c>
      <c r="G83" s="1">
        <v>7</v>
      </c>
    </row>
    <row r="84" spans="1:7" x14ac:dyDescent="0.25">
      <c r="A84" s="1">
        <v>25</v>
      </c>
      <c r="B84" s="1" t="s">
        <v>110</v>
      </c>
      <c r="C84" s="1">
        <v>3</v>
      </c>
      <c r="D84" s="1">
        <v>32</v>
      </c>
      <c r="E84" s="1">
        <v>8</v>
      </c>
      <c r="F84" s="1">
        <v>14</v>
      </c>
      <c r="G84" s="1">
        <v>10</v>
      </c>
    </row>
    <row r="85" spans="1:7" x14ac:dyDescent="0.25">
      <c r="B85" s="1" t="s">
        <v>33</v>
      </c>
      <c r="C85" s="1">
        <v>3</v>
      </c>
      <c r="D85" s="1">
        <v>32</v>
      </c>
      <c r="E85" s="1">
        <v>8</v>
      </c>
      <c r="F85" s="1">
        <v>14</v>
      </c>
      <c r="G85" s="1">
        <v>10</v>
      </c>
    </row>
    <row r="86" spans="1:7" x14ac:dyDescent="0.25">
      <c r="A86" s="1">
        <v>26</v>
      </c>
      <c r="B86" s="1" t="s">
        <v>111</v>
      </c>
      <c r="C86" s="1">
        <v>3</v>
      </c>
      <c r="D86" s="1">
        <v>32</v>
      </c>
      <c r="E86" s="1">
        <v>7</v>
      </c>
      <c r="F86" s="1">
        <v>17</v>
      </c>
      <c r="G86" s="1">
        <v>8</v>
      </c>
    </row>
    <row r="87" spans="1:7" x14ac:dyDescent="0.25">
      <c r="B87" s="1" t="s">
        <v>41</v>
      </c>
      <c r="C87" s="1">
        <v>3</v>
      </c>
      <c r="D87" s="1">
        <v>32</v>
      </c>
      <c r="E87" s="1">
        <v>7</v>
      </c>
      <c r="F87" s="1">
        <v>17</v>
      </c>
      <c r="G87" s="1">
        <v>8</v>
      </c>
    </row>
    <row r="88" spans="1:7" x14ac:dyDescent="0.25">
      <c r="A88" s="1">
        <v>27</v>
      </c>
      <c r="B88" s="1" t="s">
        <v>112</v>
      </c>
      <c r="C88" s="1">
        <v>3</v>
      </c>
      <c r="D88" s="1">
        <v>30</v>
      </c>
      <c r="E88" s="1">
        <v>12</v>
      </c>
      <c r="F88" s="1">
        <v>13</v>
      </c>
      <c r="G88" s="1">
        <v>5</v>
      </c>
    </row>
    <row r="89" spans="1:7" x14ac:dyDescent="0.25">
      <c r="B89" s="1" t="s">
        <v>55</v>
      </c>
      <c r="C89" s="1">
        <v>3</v>
      </c>
      <c r="D89" s="1">
        <v>30</v>
      </c>
      <c r="E89" s="1">
        <v>12</v>
      </c>
      <c r="F89" s="1">
        <v>13</v>
      </c>
      <c r="G89" s="1">
        <v>5</v>
      </c>
    </row>
    <row r="90" spans="1:7" x14ac:dyDescent="0.25">
      <c r="A90" s="1">
        <v>28</v>
      </c>
      <c r="B90" s="1" t="s">
        <v>113</v>
      </c>
      <c r="C90" s="1">
        <v>3</v>
      </c>
      <c r="D90" s="1">
        <v>30</v>
      </c>
      <c r="E90" s="1">
        <v>8</v>
      </c>
      <c r="F90" s="1">
        <v>13</v>
      </c>
      <c r="G90" s="1">
        <v>9</v>
      </c>
    </row>
    <row r="91" spans="1:7" x14ac:dyDescent="0.25">
      <c r="B91" s="1" t="s">
        <v>54</v>
      </c>
      <c r="C91" s="1">
        <v>3</v>
      </c>
      <c r="D91" s="1">
        <v>30</v>
      </c>
      <c r="E91" s="1">
        <v>8</v>
      </c>
      <c r="F91" s="1">
        <v>13</v>
      </c>
      <c r="G91" s="1">
        <v>9</v>
      </c>
    </row>
    <row r="92" spans="1:7" x14ac:dyDescent="0.25">
      <c r="A92" s="1">
        <v>29</v>
      </c>
      <c r="B92" s="1" t="s">
        <v>114</v>
      </c>
      <c r="C92" s="1">
        <v>3</v>
      </c>
      <c r="D92" s="1">
        <v>29</v>
      </c>
      <c r="E92" s="1">
        <v>5</v>
      </c>
      <c r="F92" s="1">
        <v>17</v>
      </c>
      <c r="G92" s="1">
        <v>7</v>
      </c>
    </row>
    <row r="93" spans="1:7" x14ac:dyDescent="0.25">
      <c r="B93" s="1" t="s">
        <v>26</v>
      </c>
      <c r="C93" s="1">
        <v>3</v>
      </c>
      <c r="D93" s="1">
        <v>29</v>
      </c>
      <c r="E93" s="1">
        <v>5</v>
      </c>
      <c r="F93" s="1">
        <v>17</v>
      </c>
      <c r="G93" s="1">
        <v>7</v>
      </c>
    </row>
    <row r="94" spans="1:7" x14ac:dyDescent="0.25">
      <c r="A94" s="1">
        <v>30</v>
      </c>
      <c r="B94" s="1" t="s">
        <v>115</v>
      </c>
      <c r="C94" s="1">
        <v>3</v>
      </c>
      <c r="D94" s="1">
        <v>28</v>
      </c>
      <c r="E94" s="1">
        <v>9</v>
      </c>
      <c r="F94" s="1">
        <v>13</v>
      </c>
      <c r="G94" s="1">
        <v>6</v>
      </c>
    </row>
    <row r="95" spans="1:7" x14ac:dyDescent="0.25">
      <c r="B95" s="1" t="s">
        <v>40</v>
      </c>
      <c r="C95" s="1">
        <v>3</v>
      </c>
      <c r="D95" s="1">
        <v>28</v>
      </c>
      <c r="E95" s="1">
        <v>9</v>
      </c>
      <c r="F95" s="1">
        <v>13</v>
      </c>
      <c r="G95" s="1">
        <v>6</v>
      </c>
    </row>
    <row r="96" spans="1:7" x14ac:dyDescent="0.25">
      <c r="A96" s="1">
        <v>31</v>
      </c>
      <c r="B96" s="1" t="s">
        <v>116</v>
      </c>
      <c r="C96" s="1">
        <v>3</v>
      </c>
      <c r="D96" s="1">
        <v>23</v>
      </c>
      <c r="E96" s="1">
        <v>8</v>
      </c>
      <c r="F96" s="1">
        <v>13</v>
      </c>
      <c r="G96" s="1">
        <v>2</v>
      </c>
    </row>
    <row r="97" spans="1:7" x14ac:dyDescent="0.25">
      <c r="B97" s="1" t="s">
        <v>49</v>
      </c>
      <c r="C97" s="1">
        <v>3</v>
      </c>
      <c r="D97" s="1">
        <v>23</v>
      </c>
      <c r="E97" s="1">
        <v>8</v>
      </c>
      <c r="F97" s="1">
        <v>13</v>
      </c>
      <c r="G97" s="1">
        <v>2</v>
      </c>
    </row>
    <row r="98" spans="1:7" x14ac:dyDescent="0.25">
      <c r="A98" s="1">
        <v>32</v>
      </c>
      <c r="B98" s="1" t="s">
        <v>117</v>
      </c>
      <c r="C98" s="1">
        <v>3</v>
      </c>
      <c r="D98" s="1">
        <v>21</v>
      </c>
      <c r="E98" s="1">
        <v>4</v>
      </c>
      <c r="F98" s="1">
        <v>15</v>
      </c>
      <c r="G98" s="1">
        <v>2</v>
      </c>
    </row>
    <row r="99" spans="1:7" x14ac:dyDescent="0.25">
      <c r="B99" s="1" t="s">
        <v>84</v>
      </c>
      <c r="C99" s="1">
        <v>3</v>
      </c>
      <c r="D99" s="1">
        <v>21</v>
      </c>
      <c r="E99" s="1">
        <v>4</v>
      </c>
      <c r="F99" s="1">
        <v>15</v>
      </c>
      <c r="G99" s="1">
        <v>2</v>
      </c>
    </row>
  </sheetData>
  <autoFilter ref="A36:G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進球率試算</vt:lpstr>
      <vt:lpstr>賠率</vt:lpstr>
      <vt:lpstr>Team Statistic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VicLin</dc:creator>
  <cp:lastModifiedBy>Vic Lin</cp:lastModifiedBy>
  <dcterms:created xsi:type="dcterms:W3CDTF">2018-06-10T06:17:20Z</dcterms:created>
  <dcterms:modified xsi:type="dcterms:W3CDTF">2018-07-06T06:51:31Z</dcterms:modified>
</cp:coreProperties>
</file>