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677"/>
  </bookViews>
  <sheets>
    <sheet name="Allele frequency" sheetId="4" r:id="rId1"/>
    <sheet name="References" sheetId="5" r:id="rId2"/>
    <sheet name="Methods and caveats" sheetId="6" r:id="rId3"/>
    <sheet name="Change Log" sheetId="7" r:id="rId4"/>
  </sheets>
  <definedNames>
    <definedName name="_xlnm._FilterDatabase" localSheetId="1" hidden="1">References!$D$26:$F$41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49" i="5" l="1" a="1"/>
  <c r="J149" i="5" s="1"/>
  <c r="K149" i="5" a="1"/>
  <c r="K149" i="5" s="1"/>
  <c r="L149" i="5" a="1"/>
  <c r="L149" i="5" s="1"/>
  <c r="M149" i="5" a="1"/>
  <c r="M149" i="5" s="1"/>
  <c r="N149" i="5" a="1"/>
  <c r="N149" i="5" s="1"/>
  <c r="O149" i="5" a="1"/>
  <c r="O149" i="5" s="1"/>
  <c r="P149" i="5" a="1"/>
  <c r="P149" i="5" s="1"/>
  <c r="Q149" i="5" a="1"/>
  <c r="Q149" i="5" s="1"/>
  <c r="R149" i="5" a="1"/>
  <c r="R149" i="5" s="1"/>
  <c r="S149" i="5" a="1"/>
  <c r="S149" i="5" s="1"/>
  <c r="T149" i="5" a="1"/>
  <c r="T149" i="5" s="1"/>
  <c r="U149" i="5" a="1"/>
  <c r="U149" i="5" s="1"/>
  <c r="V149" i="5" a="1"/>
  <c r="V149" i="5" s="1"/>
  <c r="W149" i="5" a="1"/>
  <c r="W149" i="5" s="1"/>
  <c r="X149" i="5" a="1"/>
  <c r="X149" i="5" s="1"/>
  <c r="Y149" i="5" a="1"/>
  <c r="Y149" i="5" s="1"/>
  <c r="Z149" i="5" a="1"/>
  <c r="Z149" i="5" s="1"/>
  <c r="AA149" i="5" a="1"/>
  <c r="AA149" i="5" s="1"/>
  <c r="AB149" i="5" a="1"/>
  <c r="AB149" i="5" s="1"/>
  <c r="AC149" i="5" a="1"/>
  <c r="AC149" i="5" s="1"/>
  <c r="AD149" i="5" a="1"/>
  <c r="AD149" i="5" s="1"/>
  <c r="AE149" i="5" a="1"/>
  <c r="AE149" i="5" s="1"/>
  <c r="AF149" i="5" a="1"/>
  <c r="AF149" i="5" s="1"/>
  <c r="AG149" i="5" a="1"/>
  <c r="AG149" i="5" s="1"/>
  <c r="AH149" i="5" a="1"/>
  <c r="AH149" i="5" s="1"/>
  <c r="AI149" i="5" a="1"/>
  <c r="AI149" i="5" s="1"/>
  <c r="AJ149" i="5" a="1"/>
  <c r="AJ149" i="5" s="1"/>
  <c r="AK149" i="5" a="1"/>
  <c r="AK149" i="5" s="1"/>
  <c r="AL149" i="5" a="1"/>
  <c r="AL149" i="5" s="1"/>
  <c r="AM149" i="5" a="1"/>
  <c r="AM149" i="5" s="1"/>
  <c r="AN149" i="5" a="1"/>
  <c r="AN149" i="5" s="1"/>
  <c r="AO149" i="5" a="1"/>
  <c r="AO149" i="5" s="1"/>
  <c r="AP149" i="5" a="1"/>
  <c r="AP149" i="5" s="1"/>
  <c r="AQ149" i="5" a="1"/>
  <c r="AQ149" i="5" s="1"/>
  <c r="AR149" i="5" a="1"/>
  <c r="AR149" i="5" s="1"/>
  <c r="AS149" i="5" a="1"/>
  <c r="AS149" i="5" s="1"/>
  <c r="AT149" i="5" a="1"/>
  <c r="AT149" i="5" s="1"/>
  <c r="AU149" i="5" a="1"/>
  <c r="AU149" i="5" s="1"/>
  <c r="AV149" i="5" a="1"/>
  <c r="AV149" i="5" s="1"/>
  <c r="AW149" i="5" a="1"/>
  <c r="AW149" i="5" s="1"/>
  <c r="AX149" i="5" a="1"/>
  <c r="AX149" i="5" s="1"/>
  <c r="AY149" i="5" a="1"/>
  <c r="AY149" i="5" s="1"/>
  <c r="AZ149" i="5" a="1"/>
  <c r="AZ149" i="5" s="1"/>
  <c r="BA149" i="5" a="1"/>
  <c r="BA149" i="5" s="1"/>
  <c r="BB149" i="5" a="1"/>
  <c r="BB149" i="5" s="1"/>
  <c r="BC149" i="5" a="1"/>
  <c r="BC149" i="5" s="1"/>
  <c r="BD149" i="5" a="1"/>
  <c r="BD149" i="5" s="1"/>
  <c r="I149" i="5" a="1"/>
  <c r="I149" i="5" s="1"/>
  <c r="I151" i="5" s="1"/>
  <c r="I150" i="5" l="1"/>
  <c r="AP150" i="5"/>
  <c r="AP151" i="5"/>
  <c r="Z151" i="5"/>
  <c r="Z150" i="5"/>
  <c r="J150" i="5"/>
  <c r="J151" i="5"/>
  <c r="AW150" i="5"/>
  <c r="AW151" i="5"/>
  <c r="AO151" i="5"/>
  <c r="AO150" i="5"/>
  <c r="Y151" i="5"/>
  <c r="Y150" i="5"/>
  <c r="Q151" i="5"/>
  <c r="Q150" i="5"/>
  <c r="BD150" i="5"/>
  <c r="BD151" i="5"/>
  <c r="AV151" i="5"/>
  <c r="AV150" i="5"/>
  <c r="AN151" i="5"/>
  <c r="AN150" i="5"/>
  <c r="AF151" i="5"/>
  <c r="AF150" i="5"/>
  <c r="X151" i="5"/>
  <c r="X150" i="5"/>
  <c r="P151" i="5"/>
  <c r="P150" i="5"/>
  <c r="BC151" i="5"/>
  <c r="BC150" i="5"/>
  <c r="AU151" i="5"/>
  <c r="AU150" i="5"/>
  <c r="AM151" i="5"/>
  <c r="AM150" i="5"/>
  <c r="AE151" i="5"/>
  <c r="AE150" i="5"/>
  <c r="W151" i="5"/>
  <c r="W150" i="5"/>
  <c r="O151" i="5"/>
  <c r="O150" i="5"/>
  <c r="BB151" i="5"/>
  <c r="BB150" i="5"/>
  <c r="AT151" i="5"/>
  <c r="AT150" i="5"/>
  <c r="AL151" i="5"/>
  <c r="AL150" i="5"/>
  <c r="AD151" i="5"/>
  <c r="AD150" i="5"/>
  <c r="V151" i="5"/>
  <c r="V150" i="5"/>
  <c r="N151" i="5"/>
  <c r="N150" i="5"/>
  <c r="AX150" i="5"/>
  <c r="AX151" i="5"/>
  <c r="AH150" i="5"/>
  <c r="AH151" i="5"/>
  <c r="R150" i="5"/>
  <c r="R151" i="5"/>
  <c r="AG151" i="5"/>
  <c r="AG150" i="5"/>
  <c r="BA151" i="5"/>
  <c r="BA150" i="5"/>
  <c r="AS150" i="5"/>
  <c r="AS151" i="5"/>
  <c r="AK151" i="5"/>
  <c r="AK150" i="5"/>
  <c r="AC150" i="5"/>
  <c r="AC151" i="5"/>
  <c r="U150" i="5"/>
  <c r="U151" i="5"/>
  <c r="M151" i="5"/>
  <c r="M150" i="5"/>
  <c r="AZ151" i="5"/>
  <c r="AZ150" i="5"/>
  <c r="AR151" i="5"/>
  <c r="AR150" i="5"/>
  <c r="AJ150" i="5"/>
  <c r="AJ151" i="5"/>
  <c r="AB150" i="5"/>
  <c r="AB151" i="5"/>
  <c r="T151" i="5"/>
  <c r="T150" i="5"/>
  <c r="L150" i="5"/>
  <c r="L151" i="5"/>
  <c r="AY151" i="5"/>
  <c r="AY150" i="5"/>
  <c r="AQ151" i="5"/>
  <c r="AQ150" i="5"/>
  <c r="AI151" i="5"/>
  <c r="AI150" i="5"/>
  <c r="AA151" i="5"/>
  <c r="AA150" i="5"/>
  <c r="S151" i="5"/>
  <c r="S150" i="5"/>
  <c r="K150" i="5"/>
  <c r="K151" i="5"/>
  <c r="H64" i="5"/>
  <c r="H93" i="5"/>
  <c r="H92" i="5"/>
  <c r="H91" i="5"/>
  <c r="H90" i="5"/>
  <c r="H89" i="5"/>
  <c r="H40" i="5"/>
  <c r="H115" i="5"/>
  <c r="H88" i="5"/>
  <c r="H87" i="5"/>
  <c r="H41" i="5"/>
  <c r="H114" i="5"/>
  <c r="H135" i="5"/>
  <c r="H86" i="5"/>
  <c r="H39" i="5"/>
  <c r="H134" i="5"/>
  <c r="H85" i="5"/>
  <c r="H84" i="5"/>
  <c r="H113" i="5"/>
  <c r="H83" i="5"/>
  <c r="H38" i="5"/>
  <c r="H133" i="5"/>
  <c r="H82" i="5"/>
  <c r="H112" i="5"/>
  <c r="H80" i="5"/>
  <c r="H81" i="5"/>
  <c r="H132" i="5"/>
  <c r="H111" i="5"/>
  <c r="H79" i="5"/>
  <c r="H78" i="5"/>
  <c r="H21" i="5"/>
  <c r="H110" i="5"/>
  <c r="H76" i="5"/>
  <c r="H77" i="5"/>
  <c r="H131" i="5"/>
  <c r="H20" i="5"/>
  <c r="H75" i="5"/>
  <c r="H74" i="5"/>
  <c r="H37" i="5"/>
  <c r="H130" i="5"/>
  <c r="H109" i="5"/>
  <c r="H129" i="5"/>
  <c r="H73" i="5"/>
  <c r="H72" i="5"/>
  <c r="H36" i="5"/>
  <c r="H71" i="5"/>
  <c r="H70" i="5"/>
  <c r="H35" i="5"/>
  <c r="H128" i="5"/>
  <c r="H108" i="5"/>
  <c r="H34" i="5"/>
  <c r="H127" i="5"/>
  <c r="H107" i="5"/>
  <c r="H68" i="5"/>
  <c r="H69" i="5"/>
  <c r="H19" i="5"/>
  <c r="H67" i="5"/>
  <c r="H106" i="5"/>
  <c r="H66" i="5"/>
  <c r="H65" i="5"/>
  <c r="H105" i="5"/>
  <c r="H33" i="5"/>
  <c r="H63" i="5"/>
  <c r="H62" i="5"/>
  <c r="H61" i="5"/>
  <c r="H60" i="5"/>
  <c r="H32" i="5"/>
  <c r="H126" i="5"/>
  <c r="H59" i="5"/>
  <c r="H58" i="5"/>
  <c r="H57" i="5"/>
  <c r="H56" i="5"/>
  <c r="H125" i="5"/>
  <c r="H104" i="5"/>
  <c r="H31" i="5"/>
  <c r="H103" i="5"/>
  <c r="H55" i="5"/>
  <c r="H124" i="5"/>
  <c r="H102" i="5"/>
  <c r="H54" i="5"/>
  <c r="H53" i="5"/>
  <c r="H18" i="5"/>
  <c r="H30" i="5"/>
  <c r="H51" i="5"/>
  <c r="H52" i="5"/>
  <c r="H29" i="5"/>
  <c r="H123" i="5"/>
  <c r="H101" i="5"/>
  <c r="H17" i="5"/>
  <c r="H16" i="5"/>
  <c r="H49" i="5"/>
  <c r="H50" i="5"/>
  <c r="H28" i="5"/>
  <c r="H122" i="5"/>
  <c r="H100" i="5"/>
  <c r="H15" i="5"/>
  <c r="M23" i="5" s="1"/>
  <c r="H27" i="5"/>
  <c r="H121" i="5"/>
  <c r="H99" i="5"/>
  <c r="H48" i="5"/>
  <c r="H47" i="5"/>
  <c r="BD43" i="5" l="1"/>
  <c r="BD45" i="5" s="1"/>
  <c r="I95" i="5"/>
  <c r="I96" i="5" s="1"/>
  <c r="AQ95" i="5"/>
  <c r="AQ96" i="5" s="1"/>
  <c r="AV43" i="5"/>
  <c r="AV44" i="5" s="1"/>
  <c r="T117" i="5"/>
  <c r="T118" i="5" s="1"/>
  <c r="AF43" i="5"/>
  <c r="AA95" i="5"/>
  <c r="S95" i="5"/>
  <c r="AI95" i="5"/>
  <c r="M137" i="5"/>
  <c r="U137" i="5"/>
  <c r="AC137" i="5"/>
  <c r="AK137" i="5"/>
  <c r="AS137" i="5"/>
  <c r="AS139" i="5" s="1"/>
  <c r="BA137" i="5"/>
  <c r="BA138" i="5" s="1"/>
  <c r="L137" i="5"/>
  <c r="AD137" i="5"/>
  <c r="AL137" i="5"/>
  <c r="AT137" i="5"/>
  <c r="BB137" i="5"/>
  <c r="N137" i="5"/>
  <c r="V137" i="5"/>
  <c r="O137" i="5"/>
  <c r="W137" i="5"/>
  <c r="AE137" i="5"/>
  <c r="AM137" i="5"/>
  <c r="AU137" i="5"/>
  <c r="BC137" i="5"/>
  <c r="AN137" i="5"/>
  <c r="AV137" i="5"/>
  <c r="I137" i="5"/>
  <c r="I138" i="5" s="1"/>
  <c r="P137" i="5"/>
  <c r="X137" i="5"/>
  <c r="AF137" i="5"/>
  <c r="BD137" i="5"/>
  <c r="Q137" i="5"/>
  <c r="Y137" i="5"/>
  <c r="AG137" i="5"/>
  <c r="AO137" i="5"/>
  <c r="AW137" i="5"/>
  <c r="J137" i="5"/>
  <c r="J138" i="5" s="1"/>
  <c r="R137" i="5"/>
  <c r="Z137" i="5"/>
  <c r="AH137" i="5"/>
  <c r="AP137" i="5"/>
  <c r="AX137" i="5"/>
  <c r="K137" i="5"/>
  <c r="K138" i="5" s="1"/>
  <c r="S137" i="5"/>
  <c r="AA137" i="5"/>
  <c r="AI137" i="5"/>
  <c r="AQ137" i="5"/>
  <c r="AY137" i="5"/>
  <c r="T137" i="5"/>
  <c r="AB137" i="5"/>
  <c r="AJ137" i="5"/>
  <c r="AR137" i="5"/>
  <c r="AR139" i="5" s="1"/>
  <c r="AZ137" i="5"/>
  <c r="AZ138" i="5" s="1"/>
  <c r="X43" i="5"/>
  <c r="Q43" i="5"/>
  <c r="P43" i="5"/>
  <c r="I23" i="5"/>
  <c r="I25" i="5" s="1"/>
  <c r="AN43" i="5"/>
  <c r="AK117" i="5"/>
  <c r="BA117" i="5"/>
  <c r="R95" i="5"/>
  <c r="Z95" i="5"/>
  <c r="AH95" i="5"/>
  <c r="AP95" i="5"/>
  <c r="AX95" i="5"/>
  <c r="T95" i="5"/>
  <c r="T97" i="5" s="1"/>
  <c r="AB95" i="5"/>
  <c r="AB97" i="5" s="1"/>
  <c r="AJ95" i="5"/>
  <c r="AJ97" i="5" s="1"/>
  <c r="AR95" i="5"/>
  <c r="AR97" i="5" s="1"/>
  <c r="AZ95" i="5"/>
  <c r="AZ97" i="5" s="1"/>
  <c r="J95" i="5"/>
  <c r="J96" i="5" s="1"/>
  <c r="U95" i="5"/>
  <c r="AK95" i="5"/>
  <c r="BA95" i="5"/>
  <c r="K95" i="5"/>
  <c r="K96" i="5" s="1"/>
  <c r="M95" i="5"/>
  <c r="AC95" i="5"/>
  <c r="AS95" i="5"/>
  <c r="N95" i="5"/>
  <c r="V95" i="5"/>
  <c r="AD95" i="5"/>
  <c r="AL95" i="5"/>
  <c r="AT95" i="5"/>
  <c r="BB95" i="5"/>
  <c r="O95" i="5"/>
  <c r="W95" i="5"/>
  <c r="AE95" i="5"/>
  <c r="AM95" i="5"/>
  <c r="AU95" i="5"/>
  <c r="BC95" i="5"/>
  <c r="L95" i="5"/>
  <c r="X95" i="5"/>
  <c r="AN95" i="5"/>
  <c r="BD95" i="5"/>
  <c r="P95" i="5"/>
  <c r="AF95" i="5"/>
  <c r="AV95" i="5"/>
  <c r="Q95" i="5"/>
  <c r="Y95" i="5"/>
  <c r="AG95" i="5"/>
  <c r="AO95" i="5"/>
  <c r="AW95" i="5"/>
  <c r="O43" i="5"/>
  <c r="W43" i="5"/>
  <c r="AE43" i="5"/>
  <c r="AM43" i="5"/>
  <c r="AU43" i="5"/>
  <c r="BC43" i="5"/>
  <c r="K43" i="5"/>
  <c r="K45" i="5" s="1"/>
  <c r="AH43" i="5"/>
  <c r="AX43" i="5"/>
  <c r="R43" i="5"/>
  <c r="Z43" i="5"/>
  <c r="AP43" i="5"/>
  <c r="L43" i="5"/>
  <c r="AC43" i="5"/>
  <c r="AS43" i="5"/>
  <c r="M43" i="5"/>
  <c r="U43" i="5"/>
  <c r="AK43" i="5"/>
  <c r="BA43" i="5"/>
  <c r="N43" i="5"/>
  <c r="V43" i="5"/>
  <c r="AD43" i="5"/>
  <c r="AL43" i="5"/>
  <c r="AT43" i="5"/>
  <c r="BB43" i="5"/>
  <c r="J43" i="5"/>
  <c r="J44" i="5" s="1"/>
  <c r="I43" i="5"/>
  <c r="I44" i="5" s="1"/>
  <c r="AY43" i="5"/>
  <c r="AY95" i="5"/>
  <c r="AS117" i="5"/>
  <c r="AY117" i="5"/>
  <c r="AY118" i="5" s="1"/>
  <c r="AQ117" i="5"/>
  <c r="AQ118" i="5" s="1"/>
  <c r="AI117" i="5"/>
  <c r="AA117" i="5"/>
  <c r="S117" i="5"/>
  <c r="AX117" i="5"/>
  <c r="AH117" i="5"/>
  <c r="R117" i="5"/>
  <c r="K117" i="5"/>
  <c r="K118" i="5" s="1"/>
  <c r="AP117" i="5"/>
  <c r="Z117" i="5"/>
  <c r="AZ43" i="5"/>
  <c r="AZ45" i="5" s="1"/>
  <c r="AR43" i="5"/>
  <c r="AR44" i="5" s="1"/>
  <c r="AJ43" i="5"/>
  <c r="AJ44" i="5" s="1"/>
  <c r="AB43" i="5"/>
  <c r="AB44" i="5" s="1"/>
  <c r="T43" i="5"/>
  <c r="T45" i="5" s="1"/>
  <c r="J117" i="5"/>
  <c r="J118" i="5" s="1"/>
  <c r="AW117" i="5"/>
  <c r="AO117" i="5"/>
  <c r="AG117" i="5"/>
  <c r="Y117" i="5"/>
  <c r="Q117" i="5"/>
  <c r="AQ43" i="5"/>
  <c r="AI43" i="5"/>
  <c r="AA43" i="5"/>
  <c r="S43" i="5"/>
  <c r="I117" i="5"/>
  <c r="I118" i="5" s="1"/>
  <c r="BD117" i="5"/>
  <c r="AV117" i="5"/>
  <c r="AN117" i="5"/>
  <c r="AF117" i="5"/>
  <c r="X117" i="5"/>
  <c r="P117" i="5"/>
  <c r="AU117" i="5"/>
  <c r="AE117" i="5"/>
  <c r="O117" i="5"/>
  <c r="BC117" i="5"/>
  <c r="AM117" i="5"/>
  <c r="W117" i="5"/>
  <c r="AW43" i="5"/>
  <c r="AO43" i="5"/>
  <c r="AG43" i="5"/>
  <c r="Y43" i="5"/>
  <c r="L117" i="5"/>
  <c r="BB117" i="5"/>
  <c r="AT117" i="5"/>
  <c r="AL117" i="5"/>
  <c r="AD117" i="5"/>
  <c r="V117" i="5"/>
  <c r="N117" i="5"/>
  <c r="AC117" i="5"/>
  <c r="U117" i="5"/>
  <c r="M117" i="5"/>
  <c r="AZ117" i="5"/>
  <c r="AZ118" i="5" s="1"/>
  <c r="AR117" i="5"/>
  <c r="AR118" i="5" s="1"/>
  <c r="AJ117" i="5"/>
  <c r="AJ119" i="5" s="1"/>
  <c r="AB117" i="5"/>
  <c r="AB118" i="5" s="1"/>
  <c r="AZ139" i="5"/>
  <c r="AR138" i="5"/>
  <c r="T119" i="5"/>
  <c r="AZ96" i="5"/>
  <c r="AJ96" i="5"/>
  <c r="I97" i="5"/>
  <c r="T44" i="5"/>
  <c r="J45" i="5"/>
  <c r="I45" i="5"/>
  <c r="K44" i="5"/>
  <c r="AQ23" i="5"/>
  <c r="AJ23" i="5"/>
  <c r="AJ24" i="5" s="1"/>
  <c r="AH23" i="5"/>
  <c r="AH25" i="5" s="1"/>
  <c r="AI23" i="5"/>
  <c r="AB23" i="5"/>
  <c r="AB24" i="5" s="1"/>
  <c r="AA23" i="5"/>
  <c r="AR23" i="5"/>
  <c r="AR24" i="5" s="1"/>
  <c r="R23" i="5"/>
  <c r="R25" i="5" s="1"/>
  <c r="K23" i="5"/>
  <c r="K24" i="5" s="1"/>
  <c r="AZ23" i="5"/>
  <c r="AZ24" i="5" s="1"/>
  <c r="T23" i="5"/>
  <c r="T24" i="5" s="1"/>
  <c r="J23" i="5"/>
  <c r="J24" i="5" s="1"/>
  <c r="AY23" i="5"/>
  <c r="S23" i="5"/>
  <c r="M25" i="5"/>
  <c r="M24" i="5"/>
  <c r="AP23" i="5"/>
  <c r="AW23" i="5"/>
  <c r="AO23" i="5"/>
  <c r="AG23" i="5"/>
  <c r="Y23" i="5"/>
  <c r="Q23" i="5"/>
  <c r="BD23" i="5"/>
  <c r="AV23" i="5"/>
  <c r="AN23" i="5"/>
  <c r="AF23" i="5"/>
  <c r="X23" i="5"/>
  <c r="P23" i="5"/>
  <c r="AX23" i="5"/>
  <c r="L23" i="5"/>
  <c r="BC23" i="5"/>
  <c r="AU23" i="5"/>
  <c r="AM23" i="5"/>
  <c r="AE23" i="5"/>
  <c r="W23" i="5"/>
  <c r="O23" i="5"/>
  <c r="Z23" i="5"/>
  <c r="BB23" i="5"/>
  <c r="AT23" i="5"/>
  <c r="AL23" i="5"/>
  <c r="AD23" i="5"/>
  <c r="V23" i="5"/>
  <c r="N23" i="5"/>
  <c r="AB25" i="5"/>
  <c r="BA23" i="5"/>
  <c r="AS23" i="5"/>
  <c r="AK23" i="5"/>
  <c r="AC23" i="5"/>
  <c r="U23" i="5"/>
  <c r="L5" i="5"/>
  <c r="L6" i="5" s="1"/>
  <c r="M5" i="5"/>
  <c r="M6" i="5" s="1"/>
  <c r="L11" i="5"/>
  <c r="L13" i="5" s="1"/>
  <c r="M11" i="5"/>
  <c r="M13" i="5" s="1"/>
  <c r="L143" i="5"/>
  <c r="L144" i="5" s="1"/>
  <c r="M143" i="5"/>
  <c r="M145" i="5" s="1"/>
  <c r="K119" i="5" l="1"/>
  <c r="J119" i="5"/>
  <c r="BD44" i="5"/>
  <c r="AQ97" i="5"/>
  <c r="AJ118" i="5"/>
  <c r="AV45" i="5"/>
  <c r="AQ119" i="5"/>
  <c r="J97" i="5"/>
  <c r="AY119" i="5"/>
  <c r="R24" i="5"/>
  <c r="AR96" i="5"/>
  <c r="J139" i="5"/>
  <c r="I24" i="5"/>
  <c r="AR45" i="5"/>
  <c r="I119" i="5"/>
  <c r="AZ44" i="5"/>
  <c r="T96" i="5"/>
  <c r="AY96" i="5"/>
  <c r="AY97" i="5"/>
  <c r="Y96" i="5"/>
  <c r="Y97" i="5"/>
  <c r="AK118" i="5"/>
  <c r="AK119" i="5"/>
  <c r="O138" i="5"/>
  <c r="O139" i="5"/>
  <c r="AT119" i="5"/>
  <c r="AT118" i="5"/>
  <c r="AY44" i="5"/>
  <c r="AY45" i="5"/>
  <c r="Q96" i="5"/>
  <c r="Q97" i="5"/>
  <c r="AN44" i="5"/>
  <c r="AN45" i="5"/>
  <c r="AV139" i="5"/>
  <c r="AV138" i="5"/>
  <c r="AB45" i="5"/>
  <c r="M118" i="5"/>
  <c r="M119" i="5"/>
  <c r="BB118" i="5"/>
  <c r="BB119" i="5"/>
  <c r="BC118" i="5"/>
  <c r="BC119" i="5"/>
  <c r="AV118" i="5"/>
  <c r="AV119" i="5"/>
  <c r="Y118" i="5"/>
  <c r="Y119" i="5"/>
  <c r="S118" i="5"/>
  <c r="S119" i="5"/>
  <c r="BA45" i="5"/>
  <c r="BA44" i="5"/>
  <c r="Z45" i="5"/>
  <c r="Z44" i="5"/>
  <c r="AE44" i="5"/>
  <c r="AE45" i="5"/>
  <c r="AV96" i="5"/>
  <c r="AV97" i="5"/>
  <c r="AU97" i="5"/>
  <c r="AU96" i="5"/>
  <c r="AD96" i="5"/>
  <c r="AD97" i="5"/>
  <c r="AK96" i="5"/>
  <c r="AK97" i="5"/>
  <c r="AX97" i="5"/>
  <c r="AX96" i="5"/>
  <c r="T138" i="5"/>
  <c r="T139" i="5"/>
  <c r="AP139" i="5"/>
  <c r="AP138" i="5"/>
  <c r="Y138" i="5"/>
  <c r="Y139" i="5"/>
  <c r="AN138" i="5"/>
  <c r="AN139" i="5"/>
  <c r="N138" i="5"/>
  <c r="N139" i="5"/>
  <c r="AK138" i="5"/>
  <c r="AK139" i="5"/>
  <c r="AQ45" i="5"/>
  <c r="AQ44" i="5"/>
  <c r="AT96" i="5"/>
  <c r="AT97" i="5"/>
  <c r="AA96" i="5"/>
  <c r="AA97" i="5"/>
  <c r="Q119" i="5"/>
  <c r="Q118" i="5"/>
  <c r="AJ45" i="5"/>
  <c r="U118" i="5"/>
  <c r="U119" i="5"/>
  <c r="L119" i="5"/>
  <c r="L118" i="5"/>
  <c r="O118" i="5"/>
  <c r="O119" i="5"/>
  <c r="BD119" i="5"/>
  <c r="BD118" i="5"/>
  <c r="AG118" i="5"/>
  <c r="AG119" i="5"/>
  <c r="AA118" i="5"/>
  <c r="AA119" i="5"/>
  <c r="AK44" i="5"/>
  <c r="AK45" i="5"/>
  <c r="R44" i="5"/>
  <c r="R45" i="5"/>
  <c r="W45" i="5"/>
  <c r="W44" i="5"/>
  <c r="AF96" i="5"/>
  <c r="AF97" i="5"/>
  <c r="AM96" i="5"/>
  <c r="AM97" i="5"/>
  <c r="V97" i="5"/>
  <c r="V96" i="5"/>
  <c r="U96" i="5"/>
  <c r="U97" i="5"/>
  <c r="AP97" i="5"/>
  <c r="AP96" i="5"/>
  <c r="P45" i="5"/>
  <c r="P44" i="5"/>
  <c r="AY138" i="5"/>
  <c r="AY139" i="5"/>
  <c r="AH139" i="5"/>
  <c r="AH138" i="5"/>
  <c r="Q138" i="5"/>
  <c r="Q139" i="5"/>
  <c r="BC138" i="5"/>
  <c r="BC139" i="5"/>
  <c r="BB138" i="5"/>
  <c r="BB139" i="5"/>
  <c r="AC138" i="5"/>
  <c r="AC139" i="5"/>
  <c r="AF119" i="5"/>
  <c r="AF118" i="5"/>
  <c r="L96" i="5"/>
  <c r="L97" i="5"/>
  <c r="AB96" i="5"/>
  <c r="K139" i="5"/>
  <c r="N45" i="5"/>
  <c r="N44" i="5"/>
  <c r="BA96" i="5"/>
  <c r="BA97" i="5"/>
  <c r="AG138" i="5"/>
  <c r="AG139" i="5"/>
  <c r="V138" i="5"/>
  <c r="V139" i="5"/>
  <c r="AF45" i="5"/>
  <c r="AF44" i="5"/>
  <c r="AB119" i="5"/>
  <c r="AS138" i="5"/>
  <c r="AC118" i="5"/>
  <c r="AC119" i="5"/>
  <c r="Y45" i="5"/>
  <c r="Y44" i="5"/>
  <c r="AE118" i="5"/>
  <c r="AE119" i="5"/>
  <c r="AO119" i="5"/>
  <c r="AO118" i="5"/>
  <c r="Z119" i="5"/>
  <c r="Z118" i="5"/>
  <c r="AI119" i="5"/>
  <c r="AI118" i="5"/>
  <c r="BB44" i="5"/>
  <c r="BB45" i="5"/>
  <c r="U45" i="5"/>
  <c r="U44" i="5"/>
  <c r="AX45" i="5"/>
  <c r="AX44" i="5"/>
  <c r="O44" i="5"/>
  <c r="O45" i="5"/>
  <c r="P96" i="5"/>
  <c r="P97" i="5"/>
  <c r="AE97" i="5"/>
  <c r="AE96" i="5"/>
  <c r="N96" i="5"/>
  <c r="N97" i="5"/>
  <c r="AH96" i="5"/>
  <c r="AH97" i="5"/>
  <c r="Q45" i="5"/>
  <c r="Q44" i="5"/>
  <c r="AQ139" i="5"/>
  <c r="AQ138" i="5"/>
  <c r="Z139" i="5"/>
  <c r="Z138" i="5"/>
  <c r="BD138" i="5"/>
  <c r="BD139" i="5"/>
  <c r="AU139" i="5"/>
  <c r="AU138" i="5"/>
  <c r="AT139" i="5"/>
  <c r="AT138" i="5"/>
  <c r="U138" i="5"/>
  <c r="U139" i="5"/>
  <c r="AL118" i="5"/>
  <c r="AL119" i="5"/>
  <c r="AH118" i="5"/>
  <c r="AH119" i="5"/>
  <c r="L44" i="5"/>
  <c r="L45" i="5"/>
  <c r="AU44" i="5"/>
  <c r="AU45" i="5"/>
  <c r="AJ138" i="5"/>
  <c r="AJ139" i="5"/>
  <c r="AM118" i="5"/>
  <c r="AM119" i="5"/>
  <c r="BC96" i="5"/>
  <c r="BC97" i="5"/>
  <c r="AX138" i="5"/>
  <c r="AX139" i="5"/>
  <c r="T25" i="5"/>
  <c r="AR119" i="5"/>
  <c r="BA139" i="5"/>
  <c r="N119" i="5"/>
  <c r="N118" i="5"/>
  <c r="AG45" i="5"/>
  <c r="AG44" i="5"/>
  <c r="AU118" i="5"/>
  <c r="AU119" i="5"/>
  <c r="S44" i="5"/>
  <c r="S45" i="5"/>
  <c r="AW118" i="5"/>
  <c r="AW119" i="5"/>
  <c r="AP118" i="5"/>
  <c r="AP119" i="5"/>
  <c r="AT44" i="5"/>
  <c r="AT45" i="5"/>
  <c r="M44" i="5"/>
  <c r="M45" i="5"/>
  <c r="AH45" i="5"/>
  <c r="AH44" i="5"/>
  <c r="AW97" i="5"/>
  <c r="AW96" i="5"/>
  <c r="BD97" i="5"/>
  <c r="BD96" i="5"/>
  <c r="W96" i="5"/>
  <c r="W97" i="5"/>
  <c r="AS96" i="5"/>
  <c r="AS97" i="5"/>
  <c r="Z96" i="5"/>
  <c r="Z97" i="5"/>
  <c r="X44" i="5"/>
  <c r="X45" i="5"/>
  <c r="AI139" i="5"/>
  <c r="AI138" i="5"/>
  <c r="R138" i="5"/>
  <c r="R139" i="5"/>
  <c r="AF138" i="5"/>
  <c r="AF139" i="5"/>
  <c r="AM139" i="5"/>
  <c r="AM138" i="5"/>
  <c r="AL139" i="5"/>
  <c r="AL138" i="5"/>
  <c r="M138" i="5"/>
  <c r="M139" i="5"/>
  <c r="W119" i="5"/>
  <c r="W118" i="5"/>
  <c r="V44" i="5"/>
  <c r="V45" i="5"/>
  <c r="AO138" i="5"/>
  <c r="AO139" i="5"/>
  <c r="AX118" i="5"/>
  <c r="AX119" i="5"/>
  <c r="AP44" i="5"/>
  <c r="AP45" i="5"/>
  <c r="AM44" i="5"/>
  <c r="AM45" i="5"/>
  <c r="AB138" i="5"/>
  <c r="AB139" i="5"/>
  <c r="AZ119" i="5"/>
  <c r="V118" i="5"/>
  <c r="V119" i="5"/>
  <c r="AO45" i="5"/>
  <c r="AO44" i="5"/>
  <c r="P118" i="5"/>
  <c r="P119" i="5"/>
  <c r="AA44" i="5"/>
  <c r="AA45" i="5"/>
  <c r="AL44" i="5"/>
  <c r="AL45" i="5"/>
  <c r="AS45" i="5"/>
  <c r="AS44" i="5"/>
  <c r="AO96" i="5"/>
  <c r="AO97" i="5"/>
  <c r="AN97" i="5"/>
  <c r="AN96" i="5"/>
  <c r="O97" i="5"/>
  <c r="O96" i="5"/>
  <c r="AC97" i="5"/>
  <c r="AC96" i="5"/>
  <c r="R96" i="5"/>
  <c r="R97" i="5"/>
  <c r="AA139" i="5"/>
  <c r="AA138" i="5"/>
  <c r="X138" i="5"/>
  <c r="X139" i="5"/>
  <c r="AE138" i="5"/>
  <c r="AE139" i="5"/>
  <c r="AD138" i="5"/>
  <c r="AD139" i="5"/>
  <c r="AI96" i="5"/>
  <c r="AI97" i="5"/>
  <c r="AN118" i="5"/>
  <c r="AN119" i="5"/>
  <c r="AL97" i="5"/>
  <c r="AL96" i="5"/>
  <c r="J25" i="5"/>
  <c r="K97" i="5"/>
  <c r="I139" i="5"/>
  <c r="AD118" i="5"/>
  <c r="AD119" i="5"/>
  <c r="AW44" i="5"/>
  <c r="AW45" i="5"/>
  <c r="X118" i="5"/>
  <c r="X119" i="5"/>
  <c r="AI45" i="5"/>
  <c r="AI44" i="5"/>
  <c r="R118" i="5"/>
  <c r="R119" i="5"/>
  <c r="AS118" i="5"/>
  <c r="AS119" i="5"/>
  <c r="AD45" i="5"/>
  <c r="AD44" i="5"/>
  <c r="AC44" i="5"/>
  <c r="AC45" i="5"/>
  <c r="BC44" i="5"/>
  <c r="BC45" i="5"/>
  <c r="AG97" i="5"/>
  <c r="AG96" i="5"/>
  <c r="X97" i="5"/>
  <c r="X96" i="5"/>
  <c r="BB96" i="5"/>
  <c r="BB97" i="5"/>
  <c r="M97" i="5"/>
  <c r="M96" i="5"/>
  <c r="BA118" i="5"/>
  <c r="BA119" i="5"/>
  <c r="S138" i="5"/>
  <c r="S139" i="5"/>
  <c r="AW139" i="5"/>
  <c r="AW138" i="5"/>
  <c r="P138" i="5"/>
  <c r="P139" i="5"/>
  <c r="W138" i="5"/>
  <c r="W139" i="5"/>
  <c r="L139" i="5"/>
  <c r="L138" i="5"/>
  <c r="S97" i="5"/>
  <c r="S96" i="5"/>
  <c r="AR25" i="5"/>
  <c r="AJ25" i="5"/>
  <c r="K25" i="5"/>
  <c r="AH24" i="5"/>
  <c r="S24" i="5"/>
  <c r="S25" i="5"/>
  <c r="AA24" i="5"/>
  <c r="AA25" i="5"/>
  <c r="AY24" i="5"/>
  <c r="AY25" i="5"/>
  <c r="AI24" i="5"/>
  <c r="AI25" i="5"/>
  <c r="AZ25" i="5"/>
  <c r="AQ24" i="5"/>
  <c r="AQ25" i="5"/>
  <c r="AS24" i="5"/>
  <c r="AS25" i="5"/>
  <c r="V24" i="5"/>
  <c r="V25" i="5"/>
  <c r="AE24" i="5"/>
  <c r="AE25" i="5"/>
  <c r="AF24" i="5"/>
  <c r="AF25" i="5"/>
  <c r="AW24" i="5"/>
  <c r="AW25" i="5"/>
  <c r="BA25" i="5"/>
  <c r="BA24" i="5"/>
  <c r="AD25" i="5"/>
  <c r="AD24" i="5"/>
  <c r="AM25" i="5"/>
  <c r="AM24" i="5"/>
  <c r="AN24" i="5"/>
  <c r="AN25" i="5"/>
  <c r="AP24" i="5"/>
  <c r="AP25" i="5"/>
  <c r="AL25" i="5"/>
  <c r="AL24" i="5"/>
  <c r="AU24" i="5"/>
  <c r="AU25" i="5"/>
  <c r="AV24" i="5"/>
  <c r="AV25" i="5"/>
  <c r="BD24" i="5"/>
  <c r="BD25" i="5"/>
  <c r="BB24" i="5"/>
  <c r="BB25" i="5"/>
  <c r="L25" i="5"/>
  <c r="L24" i="5"/>
  <c r="Q24" i="5"/>
  <c r="Q25" i="5"/>
  <c r="AT24" i="5"/>
  <c r="AT25" i="5"/>
  <c r="U24" i="5"/>
  <c r="U25" i="5"/>
  <c r="Z24" i="5"/>
  <c r="Z25" i="5"/>
  <c r="AX24" i="5"/>
  <c r="AX25" i="5"/>
  <c r="Y24" i="5"/>
  <c r="Y25" i="5"/>
  <c r="AC25" i="5"/>
  <c r="AC24" i="5"/>
  <c r="O25" i="5"/>
  <c r="O24" i="5"/>
  <c r="P25" i="5"/>
  <c r="P24" i="5"/>
  <c r="AG25" i="5"/>
  <c r="AG24" i="5"/>
  <c r="BC24" i="5"/>
  <c r="BC25" i="5"/>
  <c r="AK25" i="5"/>
  <c r="AK24" i="5"/>
  <c r="N25" i="5"/>
  <c r="N24" i="5"/>
  <c r="W24" i="5"/>
  <c r="W25" i="5"/>
  <c r="X24" i="5"/>
  <c r="X25" i="5"/>
  <c r="AO25" i="5"/>
  <c r="AO24" i="5"/>
  <c r="M144" i="5"/>
  <c r="L145" i="5"/>
  <c r="M12" i="5"/>
  <c r="L12" i="5"/>
  <c r="M7" i="5"/>
  <c r="L7" i="5"/>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<sst xmlns="http://schemas.openxmlformats.org/spreadsheetml/2006/main" count="658" uniqueCount="88">
  <si>
    <t>East Asian</t>
  </si>
  <si>
    <t>c.103T&gt;C</t>
  </si>
  <si>
    <t>c.487C&gt;T</t>
  </si>
  <si>
    <t>c.1201C&gt;T</t>
  </si>
  <si>
    <t>c.1209C&gt;G</t>
  </si>
  <si>
    <t>c.1565A&gt;C</t>
  </si>
  <si>
    <t>c.1589G&gt;A</t>
  </si>
  <si>
    <t>c.1654C&gt;T</t>
  </si>
  <si>
    <t>c.1840C&gt;T</t>
  </si>
  <si>
    <t>c.6487C&gt;T</t>
  </si>
  <si>
    <t>c.6488G&gt;A</t>
  </si>
  <si>
    <t>c.6502G&gt;A</t>
  </si>
  <si>
    <t>c.7007G&gt;A</t>
  </si>
  <si>
    <t>c.7048G&gt;A</t>
  </si>
  <si>
    <t>c.7063C&gt;T</t>
  </si>
  <si>
    <t>c.7124G&gt;C</t>
  </si>
  <si>
    <t>c.7282G&gt;A</t>
  </si>
  <si>
    <t>c.7300G&gt;A</t>
  </si>
  <si>
    <t>c.7304G&gt;A</t>
  </si>
  <si>
    <t>c.7354C&gt;T</t>
  </si>
  <si>
    <t>c.7360C&gt;T</t>
  </si>
  <si>
    <t>c.7361G&gt;A</t>
  </si>
  <si>
    <t>c.7372C&gt;T</t>
  </si>
  <si>
    <t>c.7373G&gt;A</t>
  </si>
  <si>
    <t>c.7522C&gt;T</t>
  </si>
  <si>
    <t>c.7523G&gt;A</t>
  </si>
  <si>
    <t>c.9310G&gt;A</t>
  </si>
  <si>
    <t>c.11969G&gt;T</t>
  </si>
  <si>
    <t>c.14387A&gt;G</t>
  </si>
  <si>
    <t>c.14477C&gt;T</t>
  </si>
  <si>
    <t>c.14497C&gt;T</t>
  </si>
  <si>
    <t>c.14512C&gt;G</t>
  </si>
  <si>
    <t>c.14545G&gt;A</t>
  </si>
  <si>
    <t>c.14582G&gt;A</t>
  </si>
  <si>
    <t>c.14693T&gt;C</t>
  </si>
  <si>
    <t>Latino</t>
  </si>
  <si>
    <t>South Asian</t>
  </si>
  <si>
    <t>c.6617C&gt;T</t>
  </si>
  <si>
    <t>c.6617C&gt;G</t>
  </si>
  <si>
    <t>c.7039_7041delGAG/c.7042_7044delGAG</t>
  </si>
  <si>
    <t>c.1021G&gt;A</t>
  </si>
  <si>
    <t>c.742G&gt;C</t>
  </si>
  <si>
    <t>c.1841G&gt;T</t>
  </si>
  <si>
    <t>c.742G&gt;A</t>
  </si>
  <si>
    <t>c.130C&gt;T</t>
  </si>
  <si>
    <t>c.982C&gt;T</t>
  </si>
  <si>
    <t>c.1021G&gt;C</t>
  </si>
  <si>
    <t>c.1597C&gt;T</t>
  </si>
  <si>
    <t xml:space="preserve">c.1598G&gt;A </t>
  </si>
  <si>
    <t>c.7522C&gt;G</t>
  </si>
  <si>
    <t>c.488G&gt;T</t>
  </si>
  <si>
    <t>Max</t>
  </si>
  <si>
    <t>Min</t>
  </si>
  <si>
    <t>Average</t>
  </si>
  <si>
    <t>Ashkenazi Jewish</t>
  </si>
  <si>
    <t>Near Eastern</t>
  </si>
  <si>
    <t>Karczewski KJ et al.</t>
  </si>
  <si>
    <t>European</t>
  </si>
  <si>
    <t>Central/South Asian</t>
  </si>
  <si>
    <t>N subjects genotyped</t>
  </si>
  <si>
    <t>Subject type</t>
  </si>
  <si>
    <t>Add'l population info</t>
  </si>
  <si>
    <t>Population details</t>
  </si>
  <si>
    <t>Population group</t>
  </si>
  <si>
    <t>PMID</t>
  </si>
  <si>
    <t>Year</t>
  </si>
  <si>
    <t>Authors</t>
  </si>
  <si>
    <t>Methods</t>
  </si>
  <si>
    <t>Caveats to estimated allele, frequencies:</t>
  </si>
  <si>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</si>
  <si>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Converted to PharmGKB biogeographical groups, added References, Methods and Change Log sheets. Average allele frequencies now calculated using weighted averages.</t>
  </si>
  <si>
    <t>Change note</t>
  </si>
  <si>
    <t>Date</t>
  </si>
  <si>
    <t>from http://gnomad.broadinstitute.org, accessed 10-28-2019</t>
  </si>
  <si>
    <t>Non-Finnish</t>
  </si>
  <si>
    <t>Finnish</t>
  </si>
  <si>
    <t>African American/Afro-Caribbean</t>
  </si>
  <si>
    <t>American</t>
  </si>
  <si>
    <t>Sub-Saharan African</t>
  </si>
  <si>
    <t/>
  </si>
  <si>
    <t>For full references see "References" tab.</t>
  </si>
  <si>
    <r>
      <t>RYR1</t>
    </r>
    <r>
      <rPr>
        <b/>
        <sz val="12"/>
        <color theme="1"/>
        <rFont val="DengXian"/>
        <family val="2"/>
        <scheme val="minor"/>
      </rPr>
      <t xml:space="preserve"> allele</t>
    </r>
  </si>
  <si>
    <r>
      <t>The allele frequency table was made by searching the Genome Aggregation Database (gnomAD) by each rsID</t>
    </r>
    <r>
      <rPr>
        <sz val="12"/>
        <color theme="1"/>
        <rFont val="DengXian"/>
        <family val="2"/>
        <scheme val="minor"/>
      </rPr>
      <t>.</t>
    </r>
    <r>
      <rPr>
        <sz val="12"/>
        <color theme="1"/>
        <rFont val="DengXian"/>
        <family val="2"/>
        <charset val="134"/>
        <scheme val="minor"/>
      </rPr>
      <t xml:space="preserve"> Table includes variants in RYR1 described as causative by the European Malignant Hyperthermia Group (EMHG) (https://emhg.org/genetics/mutations-in-ryr1/)</t>
    </r>
  </si>
  <si>
    <t>Removed rsID and protein change columns from Allele frequency sheet. Changed rsIDs on Reference sheet to equivalent nucleotide changes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</si>
  <si>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</si>
  <si>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c.7039_7041delGAG</t>
    <phoneticPr fontId="36" type="noConversion"/>
  </si>
  <si>
    <t>c.7042_7044delGAG</t>
    <phoneticPr fontId="36" type="noConversion"/>
  </si>
  <si>
    <r>
      <t>Gene</t>
    </r>
    <r>
      <rPr>
        <sz val="12"/>
        <color theme="1"/>
        <rFont val="DengXian"/>
        <family val="2"/>
        <scheme val="minor"/>
      </rPr>
      <t xml:space="preserve"> RYR1</t>
    </r>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</si>
</sst>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7">
    <font>
      <sz val="11"/>
      <color theme="1"/>
      <name val="DengXian"/>
      <family val="2"/>
      <scheme val="minor"/>
    </font>
    <font>
      <sz val="12"/>
      <color theme="1"/>
      <name val="DengXian"/>
      <family val="2"/>
      <scheme val="minor"/>
    </font>
    <font>
      <sz val="12"/>
      <color theme="1"/>
      <name val="DengXian"/>
      <family val="2"/>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2"/>
      <color theme="1"/>
      <name val="DengXian"/>
      <family val="2"/>
      <scheme val="minor"/>
    </font>
    <font>
      <b/>
      <i/>
      <sz val="12"/>
      <color theme="1"/>
      <name val="DengXian"/>
      <family val="2"/>
      <scheme val="minor"/>
    </font>
    <font>
      <u/>
      <sz val="11"/>
      <color theme="10"/>
      <name val="DengXian"/>
      <family val="2"/>
      <scheme val="minor"/>
    </font>
    <font>
      <u/>
      <sz val="11"/>
      <color theme="11"/>
      <name val="DengXian"/>
      <family val="2"/>
      <scheme val="minor"/>
    </font>
    <font>
      <b/>
      <sz val="12"/>
      <name val="DengXian"/>
      <family val="2"/>
      <scheme val="minor"/>
    </font>
    <font>
      <sz val="12"/>
      <name val="DengXian"/>
      <family val="2"/>
      <scheme val="minor"/>
    </font>
    <font>
      <sz val="12"/>
      <color rgb="FF000000"/>
      <name val="DengXian"/>
      <family val="2"/>
      <scheme val="minor"/>
    </font>
    <font>
      <sz val="11"/>
      <color rgb="FF000000"/>
      <name val="Arial"/>
      <family val="2"/>
    </font>
    <font>
      <sz val="10"/>
      <color theme="1"/>
      <name val="Arial"/>
      <family val="2"/>
    </font>
    <font>
      <sz val="11"/>
      <color theme="1"/>
      <name val="Arial"/>
      <family val="2"/>
    </font>
    <font>
      <b/>
      <sz val="10"/>
      <color theme="1"/>
      <name val="Arial"/>
      <family val="2"/>
    </font>
    <font>
      <sz val="12"/>
      <color theme="1"/>
      <name val="DengXian"/>
      <family val="2"/>
      <charset val="134"/>
      <scheme val="minor"/>
    </font>
    <font>
      <sz val="8"/>
      <name val="DengXian"/>
      <family val="2"/>
      <scheme val="minor"/>
    </font>
    <font>
      <b/>
      <sz val="12"/>
      <color rgb="FF000000"/>
      <name val="DengXian"/>
      <family val="2"/>
      <scheme val="minor"/>
    </font>
    <font>
      <b/>
      <sz val="11"/>
      <color rgb="FF000000"/>
      <name val="Arial"/>
      <family val="2"/>
    </font>
    <font>
      <sz val="12"/>
      <color theme="1"/>
      <name val="Calibri (Body)"/>
    </font>
    <font>
      <sz val="9"/>
      <name val="DengXian"/>
      <family val="3"/>
      <charset val="134"/>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EBF2E0"/>
        <bgColor indexed="64"/>
      </patternFill>
    </fill>
    <fill>
      <patternFill patternType="solid">
        <fgColor rgb="FFFFFF00"/>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0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59">
    <xf numFmtId="0" fontId="0" fillId="0" borderId="0" xfId="0"/>
    <xf numFmtId="0" fontId="2" fillId="0" borderId="0" xfId="0" applyFont="1"/>
    <xf numFmtId="0" fontId="26" fillId="0" borderId="10" xfId="0" applyFont="1" applyFill="1" applyBorder="1" applyAlignment="1"/>
    <xf numFmtId="0" fontId="2" fillId="0" borderId="0" xfId="0" applyFont="1" applyFill="1" applyBorder="1"/>
    <xf numFmtId="0" fontId="26" fillId="0" borderId="11" xfId="0" applyFont="1" applyFill="1" applyBorder="1" applyAlignment="1"/>
    <xf numFmtId="0" fontId="27" fillId="0" borderId="10" xfId="0" applyFont="1" applyFill="1" applyBorder="1" applyAlignment="1"/>
    <xf numFmtId="0" fontId="0" fillId="0" borderId="0" xfId="0" applyAlignment="1">
      <alignment horizontal="center"/>
    </xf>
    <xf numFmtId="176" fontId="0" fillId="33" borderId="10" xfId="0" applyNumberFormat="1" applyFill="1" applyBorder="1" applyAlignment="1">
      <alignment horizontal="center" vertical="center"/>
    </xf>
    <xf numFmtId="2" fontId="0" fillId="33" borderId="10" xfId="0" applyNumberFormat="1" applyFill="1" applyBorder="1" applyAlignment="1">
      <alignment horizontal="center" vertical="center"/>
    </xf>
    <xf numFmtId="176" fontId="0" fillId="0" borderId="10" xfId="0" applyNumberFormat="1" applyBorder="1" applyAlignment="1">
      <alignment horizontal="center" vertical="center" wrapText="1"/>
    </xf>
    <xf numFmtId="176"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xf numFmtId="0" fontId="29" fillId="0" borderId="10" xfId="0" applyFont="1" applyBorder="1"/>
    <xf numFmtId="2" fontId="0" fillId="33" borderId="10" xfId="0" applyNumberFormat="1" applyFill="1" applyBorder="1" applyAlignment="1">
      <alignment horizontal="center" vertical="center" wrapText="1"/>
    </xf>
    <xf numFmtId="0" fontId="0" fillId="0" borderId="10" xfId="0" applyBorder="1" applyAlignment="1">
      <alignment horizontal="center" wrapText="1"/>
    </xf>
    <xf numFmtId="176" fontId="28" fillId="0" borderId="10" xfId="0" applyNumberFormat="1" applyFont="1" applyBorder="1" applyAlignment="1">
      <alignment horizontal="center" vertical="center"/>
    </xf>
    <xf numFmtId="0" fontId="28" fillId="0" borderId="10" xfId="0" applyFont="1" applyBorder="1" applyAlignment="1">
      <alignment horizontal="center" vertical="center"/>
    </xf>
    <xf numFmtId="1" fontId="28" fillId="0" borderId="10" xfId="0" applyNumberFormat="1" applyFont="1" applyBorder="1" applyAlignment="1">
      <alignment horizontal="center" vertical="center"/>
    </xf>
    <xf numFmtId="0" fontId="30" fillId="34" borderId="10" xfId="0" applyFont="1" applyFill="1" applyBorder="1" applyAlignment="1">
      <alignment horizontal="center" wrapText="1"/>
    </xf>
    <xf numFmtId="0" fontId="30" fillId="34" borderId="10" xfId="0" applyFont="1" applyFill="1" applyBorder="1" applyAlignment="1">
      <alignment horizontal="center"/>
    </xf>
    <xf numFmtId="1" fontId="30" fillId="34" borderId="10" xfId="0" applyNumberFormat="1" applyFont="1" applyFill="1" applyBorder="1" applyAlignment="1">
      <alignment horizontal="center" wrapText="1"/>
    </xf>
    <xf numFmtId="0" fontId="18" fillId="0" borderId="0" xfId="0" applyFont="1"/>
    <xf numFmtId="0" fontId="31" fillId="0" borderId="0" xfId="0" applyFont="1" applyAlignment="1">
      <alignment vertical="center" wrapText="1"/>
    </xf>
    <xf numFmtId="0" fontId="20" fillId="0" borderId="0" xfId="0" applyFont="1" applyAlignment="1">
      <alignment horizontal="justify" vertical="center"/>
    </xf>
    <xf numFmtId="0" fontId="21" fillId="0" borderId="0" xfId="0" applyFont="1" applyAlignment="1">
      <alignment horizontal="justify" vertical="center"/>
    </xf>
    <xf numFmtId="14" fontId="0" fillId="0" borderId="0" xfId="0" applyNumberFormat="1"/>
    <xf numFmtId="0" fontId="18" fillId="35" borderId="0" xfId="0" applyFont="1" applyFill="1"/>
    <xf numFmtId="0" fontId="0" fillId="0" borderId="0" xfId="0" applyAlignment="1"/>
    <xf numFmtId="176" fontId="0" fillId="0" borderId="0" xfId="0" applyNumberFormat="1" applyAlignment="1">
      <alignment horizontal="center"/>
    </xf>
    <xf numFmtId="176" fontId="0" fillId="0" borderId="10" xfId="0" applyNumberFormat="1" applyBorder="1" applyAlignment="1">
      <alignment horizontal="center"/>
    </xf>
    <xf numFmtId="176" fontId="0" fillId="33" borderId="10" xfId="0" applyNumberFormat="1" applyFill="1" applyBorder="1" applyAlignment="1">
      <alignment horizontal="center"/>
    </xf>
    <xf numFmtId="1" fontId="0" fillId="33" borderId="10" xfId="0" applyNumberFormat="1" applyFill="1" applyBorder="1" applyAlignment="1">
      <alignment horizontal="center" vertical="center"/>
    </xf>
    <xf numFmtId="1" fontId="0" fillId="33" borderId="10" xfId="0" applyNumberFormat="1" applyFill="1" applyBorder="1" applyAlignment="1">
      <alignment horizontal="center" vertical="center" wrapText="1"/>
    </xf>
    <xf numFmtId="1" fontId="0" fillId="0" borderId="0" xfId="0" applyNumberFormat="1"/>
    <xf numFmtId="0" fontId="0" fillId="0" borderId="12" xfId="0" applyBorder="1" applyAlignment="1">
      <alignment horizontal="center" vertical="center"/>
    </xf>
    <xf numFmtId="176" fontId="2" fillId="0" borderId="0" xfId="0" applyNumberFormat="1" applyFont="1"/>
    <xf numFmtId="176" fontId="25" fillId="0" borderId="10" xfId="0" applyNumberFormat="1" applyFont="1" applyFill="1" applyBorder="1" applyAlignment="1">
      <alignment horizontal="center"/>
    </xf>
    <xf numFmtId="176" fontId="2" fillId="0" borderId="10" xfId="0" applyNumberFormat="1" applyFont="1" applyFill="1" applyBorder="1" applyAlignment="1">
      <alignment horizontal="center"/>
    </xf>
    <xf numFmtId="176" fontId="26" fillId="0" borderId="10" xfId="0" applyNumberFormat="1" applyFont="1" applyFill="1" applyBorder="1" applyAlignment="1">
      <alignment horizontal="center"/>
    </xf>
    <xf numFmtId="176" fontId="2" fillId="0" borderId="0" xfId="0" applyNumberFormat="1" applyFont="1" applyFill="1" applyBorder="1"/>
    <xf numFmtId="176" fontId="2" fillId="0" borderId="0" xfId="0" applyNumberFormat="1" applyFont="1" applyFill="1" applyBorder="1" applyAlignment="1">
      <alignment vertical="center"/>
    </xf>
    <xf numFmtId="176" fontId="2" fillId="0" borderId="0" xfId="0" applyNumberFormat="1" applyFont="1" applyAlignment="1">
      <alignment horizontal="center"/>
    </xf>
    <xf numFmtId="176" fontId="26" fillId="0" borderId="0" xfId="0" applyNumberFormat="1" applyFont="1" applyAlignment="1">
      <alignment horizontal="center"/>
    </xf>
    <xf numFmtId="176" fontId="2" fillId="0" borderId="0" xfId="0" applyNumberFormat="1" applyFont="1" applyFill="1" applyBorder="1" applyAlignment="1">
      <alignment horizontal="center"/>
    </xf>
    <xf numFmtId="176" fontId="20" fillId="0" borderId="10" xfId="0" applyNumberFormat="1" applyFont="1" applyFill="1" applyBorder="1" applyAlignment="1">
      <alignment horizontal="center" wrapText="1"/>
    </xf>
    <xf numFmtId="176" fontId="2" fillId="0" borderId="10" xfId="0" applyNumberFormat="1" applyFont="1" applyBorder="1" applyAlignment="1">
      <alignment horizontal="center"/>
    </xf>
    <xf numFmtId="176" fontId="26" fillId="0" borderId="10" xfId="0" applyNumberFormat="1" applyFont="1" applyBorder="1" applyAlignment="1">
      <alignment horizontal="center"/>
    </xf>
    <xf numFmtId="0" fontId="2" fillId="0" borderId="0" xfId="0" applyFont="1" applyFill="1" applyBorder="1" applyAlignment="1">
      <alignment horizontal="left" vertical="top" wrapText="1"/>
    </xf>
    <xf numFmtId="176" fontId="24" fillId="0" borderId="10" xfId="0" applyNumberFormat="1" applyFont="1" applyFill="1" applyBorder="1" applyAlignment="1">
      <alignment horizontal="center" wrapText="1"/>
    </xf>
    <xf numFmtId="0" fontId="21" fillId="0" borderId="10" xfId="0" applyFont="1" applyFill="1" applyBorder="1"/>
    <xf numFmtId="0" fontId="33" fillId="36" borderId="10" xfId="0" applyFont="1" applyFill="1" applyBorder="1" applyAlignment="1">
      <alignment horizontal="center"/>
    </xf>
    <xf numFmtId="0" fontId="33" fillId="36" borderId="11" xfId="0" applyFont="1" applyFill="1" applyBorder="1" applyAlignment="1">
      <alignment horizontal="center"/>
    </xf>
    <xf numFmtId="0" fontId="34" fillId="36" borderId="10" xfId="0" applyFont="1" applyFill="1" applyBorder="1" applyAlignment="1">
      <alignment horizontal="center"/>
    </xf>
    <xf numFmtId="0" fontId="1" fillId="0" borderId="0" xfId="0" applyFont="1"/>
  </cellXfs>
  <cellStyles count="100">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workbookViewId="0"/>
  </sheetViews>
  <sheetFormatPr defaultColWidth="8.875" defaultRowHeight="15.75"/>
  <cols>
    <col min="1" max="1" width="36" style="1" bestFit="1" customWidth="1"/>
    <col min="2" max="3" width="13" style="40" customWidth="1"/>
    <col min="4" max="4" width="12.375" style="46" customWidth="1"/>
    <col min="5" max="5" width="12.625" style="46" customWidth="1"/>
    <col min="6" max="7" width="10.625" style="46" customWidth="1"/>
    <col min="8" max="8" width="11" style="46" customWidth="1"/>
    <col min="9" max="9" width="12.625" style="40" customWidth="1"/>
    <col min="10" max="16384" width="8.875" style="1"/>
  </cols>
  <sheetData>
    <row r="1" spans="1:9">
      <c r="A1" s="58" t="s">
        <v>87</v>
      </c>
    </row>
    <row r="2" spans="1:9" ht="63">
      <c r="A2" s="54" t="s">
        <v>81</v>
      </c>
      <c r="B2" s="53" t="s">
        <v>76</v>
      </c>
      <c r="C2" s="53" t="s">
        <v>77</v>
      </c>
      <c r="D2" s="49" t="s">
        <v>58</v>
      </c>
      <c r="E2" s="49" t="s">
        <v>0</v>
      </c>
      <c r="F2" s="49" t="s">
        <v>57</v>
      </c>
      <c r="G2" s="49" t="s">
        <v>35</v>
      </c>
      <c r="H2" s="49" t="s">
        <v>55</v>
      </c>
      <c r="I2" s="49" t="s">
        <v>78</v>
      </c>
    </row>
    <row r="3" spans="1:9">
      <c r="A3" s="2" t="s">
        <v>1</v>
      </c>
      <c r="B3" s="41"/>
      <c r="C3" s="41"/>
      <c r="D3" s="42">
        <v>0</v>
      </c>
      <c r="E3" s="42">
        <v>0</v>
      </c>
      <c r="F3" s="42">
        <v>7.9298166391778725E-6</v>
      </c>
      <c r="G3" s="42">
        <v>0</v>
      </c>
      <c r="H3" s="42">
        <v>0</v>
      </c>
      <c r="I3" s="42"/>
    </row>
    <row r="4" spans="1:9">
      <c r="A4" s="4" t="s">
        <v>44</v>
      </c>
      <c r="B4" s="41"/>
      <c r="C4" s="41"/>
      <c r="D4" s="42">
        <v>0</v>
      </c>
      <c r="E4" s="42">
        <v>0</v>
      </c>
      <c r="F4" s="42">
        <v>0</v>
      </c>
      <c r="G4" s="42">
        <v>2.9430000000000001E-5</v>
      </c>
      <c r="H4" s="42">
        <v>0</v>
      </c>
      <c r="I4" s="42"/>
    </row>
    <row r="5" spans="1:9">
      <c r="A5" s="2" t="s">
        <v>2</v>
      </c>
      <c r="B5" s="41"/>
      <c r="C5" s="41"/>
      <c r="D5" s="42" t="s">
        <v>79</v>
      </c>
      <c r="E5" s="42" t="s">
        <v>79</v>
      </c>
      <c r="F5" s="42" t="s">
        <v>79</v>
      </c>
      <c r="G5" s="42" t="s">
        <v>79</v>
      </c>
      <c r="H5" s="42" t="s">
        <v>79</v>
      </c>
      <c r="I5" s="42"/>
    </row>
    <row r="6" spans="1:9">
      <c r="A6" s="2" t="s">
        <v>50</v>
      </c>
      <c r="B6" s="41"/>
      <c r="C6" s="41"/>
      <c r="D6" s="42">
        <v>3.2660000000000002E-5</v>
      </c>
      <c r="E6" s="42">
        <v>0</v>
      </c>
      <c r="F6" s="42">
        <v>0</v>
      </c>
      <c r="G6" s="42">
        <v>2.8929999999999996E-5</v>
      </c>
      <c r="H6" s="42">
        <v>0</v>
      </c>
      <c r="I6" s="42"/>
    </row>
    <row r="7" spans="1:9">
      <c r="A7" s="2" t="s">
        <v>41</v>
      </c>
      <c r="B7" s="41"/>
      <c r="C7" s="41"/>
      <c r="D7" s="42">
        <v>3.2660000000000002E-5</v>
      </c>
      <c r="E7" s="42">
        <v>5.0120000000000001E-5</v>
      </c>
      <c r="F7" s="50">
        <v>1.2985748506881327E-5</v>
      </c>
      <c r="G7" s="46">
        <v>0</v>
      </c>
      <c r="H7" s="42">
        <v>0</v>
      </c>
      <c r="I7" s="42"/>
    </row>
    <row r="8" spans="1:9">
      <c r="A8" s="2" t="s">
        <v>43</v>
      </c>
      <c r="B8" s="41"/>
      <c r="C8" s="41"/>
      <c r="D8" s="42" t="s">
        <v>79</v>
      </c>
      <c r="E8" s="42" t="s">
        <v>79</v>
      </c>
      <c r="F8" s="42" t="s">
        <v>79</v>
      </c>
      <c r="G8" s="42" t="s">
        <v>79</v>
      </c>
      <c r="H8" s="42" t="s">
        <v>79</v>
      </c>
      <c r="I8" s="42"/>
    </row>
    <row r="9" spans="1:9">
      <c r="A9" s="5" t="s">
        <v>45</v>
      </c>
      <c r="B9" s="41"/>
      <c r="C9" s="41"/>
      <c r="D9" s="42">
        <v>6.533E-5</v>
      </c>
      <c r="E9" s="42">
        <v>0</v>
      </c>
      <c r="F9" s="42">
        <v>1.4774096493949737E-5</v>
      </c>
      <c r="G9" s="42">
        <v>0</v>
      </c>
      <c r="H9" s="42">
        <v>0</v>
      </c>
      <c r="I9" s="42"/>
    </row>
    <row r="10" spans="1:9">
      <c r="A10" s="2" t="s">
        <v>40</v>
      </c>
      <c r="B10" s="41"/>
      <c r="C10" s="41"/>
      <c r="D10" s="42" t="s">
        <v>79</v>
      </c>
      <c r="E10" s="42" t="s">
        <v>79</v>
      </c>
      <c r="F10" s="42" t="s">
        <v>79</v>
      </c>
      <c r="G10" s="42" t="s">
        <v>79</v>
      </c>
      <c r="H10" s="42" t="s">
        <v>79</v>
      </c>
      <c r="I10" s="42"/>
    </row>
    <row r="11" spans="1:9">
      <c r="A11" s="5" t="s">
        <v>46</v>
      </c>
      <c r="B11" s="41"/>
      <c r="C11" s="41"/>
      <c r="D11" s="42" t="s">
        <v>79</v>
      </c>
      <c r="E11" s="42" t="s">
        <v>79</v>
      </c>
      <c r="F11" s="42" t="s">
        <v>79</v>
      </c>
      <c r="G11" s="42" t="s">
        <v>79</v>
      </c>
      <c r="H11" s="42" t="s">
        <v>79</v>
      </c>
      <c r="I11" s="42"/>
    </row>
    <row r="12" spans="1:9">
      <c r="A12" s="2" t="s">
        <v>3</v>
      </c>
      <c r="B12" s="41"/>
      <c r="C12" s="41"/>
      <c r="D12" s="42">
        <v>0</v>
      </c>
      <c r="E12" s="42">
        <v>5.0129999999999996E-5</v>
      </c>
      <c r="F12" s="42">
        <v>0</v>
      </c>
      <c r="G12" s="42">
        <v>0</v>
      </c>
      <c r="H12" s="42">
        <v>0</v>
      </c>
      <c r="I12" s="42"/>
    </row>
    <row r="13" spans="1:9">
      <c r="A13" s="2" t="s">
        <v>4</v>
      </c>
      <c r="B13" s="41"/>
      <c r="C13" s="41"/>
      <c r="D13" s="42">
        <v>0</v>
      </c>
      <c r="E13" s="42">
        <v>0</v>
      </c>
      <c r="F13" s="42">
        <v>7.3870397263916808E-6</v>
      </c>
      <c r="G13" s="42">
        <v>0</v>
      </c>
      <c r="H13" s="42">
        <v>0</v>
      </c>
      <c r="I13" s="42"/>
    </row>
    <row r="14" spans="1:9">
      <c r="A14" s="2" t="s">
        <v>5</v>
      </c>
      <c r="B14" s="41"/>
      <c r="C14" s="41"/>
      <c r="D14" s="42" t="s">
        <v>79</v>
      </c>
      <c r="E14" s="42" t="s">
        <v>79</v>
      </c>
      <c r="F14" s="42" t="s">
        <v>79</v>
      </c>
      <c r="G14" s="42" t="s">
        <v>79</v>
      </c>
      <c r="H14" s="42" t="s">
        <v>79</v>
      </c>
      <c r="I14" s="42"/>
    </row>
    <row r="15" spans="1:9">
      <c r="A15" s="2" t="s">
        <v>6</v>
      </c>
      <c r="B15" s="41"/>
      <c r="C15" s="41"/>
      <c r="D15" s="42">
        <v>3.2660000000000002E-5</v>
      </c>
      <c r="E15" s="42">
        <v>0</v>
      </c>
      <c r="F15" s="42">
        <v>4.4308953019539495E-5</v>
      </c>
      <c r="G15" s="42">
        <v>1.4459999999999999E-4</v>
      </c>
      <c r="H15" s="42">
        <v>0</v>
      </c>
      <c r="I15" s="42"/>
    </row>
    <row r="16" spans="1:9">
      <c r="A16" s="5" t="s">
        <v>47</v>
      </c>
      <c r="B16" s="41"/>
      <c r="C16" s="41"/>
      <c r="D16" s="42" t="s">
        <v>79</v>
      </c>
      <c r="E16" s="42" t="s">
        <v>79</v>
      </c>
      <c r="F16" s="42" t="s">
        <v>79</v>
      </c>
      <c r="G16" s="42" t="s">
        <v>79</v>
      </c>
      <c r="H16" s="42" t="s">
        <v>79</v>
      </c>
      <c r="I16" s="42"/>
    </row>
    <row r="17" spans="1:9">
      <c r="A17" s="5" t="s">
        <v>48</v>
      </c>
      <c r="B17" s="41"/>
      <c r="C17" s="41"/>
      <c r="D17" s="42">
        <v>0</v>
      </c>
      <c r="E17" s="42">
        <v>0</v>
      </c>
      <c r="F17" s="42">
        <v>1.0372885066559514E-4</v>
      </c>
      <c r="G17" s="42">
        <v>1.4109999999999999E-4</v>
      </c>
      <c r="H17" s="42">
        <v>0</v>
      </c>
      <c r="I17" s="42"/>
    </row>
    <row r="18" spans="1:9">
      <c r="A18" s="2" t="s">
        <v>7</v>
      </c>
      <c r="B18" s="41"/>
      <c r="C18" s="41"/>
      <c r="D18" s="42">
        <v>0</v>
      </c>
      <c r="E18" s="42">
        <v>0</v>
      </c>
      <c r="F18" s="42">
        <v>0</v>
      </c>
      <c r="G18" s="42">
        <v>2.8910000000000003E-5</v>
      </c>
      <c r="H18" s="42">
        <v>0</v>
      </c>
      <c r="I18" s="42"/>
    </row>
    <row r="19" spans="1:9">
      <c r="A19" s="2" t="s">
        <v>8</v>
      </c>
      <c r="B19" s="41"/>
      <c r="C19" s="41"/>
      <c r="D19" s="42">
        <v>0</v>
      </c>
      <c r="E19" s="42">
        <v>5.0120000000000001E-5</v>
      </c>
      <c r="F19" s="42">
        <v>1.814362042149467E-4</v>
      </c>
      <c r="G19" s="42">
        <v>0</v>
      </c>
      <c r="H19" s="42">
        <v>0</v>
      </c>
      <c r="I19" s="42"/>
    </row>
    <row r="20" spans="1:9">
      <c r="A20" s="2" t="s">
        <v>42</v>
      </c>
      <c r="B20" s="41"/>
      <c r="C20" s="41"/>
      <c r="D20" s="42">
        <v>0</v>
      </c>
      <c r="E20" s="42">
        <v>0</v>
      </c>
      <c r="F20" s="42">
        <v>4.5357414783036964E-5</v>
      </c>
      <c r="G20" s="42">
        <v>0</v>
      </c>
      <c r="H20" s="42">
        <v>0</v>
      </c>
      <c r="I20" s="42"/>
    </row>
    <row r="21" spans="1:9">
      <c r="A21" s="2" t="s">
        <v>9</v>
      </c>
      <c r="B21" s="41"/>
      <c r="C21" s="41"/>
      <c r="D21" s="42">
        <v>3.2669999999999997E-5</v>
      </c>
      <c r="E21" s="42">
        <v>0</v>
      </c>
      <c r="F21" s="42">
        <v>7.4357749620772736E-6</v>
      </c>
      <c r="G21" s="42">
        <v>0</v>
      </c>
      <c r="H21" s="42">
        <v>0</v>
      </c>
      <c r="I21" s="42"/>
    </row>
    <row r="22" spans="1:9">
      <c r="A22" s="2" t="s">
        <v>10</v>
      </c>
      <c r="B22" s="41"/>
      <c r="C22" s="41"/>
      <c r="D22" s="42">
        <v>0</v>
      </c>
      <c r="E22" s="42">
        <v>0</v>
      </c>
      <c r="F22" s="42">
        <v>0</v>
      </c>
      <c r="G22" s="42">
        <v>0</v>
      </c>
      <c r="H22" s="42">
        <v>0</v>
      </c>
      <c r="I22" s="42"/>
    </row>
    <row r="23" spans="1:9">
      <c r="A23" s="2" t="s">
        <v>11</v>
      </c>
      <c r="B23" s="41"/>
      <c r="C23" s="41"/>
      <c r="D23" s="42" t="s">
        <v>79</v>
      </c>
      <c r="E23" s="42" t="s">
        <v>79</v>
      </c>
      <c r="F23" s="42" t="s">
        <v>79</v>
      </c>
      <c r="G23" s="42" t="s">
        <v>79</v>
      </c>
      <c r="H23" s="42" t="s">
        <v>79</v>
      </c>
      <c r="I23" s="42"/>
    </row>
    <row r="24" spans="1:9">
      <c r="A24" s="2" t="s">
        <v>38</v>
      </c>
      <c r="B24" s="41"/>
      <c r="C24" s="41"/>
      <c r="D24" s="42" t="s">
        <v>79</v>
      </c>
      <c r="E24" s="42" t="s">
        <v>79</v>
      </c>
      <c r="F24" s="42" t="s">
        <v>79</v>
      </c>
      <c r="G24" s="42" t="s">
        <v>79</v>
      </c>
      <c r="H24" s="42" t="s">
        <v>79</v>
      </c>
      <c r="I24" s="42"/>
    </row>
    <row r="25" spans="1:9">
      <c r="A25" s="2" t="s">
        <v>37</v>
      </c>
      <c r="B25" s="41"/>
      <c r="C25" s="41"/>
      <c r="D25" s="42">
        <v>0</v>
      </c>
      <c r="E25" s="42">
        <v>5.0139999999999998E-5</v>
      </c>
      <c r="F25" s="42">
        <v>3.2455152785710577E-5</v>
      </c>
      <c r="G25" s="42">
        <v>0</v>
      </c>
      <c r="H25" s="42">
        <v>0</v>
      </c>
      <c r="I25" s="42"/>
    </row>
    <row r="26" spans="1:9">
      <c r="A26" s="2" t="s">
        <v>12</v>
      </c>
      <c r="B26" s="41"/>
      <c r="C26" s="41"/>
      <c r="D26" s="42" t="s">
        <v>79</v>
      </c>
      <c r="E26" s="42" t="s">
        <v>79</v>
      </c>
      <c r="F26" s="42" t="s">
        <v>79</v>
      </c>
      <c r="G26" s="42" t="s">
        <v>79</v>
      </c>
      <c r="H26" s="42" t="s">
        <v>79</v>
      </c>
      <c r="I26" s="42"/>
    </row>
    <row r="27" spans="1:9">
      <c r="A27" s="2" t="s">
        <v>85</v>
      </c>
      <c r="B27" s="42"/>
      <c r="C27" s="42"/>
      <c r="D27" s="42" t="s">
        <v>79</v>
      </c>
      <c r="E27" s="42" t="s">
        <v>79</v>
      </c>
      <c r="F27" s="42" t="s">
        <v>79</v>
      </c>
      <c r="G27" s="42" t="s">
        <v>79</v>
      </c>
      <c r="H27" s="42" t="s">
        <v>79</v>
      </c>
      <c r="I27" s="42"/>
    </row>
    <row r="28" spans="1:9">
      <c r="A28" s="2" t="s">
        <v>86</v>
      </c>
      <c r="B28" s="42"/>
      <c r="C28" s="42"/>
      <c r="D28" s="42"/>
      <c r="E28" s="42"/>
      <c r="F28" s="42"/>
      <c r="G28" s="42"/>
      <c r="H28" s="42"/>
      <c r="I28" s="42"/>
    </row>
    <row r="29" spans="1:9">
      <c r="A29" s="2" t="s">
        <v>13</v>
      </c>
      <c r="B29" s="41"/>
      <c r="C29" s="41"/>
      <c r="D29" s="42">
        <v>0</v>
      </c>
      <c r="E29" s="42">
        <v>0</v>
      </c>
      <c r="F29" s="42">
        <v>0</v>
      </c>
      <c r="G29" s="42">
        <v>0</v>
      </c>
      <c r="H29" s="42">
        <v>0</v>
      </c>
      <c r="I29" s="42"/>
    </row>
    <row r="30" spans="1:9">
      <c r="A30" s="2" t="s">
        <v>14</v>
      </c>
      <c r="B30" s="41"/>
      <c r="C30" s="41"/>
      <c r="D30" s="42">
        <v>0</v>
      </c>
      <c r="E30" s="42">
        <v>0</v>
      </c>
      <c r="F30" s="42">
        <v>3.2222766286487528E-5</v>
      </c>
      <c r="G30" s="42">
        <v>0</v>
      </c>
      <c r="H30" s="42">
        <v>9.9900000000000002E-5</v>
      </c>
      <c r="I30" s="42"/>
    </row>
    <row r="31" spans="1:9">
      <c r="A31" s="2" t="s">
        <v>15</v>
      </c>
      <c r="B31" s="41"/>
      <c r="C31" s="41"/>
      <c r="D31" s="42" t="s">
        <v>79</v>
      </c>
      <c r="E31" s="42" t="s">
        <v>79</v>
      </c>
      <c r="F31" s="42" t="s">
        <v>79</v>
      </c>
      <c r="G31" s="42" t="s">
        <v>79</v>
      </c>
      <c r="H31" s="42" t="s">
        <v>79</v>
      </c>
      <c r="I31" s="42"/>
    </row>
    <row r="32" spans="1:9">
      <c r="A32" s="2" t="s">
        <v>16</v>
      </c>
      <c r="B32" s="41"/>
      <c r="C32" s="41"/>
      <c r="D32" s="47">
        <v>3.2660000000000002E-5</v>
      </c>
      <c r="E32" s="42">
        <v>0</v>
      </c>
      <c r="F32" s="42">
        <v>1.2967568450952671E-5</v>
      </c>
      <c r="G32" s="42">
        <v>0</v>
      </c>
      <c r="H32" s="47" t="s">
        <v>79</v>
      </c>
      <c r="I32" s="42"/>
    </row>
    <row r="33" spans="1:9">
      <c r="A33" s="2" t="s">
        <v>17</v>
      </c>
      <c r="B33" s="41"/>
      <c r="C33" s="41"/>
      <c r="D33" s="42">
        <v>0</v>
      </c>
      <c r="E33" s="42">
        <v>0</v>
      </c>
      <c r="F33" s="42">
        <v>6.4889239134666545E-5</v>
      </c>
      <c r="G33" s="42">
        <v>0</v>
      </c>
      <c r="H33" s="42">
        <v>0</v>
      </c>
      <c r="I33" s="42"/>
    </row>
    <row r="34" spans="1:9">
      <c r="A34" s="2" t="s">
        <v>18</v>
      </c>
      <c r="B34" s="41"/>
      <c r="C34" s="41"/>
      <c r="D34" s="42" t="s">
        <v>79</v>
      </c>
      <c r="E34" s="42" t="s">
        <v>79</v>
      </c>
      <c r="F34" s="42" t="s">
        <v>79</v>
      </c>
      <c r="G34" s="42" t="s">
        <v>79</v>
      </c>
      <c r="H34" s="42" t="s">
        <v>79</v>
      </c>
      <c r="I34" s="42"/>
    </row>
    <row r="35" spans="1:9">
      <c r="A35" s="2" t="s">
        <v>19</v>
      </c>
      <c r="B35" s="41"/>
      <c r="C35" s="41"/>
      <c r="D35" s="42" t="s">
        <v>79</v>
      </c>
      <c r="E35" s="42" t="s">
        <v>79</v>
      </c>
      <c r="F35" s="42" t="s">
        <v>79</v>
      </c>
      <c r="G35" s="42" t="s">
        <v>79</v>
      </c>
      <c r="H35" s="42" t="s">
        <v>79</v>
      </c>
      <c r="I35" s="42"/>
    </row>
    <row r="36" spans="1:9">
      <c r="A36" s="2" t="s">
        <v>20</v>
      </c>
      <c r="B36" s="41"/>
      <c r="C36" s="41"/>
      <c r="D36" s="42">
        <v>6.533E-5</v>
      </c>
      <c r="E36" s="42">
        <v>0</v>
      </c>
      <c r="F36" s="42">
        <v>7.3961281360946744E-6</v>
      </c>
      <c r="G36" s="42">
        <v>0</v>
      </c>
      <c r="H36" s="43">
        <v>0</v>
      </c>
      <c r="I36" s="42"/>
    </row>
    <row r="37" spans="1:9">
      <c r="A37" s="2" t="s">
        <v>21</v>
      </c>
      <c r="B37" s="41"/>
      <c r="C37" s="41"/>
      <c r="D37" s="42">
        <v>0</v>
      </c>
      <c r="E37" s="42">
        <v>0</v>
      </c>
      <c r="F37" s="42">
        <v>7.3955644385936362E-6</v>
      </c>
      <c r="G37" s="42">
        <v>0</v>
      </c>
      <c r="H37" s="42">
        <v>0</v>
      </c>
      <c r="I37" s="42"/>
    </row>
    <row r="38" spans="1:9">
      <c r="A38" s="2" t="s">
        <v>22</v>
      </c>
      <c r="B38" s="41"/>
      <c r="C38" s="41"/>
      <c r="D38" s="51">
        <v>0</v>
      </c>
      <c r="E38" s="47">
        <v>0</v>
      </c>
      <c r="F38" s="42">
        <v>1.2975469688319103E-5</v>
      </c>
      <c r="G38" s="42">
        <v>0</v>
      </c>
      <c r="H38" s="42">
        <v>0</v>
      </c>
      <c r="I38" s="42"/>
    </row>
    <row r="39" spans="1:9">
      <c r="A39" s="2" t="s">
        <v>23</v>
      </c>
      <c r="B39" s="41"/>
      <c r="C39" s="41"/>
      <c r="D39" s="42">
        <v>0</v>
      </c>
      <c r="E39" s="42">
        <v>5.4400000000000001E-5</v>
      </c>
      <c r="F39" s="42">
        <v>7.3948912519411381E-6</v>
      </c>
      <c r="G39" s="42">
        <v>0</v>
      </c>
      <c r="H39" s="42">
        <v>0</v>
      </c>
      <c r="I39" s="42"/>
    </row>
    <row r="40" spans="1:9">
      <c r="A40" s="2" t="s">
        <v>24</v>
      </c>
      <c r="B40" s="41"/>
      <c r="C40" s="41"/>
      <c r="D40" s="42" t="s">
        <v>79</v>
      </c>
      <c r="E40" s="42" t="s">
        <v>79</v>
      </c>
      <c r="F40" s="42" t="s">
        <v>79</v>
      </c>
      <c r="G40" s="42" t="s">
        <v>79</v>
      </c>
      <c r="H40" s="42" t="s">
        <v>79</v>
      </c>
      <c r="I40" s="42"/>
    </row>
    <row r="41" spans="1:9">
      <c r="A41" s="5" t="s">
        <v>49</v>
      </c>
      <c r="B41" s="41"/>
      <c r="C41" s="41"/>
      <c r="D41" s="42" t="s">
        <v>79</v>
      </c>
      <c r="E41" s="42" t="s">
        <v>79</v>
      </c>
      <c r="F41" s="42" t="s">
        <v>79</v>
      </c>
      <c r="G41" s="42" t="s">
        <v>79</v>
      </c>
      <c r="H41" s="42" t="s">
        <v>79</v>
      </c>
      <c r="I41" s="42"/>
    </row>
    <row r="42" spans="1:9">
      <c r="A42" s="2" t="s">
        <v>25</v>
      </c>
      <c r="B42" s="41"/>
      <c r="C42" s="41"/>
      <c r="D42" s="42">
        <v>0</v>
      </c>
      <c r="E42" s="42">
        <v>0</v>
      </c>
      <c r="F42" s="42">
        <v>0</v>
      </c>
      <c r="G42" s="42">
        <v>0</v>
      </c>
      <c r="H42" s="42">
        <v>9.925E-5</v>
      </c>
      <c r="I42" s="42"/>
    </row>
    <row r="43" spans="1:9">
      <c r="A43" s="2" t="s">
        <v>26</v>
      </c>
      <c r="B43" s="42"/>
      <c r="C43" s="42"/>
      <c r="D43" s="42">
        <v>3.2660000000000002E-5</v>
      </c>
      <c r="E43" s="42">
        <v>0</v>
      </c>
      <c r="F43" s="42">
        <v>0</v>
      </c>
      <c r="G43" s="42">
        <v>0</v>
      </c>
      <c r="H43" s="42">
        <v>0</v>
      </c>
      <c r="I43" s="42"/>
    </row>
    <row r="44" spans="1:9">
      <c r="A44" s="2" t="s">
        <v>27</v>
      </c>
      <c r="B44" s="42"/>
      <c r="C44" s="42"/>
      <c r="D44" s="42" t="s">
        <v>79</v>
      </c>
      <c r="E44" s="42" t="s">
        <v>79</v>
      </c>
      <c r="F44" s="42" t="s">
        <v>79</v>
      </c>
      <c r="G44" s="42" t="s">
        <v>79</v>
      </c>
      <c r="H44" s="42" t="s">
        <v>79</v>
      </c>
      <c r="I44" s="42"/>
    </row>
    <row r="45" spans="1:9">
      <c r="A45" s="2" t="s">
        <v>28</v>
      </c>
      <c r="B45" s="42"/>
      <c r="C45" s="42"/>
      <c r="D45" s="42" t="s">
        <v>79</v>
      </c>
      <c r="E45" s="42" t="s">
        <v>79</v>
      </c>
      <c r="F45" s="42" t="s">
        <v>79</v>
      </c>
      <c r="G45" s="42" t="s">
        <v>79</v>
      </c>
      <c r="H45" s="42" t="s">
        <v>79</v>
      </c>
      <c r="I45" s="42"/>
    </row>
    <row r="46" spans="1:9">
      <c r="A46" s="2" t="s">
        <v>29</v>
      </c>
      <c r="B46" s="42"/>
      <c r="C46" s="42"/>
      <c r="D46" s="42">
        <v>0</v>
      </c>
      <c r="E46" s="42">
        <v>0</v>
      </c>
      <c r="F46" s="42">
        <v>7.3906425140052913E-6</v>
      </c>
      <c r="G46" s="42">
        <v>0</v>
      </c>
      <c r="H46" s="42">
        <v>0</v>
      </c>
      <c r="I46" s="42"/>
    </row>
    <row r="47" spans="1:9">
      <c r="A47" s="2" t="s">
        <v>30</v>
      </c>
      <c r="B47" s="42"/>
      <c r="C47" s="42"/>
      <c r="D47" s="42" t="s">
        <v>79</v>
      </c>
      <c r="E47" s="42" t="s">
        <v>79</v>
      </c>
      <c r="F47" s="42" t="s">
        <v>79</v>
      </c>
      <c r="G47" s="42" t="s">
        <v>79</v>
      </c>
      <c r="H47" s="42" t="s">
        <v>79</v>
      </c>
      <c r="I47" s="42"/>
    </row>
    <row r="48" spans="1:9">
      <c r="A48" s="2" t="s">
        <v>31</v>
      </c>
      <c r="B48" s="42"/>
      <c r="C48" s="42"/>
      <c r="D48" s="42" t="s">
        <v>79</v>
      </c>
      <c r="E48" s="42" t="s">
        <v>79</v>
      </c>
      <c r="F48" s="42" t="s">
        <v>79</v>
      </c>
      <c r="G48" s="42" t="s">
        <v>79</v>
      </c>
      <c r="H48" s="42" t="s">
        <v>79</v>
      </c>
      <c r="I48" s="42"/>
    </row>
    <row r="49" spans="1:9">
      <c r="A49" s="2" t="s">
        <v>32</v>
      </c>
      <c r="B49" s="42"/>
      <c r="C49" s="42"/>
      <c r="D49" s="42">
        <v>0</v>
      </c>
      <c r="E49" s="42">
        <v>0</v>
      </c>
      <c r="F49" s="42">
        <v>1.9450256486728302E-5</v>
      </c>
      <c r="G49" s="42">
        <v>2.8220000000000001E-5</v>
      </c>
      <c r="H49" s="42">
        <v>0</v>
      </c>
      <c r="I49" s="42"/>
    </row>
    <row r="50" spans="1:9">
      <c r="A50" s="2" t="s">
        <v>33</v>
      </c>
      <c r="B50" s="42"/>
      <c r="C50" s="42"/>
      <c r="D50" s="42" t="s">
        <v>79</v>
      </c>
      <c r="E50" s="42" t="s">
        <v>79</v>
      </c>
      <c r="F50" s="42"/>
      <c r="G50" s="42"/>
      <c r="H50" s="42" t="s">
        <v>79</v>
      </c>
      <c r="I50" s="42"/>
    </row>
    <row r="51" spans="1:9">
      <c r="A51" s="2" t="s">
        <v>34</v>
      </c>
      <c r="B51" s="42"/>
      <c r="C51" s="42"/>
      <c r="D51" s="42" t="s">
        <v>79</v>
      </c>
      <c r="E51" s="42" t="s">
        <v>79</v>
      </c>
      <c r="F51" s="42"/>
      <c r="G51" s="42"/>
      <c r="H51" s="42" t="s">
        <v>79</v>
      </c>
      <c r="I51" s="42"/>
    </row>
    <row r="52" spans="1:9">
      <c r="A52" s="52"/>
      <c r="B52" s="48"/>
      <c r="C52" s="48"/>
      <c r="D52" s="48"/>
      <c r="E52" s="48"/>
      <c r="F52" s="48"/>
      <c r="G52" s="48"/>
      <c r="H52" s="48"/>
      <c r="I52" s="48"/>
    </row>
    <row r="53" spans="1:9">
      <c r="A53" t="s">
        <v>80</v>
      </c>
      <c r="B53" s="48"/>
      <c r="C53" s="48"/>
      <c r="D53" s="48"/>
      <c r="E53" s="48"/>
      <c r="F53" s="48"/>
      <c r="G53" s="48"/>
      <c r="H53" s="48"/>
      <c r="I53" s="48"/>
    </row>
    <row r="54" spans="1:9" s="3" customFormat="1">
      <c r="B54" s="44"/>
      <c r="C54" s="44"/>
      <c r="D54" s="48"/>
      <c r="E54" s="48"/>
      <c r="F54" s="48"/>
      <c r="G54" s="48"/>
      <c r="H54" s="48"/>
      <c r="I54" s="44"/>
    </row>
    <row r="56" spans="1:9" s="3" customFormat="1">
      <c r="B56" s="45"/>
      <c r="C56" s="45"/>
      <c r="D56" s="48"/>
      <c r="E56" s="48"/>
      <c r="F56" s="48"/>
      <c r="G56" s="48"/>
      <c r="H56" s="48"/>
      <c r="I56" s="44"/>
    </row>
    <row r="57" spans="1:9" s="3" customFormat="1">
      <c r="B57" s="45"/>
      <c r="C57" s="45"/>
      <c r="D57" s="48"/>
      <c r="E57" s="48"/>
      <c r="F57" s="48"/>
      <c r="G57" s="48"/>
      <c r="H57" s="48"/>
      <c r="I57" s="44"/>
    </row>
  </sheetData>
  <phoneticPr fontId="36"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1"/>
  <sheetViews>
    <sheetView topLeftCell="B1" workbookViewId="0">
      <pane xSplit="7" ySplit="1" topLeftCell="AF106" activePane="bottomRight" state="frozen"/>
      <selection activeCell="B1" sqref="B1"/>
      <selection pane="topRight" activeCell="I1" sqref="I1"/>
      <selection pane="bottomLeft" activeCell="B2" sqref="B2"/>
      <selection pane="bottomRight" activeCell="F166" sqref="F166"/>
    </sheetView>
  </sheetViews>
  <sheetFormatPr defaultColWidth="11.5" defaultRowHeight="14.25"/>
  <cols>
    <col min="1" max="1" width="15.375" bestFit="1" customWidth="1"/>
    <col min="4" max="4" width="16.375" bestFit="1" customWidth="1"/>
    <col min="5" max="5" width="21.125" style="6" customWidth="1"/>
    <col min="6" max="6" width="17.875" bestFit="1" customWidth="1"/>
    <col min="8" max="8" width="10.875" style="38"/>
    <col min="9" max="12" width="11.625" style="33" customWidth="1"/>
    <col min="13" max="13" width="13.5" style="33" customWidth="1"/>
    <col min="14" max="14" width="13.625" style="33" customWidth="1"/>
    <col min="15" max="15" width="11.625" style="33" customWidth="1"/>
    <col min="16" max="16" width="15.625" style="33" customWidth="1"/>
    <col min="17" max="17" width="15.5" style="33" customWidth="1"/>
    <col min="18" max="29" width="11.625" style="33" customWidth="1"/>
    <col min="30" max="30" width="15.5" style="33" customWidth="1"/>
    <col min="31" max="31" width="15.125" style="33" customWidth="1"/>
    <col min="32" max="32" width="11.625" style="33" customWidth="1"/>
    <col min="33" max="33" width="12.375" style="33" customWidth="1"/>
    <col min="34" max="38" width="11.625" style="33" customWidth="1"/>
    <col min="39" max="39" width="10.625" style="33" customWidth="1"/>
    <col min="40" max="42" width="11.625" style="33" customWidth="1"/>
    <col min="43" max="43" width="10.625" style="33" customWidth="1"/>
    <col min="44" max="44" width="11.625" style="33" customWidth="1"/>
    <col min="45" max="45" width="15.125" style="33" customWidth="1"/>
    <col min="46" max="46" width="15.5" style="33" customWidth="1"/>
    <col min="47" max="53" width="11.625" style="33" customWidth="1"/>
    <col min="54" max="54" width="11.625" style="33" bestFit="1" customWidth="1"/>
    <col min="55" max="55" width="10.625" style="33" bestFit="1" customWidth="1"/>
    <col min="56" max="56" width="11.625" style="33" bestFit="1" customWidth="1"/>
  </cols>
  <sheetData>
    <row r="1" spans="1:56" s="32" customFormat="1" ht="26.25">
      <c r="A1" s="23" t="s">
        <v>66</v>
      </c>
      <c r="B1" s="25" t="s">
        <v>65</v>
      </c>
      <c r="C1" s="23" t="s">
        <v>64</v>
      </c>
      <c r="D1" s="23" t="s">
        <v>63</v>
      </c>
      <c r="E1" s="24" t="s">
        <v>62</v>
      </c>
      <c r="F1" s="24" t="s">
        <v>61</v>
      </c>
      <c r="G1" s="23" t="s">
        <v>60</v>
      </c>
      <c r="H1" s="25" t="s">
        <v>59</v>
      </c>
      <c r="I1" s="55" t="s">
        <v>1</v>
      </c>
      <c r="J1" s="56" t="s">
        <v>44</v>
      </c>
      <c r="K1" s="55" t="s">
        <v>2</v>
      </c>
      <c r="L1" s="55" t="s">
        <v>50</v>
      </c>
      <c r="M1" s="55" t="s">
        <v>41</v>
      </c>
      <c r="N1" s="55" t="s">
        <v>43</v>
      </c>
      <c r="O1" s="57" t="s">
        <v>45</v>
      </c>
      <c r="P1" s="55" t="s">
        <v>40</v>
      </c>
      <c r="Q1" s="57" t="s">
        <v>46</v>
      </c>
      <c r="R1" s="55" t="s">
        <v>3</v>
      </c>
      <c r="S1" s="55" t="s">
        <v>4</v>
      </c>
      <c r="T1" s="55" t="s">
        <v>5</v>
      </c>
      <c r="U1" s="55" t="s">
        <v>6</v>
      </c>
      <c r="V1" s="57" t="s">
        <v>47</v>
      </c>
      <c r="W1" s="57" t="s">
        <v>48</v>
      </c>
      <c r="X1" s="55" t="s">
        <v>7</v>
      </c>
      <c r="Y1" s="55" t="s">
        <v>8</v>
      </c>
      <c r="Z1" s="55" t="s">
        <v>42</v>
      </c>
      <c r="AA1" s="55" t="s">
        <v>9</v>
      </c>
      <c r="AB1" s="55" t="s">
        <v>10</v>
      </c>
      <c r="AC1" s="55" t="s">
        <v>11</v>
      </c>
      <c r="AD1" s="55" t="s">
        <v>38</v>
      </c>
      <c r="AE1" s="55" t="s">
        <v>37</v>
      </c>
      <c r="AF1" s="55" t="s">
        <v>12</v>
      </c>
      <c r="AG1" s="55" t="s">
        <v>39</v>
      </c>
      <c r="AH1" s="55" t="s">
        <v>13</v>
      </c>
      <c r="AI1" s="55" t="s">
        <v>14</v>
      </c>
      <c r="AJ1" s="55" t="s">
        <v>15</v>
      </c>
      <c r="AK1" s="55" t="s">
        <v>16</v>
      </c>
      <c r="AL1" s="55" t="s">
        <v>17</v>
      </c>
      <c r="AM1" s="55" t="s">
        <v>18</v>
      </c>
      <c r="AN1" s="55" t="s">
        <v>19</v>
      </c>
      <c r="AO1" s="55" t="s">
        <v>20</v>
      </c>
      <c r="AP1" s="55" t="s">
        <v>21</v>
      </c>
      <c r="AQ1" s="55" t="s">
        <v>22</v>
      </c>
      <c r="AR1" s="55" t="s">
        <v>23</v>
      </c>
      <c r="AS1" s="55" t="s">
        <v>24</v>
      </c>
      <c r="AT1" s="57" t="s">
        <v>49</v>
      </c>
      <c r="AU1" s="55" t="s">
        <v>25</v>
      </c>
      <c r="AV1" s="55" t="s">
        <v>26</v>
      </c>
      <c r="AW1" s="55" t="s">
        <v>27</v>
      </c>
      <c r="AX1" s="55" t="s">
        <v>28</v>
      </c>
      <c r="AY1" s="55" t="s">
        <v>29</v>
      </c>
      <c r="AZ1" s="55" t="s">
        <v>30</v>
      </c>
      <c r="BA1" s="55" t="s">
        <v>31</v>
      </c>
      <c r="BB1" s="55" t="s">
        <v>32</v>
      </c>
      <c r="BC1" s="55" t="s">
        <v>33</v>
      </c>
      <c r="BD1" s="55" t="s">
        <v>34</v>
      </c>
    </row>
    <row r="2" spans="1:56">
      <c r="A2" s="12"/>
      <c r="B2" s="12"/>
      <c r="C2" s="14"/>
      <c r="D2" s="14"/>
      <c r="E2" s="13"/>
      <c r="F2" s="12"/>
      <c r="G2" s="12"/>
      <c r="H2" s="15"/>
      <c r="I2" s="10"/>
      <c r="K2" s="10"/>
      <c r="L2" s="10"/>
      <c r="M2" s="10"/>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row>
    <row r="3" spans="1:56">
      <c r="A3" s="12"/>
      <c r="B3" s="12"/>
      <c r="C3" s="14"/>
      <c r="D3" s="14"/>
      <c r="E3" s="13"/>
      <c r="F3" s="12"/>
      <c r="G3" s="12"/>
      <c r="H3" s="15"/>
      <c r="I3" s="10"/>
      <c r="J3" s="10"/>
      <c r="K3" s="10"/>
      <c r="L3" s="10"/>
      <c r="M3" s="10"/>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row>
    <row r="4" spans="1:56">
      <c r="A4" s="12"/>
      <c r="B4" s="12"/>
      <c r="C4" s="14"/>
      <c r="D4" s="14"/>
      <c r="E4" s="13"/>
      <c r="F4" s="12"/>
      <c r="G4" s="12"/>
      <c r="H4" s="15"/>
      <c r="I4" s="10"/>
      <c r="J4" s="10"/>
      <c r="K4" s="10"/>
      <c r="L4" s="10"/>
      <c r="M4" s="10"/>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row>
    <row r="5" spans="1:56">
      <c r="A5" s="8" t="s">
        <v>53</v>
      </c>
      <c r="B5" s="8"/>
      <c r="C5" s="8"/>
      <c r="D5" s="8"/>
      <c r="E5" s="8"/>
      <c r="F5" s="8"/>
      <c r="G5" s="8"/>
      <c r="H5" s="36"/>
      <c r="I5" s="7"/>
      <c r="J5" s="7"/>
      <c r="K5" s="7"/>
      <c r="L5" s="7" t="str">
        <f>IFERROR(SUMPRODUCT(L2:L4,--(L2:L4&lt;&gt;""),$H$2:$H$4)/SUMPRODUCT($H$2:$H$4,--(L2:L4&lt;&gt;"")),"")</f>
        <v/>
      </c>
      <c r="M5" s="7" t="str">
        <f>IFERROR(SUMPRODUCT(M2:M4,--(M2:M4&lt;&gt;""),$H$2:$H$4)/SUMPRODUCT($H$2:$H$4,--(M2:M4&lt;&gt;"")),"")</f>
        <v/>
      </c>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6">
      <c r="A6" s="8" t="s">
        <v>52</v>
      </c>
      <c r="B6" s="8"/>
      <c r="C6" s="8"/>
      <c r="D6" s="8"/>
      <c r="E6" s="8"/>
      <c r="F6" s="8"/>
      <c r="G6" s="8"/>
      <c r="H6" s="36"/>
      <c r="I6" s="7"/>
      <c r="J6" s="7"/>
      <c r="K6" s="7"/>
      <c r="L6" s="7" t="str">
        <f>IF(L5="","",MIN(L2:L4))</f>
        <v/>
      </c>
      <c r="M6" s="7" t="str">
        <f>IF(M5="","",MIN(M2:M4))</f>
        <v/>
      </c>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7" spans="1:56">
      <c r="A7" s="8" t="s">
        <v>51</v>
      </c>
      <c r="B7" s="8"/>
      <c r="C7" s="8"/>
      <c r="D7" s="8"/>
      <c r="E7" s="8"/>
      <c r="F7" s="8"/>
      <c r="G7" s="8"/>
      <c r="H7" s="36"/>
      <c r="I7" s="7"/>
      <c r="J7" s="7"/>
      <c r="K7" s="7"/>
      <c r="L7" s="7" t="str">
        <f>IF(L5="","",MAX(L2:L4))</f>
        <v/>
      </c>
      <c r="M7" s="7" t="str">
        <f>IF(M5="","",MAX(M2:M4))</f>
        <v/>
      </c>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row>
    <row r="8" spans="1:56">
      <c r="A8" s="11"/>
      <c r="B8" s="11"/>
      <c r="C8" s="11"/>
      <c r="D8" s="11"/>
      <c r="E8" s="11"/>
      <c r="F8" s="11"/>
      <c r="G8" s="11"/>
      <c r="H8" s="15"/>
      <c r="I8" s="10"/>
      <c r="J8" s="10"/>
      <c r="K8" s="10"/>
      <c r="L8" s="10"/>
      <c r="M8" s="10"/>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row>
    <row r="9" spans="1:56">
      <c r="A9" s="12"/>
      <c r="B9" s="12"/>
      <c r="C9" s="14"/>
      <c r="D9" s="12"/>
      <c r="E9" s="13"/>
      <c r="F9" s="14"/>
      <c r="G9" s="12"/>
      <c r="H9" s="15"/>
      <c r="I9" s="10"/>
      <c r="J9" s="10"/>
      <c r="K9" s="10"/>
      <c r="L9" s="10"/>
      <c r="M9" s="10"/>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row>
    <row r="10" spans="1:56">
      <c r="A10" s="21"/>
      <c r="B10" s="22"/>
      <c r="C10" s="12"/>
      <c r="D10" s="21"/>
      <c r="E10" s="21"/>
      <c r="F10" s="21"/>
      <c r="G10" s="21"/>
      <c r="H10" s="22"/>
      <c r="I10" s="20"/>
      <c r="J10" s="20"/>
      <c r="K10" s="20"/>
      <c r="L10" s="20"/>
      <c r="M10" s="20"/>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row>
    <row r="11" spans="1:56">
      <c r="A11" s="8" t="s">
        <v>53</v>
      </c>
      <c r="B11" s="8"/>
      <c r="C11" s="8"/>
      <c r="D11" s="8"/>
      <c r="E11" s="8"/>
      <c r="F11" s="8"/>
      <c r="G11" s="8"/>
      <c r="H11" s="36"/>
      <c r="I11" s="7"/>
      <c r="J11" s="7"/>
      <c r="K11" s="7"/>
      <c r="L11" s="7" t="str">
        <f>IFERROR(SUMPRODUCT(L9:L9,--(L9:L9&lt;&gt;""),$H$9:$H$9)/SUMPRODUCT($H$9:$H$9,--(L9:L9&lt;&gt;"")),"")</f>
        <v/>
      </c>
      <c r="M11" s="7" t="str">
        <f>IFERROR(SUMPRODUCT(M9:M9,--(M9:M9&lt;&gt;""),$H$9:$H$9)/SUMPRODUCT($H$9:$H$9,--(M9:M9&lt;&gt;"")),"")</f>
        <v/>
      </c>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row>
    <row r="12" spans="1:56">
      <c r="A12" s="8" t="s">
        <v>52</v>
      </c>
      <c r="B12" s="8"/>
      <c r="C12" s="8"/>
      <c r="D12" s="8"/>
      <c r="E12" s="8"/>
      <c r="F12" s="8"/>
      <c r="G12" s="8"/>
      <c r="H12" s="36"/>
      <c r="I12" s="7"/>
      <c r="J12" s="7"/>
      <c r="K12" s="7"/>
      <c r="L12" s="7" t="str">
        <f>IF(L11="","",MIN(L9:L9))</f>
        <v/>
      </c>
      <c r="M12" s="7" t="str">
        <f>IF(M11="","",MIN(M9:M9))</f>
        <v/>
      </c>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row>
    <row r="13" spans="1:56">
      <c r="A13" s="8" t="s">
        <v>51</v>
      </c>
      <c r="B13" s="8"/>
      <c r="C13" s="8"/>
      <c r="D13" s="8"/>
      <c r="E13" s="8"/>
      <c r="F13" s="8"/>
      <c r="G13" s="8"/>
      <c r="H13" s="36"/>
      <c r="I13" s="7"/>
      <c r="J13" s="7"/>
      <c r="K13" s="7"/>
      <c r="L13" s="7" t="str">
        <f>IF(L11="","",MAX(L9:L9))</f>
        <v/>
      </c>
      <c r="M13" s="7" t="str">
        <f>IF(M11="","",MAX(M9:M9))</f>
        <v/>
      </c>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c r="A14" s="11"/>
      <c r="B14" s="11"/>
      <c r="C14" s="11"/>
      <c r="D14" s="11"/>
      <c r="E14" s="11"/>
      <c r="F14" s="11"/>
      <c r="G14" s="11"/>
      <c r="H14" s="15"/>
      <c r="I14" s="10"/>
      <c r="J14" s="10"/>
      <c r="K14" s="10"/>
      <c r="L14" s="10"/>
      <c r="M14" s="10"/>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row>
    <row r="15" spans="1:56">
      <c r="A15" s="12" t="s">
        <v>56</v>
      </c>
      <c r="B15" s="12">
        <v>2019</v>
      </c>
      <c r="C15" s="19"/>
      <c r="D15" s="12" t="s">
        <v>58</v>
      </c>
      <c r="E15" s="14" t="s">
        <v>36</v>
      </c>
      <c r="F15" s="12" t="s">
        <v>73</v>
      </c>
      <c r="G15" s="12"/>
      <c r="H15" s="15">
        <f>29742/2</f>
        <v>14871</v>
      </c>
      <c r="I15" s="10">
        <v>0</v>
      </c>
      <c r="J15" s="10"/>
      <c r="K15" s="9"/>
      <c r="L15" s="10"/>
      <c r="M15" s="10"/>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row>
    <row r="16" spans="1:56">
      <c r="A16" s="12" t="s">
        <v>56</v>
      </c>
      <c r="B16" s="12">
        <v>2019</v>
      </c>
      <c r="C16" s="19"/>
      <c r="D16" s="12" t="s">
        <v>58</v>
      </c>
      <c r="E16" s="14" t="s">
        <v>36</v>
      </c>
      <c r="F16" s="12" t="s">
        <v>73</v>
      </c>
      <c r="G16" s="12"/>
      <c r="H16" s="15">
        <f>29980/2</f>
        <v>14990</v>
      </c>
      <c r="I16" s="10"/>
      <c r="J16" s="10">
        <v>0</v>
      </c>
      <c r="K16" s="9"/>
      <c r="L16" s="10"/>
      <c r="M16" s="10"/>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row>
    <row r="17" spans="1:56">
      <c r="A17" s="12" t="s">
        <v>56</v>
      </c>
      <c r="B17" s="12">
        <v>2019</v>
      </c>
      <c r="C17" s="19"/>
      <c r="D17" s="12" t="s">
        <v>58</v>
      </c>
      <c r="E17" s="14" t="s">
        <v>36</v>
      </c>
      <c r="F17" s="12" t="s">
        <v>73</v>
      </c>
      <c r="G17" s="12"/>
      <c r="H17" s="15">
        <f>30614/2</f>
        <v>15307</v>
      </c>
      <c r="I17" s="10"/>
      <c r="J17" s="10"/>
      <c r="K17" s="9"/>
      <c r="L17" s="10">
        <v>3.2660000000000002E-5</v>
      </c>
      <c r="M17" s="10"/>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v>6.533E-5</v>
      </c>
      <c r="AP17" s="34"/>
      <c r="AQ17" s="34"/>
      <c r="AR17" s="34"/>
      <c r="AS17" s="34"/>
      <c r="AT17" s="34"/>
      <c r="AU17" s="34"/>
      <c r="AV17" s="34"/>
      <c r="AW17" s="34"/>
      <c r="AX17" s="34"/>
      <c r="AY17" s="34">
        <v>0</v>
      </c>
      <c r="AZ17" s="34"/>
      <c r="BA17" s="34"/>
      <c r="BB17" s="34"/>
      <c r="BC17" s="34"/>
      <c r="BD17" s="34"/>
    </row>
    <row r="18" spans="1:56">
      <c r="A18" s="12" t="s">
        <v>56</v>
      </c>
      <c r="B18" s="12">
        <v>2019</v>
      </c>
      <c r="C18" s="19"/>
      <c r="D18" s="12" t="s">
        <v>58</v>
      </c>
      <c r="E18" s="14" t="s">
        <v>36</v>
      </c>
      <c r="F18" s="12" t="s">
        <v>73</v>
      </c>
      <c r="G18" s="12"/>
      <c r="H18" s="15">
        <f>30616/2</f>
        <v>15308</v>
      </c>
      <c r="I18" s="10"/>
      <c r="J18" s="10"/>
      <c r="K18" s="9"/>
      <c r="L18" s="10"/>
      <c r="M18" s="10">
        <v>3.2660000000000002E-5</v>
      </c>
      <c r="N18" s="34"/>
      <c r="O18" s="34">
        <v>6.533E-5</v>
      </c>
      <c r="P18" s="34"/>
      <c r="Q18" s="34"/>
      <c r="R18" s="34">
        <v>0</v>
      </c>
      <c r="S18" s="34">
        <v>0</v>
      </c>
      <c r="T18" s="34"/>
      <c r="U18" s="34">
        <v>3.2660000000000002E-5</v>
      </c>
      <c r="V18" s="34"/>
      <c r="W18" s="34">
        <v>0</v>
      </c>
      <c r="X18" s="34">
        <v>0</v>
      </c>
      <c r="Y18" s="34">
        <v>0</v>
      </c>
      <c r="Z18" s="34">
        <v>0</v>
      </c>
      <c r="AA18" s="34"/>
      <c r="AB18" s="34"/>
      <c r="AC18" s="34"/>
      <c r="AD18" s="34"/>
      <c r="AE18" s="34">
        <v>0</v>
      </c>
      <c r="AF18" s="34"/>
      <c r="AG18" s="34"/>
      <c r="AH18" s="34"/>
      <c r="AI18" s="34"/>
      <c r="AJ18" s="34"/>
      <c r="AK18" s="34">
        <v>3.2660000000000002E-5</v>
      </c>
      <c r="AL18" s="34">
        <v>0</v>
      </c>
      <c r="AM18" s="34"/>
      <c r="AN18" s="34"/>
      <c r="AO18" s="34"/>
      <c r="AP18" s="34">
        <v>0</v>
      </c>
      <c r="AQ18" s="34">
        <v>0</v>
      </c>
      <c r="AR18" s="34">
        <v>0</v>
      </c>
      <c r="AS18" s="34"/>
      <c r="AT18" s="34"/>
      <c r="AU18" s="34"/>
      <c r="AV18" s="34">
        <v>3.2660000000000002E-5</v>
      </c>
      <c r="AW18" s="34"/>
      <c r="AX18" s="34"/>
      <c r="AY18" s="34"/>
      <c r="AZ18" s="34"/>
      <c r="BA18" s="34"/>
      <c r="BB18" s="34">
        <v>0</v>
      </c>
      <c r="BC18" s="34"/>
      <c r="BD18" s="34"/>
    </row>
    <row r="19" spans="1:56">
      <c r="A19" s="12" t="s">
        <v>56</v>
      </c>
      <c r="B19" s="12">
        <v>2019</v>
      </c>
      <c r="C19" s="19"/>
      <c r="D19" s="12" t="s">
        <v>58</v>
      </c>
      <c r="E19" s="14" t="s">
        <v>36</v>
      </c>
      <c r="F19" s="12" t="s">
        <v>73</v>
      </c>
      <c r="G19" s="12"/>
      <c r="H19" s="15">
        <f>30612/2</f>
        <v>15306</v>
      </c>
      <c r="I19" s="10"/>
      <c r="J19" s="10"/>
      <c r="K19" s="9"/>
      <c r="L19" s="10"/>
      <c r="M19" s="10"/>
      <c r="N19" s="34"/>
      <c r="O19" s="34"/>
      <c r="P19" s="34"/>
      <c r="Q19" s="34"/>
      <c r="R19" s="34"/>
      <c r="S19" s="34"/>
      <c r="T19" s="34"/>
      <c r="U19" s="34"/>
      <c r="V19" s="34"/>
      <c r="W19" s="34"/>
      <c r="X19" s="34"/>
      <c r="Y19" s="34"/>
      <c r="Z19" s="34"/>
      <c r="AA19" s="34">
        <v>3.2669999999999997E-5</v>
      </c>
      <c r="AB19" s="34">
        <v>0</v>
      </c>
      <c r="AC19" s="34"/>
      <c r="AD19" s="34"/>
      <c r="AE19" s="34"/>
      <c r="AF19" s="34"/>
      <c r="AG19" s="34"/>
      <c r="AH19" s="34"/>
      <c r="AI19" s="34"/>
      <c r="AJ19" s="34"/>
      <c r="AK19" s="34"/>
      <c r="AL19" s="34"/>
      <c r="AM19" s="34"/>
      <c r="AN19" s="34"/>
      <c r="AO19" s="34"/>
      <c r="AP19" s="34"/>
      <c r="AQ19" s="34"/>
      <c r="AR19" s="34"/>
      <c r="AS19" s="34"/>
      <c r="AT19" s="34"/>
      <c r="AU19" s="34">
        <v>0</v>
      </c>
      <c r="AV19" s="34"/>
      <c r="AW19" s="34"/>
      <c r="AX19" s="34"/>
      <c r="AY19" s="34"/>
      <c r="AZ19" s="34"/>
      <c r="BA19" s="34"/>
      <c r="BB19" s="34"/>
      <c r="BC19" s="34"/>
      <c r="BD19" s="34"/>
    </row>
    <row r="20" spans="1:56">
      <c r="A20" s="12" t="s">
        <v>56</v>
      </c>
      <c r="B20" s="12">
        <v>2019</v>
      </c>
      <c r="C20" s="19"/>
      <c r="D20" s="12" t="s">
        <v>58</v>
      </c>
      <c r="E20" s="14" t="s">
        <v>36</v>
      </c>
      <c r="F20" s="12" t="s">
        <v>73</v>
      </c>
      <c r="G20" s="12"/>
      <c r="H20" s="15">
        <f>30558/2</f>
        <v>15279</v>
      </c>
      <c r="I20" s="10"/>
      <c r="J20" s="10"/>
      <c r="K20" s="9"/>
      <c r="L20" s="10"/>
      <c r="M20" s="10"/>
      <c r="N20" s="34"/>
      <c r="O20" s="34"/>
      <c r="P20" s="34"/>
      <c r="Q20" s="34"/>
      <c r="R20" s="34"/>
      <c r="S20" s="34"/>
      <c r="T20" s="34"/>
      <c r="U20" s="34"/>
      <c r="V20" s="34"/>
      <c r="W20" s="34"/>
      <c r="X20" s="34"/>
      <c r="Y20" s="34"/>
      <c r="Z20" s="34"/>
      <c r="AA20" s="34"/>
      <c r="AB20" s="34"/>
      <c r="AC20" s="34"/>
      <c r="AD20" s="34"/>
      <c r="AE20" s="34"/>
      <c r="AF20" s="34"/>
      <c r="AG20" s="34"/>
      <c r="AH20" s="34">
        <v>0</v>
      </c>
      <c r="AI20" s="34"/>
      <c r="AJ20" s="34"/>
      <c r="AK20" s="34"/>
      <c r="AL20" s="34"/>
      <c r="AM20" s="34"/>
      <c r="AN20" s="34"/>
      <c r="AO20" s="34"/>
      <c r="AP20" s="34"/>
      <c r="AQ20" s="34"/>
      <c r="AR20" s="34"/>
      <c r="AS20" s="34"/>
      <c r="AT20" s="34"/>
      <c r="AU20" s="34"/>
      <c r="AV20" s="34"/>
      <c r="AW20" s="34"/>
      <c r="AX20" s="34"/>
      <c r="AY20" s="34"/>
      <c r="AZ20" s="34"/>
      <c r="BA20" s="34"/>
      <c r="BB20" s="34"/>
      <c r="BC20" s="34"/>
      <c r="BD20" s="34"/>
    </row>
    <row r="21" spans="1:56">
      <c r="A21" s="12" t="s">
        <v>56</v>
      </c>
      <c r="B21" s="12">
        <v>2019</v>
      </c>
      <c r="C21" s="19"/>
      <c r="D21" s="12" t="s">
        <v>58</v>
      </c>
      <c r="E21" s="14" t="s">
        <v>36</v>
      </c>
      <c r="F21" s="12" t="s">
        <v>73</v>
      </c>
      <c r="G21" s="12"/>
      <c r="H21" s="15">
        <f>30522/2</f>
        <v>15261</v>
      </c>
      <c r="I21" s="10"/>
      <c r="J21" s="10"/>
      <c r="K21" s="9"/>
      <c r="L21" s="10"/>
      <c r="M21" s="10"/>
      <c r="N21" s="34"/>
      <c r="O21" s="34"/>
      <c r="P21" s="34"/>
      <c r="Q21" s="34"/>
      <c r="R21" s="34"/>
      <c r="S21" s="34"/>
      <c r="T21" s="34"/>
      <c r="U21" s="34"/>
      <c r="V21" s="34"/>
      <c r="W21" s="34"/>
      <c r="X21" s="34"/>
      <c r="Y21" s="34"/>
      <c r="Z21" s="34"/>
      <c r="AA21" s="34"/>
      <c r="AB21" s="34"/>
      <c r="AC21" s="34"/>
      <c r="AD21" s="34"/>
      <c r="AE21" s="34"/>
      <c r="AF21" s="34"/>
      <c r="AG21" s="34"/>
      <c r="AH21" s="34"/>
      <c r="AI21" s="34">
        <v>0</v>
      </c>
      <c r="AJ21" s="34"/>
      <c r="AK21" s="34"/>
      <c r="AL21" s="34"/>
      <c r="AM21" s="34"/>
      <c r="AN21" s="34"/>
      <c r="AO21" s="34"/>
      <c r="AP21" s="34"/>
      <c r="AQ21" s="34"/>
      <c r="AR21" s="34"/>
      <c r="AS21" s="34"/>
      <c r="AT21" s="34"/>
      <c r="AU21" s="34"/>
      <c r="AV21" s="34"/>
      <c r="AW21" s="34"/>
      <c r="AX21" s="34"/>
      <c r="AY21" s="34"/>
      <c r="AZ21" s="34"/>
      <c r="BA21" s="34"/>
      <c r="BB21" s="34"/>
      <c r="BC21" s="34"/>
      <c r="BD21" s="34"/>
    </row>
    <row r="22" spans="1:56">
      <c r="A22" s="12"/>
      <c r="B22" s="12"/>
      <c r="C22" s="12"/>
      <c r="D22" s="12"/>
      <c r="E22" s="12"/>
      <c r="F22" s="12"/>
      <c r="G22" s="12"/>
      <c r="H22" s="15"/>
      <c r="I22" s="10"/>
      <c r="J22" s="10"/>
      <c r="K22" s="10"/>
      <c r="L22" s="10"/>
      <c r="M22" s="10"/>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row>
    <row r="23" spans="1:56">
      <c r="A23" s="8" t="s">
        <v>53</v>
      </c>
      <c r="B23" s="8"/>
      <c r="C23" s="8"/>
      <c r="D23" s="8"/>
      <c r="E23" s="8"/>
      <c r="F23" s="8"/>
      <c r="G23" s="8"/>
      <c r="H23" s="36"/>
      <c r="I23" s="7">
        <f>IFERROR(SUMPRODUCT(I15:I21,--(I15:I21&lt;&gt;""),$H$15:$H$21)/SUMPRODUCT($H$15:$H$21,--(I15:I21&lt;&gt;"")),"")</f>
        <v>0</v>
      </c>
      <c r="J23" s="7">
        <f t="shared" ref="J23:K23" si="0">IFERROR(SUMPRODUCT(J15:J21,--(J15:J21&lt;&gt;""),$H$15:$H$21)/SUMPRODUCT($H$15:$H$21,--(J15:J21&lt;&gt;"")),"")</f>
        <v>0</v>
      </c>
      <c r="K23" s="7" t="str">
        <f t="shared" si="0"/>
        <v/>
      </c>
      <c r="L23" s="7">
        <f>IFERROR(SUMPRODUCT(L15:L21,--(L15:L21&lt;&gt;""),$H$15:$H$21)/SUMPRODUCT($H$15:$H$21,--(L15:L21&lt;&gt;"")),"")</f>
        <v>3.2660000000000002E-5</v>
      </c>
      <c r="M23" s="7">
        <f t="shared" ref="M23:BD23" si="1">IFERROR(SUMPRODUCT(M15:M21,--(M15:M21&lt;&gt;""),$H$15:$H$21)/SUMPRODUCT($H$15:$H$21,--(M15:M21&lt;&gt;"")),"")</f>
        <v>3.2660000000000002E-5</v>
      </c>
      <c r="N23" s="7" t="str">
        <f t="shared" si="1"/>
        <v/>
      </c>
      <c r="O23" s="7">
        <f t="shared" si="1"/>
        <v>6.533E-5</v>
      </c>
      <c r="P23" s="7" t="str">
        <f t="shared" si="1"/>
        <v/>
      </c>
      <c r="Q23" s="7" t="str">
        <f t="shared" si="1"/>
        <v/>
      </c>
      <c r="R23" s="7">
        <f t="shared" si="1"/>
        <v>0</v>
      </c>
      <c r="S23" s="7">
        <f t="shared" si="1"/>
        <v>0</v>
      </c>
      <c r="T23" s="7" t="str">
        <f t="shared" si="1"/>
        <v/>
      </c>
      <c r="U23" s="7">
        <f t="shared" si="1"/>
        <v>3.2660000000000002E-5</v>
      </c>
      <c r="V23" s="7" t="str">
        <f t="shared" si="1"/>
        <v/>
      </c>
      <c r="W23" s="7">
        <f t="shared" si="1"/>
        <v>0</v>
      </c>
      <c r="X23" s="7">
        <f t="shared" si="1"/>
        <v>0</v>
      </c>
      <c r="Y23" s="7">
        <f t="shared" si="1"/>
        <v>0</v>
      </c>
      <c r="Z23" s="7">
        <f t="shared" si="1"/>
        <v>0</v>
      </c>
      <c r="AA23" s="7">
        <f t="shared" si="1"/>
        <v>3.2669999999999997E-5</v>
      </c>
      <c r="AB23" s="7">
        <f t="shared" si="1"/>
        <v>0</v>
      </c>
      <c r="AC23" s="7" t="str">
        <f t="shared" si="1"/>
        <v/>
      </c>
      <c r="AD23" s="7" t="str">
        <f t="shared" si="1"/>
        <v/>
      </c>
      <c r="AE23" s="7">
        <f t="shared" si="1"/>
        <v>0</v>
      </c>
      <c r="AF23" s="7" t="str">
        <f t="shared" si="1"/>
        <v/>
      </c>
      <c r="AG23" s="7" t="str">
        <f t="shared" si="1"/>
        <v/>
      </c>
      <c r="AH23" s="7">
        <f t="shared" si="1"/>
        <v>0</v>
      </c>
      <c r="AI23" s="7">
        <f t="shared" si="1"/>
        <v>0</v>
      </c>
      <c r="AJ23" s="7" t="str">
        <f t="shared" si="1"/>
        <v/>
      </c>
      <c r="AK23" s="7">
        <f t="shared" si="1"/>
        <v>3.2660000000000002E-5</v>
      </c>
      <c r="AL23" s="7">
        <f t="shared" si="1"/>
        <v>0</v>
      </c>
      <c r="AM23" s="7" t="str">
        <f t="shared" si="1"/>
        <v/>
      </c>
      <c r="AN23" s="7" t="str">
        <f t="shared" si="1"/>
        <v/>
      </c>
      <c r="AO23" s="7">
        <f t="shared" si="1"/>
        <v>6.533E-5</v>
      </c>
      <c r="AP23" s="7">
        <f t="shared" si="1"/>
        <v>0</v>
      </c>
      <c r="AQ23" s="7">
        <f t="shared" si="1"/>
        <v>0</v>
      </c>
      <c r="AR23" s="7">
        <f t="shared" si="1"/>
        <v>0</v>
      </c>
      <c r="AS23" s="7" t="str">
        <f t="shared" si="1"/>
        <v/>
      </c>
      <c r="AT23" s="7" t="str">
        <f t="shared" si="1"/>
        <v/>
      </c>
      <c r="AU23" s="7">
        <f t="shared" si="1"/>
        <v>0</v>
      </c>
      <c r="AV23" s="7">
        <f t="shared" si="1"/>
        <v>3.2660000000000002E-5</v>
      </c>
      <c r="AW23" s="7" t="str">
        <f t="shared" si="1"/>
        <v/>
      </c>
      <c r="AX23" s="7" t="str">
        <f t="shared" si="1"/>
        <v/>
      </c>
      <c r="AY23" s="7">
        <f t="shared" si="1"/>
        <v>0</v>
      </c>
      <c r="AZ23" s="7" t="str">
        <f t="shared" si="1"/>
        <v/>
      </c>
      <c r="BA23" s="7" t="str">
        <f t="shared" si="1"/>
        <v/>
      </c>
      <c r="BB23" s="7">
        <f t="shared" si="1"/>
        <v>0</v>
      </c>
      <c r="BC23" s="7" t="str">
        <f t="shared" si="1"/>
        <v/>
      </c>
      <c r="BD23" s="7" t="str">
        <f t="shared" si="1"/>
        <v/>
      </c>
    </row>
    <row r="24" spans="1:56">
      <c r="A24" s="8" t="s">
        <v>52</v>
      </c>
      <c r="B24" s="8"/>
      <c r="C24" s="8"/>
      <c r="D24" s="8"/>
      <c r="E24" s="8"/>
      <c r="F24" s="8"/>
      <c r="G24" s="8"/>
      <c r="H24" s="36"/>
      <c r="I24" s="7">
        <f t="shared" ref="I24:K24" si="2">IF(I23="","",MIN(I15:I21))</f>
        <v>0</v>
      </c>
      <c r="J24" s="7">
        <f t="shared" si="2"/>
        <v>0</v>
      </c>
      <c r="K24" s="7" t="str">
        <f t="shared" si="2"/>
        <v/>
      </c>
      <c r="L24" s="7">
        <f>IF(L23="","",MIN(L15:L21))</f>
        <v>3.2660000000000002E-5</v>
      </c>
      <c r="M24" s="7">
        <f t="shared" ref="M24:BD24" si="3">IF(M23="","",MIN(M15:M21))</f>
        <v>3.2660000000000002E-5</v>
      </c>
      <c r="N24" s="7" t="str">
        <f t="shared" si="3"/>
        <v/>
      </c>
      <c r="O24" s="7">
        <f t="shared" si="3"/>
        <v>6.533E-5</v>
      </c>
      <c r="P24" s="7" t="str">
        <f t="shared" si="3"/>
        <v/>
      </c>
      <c r="Q24" s="7" t="str">
        <f t="shared" si="3"/>
        <v/>
      </c>
      <c r="R24" s="7">
        <f t="shared" si="3"/>
        <v>0</v>
      </c>
      <c r="S24" s="7">
        <f t="shared" si="3"/>
        <v>0</v>
      </c>
      <c r="T24" s="7" t="str">
        <f t="shared" si="3"/>
        <v/>
      </c>
      <c r="U24" s="7">
        <f t="shared" si="3"/>
        <v>3.2660000000000002E-5</v>
      </c>
      <c r="V24" s="7" t="str">
        <f t="shared" si="3"/>
        <v/>
      </c>
      <c r="W24" s="7">
        <f t="shared" si="3"/>
        <v>0</v>
      </c>
      <c r="X24" s="7">
        <f t="shared" si="3"/>
        <v>0</v>
      </c>
      <c r="Y24" s="7">
        <f t="shared" si="3"/>
        <v>0</v>
      </c>
      <c r="Z24" s="7">
        <f t="shared" si="3"/>
        <v>0</v>
      </c>
      <c r="AA24" s="7">
        <f t="shared" si="3"/>
        <v>3.2669999999999997E-5</v>
      </c>
      <c r="AB24" s="7">
        <f t="shared" si="3"/>
        <v>0</v>
      </c>
      <c r="AC24" s="7" t="str">
        <f t="shared" si="3"/>
        <v/>
      </c>
      <c r="AD24" s="7" t="str">
        <f t="shared" si="3"/>
        <v/>
      </c>
      <c r="AE24" s="7">
        <f t="shared" si="3"/>
        <v>0</v>
      </c>
      <c r="AF24" s="7" t="str">
        <f t="shared" si="3"/>
        <v/>
      </c>
      <c r="AG24" s="7" t="str">
        <f t="shared" si="3"/>
        <v/>
      </c>
      <c r="AH24" s="7">
        <f t="shared" si="3"/>
        <v>0</v>
      </c>
      <c r="AI24" s="7">
        <f t="shared" si="3"/>
        <v>0</v>
      </c>
      <c r="AJ24" s="7" t="str">
        <f t="shared" si="3"/>
        <v/>
      </c>
      <c r="AK24" s="7">
        <f t="shared" si="3"/>
        <v>3.2660000000000002E-5</v>
      </c>
      <c r="AL24" s="7">
        <f t="shared" si="3"/>
        <v>0</v>
      </c>
      <c r="AM24" s="7" t="str">
        <f t="shared" si="3"/>
        <v/>
      </c>
      <c r="AN24" s="7" t="str">
        <f t="shared" si="3"/>
        <v/>
      </c>
      <c r="AO24" s="7">
        <f t="shared" si="3"/>
        <v>6.533E-5</v>
      </c>
      <c r="AP24" s="7">
        <f t="shared" si="3"/>
        <v>0</v>
      </c>
      <c r="AQ24" s="7">
        <f t="shared" si="3"/>
        <v>0</v>
      </c>
      <c r="AR24" s="7">
        <f t="shared" si="3"/>
        <v>0</v>
      </c>
      <c r="AS24" s="7" t="str">
        <f t="shared" si="3"/>
        <v/>
      </c>
      <c r="AT24" s="7" t="str">
        <f t="shared" si="3"/>
        <v/>
      </c>
      <c r="AU24" s="7">
        <f t="shared" si="3"/>
        <v>0</v>
      </c>
      <c r="AV24" s="7">
        <f t="shared" si="3"/>
        <v>3.2660000000000002E-5</v>
      </c>
      <c r="AW24" s="7" t="str">
        <f t="shared" si="3"/>
        <v/>
      </c>
      <c r="AX24" s="7" t="str">
        <f t="shared" si="3"/>
        <v/>
      </c>
      <c r="AY24" s="7">
        <f t="shared" si="3"/>
        <v>0</v>
      </c>
      <c r="AZ24" s="7" t="str">
        <f t="shared" si="3"/>
        <v/>
      </c>
      <c r="BA24" s="7" t="str">
        <f t="shared" si="3"/>
        <v/>
      </c>
      <c r="BB24" s="7">
        <f t="shared" si="3"/>
        <v>0</v>
      </c>
      <c r="BC24" s="7" t="str">
        <f t="shared" si="3"/>
        <v/>
      </c>
      <c r="BD24" s="7" t="str">
        <f t="shared" si="3"/>
        <v/>
      </c>
    </row>
    <row r="25" spans="1:56">
      <c r="A25" s="8" t="s">
        <v>51</v>
      </c>
      <c r="B25" s="8"/>
      <c r="C25" s="8"/>
      <c r="D25" s="8"/>
      <c r="E25" s="8"/>
      <c r="F25" s="8"/>
      <c r="G25" s="8"/>
      <c r="H25" s="36"/>
      <c r="I25" s="7">
        <f t="shared" ref="I25:K25" si="4">IF(I23="","",MAX(I15:I21))</f>
        <v>0</v>
      </c>
      <c r="J25" s="7">
        <f t="shared" si="4"/>
        <v>0</v>
      </c>
      <c r="K25" s="7" t="str">
        <f t="shared" si="4"/>
        <v/>
      </c>
      <c r="L25" s="7">
        <f>IF(L23="","",MAX(L15:L21))</f>
        <v>3.2660000000000002E-5</v>
      </c>
      <c r="M25" s="7">
        <f t="shared" ref="M25:BD25" si="5">IF(M23="","",MAX(M15:M21))</f>
        <v>3.2660000000000002E-5</v>
      </c>
      <c r="N25" s="7" t="str">
        <f t="shared" si="5"/>
        <v/>
      </c>
      <c r="O25" s="7">
        <f t="shared" si="5"/>
        <v>6.533E-5</v>
      </c>
      <c r="P25" s="7" t="str">
        <f t="shared" si="5"/>
        <v/>
      </c>
      <c r="Q25" s="7" t="str">
        <f t="shared" si="5"/>
        <v/>
      </c>
      <c r="R25" s="7">
        <f t="shared" si="5"/>
        <v>0</v>
      </c>
      <c r="S25" s="7">
        <f t="shared" si="5"/>
        <v>0</v>
      </c>
      <c r="T25" s="7" t="str">
        <f t="shared" si="5"/>
        <v/>
      </c>
      <c r="U25" s="7">
        <f t="shared" si="5"/>
        <v>3.2660000000000002E-5</v>
      </c>
      <c r="V25" s="7" t="str">
        <f t="shared" si="5"/>
        <v/>
      </c>
      <c r="W25" s="7">
        <f t="shared" si="5"/>
        <v>0</v>
      </c>
      <c r="X25" s="7">
        <f t="shared" si="5"/>
        <v>0</v>
      </c>
      <c r="Y25" s="7">
        <f t="shared" si="5"/>
        <v>0</v>
      </c>
      <c r="Z25" s="7">
        <f t="shared" si="5"/>
        <v>0</v>
      </c>
      <c r="AA25" s="7">
        <f t="shared" si="5"/>
        <v>3.2669999999999997E-5</v>
      </c>
      <c r="AB25" s="7">
        <f t="shared" si="5"/>
        <v>0</v>
      </c>
      <c r="AC25" s="7" t="str">
        <f t="shared" si="5"/>
        <v/>
      </c>
      <c r="AD25" s="7" t="str">
        <f t="shared" si="5"/>
        <v/>
      </c>
      <c r="AE25" s="7">
        <f t="shared" si="5"/>
        <v>0</v>
      </c>
      <c r="AF25" s="7" t="str">
        <f t="shared" si="5"/>
        <v/>
      </c>
      <c r="AG25" s="7" t="str">
        <f t="shared" si="5"/>
        <v/>
      </c>
      <c r="AH25" s="7">
        <f t="shared" si="5"/>
        <v>0</v>
      </c>
      <c r="AI25" s="7">
        <f t="shared" si="5"/>
        <v>0</v>
      </c>
      <c r="AJ25" s="7" t="str">
        <f t="shared" si="5"/>
        <v/>
      </c>
      <c r="AK25" s="7">
        <f t="shared" si="5"/>
        <v>3.2660000000000002E-5</v>
      </c>
      <c r="AL25" s="7">
        <f t="shared" si="5"/>
        <v>0</v>
      </c>
      <c r="AM25" s="7" t="str">
        <f t="shared" si="5"/>
        <v/>
      </c>
      <c r="AN25" s="7" t="str">
        <f t="shared" si="5"/>
        <v/>
      </c>
      <c r="AO25" s="7">
        <f t="shared" si="5"/>
        <v>6.533E-5</v>
      </c>
      <c r="AP25" s="7">
        <f t="shared" si="5"/>
        <v>0</v>
      </c>
      <c r="AQ25" s="7">
        <f t="shared" si="5"/>
        <v>0</v>
      </c>
      <c r="AR25" s="7">
        <f t="shared" si="5"/>
        <v>0</v>
      </c>
      <c r="AS25" s="7" t="str">
        <f t="shared" si="5"/>
        <v/>
      </c>
      <c r="AT25" s="7" t="str">
        <f t="shared" si="5"/>
        <v/>
      </c>
      <c r="AU25" s="7">
        <f t="shared" si="5"/>
        <v>0</v>
      </c>
      <c r="AV25" s="7">
        <f t="shared" si="5"/>
        <v>3.2660000000000002E-5</v>
      </c>
      <c r="AW25" s="7" t="str">
        <f t="shared" si="5"/>
        <v/>
      </c>
      <c r="AX25" s="7" t="str">
        <f t="shared" si="5"/>
        <v/>
      </c>
      <c r="AY25" s="7">
        <f t="shared" si="5"/>
        <v>0</v>
      </c>
      <c r="AZ25" s="7" t="str">
        <f t="shared" si="5"/>
        <v/>
      </c>
      <c r="BA25" s="7" t="str">
        <f t="shared" si="5"/>
        <v/>
      </c>
      <c r="BB25" s="7">
        <f t="shared" si="5"/>
        <v>0</v>
      </c>
      <c r="BC25" s="7" t="str">
        <f t="shared" si="5"/>
        <v/>
      </c>
      <c r="BD25" s="7" t="str">
        <f t="shared" si="5"/>
        <v/>
      </c>
    </row>
    <row r="26" spans="1:56">
      <c r="A26" s="11"/>
      <c r="B26" s="11"/>
      <c r="C26" s="11"/>
      <c r="D26" s="11"/>
      <c r="E26" s="11"/>
      <c r="F26" s="11"/>
      <c r="G26" s="11"/>
      <c r="H26" s="15"/>
      <c r="I26" s="10"/>
      <c r="J26" s="10"/>
      <c r="K26" s="10"/>
      <c r="L26" s="10"/>
      <c r="M26" s="10"/>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row>
    <row r="27" spans="1:56">
      <c r="A27" s="12" t="s">
        <v>56</v>
      </c>
      <c r="B27" s="12">
        <v>2019</v>
      </c>
      <c r="C27" s="12"/>
      <c r="D27" s="12" t="s">
        <v>0</v>
      </c>
      <c r="E27" s="12" t="s">
        <v>0</v>
      </c>
      <c r="F27" s="12" t="s">
        <v>73</v>
      </c>
      <c r="G27" s="12"/>
      <c r="H27" s="15">
        <f>17800/2</f>
        <v>8900</v>
      </c>
      <c r="I27" s="10">
        <v>0</v>
      </c>
      <c r="J27" s="10"/>
      <c r="K27" s="9"/>
      <c r="L27" s="10"/>
      <c r="M27" s="10"/>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row>
    <row r="28" spans="1:56">
      <c r="A28" s="12" t="s">
        <v>56</v>
      </c>
      <c r="B28" s="12">
        <v>2019</v>
      </c>
      <c r="C28" s="12"/>
      <c r="D28" s="12" t="s">
        <v>0</v>
      </c>
      <c r="E28" s="12" t="s">
        <v>0</v>
      </c>
      <c r="F28" s="12" t="s">
        <v>73</v>
      </c>
      <c r="G28" s="12"/>
      <c r="H28" s="15">
        <f>18060/2</f>
        <v>9030</v>
      </c>
      <c r="I28" s="10"/>
      <c r="J28" s="10">
        <v>0</v>
      </c>
      <c r="K28" s="9"/>
      <c r="L28" s="10"/>
      <c r="M28" s="10"/>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row>
    <row r="29" spans="1:56">
      <c r="A29" s="12" t="s">
        <v>56</v>
      </c>
      <c r="B29" s="12">
        <v>2019</v>
      </c>
      <c r="C29" s="12"/>
      <c r="D29" s="12" t="s">
        <v>0</v>
      </c>
      <c r="E29" s="12" t="s">
        <v>0</v>
      </c>
      <c r="F29" s="12" t="s">
        <v>73</v>
      </c>
      <c r="G29" s="12"/>
      <c r="H29" s="15">
        <f>18394/2</f>
        <v>9197</v>
      </c>
      <c r="I29" s="10"/>
      <c r="J29" s="10"/>
      <c r="K29" s="9"/>
      <c r="L29" s="10">
        <v>0</v>
      </c>
      <c r="M29" s="10"/>
      <c r="N29" s="34"/>
      <c r="O29" s="34">
        <v>0</v>
      </c>
      <c r="P29" s="34"/>
      <c r="Q29" s="34"/>
      <c r="R29" s="34"/>
      <c r="S29" s="34"/>
      <c r="T29" s="34"/>
      <c r="U29" s="34">
        <v>0</v>
      </c>
      <c r="V29" s="34"/>
      <c r="W29" s="34"/>
      <c r="X29" s="34">
        <v>0</v>
      </c>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v>0</v>
      </c>
      <c r="AW29" s="34"/>
      <c r="AX29" s="34"/>
      <c r="AY29" s="34">
        <v>0</v>
      </c>
      <c r="AZ29" s="34"/>
      <c r="BA29" s="34"/>
      <c r="BB29" s="34"/>
      <c r="BC29" s="34"/>
      <c r="BD29" s="34"/>
    </row>
    <row r="30" spans="1:56">
      <c r="A30" s="12" t="s">
        <v>56</v>
      </c>
      <c r="B30" s="12">
        <v>2019</v>
      </c>
      <c r="C30" s="12"/>
      <c r="D30" s="12" t="s">
        <v>0</v>
      </c>
      <c r="E30" s="12" t="s">
        <v>0</v>
      </c>
      <c r="F30" s="12" t="s">
        <v>73</v>
      </c>
      <c r="G30" s="12"/>
      <c r="H30" s="15">
        <f>19952/2</f>
        <v>9976</v>
      </c>
      <c r="I30" s="10"/>
      <c r="J30" s="10"/>
      <c r="K30" s="9"/>
      <c r="L30" s="10"/>
      <c r="M30" s="10">
        <v>5.0120000000000001E-5</v>
      </c>
      <c r="N30" s="34"/>
      <c r="O30" s="34"/>
      <c r="P30" s="34"/>
      <c r="Q30" s="34"/>
      <c r="R30" s="34"/>
      <c r="S30" s="34"/>
      <c r="T30" s="34"/>
      <c r="U30" s="34"/>
      <c r="V30" s="34"/>
      <c r="W30" s="34"/>
      <c r="X30" s="34"/>
      <c r="Y30" s="34">
        <v>5.0120000000000001E-5</v>
      </c>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row>
    <row r="31" spans="1:56">
      <c r="A31" s="12" t="s">
        <v>56</v>
      </c>
      <c r="B31" s="12">
        <v>2019</v>
      </c>
      <c r="C31" s="12"/>
      <c r="D31" s="12" t="s">
        <v>0</v>
      </c>
      <c r="E31" s="12" t="s">
        <v>0</v>
      </c>
      <c r="F31" s="12" t="s">
        <v>73</v>
      </c>
      <c r="G31" s="12"/>
      <c r="H31" s="15">
        <f>19950/2</f>
        <v>9975</v>
      </c>
      <c r="I31" s="10"/>
      <c r="J31" s="10"/>
      <c r="K31" s="9"/>
      <c r="L31" s="10"/>
      <c r="M31" s="10"/>
      <c r="N31" s="34"/>
      <c r="O31" s="34"/>
      <c r="P31" s="34"/>
      <c r="Q31" s="34"/>
      <c r="R31" s="34">
        <v>5.0130000000000003E-5</v>
      </c>
      <c r="S31" s="34"/>
      <c r="T31" s="34"/>
      <c r="U31" s="34"/>
      <c r="V31" s="34"/>
      <c r="W31" s="34"/>
      <c r="X31" s="34"/>
      <c r="Y31" s="34"/>
      <c r="Z31" s="34"/>
      <c r="AA31" s="34"/>
      <c r="AB31" s="34"/>
      <c r="AC31" s="34"/>
      <c r="AD31" s="34"/>
      <c r="AE31" s="34"/>
      <c r="AF31" s="34"/>
      <c r="AG31" s="34"/>
      <c r="AH31" s="34"/>
      <c r="AI31" s="34"/>
      <c r="AJ31" s="34"/>
      <c r="AK31" s="34">
        <v>0</v>
      </c>
      <c r="AL31" s="34">
        <v>0</v>
      </c>
      <c r="AM31" s="34"/>
      <c r="AN31" s="34"/>
      <c r="AO31" s="34"/>
      <c r="AP31" s="34"/>
      <c r="AQ31" s="34"/>
      <c r="AR31" s="34"/>
      <c r="AS31" s="34"/>
      <c r="AT31" s="34"/>
      <c r="AU31" s="34"/>
      <c r="AV31" s="34"/>
      <c r="AW31" s="34"/>
      <c r="AX31" s="34"/>
      <c r="AY31" s="34"/>
      <c r="AZ31" s="34"/>
      <c r="BA31" s="34"/>
      <c r="BB31" s="34">
        <v>0</v>
      </c>
      <c r="BC31" s="34"/>
      <c r="BD31" s="34"/>
    </row>
    <row r="32" spans="1:56">
      <c r="A32" s="12" t="s">
        <v>56</v>
      </c>
      <c r="B32" s="12">
        <v>2019</v>
      </c>
      <c r="C32" s="12"/>
      <c r="D32" s="12" t="s">
        <v>0</v>
      </c>
      <c r="E32" s="12" t="s">
        <v>0</v>
      </c>
      <c r="F32" s="12" t="s">
        <v>73</v>
      </c>
      <c r="G32" s="12"/>
      <c r="H32" s="15">
        <f>18392/2</f>
        <v>9196</v>
      </c>
      <c r="I32" s="10"/>
      <c r="J32" s="10"/>
      <c r="K32" s="9"/>
      <c r="L32" s="10"/>
      <c r="M32" s="10"/>
      <c r="N32" s="34"/>
      <c r="O32" s="34"/>
      <c r="P32" s="34"/>
      <c r="Q32" s="34"/>
      <c r="R32" s="34"/>
      <c r="S32" s="34">
        <v>0</v>
      </c>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row>
    <row r="33" spans="1:56">
      <c r="A33" s="12" t="s">
        <v>56</v>
      </c>
      <c r="B33" s="12">
        <v>2019</v>
      </c>
      <c r="C33" s="12"/>
      <c r="D33" s="12" t="s">
        <v>0</v>
      </c>
      <c r="E33" s="12" t="s">
        <v>0</v>
      </c>
      <c r="F33" s="12" t="s">
        <v>73</v>
      </c>
      <c r="G33" s="12"/>
      <c r="H33" s="15">
        <f>19954/2</f>
        <v>9977</v>
      </c>
      <c r="I33" s="10"/>
      <c r="J33" s="10"/>
      <c r="K33" s="9"/>
      <c r="L33" s="10"/>
      <c r="M33" s="10"/>
      <c r="N33" s="34"/>
      <c r="O33" s="34"/>
      <c r="P33" s="34"/>
      <c r="Q33" s="34"/>
      <c r="R33" s="34"/>
      <c r="S33" s="34"/>
      <c r="T33" s="34"/>
      <c r="U33" s="34"/>
      <c r="V33" s="34"/>
      <c r="W33" s="34">
        <v>0</v>
      </c>
      <c r="X33" s="34"/>
      <c r="Y33" s="34"/>
      <c r="Z33" s="34">
        <v>0</v>
      </c>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row>
    <row r="34" spans="1:56">
      <c r="A34" s="12" t="s">
        <v>56</v>
      </c>
      <c r="B34" s="12">
        <v>2019</v>
      </c>
      <c r="C34" s="12"/>
      <c r="D34" s="12" t="s">
        <v>0</v>
      </c>
      <c r="E34" s="12" t="s">
        <v>0</v>
      </c>
      <c r="F34" s="12" t="s">
        <v>73</v>
      </c>
      <c r="G34" s="12"/>
      <c r="H34" s="15">
        <f>18368/2</f>
        <v>9184</v>
      </c>
      <c r="I34" s="10"/>
      <c r="J34" s="10"/>
      <c r="K34" s="9"/>
      <c r="L34" s="10"/>
      <c r="M34" s="10"/>
      <c r="N34" s="34"/>
      <c r="O34" s="34"/>
      <c r="P34" s="34"/>
      <c r="Q34" s="34"/>
      <c r="R34" s="34"/>
      <c r="S34" s="34"/>
      <c r="T34" s="34"/>
      <c r="U34" s="34"/>
      <c r="V34" s="34"/>
      <c r="W34" s="34"/>
      <c r="X34" s="34"/>
      <c r="Y34" s="34"/>
      <c r="Z34" s="34"/>
      <c r="AA34" s="34">
        <v>0</v>
      </c>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row>
    <row r="35" spans="1:56">
      <c r="A35" s="12" t="s">
        <v>56</v>
      </c>
      <c r="B35" s="12">
        <v>2019</v>
      </c>
      <c r="C35" s="12"/>
      <c r="D35" s="12" t="s">
        <v>0</v>
      </c>
      <c r="E35" s="12" t="s">
        <v>0</v>
      </c>
      <c r="F35" s="12" t="s">
        <v>73</v>
      </c>
      <c r="G35" s="12"/>
      <c r="H35" s="15">
        <f>18364/2</f>
        <v>9182</v>
      </c>
      <c r="I35" s="10"/>
      <c r="J35" s="10"/>
      <c r="K35" s="9"/>
      <c r="L35" s="10"/>
      <c r="M35" s="10"/>
      <c r="N35" s="34"/>
      <c r="O35" s="34"/>
      <c r="P35" s="34"/>
      <c r="Q35" s="34"/>
      <c r="R35" s="34"/>
      <c r="S35" s="34"/>
      <c r="T35" s="34"/>
      <c r="U35" s="34"/>
      <c r="V35" s="34"/>
      <c r="W35" s="34"/>
      <c r="X35" s="34"/>
      <c r="Y35" s="34"/>
      <c r="Z35" s="34"/>
      <c r="AA35" s="34"/>
      <c r="AB35" s="34">
        <v>0</v>
      </c>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row>
    <row r="36" spans="1:56">
      <c r="A36" s="12" t="s">
        <v>56</v>
      </c>
      <c r="B36" s="12">
        <v>2019</v>
      </c>
      <c r="C36" s="12"/>
      <c r="D36" s="12" t="s">
        <v>0</v>
      </c>
      <c r="E36" s="12" t="s">
        <v>0</v>
      </c>
      <c r="F36" s="12" t="s">
        <v>73</v>
      </c>
      <c r="G36" s="12"/>
      <c r="H36" s="15">
        <f>19946/2</f>
        <v>9973</v>
      </c>
      <c r="I36" s="10"/>
      <c r="J36" s="10"/>
      <c r="K36" s="9"/>
      <c r="L36" s="10"/>
      <c r="M36" s="10"/>
      <c r="N36" s="34"/>
      <c r="O36" s="34"/>
      <c r="P36" s="34"/>
      <c r="Q36" s="34"/>
      <c r="R36" s="34"/>
      <c r="S36" s="34"/>
      <c r="T36" s="34"/>
      <c r="U36" s="34"/>
      <c r="V36" s="34"/>
      <c r="W36" s="34"/>
      <c r="X36" s="34"/>
      <c r="Y36" s="34"/>
      <c r="Z36" s="34"/>
      <c r="AA36" s="34"/>
      <c r="AB36" s="34"/>
      <c r="AC36" s="34"/>
      <c r="AD36" s="34"/>
      <c r="AE36" s="34">
        <v>5.0139999999999998E-5</v>
      </c>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row>
    <row r="37" spans="1:56">
      <c r="A37" s="12" t="s">
        <v>56</v>
      </c>
      <c r="B37" s="12">
        <v>2019</v>
      </c>
      <c r="C37" s="12"/>
      <c r="D37" s="12" t="s">
        <v>0</v>
      </c>
      <c r="E37" s="12" t="s">
        <v>0</v>
      </c>
      <c r="F37" s="12" t="s">
        <v>73</v>
      </c>
      <c r="G37" s="12"/>
      <c r="H37" s="15">
        <f>18300/2</f>
        <v>9150</v>
      </c>
      <c r="I37" s="10"/>
      <c r="J37" s="10"/>
      <c r="K37" s="9"/>
      <c r="L37" s="10"/>
      <c r="M37" s="10"/>
      <c r="N37" s="34"/>
      <c r="O37" s="34"/>
      <c r="P37" s="34"/>
      <c r="Q37" s="34"/>
      <c r="R37" s="34"/>
      <c r="S37" s="34"/>
      <c r="T37" s="34"/>
      <c r="U37" s="34"/>
      <c r="V37" s="34"/>
      <c r="W37" s="34"/>
      <c r="X37" s="34"/>
      <c r="Y37" s="34"/>
      <c r="Z37" s="34"/>
      <c r="AA37" s="34"/>
      <c r="AB37" s="34"/>
      <c r="AC37" s="34"/>
      <c r="AD37" s="34"/>
      <c r="AE37" s="34"/>
      <c r="AF37" s="34"/>
      <c r="AG37" s="34"/>
      <c r="AH37" s="34">
        <v>0</v>
      </c>
      <c r="AI37" s="34">
        <v>0</v>
      </c>
      <c r="AJ37" s="34"/>
      <c r="AK37" s="34"/>
      <c r="AL37" s="34"/>
      <c r="AM37" s="34"/>
      <c r="AN37" s="34"/>
      <c r="AO37" s="34"/>
      <c r="AP37" s="34"/>
      <c r="AQ37" s="34"/>
      <c r="AR37" s="34"/>
      <c r="AS37" s="34"/>
      <c r="AT37" s="34"/>
      <c r="AU37" s="34"/>
      <c r="AV37" s="34"/>
      <c r="AW37" s="34"/>
      <c r="AX37" s="34"/>
      <c r="AY37" s="34"/>
      <c r="AZ37" s="34"/>
      <c r="BA37" s="34"/>
      <c r="BB37" s="34"/>
      <c r="BC37" s="34"/>
      <c r="BD37" s="34"/>
    </row>
    <row r="38" spans="1:56">
      <c r="A38" s="12" t="s">
        <v>56</v>
      </c>
      <c r="B38" s="12">
        <v>2019</v>
      </c>
      <c r="C38" s="12"/>
      <c r="D38" s="12" t="s">
        <v>0</v>
      </c>
      <c r="E38" s="12" t="s">
        <v>0</v>
      </c>
      <c r="F38" s="12" t="s">
        <v>73</v>
      </c>
      <c r="G38" s="12"/>
      <c r="H38" s="15">
        <f>18376/2</f>
        <v>9188</v>
      </c>
      <c r="I38" s="10"/>
      <c r="J38" s="10"/>
      <c r="K38" s="9"/>
      <c r="L38" s="10"/>
      <c r="M38" s="10"/>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v>0</v>
      </c>
      <c r="AP38" s="34">
        <v>0</v>
      </c>
      <c r="AQ38" s="34"/>
      <c r="AR38" s="34"/>
      <c r="AS38" s="34"/>
      <c r="AT38" s="34"/>
      <c r="AU38" s="34"/>
      <c r="AV38" s="34"/>
      <c r="AW38" s="34"/>
      <c r="AX38" s="34"/>
      <c r="AY38" s="34"/>
      <c r="AZ38" s="34"/>
      <c r="BA38" s="34"/>
      <c r="BB38" s="34"/>
      <c r="BC38" s="34"/>
      <c r="BD38" s="34"/>
    </row>
    <row r="39" spans="1:56">
      <c r="A39" s="12" t="s">
        <v>56</v>
      </c>
      <c r="B39" s="12">
        <v>2019</v>
      </c>
      <c r="C39" s="12"/>
      <c r="D39" s="12" t="s">
        <v>0</v>
      </c>
      <c r="E39" s="12" t="s">
        <v>0</v>
      </c>
      <c r="F39" s="12" t="s">
        <v>73</v>
      </c>
      <c r="G39" s="12"/>
      <c r="H39" s="15">
        <f>19938/2</f>
        <v>9969</v>
      </c>
      <c r="I39" s="10"/>
      <c r="J39" s="10"/>
      <c r="K39" s="9"/>
      <c r="L39" s="10"/>
      <c r="M39" s="10"/>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v>0</v>
      </c>
      <c r="AR39" s="34"/>
      <c r="AS39" s="34"/>
      <c r="AT39" s="34"/>
      <c r="AU39" s="34"/>
      <c r="AV39" s="34"/>
      <c r="AW39" s="34"/>
      <c r="AX39" s="34"/>
      <c r="AY39" s="34"/>
      <c r="AZ39" s="34"/>
      <c r="BA39" s="34"/>
      <c r="BB39" s="34"/>
      <c r="BC39" s="34"/>
      <c r="BD39" s="34"/>
    </row>
    <row r="40" spans="1:56">
      <c r="A40" s="12" t="s">
        <v>56</v>
      </c>
      <c r="B40" s="12">
        <v>2019</v>
      </c>
      <c r="C40" s="12"/>
      <c r="D40" s="12" t="s">
        <v>0</v>
      </c>
      <c r="E40" s="12" t="s">
        <v>0</v>
      </c>
      <c r="F40" s="12" t="s">
        <v>73</v>
      </c>
      <c r="G40" s="12"/>
      <c r="H40" s="15">
        <f>18382/2</f>
        <v>9191</v>
      </c>
      <c r="I40" s="10"/>
      <c r="J40" s="10"/>
      <c r="K40" s="9"/>
      <c r="L40" s="10"/>
      <c r="M40" s="10"/>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v>5.4400000000000001E-5</v>
      </c>
      <c r="AS40" s="34"/>
      <c r="AT40" s="34"/>
      <c r="AU40" s="34"/>
      <c r="AV40" s="34"/>
      <c r="AW40" s="34"/>
      <c r="AX40" s="34"/>
      <c r="AY40" s="34"/>
      <c r="AZ40" s="34"/>
      <c r="BA40" s="34"/>
      <c r="BB40" s="34"/>
      <c r="BC40" s="34"/>
      <c r="BD40" s="34"/>
    </row>
    <row r="41" spans="1:56">
      <c r="A41" s="12" t="s">
        <v>56</v>
      </c>
      <c r="B41" s="12">
        <v>2019</v>
      </c>
      <c r="C41" s="12"/>
      <c r="D41" s="12" t="s">
        <v>0</v>
      </c>
      <c r="E41" s="12" t="s">
        <v>0</v>
      </c>
      <c r="F41" s="12" t="s">
        <v>73</v>
      </c>
      <c r="G41" s="12"/>
      <c r="H41" s="15">
        <f>18388/2</f>
        <v>9194</v>
      </c>
      <c r="I41" s="10"/>
      <c r="J41" s="10"/>
      <c r="K41" s="9"/>
      <c r="L41" s="10"/>
      <c r="M41" s="10"/>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v>0</v>
      </c>
      <c r="AV41" s="34"/>
      <c r="AW41" s="34"/>
      <c r="AX41" s="34"/>
      <c r="AY41" s="34"/>
      <c r="AZ41" s="34"/>
      <c r="BA41" s="34"/>
      <c r="BB41" s="34"/>
      <c r="BC41" s="34"/>
      <c r="BD41" s="34"/>
    </row>
    <row r="42" spans="1:56">
      <c r="A42" s="12"/>
      <c r="B42" s="12"/>
      <c r="C42" s="12"/>
      <c r="D42" s="12"/>
      <c r="E42" s="11"/>
      <c r="F42" s="11"/>
      <c r="G42" s="11"/>
      <c r="H42" s="15"/>
      <c r="I42" s="10"/>
      <c r="J42" s="10"/>
      <c r="K42" s="10"/>
      <c r="L42" s="10"/>
      <c r="M42" s="10"/>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row>
    <row r="43" spans="1:56">
      <c r="A43" s="8" t="s">
        <v>53</v>
      </c>
      <c r="B43" s="8"/>
      <c r="C43" s="8"/>
      <c r="D43" s="8"/>
      <c r="E43" s="8"/>
      <c r="F43" s="8"/>
      <c r="G43" s="8"/>
      <c r="H43" s="36"/>
      <c r="I43" s="7">
        <f t="shared" ref="I43:K43" si="6">IFERROR(SUMPRODUCT(I27:I41,--(I27:I41&lt;&gt;""),$H$27:$H$41)/SUMPRODUCT($H$27:$H$41,--(I27:I41&lt;&gt;"")),"")</f>
        <v>0</v>
      </c>
      <c r="J43" s="7">
        <f t="shared" si="6"/>
        <v>0</v>
      </c>
      <c r="K43" s="7" t="str">
        <f t="shared" si="6"/>
        <v/>
      </c>
      <c r="L43" s="7">
        <f>IFERROR(SUMPRODUCT(L27:L41,--(L27:L41&lt;&gt;""),$H$27:$H$41)/SUMPRODUCT($H$27:$H$41,--(L27:L41&lt;&gt;"")),"")</f>
        <v>0</v>
      </c>
      <c r="M43" s="7">
        <f t="shared" ref="M43:BD43" si="7">IFERROR(SUMPRODUCT(M27:M41,--(M27:M41&lt;&gt;""),$H$27:$H$41)/SUMPRODUCT($H$27:$H$41,--(M27:M41&lt;&gt;"")),"")</f>
        <v>5.0120000000000001E-5</v>
      </c>
      <c r="N43" s="7" t="str">
        <f t="shared" si="7"/>
        <v/>
      </c>
      <c r="O43" s="7">
        <f t="shared" si="7"/>
        <v>0</v>
      </c>
      <c r="P43" s="7" t="str">
        <f t="shared" si="7"/>
        <v/>
      </c>
      <c r="Q43" s="7" t="str">
        <f t="shared" si="7"/>
        <v/>
      </c>
      <c r="R43" s="7">
        <f t="shared" si="7"/>
        <v>5.0129999999999996E-5</v>
      </c>
      <c r="S43" s="7">
        <f t="shared" si="7"/>
        <v>0</v>
      </c>
      <c r="T43" s="7" t="str">
        <f t="shared" si="7"/>
        <v/>
      </c>
      <c r="U43" s="7">
        <f t="shared" si="7"/>
        <v>0</v>
      </c>
      <c r="V43" s="7" t="str">
        <f t="shared" si="7"/>
        <v/>
      </c>
      <c r="W43" s="7">
        <f t="shared" si="7"/>
        <v>0</v>
      </c>
      <c r="X43" s="7">
        <f t="shared" si="7"/>
        <v>0</v>
      </c>
      <c r="Y43" s="7">
        <f t="shared" si="7"/>
        <v>5.0120000000000001E-5</v>
      </c>
      <c r="Z43" s="7">
        <f t="shared" si="7"/>
        <v>0</v>
      </c>
      <c r="AA43" s="7">
        <f t="shared" si="7"/>
        <v>0</v>
      </c>
      <c r="AB43" s="7">
        <f t="shared" si="7"/>
        <v>0</v>
      </c>
      <c r="AC43" s="7" t="str">
        <f t="shared" si="7"/>
        <v/>
      </c>
      <c r="AD43" s="7" t="str">
        <f t="shared" si="7"/>
        <v/>
      </c>
      <c r="AE43" s="7">
        <f t="shared" si="7"/>
        <v>5.0139999999999998E-5</v>
      </c>
      <c r="AF43" s="7" t="str">
        <f t="shared" si="7"/>
        <v/>
      </c>
      <c r="AG43" s="7" t="str">
        <f t="shared" si="7"/>
        <v/>
      </c>
      <c r="AH43" s="7">
        <f t="shared" si="7"/>
        <v>0</v>
      </c>
      <c r="AI43" s="7">
        <f t="shared" si="7"/>
        <v>0</v>
      </c>
      <c r="AJ43" s="7" t="str">
        <f t="shared" si="7"/>
        <v/>
      </c>
      <c r="AK43" s="7">
        <f t="shared" si="7"/>
        <v>0</v>
      </c>
      <c r="AL43" s="7">
        <f t="shared" si="7"/>
        <v>0</v>
      </c>
      <c r="AM43" s="7" t="str">
        <f t="shared" si="7"/>
        <v/>
      </c>
      <c r="AN43" s="7" t="str">
        <f t="shared" si="7"/>
        <v/>
      </c>
      <c r="AO43" s="7">
        <f t="shared" si="7"/>
        <v>0</v>
      </c>
      <c r="AP43" s="7">
        <f t="shared" si="7"/>
        <v>0</v>
      </c>
      <c r="AQ43" s="7">
        <f t="shared" si="7"/>
        <v>0</v>
      </c>
      <c r="AR43" s="7">
        <f t="shared" si="7"/>
        <v>5.4400000000000001E-5</v>
      </c>
      <c r="AS43" s="7" t="str">
        <f t="shared" si="7"/>
        <v/>
      </c>
      <c r="AT43" s="7" t="str">
        <f t="shared" si="7"/>
        <v/>
      </c>
      <c r="AU43" s="7">
        <f t="shared" si="7"/>
        <v>0</v>
      </c>
      <c r="AV43" s="7">
        <f t="shared" si="7"/>
        <v>0</v>
      </c>
      <c r="AW43" s="7" t="str">
        <f t="shared" si="7"/>
        <v/>
      </c>
      <c r="AX43" s="7" t="str">
        <f t="shared" si="7"/>
        <v/>
      </c>
      <c r="AY43" s="7">
        <f t="shared" si="7"/>
        <v>0</v>
      </c>
      <c r="AZ43" s="7" t="str">
        <f t="shared" si="7"/>
        <v/>
      </c>
      <c r="BA43" s="7" t="str">
        <f t="shared" si="7"/>
        <v/>
      </c>
      <c r="BB43" s="7">
        <f t="shared" si="7"/>
        <v>0</v>
      </c>
      <c r="BC43" s="7" t="str">
        <f t="shared" si="7"/>
        <v/>
      </c>
      <c r="BD43" s="7" t="str">
        <f t="shared" si="7"/>
        <v/>
      </c>
    </row>
    <row r="44" spans="1:56">
      <c r="A44" s="8" t="s">
        <v>52</v>
      </c>
      <c r="B44" s="8"/>
      <c r="C44" s="8"/>
      <c r="D44" s="8"/>
      <c r="E44" s="8"/>
      <c r="F44" s="8"/>
      <c r="G44" s="8"/>
      <c r="H44" s="36"/>
      <c r="I44" s="7">
        <f t="shared" ref="I44:K44" si="8">IF(I43="","",MIN(I27:I41))</f>
        <v>0</v>
      </c>
      <c r="J44" s="7">
        <f t="shared" si="8"/>
        <v>0</v>
      </c>
      <c r="K44" s="7" t="str">
        <f t="shared" si="8"/>
        <v/>
      </c>
      <c r="L44" s="7">
        <f>IF(L43="","",MIN(L27:L41))</f>
        <v>0</v>
      </c>
      <c r="M44" s="7">
        <f t="shared" ref="M44:BD44" si="9">IF(M43="","",MIN(M27:M41))</f>
        <v>5.0120000000000001E-5</v>
      </c>
      <c r="N44" s="7" t="str">
        <f t="shared" si="9"/>
        <v/>
      </c>
      <c r="O44" s="7">
        <f t="shared" si="9"/>
        <v>0</v>
      </c>
      <c r="P44" s="7" t="str">
        <f t="shared" si="9"/>
        <v/>
      </c>
      <c r="Q44" s="7" t="str">
        <f t="shared" si="9"/>
        <v/>
      </c>
      <c r="R44" s="7">
        <f t="shared" si="9"/>
        <v>5.0130000000000003E-5</v>
      </c>
      <c r="S44" s="7">
        <f t="shared" si="9"/>
        <v>0</v>
      </c>
      <c r="T44" s="7" t="str">
        <f t="shared" si="9"/>
        <v/>
      </c>
      <c r="U44" s="7">
        <f t="shared" si="9"/>
        <v>0</v>
      </c>
      <c r="V44" s="7" t="str">
        <f t="shared" si="9"/>
        <v/>
      </c>
      <c r="W44" s="7">
        <f t="shared" si="9"/>
        <v>0</v>
      </c>
      <c r="X44" s="7">
        <f t="shared" si="9"/>
        <v>0</v>
      </c>
      <c r="Y44" s="7">
        <f t="shared" si="9"/>
        <v>5.0120000000000001E-5</v>
      </c>
      <c r="Z44" s="7">
        <f t="shared" si="9"/>
        <v>0</v>
      </c>
      <c r="AA44" s="7">
        <f t="shared" si="9"/>
        <v>0</v>
      </c>
      <c r="AB44" s="7">
        <f t="shared" si="9"/>
        <v>0</v>
      </c>
      <c r="AC44" s="7" t="str">
        <f t="shared" si="9"/>
        <v/>
      </c>
      <c r="AD44" s="7" t="str">
        <f t="shared" si="9"/>
        <v/>
      </c>
      <c r="AE44" s="7">
        <f t="shared" si="9"/>
        <v>5.0139999999999998E-5</v>
      </c>
      <c r="AF44" s="7" t="str">
        <f t="shared" si="9"/>
        <v/>
      </c>
      <c r="AG44" s="7" t="str">
        <f t="shared" si="9"/>
        <v/>
      </c>
      <c r="AH44" s="7">
        <f t="shared" si="9"/>
        <v>0</v>
      </c>
      <c r="AI44" s="7">
        <f t="shared" si="9"/>
        <v>0</v>
      </c>
      <c r="AJ44" s="7" t="str">
        <f t="shared" si="9"/>
        <v/>
      </c>
      <c r="AK44" s="7">
        <f t="shared" si="9"/>
        <v>0</v>
      </c>
      <c r="AL44" s="7">
        <f t="shared" si="9"/>
        <v>0</v>
      </c>
      <c r="AM44" s="7" t="str">
        <f t="shared" si="9"/>
        <v/>
      </c>
      <c r="AN44" s="7" t="str">
        <f t="shared" si="9"/>
        <v/>
      </c>
      <c r="AO44" s="7">
        <f t="shared" si="9"/>
        <v>0</v>
      </c>
      <c r="AP44" s="7">
        <f t="shared" si="9"/>
        <v>0</v>
      </c>
      <c r="AQ44" s="7">
        <f t="shared" si="9"/>
        <v>0</v>
      </c>
      <c r="AR44" s="7">
        <f t="shared" si="9"/>
        <v>5.4400000000000001E-5</v>
      </c>
      <c r="AS44" s="7" t="str">
        <f t="shared" si="9"/>
        <v/>
      </c>
      <c r="AT44" s="7" t="str">
        <f t="shared" si="9"/>
        <v/>
      </c>
      <c r="AU44" s="7">
        <f t="shared" si="9"/>
        <v>0</v>
      </c>
      <c r="AV44" s="7">
        <f t="shared" si="9"/>
        <v>0</v>
      </c>
      <c r="AW44" s="7" t="str">
        <f t="shared" si="9"/>
        <v/>
      </c>
      <c r="AX44" s="7" t="str">
        <f t="shared" si="9"/>
        <v/>
      </c>
      <c r="AY44" s="7">
        <f t="shared" si="9"/>
        <v>0</v>
      </c>
      <c r="AZ44" s="7" t="str">
        <f t="shared" si="9"/>
        <v/>
      </c>
      <c r="BA44" s="7" t="str">
        <f t="shared" si="9"/>
        <v/>
      </c>
      <c r="BB44" s="7">
        <f t="shared" si="9"/>
        <v>0</v>
      </c>
      <c r="BC44" s="7" t="str">
        <f t="shared" si="9"/>
        <v/>
      </c>
      <c r="BD44" s="7" t="str">
        <f t="shared" si="9"/>
        <v/>
      </c>
    </row>
    <row r="45" spans="1:56">
      <c r="A45" s="8" t="s">
        <v>51</v>
      </c>
      <c r="B45" s="8"/>
      <c r="C45" s="8"/>
      <c r="D45" s="8"/>
      <c r="E45" s="8"/>
      <c r="F45" s="8"/>
      <c r="G45" s="8"/>
      <c r="H45" s="36"/>
      <c r="I45" s="7">
        <f t="shared" ref="I45:K45" si="10">IF(I43="","",MAX(I27:I41))</f>
        <v>0</v>
      </c>
      <c r="J45" s="7">
        <f t="shared" si="10"/>
        <v>0</v>
      </c>
      <c r="K45" s="7" t="str">
        <f t="shared" si="10"/>
        <v/>
      </c>
      <c r="L45" s="7">
        <f>IF(L43="","",MAX(L27:L41))</f>
        <v>0</v>
      </c>
      <c r="M45" s="7">
        <f t="shared" ref="M45:BD45" si="11">IF(M43="","",MAX(M27:M41))</f>
        <v>5.0120000000000001E-5</v>
      </c>
      <c r="N45" s="7" t="str">
        <f t="shared" si="11"/>
        <v/>
      </c>
      <c r="O45" s="7">
        <f t="shared" si="11"/>
        <v>0</v>
      </c>
      <c r="P45" s="7" t="str">
        <f t="shared" si="11"/>
        <v/>
      </c>
      <c r="Q45" s="7" t="str">
        <f t="shared" si="11"/>
        <v/>
      </c>
      <c r="R45" s="7">
        <f t="shared" si="11"/>
        <v>5.0130000000000003E-5</v>
      </c>
      <c r="S45" s="7">
        <f t="shared" si="11"/>
        <v>0</v>
      </c>
      <c r="T45" s="7" t="str">
        <f t="shared" si="11"/>
        <v/>
      </c>
      <c r="U45" s="7">
        <f t="shared" si="11"/>
        <v>0</v>
      </c>
      <c r="V45" s="7" t="str">
        <f t="shared" si="11"/>
        <v/>
      </c>
      <c r="W45" s="7">
        <f t="shared" si="11"/>
        <v>0</v>
      </c>
      <c r="X45" s="7">
        <f t="shared" si="11"/>
        <v>0</v>
      </c>
      <c r="Y45" s="7">
        <f t="shared" si="11"/>
        <v>5.0120000000000001E-5</v>
      </c>
      <c r="Z45" s="7">
        <f t="shared" si="11"/>
        <v>0</v>
      </c>
      <c r="AA45" s="7">
        <f t="shared" si="11"/>
        <v>0</v>
      </c>
      <c r="AB45" s="7">
        <f t="shared" si="11"/>
        <v>0</v>
      </c>
      <c r="AC45" s="7" t="str">
        <f t="shared" si="11"/>
        <v/>
      </c>
      <c r="AD45" s="7" t="str">
        <f t="shared" si="11"/>
        <v/>
      </c>
      <c r="AE45" s="7">
        <f t="shared" si="11"/>
        <v>5.0139999999999998E-5</v>
      </c>
      <c r="AF45" s="7" t="str">
        <f t="shared" si="11"/>
        <v/>
      </c>
      <c r="AG45" s="7" t="str">
        <f t="shared" si="11"/>
        <v/>
      </c>
      <c r="AH45" s="7">
        <f t="shared" si="11"/>
        <v>0</v>
      </c>
      <c r="AI45" s="7">
        <f t="shared" si="11"/>
        <v>0</v>
      </c>
      <c r="AJ45" s="7" t="str">
        <f t="shared" si="11"/>
        <v/>
      </c>
      <c r="AK45" s="7">
        <f t="shared" si="11"/>
        <v>0</v>
      </c>
      <c r="AL45" s="7">
        <f t="shared" si="11"/>
        <v>0</v>
      </c>
      <c r="AM45" s="7" t="str">
        <f t="shared" si="11"/>
        <v/>
      </c>
      <c r="AN45" s="7" t="str">
        <f t="shared" si="11"/>
        <v/>
      </c>
      <c r="AO45" s="7">
        <f t="shared" si="11"/>
        <v>0</v>
      </c>
      <c r="AP45" s="7">
        <f t="shared" si="11"/>
        <v>0</v>
      </c>
      <c r="AQ45" s="7">
        <f t="shared" si="11"/>
        <v>0</v>
      </c>
      <c r="AR45" s="7">
        <f t="shared" si="11"/>
        <v>5.4400000000000001E-5</v>
      </c>
      <c r="AS45" s="7" t="str">
        <f t="shared" si="11"/>
        <v/>
      </c>
      <c r="AT45" s="7" t="str">
        <f t="shared" si="11"/>
        <v/>
      </c>
      <c r="AU45" s="7">
        <f t="shared" si="11"/>
        <v>0</v>
      </c>
      <c r="AV45" s="7">
        <f t="shared" si="11"/>
        <v>0</v>
      </c>
      <c r="AW45" s="7" t="str">
        <f t="shared" si="11"/>
        <v/>
      </c>
      <c r="AX45" s="7" t="str">
        <f t="shared" si="11"/>
        <v/>
      </c>
      <c r="AY45" s="7">
        <f t="shared" si="11"/>
        <v>0</v>
      </c>
      <c r="AZ45" s="7" t="str">
        <f t="shared" si="11"/>
        <v/>
      </c>
      <c r="BA45" s="7" t="str">
        <f t="shared" si="11"/>
        <v/>
      </c>
      <c r="BB45" s="7">
        <f t="shared" si="11"/>
        <v>0</v>
      </c>
      <c r="BC45" s="7" t="str">
        <f t="shared" si="11"/>
        <v/>
      </c>
      <c r="BD45" s="7" t="str">
        <f t="shared" si="11"/>
        <v/>
      </c>
    </row>
    <row r="46" spans="1:56">
      <c r="A46" s="11"/>
      <c r="B46" s="11"/>
      <c r="C46" s="11"/>
      <c r="D46" s="11"/>
      <c r="E46" s="11"/>
      <c r="F46" s="11"/>
      <c r="G46" s="11"/>
      <c r="H46" s="15"/>
      <c r="I46" s="10"/>
      <c r="J46" s="10"/>
      <c r="K46" s="10"/>
      <c r="L46" s="10"/>
      <c r="M46" s="10"/>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row>
    <row r="47" spans="1:56">
      <c r="A47" s="12" t="s">
        <v>56</v>
      </c>
      <c r="B47" s="12">
        <v>2019</v>
      </c>
      <c r="C47" s="12"/>
      <c r="D47" s="12" t="s">
        <v>57</v>
      </c>
      <c r="E47" s="6" t="s">
        <v>74</v>
      </c>
      <c r="F47" s="12" t="s">
        <v>73</v>
      </c>
      <c r="G47" s="12"/>
      <c r="H47" s="15">
        <f>105646/2</f>
        <v>52823</v>
      </c>
      <c r="I47" s="10">
        <v>9.4660000000000005E-6</v>
      </c>
      <c r="J47" s="10"/>
      <c r="K47" s="9"/>
      <c r="L47" s="10"/>
      <c r="M47" s="10"/>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row>
    <row r="48" spans="1:56">
      <c r="A48" s="12" t="s">
        <v>56</v>
      </c>
      <c r="B48" s="12">
        <v>2019</v>
      </c>
      <c r="C48" s="12"/>
      <c r="D48" s="12" t="s">
        <v>57</v>
      </c>
      <c r="E48" s="14" t="s">
        <v>75</v>
      </c>
      <c r="F48" s="12" t="s">
        <v>73</v>
      </c>
      <c r="G48" s="12"/>
      <c r="H48" s="15">
        <f>20466/2</f>
        <v>10233</v>
      </c>
      <c r="I48" s="34">
        <v>0</v>
      </c>
      <c r="J48" s="10"/>
      <c r="K48" s="9"/>
      <c r="L48" s="10"/>
      <c r="M48" s="10"/>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row>
    <row r="49" spans="1:56">
      <c r="A49" s="12" t="s">
        <v>56</v>
      </c>
      <c r="B49" s="12">
        <v>2019</v>
      </c>
      <c r="C49" s="12"/>
      <c r="D49" s="12" t="s">
        <v>57</v>
      </c>
      <c r="E49" s="6" t="s">
        <v>74</v>
      </c>
      <c r="F49" s="12" t="s">
        <v>73</v>
      </c>
      <c r="G49" s="12"/>
      <c r="H49" s="15">
        <f>108306/2</f>
        <v>54153</v>
      </c>
      <c r="I49" s="10"/>
      <c r="J49" s="34">
        <v>0</v>
      </c>
      <c r="K49" s="10"/>
      <c r="L49" s="10"/>
      <c r="M49" s="10"/>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row>
    <row r="50" spans="1:56">
      <c r="A50" s="12" t="s">
        <v>56</v>
      </c>
      <c r="B50" s="12">
        <v>2019</v>
      </c>
      <c r="C50" s="12"/>
      <c r="D50" s="12" t="s">
        <v>57</v>
      </c>
      <c r="E50" s="14" t="s">
        <v>75</v>
      </c>
      <c r="F50" s="12" t="s">
        <v>73</v>
      </c>
      <c r="G50" s="16"/>
      <c r="H50" s="15">
        <f>20758/2</f>
        <v>10379</v>
      </c>
      <c r="I50" s="34"/>
      <c r="J50" s="34">
        <v>0</v>
      </c>
      <c r="K50" s="10"/>
      <c r="L50" s="10"/>
      <c r="M50" s="10"/>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row>
    <row r="51" spans="1:56">
      <c r="A51" s="12" t="s">
        <v>56</v>
      </c>
      <c r="B51" s="12">
        <v>2019</v>
      </c>
      <c r="C51" s="12"/>
      <c r="D51" s="12" t="s">
        <v>57</v>
      </c>
      <c r="E51" s="6" t="s">
        <v>74</v>
      </c>
      <c r="F51" s="12" t="s">
        <v>73</v>
      </c>
      <c r="G51" s="16"/>
      <c r="H51" s="15">
        <f>113724/2</f>
        <v>56862</v>
      </c>
      <c r="I51" s="34"/>
      <c r="J51" s="34"/>
      <c r="K51" s="10"/>
      <c r="L51" s="10">
        <v>0</v>
      </c>
      <c r="M51" s="10"/>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row>
    <row r="52" spans="1:56">
      <c r="A52" s="12" t="s">
        <v>56</v>
      </c>
      <c r="B52" s="12">
        <v>2019</v>
      </c>
      <c r="C52" s="12"/>
      <c r="D52" s="12" t="s">
        <v>57</v>
      </c>
      <c r="E52" s="14" t="s">
        <v>75</v>
      </c>
      <c r="F52" s="12" t="s">
        <v>73</v>
      </c>
      <c r="G52" s="16"/>
      <c r="H52" s="15">
        <f>21644/2</f>
        <v>10822</v>
      </c>
      <c r="I52" s="34"/>
      <c r="J52" s="34"/>
      <c r="K52" s="10"/>
      <c r="L52" s="10">
        <v>0</v>
      </c>
      <c r="M52" s="10"/>
      <c r="N52" s="34"/>
      <c r="O52" s="34">
        <v>4.6199999999999998E-5</v>
      </c>
      <c r="P52" s="34"/>
      <c r="Q52" s="34"/>
      <c r="R52" s="34"/>
      <c r="S52" s="34"/>
      <c r="T52" s="34"/>
      <c r="U52" s="34"/>
      <c r="V52" s="34"/>
      <c r="W52" s="34"/>
      <c r="X52" s="34">
        <v>0</v>
      </c>
      <c r="Y52" s="34"/>
      <c r="Z52" s="34"/>
      <c r="AA52" s="34"/>
      <c r="AB52" s="34"/>
      <c r="AC52" s="34"/>
      <c r="AD52" s="34"/>
      <c r="AE52" s="34"/>
      <c r="AF52" s="34"/>
      <c r="AG52" s="34"/>
      <c r="AH52" s="34"/>
      <c r="AI52" s="34"/>
      <c r="AJ52" s="34"/>
      <c r="AK52" s="34"/>
      <c r="AL52" s="34"/>
      <c r="AM52" s="34"/>
      <c r="AN52" s="34"/>
      <c r="AO52" s="34"/>
      <c r="AP52" s="34">
        <v>0</v>
      </c>
      <c r="AQ52" s="34"/>
      <c r="AR52" s="34">
        <v>0</v>
      </c>
      <c r="AS52" s="34"/>
      <c r="AT52" s="34"/>
      <c r="AU52" s="34"/>
      <c r="AV52" s="34"/>
      <c r="AW52" s="34"/>
      <c r="AX52" s="34"/>
      <c r="AY52" s="34">
        <v>0</v>
      </c>
      <c r="AZ52" s="34"/>
      <c r="BA52" s="34"/>
      <c r="BB52" s="34"/>
      <c r="BC52" s="34"/>
      <c r="BD52" s="34"/>
    </row>
    <row r="53" spans="1:56">
      <c r="A53" s="12" t="s">
        <v>56</v>
      </c>
      <c r="B53" s="12">
        <v>2019</v>
      </c>
      <c r="C53" s="12"/>
      <c r="D53" s="12" t="s">
        <v>57</v>
      </c>
      <c r="E53" s="6" t="s">
        <v>74</v>
      </c>
      <c r="F53" s="12" t="s">
        <v>73</v>
      </c>
      <c r="G53" s="16"/>
      <c r="H53" s="15">
        <f>128970/2</f>
        <v>64485</v>
      </c>
      <c r="I53" s="34"/>
      <c r="J53" s="34"/>
      <c r="K53" s="10"/>
      <c r="L53" s="10"/>
      <c r="M53" s="10">
        <v>1.5509999999999999E-5</v>
      </c>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row>
    <row r="54" spans="1:56">
      <c r="A54" s="12" t="s">
        <v>56</v>
      </c>
      <c r="B54" s="12">
        <v>2019</v>
      </c>
      <c r="C54" s="12"/>
      <c r="D54" s="12" t="s">
        <v>57</v>
      </c>
      <c r="E54" s="14" t="s">
        <v>75</v>
      </c>
      <c r="F54" s="12" t="s">
        <v>73</v>
      </c>
      <c r="G54" s="16"/>
      <c r="H54" s="15">
        <f>25070/2</f>
        <v>12535</v>
      </c>
      <c r="I54" s="34"/>
      <c r="J54" s="34"/>
      <c r="K54" s="10"/>
      <c r="L54" s="10"/>
      <c r="M54" s="10">
        <v>0</v>
      </c>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row>
    <row r="55" spans="1:56">
      <c r="A55" s="12" t="s">
        <v>56</v>
      </c>
      <c r="B55" s="12">
        <v>2019</v>
      </c>
      <c r="C55" s="12"/>
      <c r="D55" s="12" t="s">
        <v>57</v>
      </c>
      <c r="E55" s="6" t="s">
        <v>74</v>
      </c>
      <c r="F55" s="12" t="s">
        <v>73</v>
      </c>
      <c r="G55" s="16"/>
      <c r="H55" s="15">
        <f>113722/2</f>
        <v>56861</v>
      </c>
      <c r="I55" s="34"/>
      <c r="J55" s="34"/>
      <c r="K55" s="10"/>
      <c r="L55" s="10"/>
      <c r="M55" s="10"/>
      <c r="N55" s="34"/>
      <c r="O55" s="34">
        <v>8.7930000000000003E-6</v>
      </c>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row>
    <row r="56" spans="1:56">
      <c r="A56" s="12" t="s">
        <v>56</v>
      </c>
      <c r="B56" s="12">
        <v>2019</v>
      </c>
      <c r="C56" s="12"/>
      <c r="D56" s="12" t="s">
        <v>57</v>
      </c>
      <c r="E56" s="6" t="s">
        <v>74</v>
      </c>
      <c r="F56" s="12" t="s">
        <v>73</v>
      </c>
      <c r="G56" s="16"/>
      <c r="H56" s="15">
        <f>129082/2</f>
        <v>64541</v>
      </c>
      <c r="I56" s="34"/>
      <c r="J56" s="34"/>
      <c r="K56" s="10"/>
      <c r="L56" s="10"/>
      <c r="M56" s="10"/>
      <c r="N56" s="34"/>
      <c r="O56" s="34"/>
      <c r="P56" s="34"/>
      <c r="Q56" s="34"/>
      <c r="R56" s="34">
        <v>0</v>
      </c>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row>
    <row r="57" spans="1:56">
      <c r="A57" s="12" t="s">
        <v>56</v>
      </c>
      <c r="B57" s="12">
        <v>2019</v>
      </c>
      <c r="C57" s="12"/>
      <c r="D57" s="12" t="s">
        <v>57</v>
      </c>
      <c r="E57" s="14" t="s">
        <v>75</v>
      </c>
      <c r="F57" s="12" t="s">
        <v>73</v>
      </c>
      <c r="G57" s="16"/>
      <c r="H57" s="15">
        <f>25116/2</f>
        <v>12558</v>
      </c>
      <c r="I57" s="34"/>
      <c r="J57" s="34"/>
      <c r="K57" s="10"/>
      <c r="L57" s="10"/>
      <c r="M57" s="10"/>
      <c r="N57" s="34"/>
      <c r="O57" s="34"/>
      <c r="P57" s="34"/>
      <c r="Q57" s="34"/>
      <c r="R57" s="34">
        <v>0</v>
      </c>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row>
    <row r="58" spans="1:56">
      <c r="A58" s="12" t="s">
        <v>56</v>
      </c>
      <c r="B58" s="12">
        <v>2019</v>
      </c>
      <c r="C58" s="12"/>
      <c r="D58" s="12" t="s">
        <v>57</v>
      </c>
      <c r="E58" s="6" t="s">
        <v>74</v>
      </c>
      <c r="F58" s="12" t="s">
        <v>73</v>
      </c>
      <c r="G58" s="16"/>
      <c r="H58" s="15">
        <f>113730/2</f>
        <v>56865</v>
      </c>
      <c r="I58" s="34"/>
      <c r="J58" s="34"/>
      <c r="K58" s="10"/>
      <c r="L58" s="10"/>
      <c r="M58" s="10"/>
      <c r="N58" s="34"/>
      <c r="O58" s="34"/>
      <c r="P58" s="34"/>
      <c r="Q58" s="34"/>
      <c r="R58" s="34"/>
      <c r="S58" s="34">
        <v>8.7930000000000003E-6</v>
      </c>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row>
    <row r="59" spans="1:56">
      <c r="A59" s="12" t="s">
        <v>56</v>
      </c>
      <c r="B59" s="12">
        <v>2019</v>
      </c>
      <c r="C59" s="12"/>
      <c r="D59" s="12" t="s">
        <v>57</v>
      </c>
      <c r="E59" s="14" t="s">
        <v>75</v>
      </c>
      <c r="F59" s="12" t="s">
        <v>73</v>
      </c>
      <c r="G59" s="16"/>
      <c r="H59" s="15">
        <f>21646/2</f>
        <v>10823</v>
      </c>
      <c r="I59" s="34"/>
      <c r="J59" s="34"/>
      <c r="K59" s="10"/>
      <c r="L59" s="10"/>
      <c r="M59" s="10"/>
      <c r="N59" s="34"/>
      <c r="O59" s="34"/>
      <c r="P59" s="34"/>
      <c r="Q59" s="34"/>
      <c r="R59" s="34"/>
      <c r="S59" s="34">
        <v>0</v>
      </c>
      <c r="T59" s="34"/>
      <c r="U59" s="34"/>
      <c r="V59" s="34"/>
      <c r="W59" s="34"/>
      <c r="X59" s="34"/>
      <c r="Y59" s="34"/>
      <c r="Z59" s="34"/>
      <c r="AA59" s="34"/>
      <c r="AB59" s="34"/>
      <c r="AC59" s="34"/>
      <c r="AD59" s="34"/>
      <c r="AE59" s="34"/>
      <c r="AF59" s="34"/>
      <c r="AG59" s="34"/>
      <c r="AH59" s="34"/>
      <c r="AI59" s="34"/>
      <c r="AJ59" s="34"/>
      <c r="AK59" s="34"/>
      <c r="AL59" s="34"/>
      <c r="AM59" s="34"/>
      <c r="AN59" s="34"/>
      <c r="AO59" s="34">
        <v>0</v>
      </c>
      <c r="AP59" s="34"/>
      <c r="AQ59" s="34"/>
      <c r="AR59" s="34"/>
      <c r="AS59" s="34"/>
      <c r="AT59" s="34"/>
      <c r="AU59" s="34"/>
      <c r="AV59" s="34"/>
      <c r="AW59" s="34"/>
      <c r="AX59" s="34"/>
      <c r="AY59" s="34"/>
      <c r="AZ59" s="34"/>
      <c r="BA59" s="34"/>
      <c r="BB59" s="34"/>
      <c r="BC59" s="34"/>
      <c r="BD59" s="34"/>
    </row>
    <row r="60" spans="1:56">
      <c r="A60" s="12" t="s">
        <v>56</v>
      </c>
      <c r="B60" s="12">
        <v>2019</v>
      </c>
      <c r="C60" s="12"/>
      <c r="D60" s="12" t="s">
        <v>57</v>
      </c>
      <c r="E60" s="6" t="s">
        <v>74</v>
      </c>
      <c r="F60" s="12" t="s">
        <v>73</v>
      </c>
      <c r="G60" s="16"/>
      <c r="H60" s="15">
        <f>113770/2</f>
        <v>56885</v>
      </c>
      <c r="I60" s="34"/>
      <c r="J60" s="34"/>
      <c r="K60" s="10"/>
      <c r="L60" s="10"/>
      <c r="M60" s="10"/>
      <c r="N60" s="34"/>
      <c r="O60" s="34"/>
      <c r="P60" s="34"/>
      <c r="Q60" s="34"/>
      <c r="R60" s="34"/>
      <c r="S60" s="34"/>
      <c r="T60" s="34"/>
      <c r="U60" s="34">
        <v>5.274E-5</v>
      </c>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row>
    <row r="61" spans="1:56">
      <c r="A61" s="12" t="s">
        <v>56</v>
      </c>
      <c r="B61" s="12">
        <v>2019</v>
      </c>
      <c r="C61" s="12"/>
      <c r="D61" s="12" t="s">
        <v>57</v>
      </c>
      <c r="E61" s="14" t="s">
        <v>75</v>
      </c>
      <c r="F61" s="12" t="s">
        <v>73</v>
      </c>
      <c r="G61" s="16"/>
      <c r="H61" s="15">
        <f>21648/2</f>
        <v>10824</v>
      </c>
      <c r="I61" s="34"/>
      <c r="J61" s="34"/>
      <c r="K61" s="10"/>
      <c r="L61" s="10"/>
      <c r="M61" s="10"/>
      <c r="N61" s="34"/>
      <c r="O61" s="34"/>
      <c r="P61" s="34"/>
      <c r="Q61" s="34"/>
      <c r="R61" s="34"/>
      <c r="S61" s="34"/>
      <c r="T61" s="34"/>
      <c r="U61" s="34">
        <v>0</v>
      </c>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row>
    <row r="62" spans="1:56">
      <c r="A62" s="12" t="s">
        <v>56</v>
      </c>
      <c r="B62" s="12">
        <v>2019</v>
      </c>
      <c r="C62" s="12"/>
      <c r="D62" s="12" t="s">
        <v>57</v>
      </c>
      <c r="E62" s="6" t="s">
        <v>74</v>
      </c>
      <c r="F62" s="12" t="s">
        <v>73</v>
      </c>
      <c r="G62" s="16"/>
      <c r="H62" s="15">
        <f>129178/2</f>
        <v>64589</v>
      </c>
      <c r="I62" s="34"/>
      <c r="J62" s="34"/>
      <c r="K62" s="10"/>
      <c r="L62" s="10"/>
      <c r="M62" s="10"/>
      <c r="N62" s="34"/>
      <c r="O62" s="34"/>
      <c r="P62" s="34"/>
      <c r="Q62" s="34"/>
      <c r="R62" s="34"/>
      <c r="S62" s="34"/>
      <c r="T62" s="34"/>
      <c r="U62" s="34"/>
      <c r="V62" s="34"/>
      <c r="W62" s="34">
        <v>1.239E-4</v>
      </c>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row>
    <row r="63" spans="1:56">
      <c r="A63" s="12" t="s">
        <v>56</v>
      </c>
      <c r="B63" s="12">
        <v>2019</v>
      </c>
      <c r="C63" s="12"/>
      <c r="D63" s="12" t="s">
        <v>57</v>
      </c>
      <c r="E63" s="14" t="s">
        <v>75</v>
      </c>
      <c r="F63" s="12" t="s">
        <v>73</v>
      </c>
      <c r="G63" s="16"/>
      <c r="H63" s="15">
        <f>25120/2</f>
        <v>12560</v>
      </c>
      <c r="I63" s="34"/>
      <c r="J63" s="34"/>
      <c r="K63" s="10"/>
      <c r="L63" s="10"/>
      <c r="M63" s="10"/>
      <c r="N63" s="34"/>
      <c r="O63" s="34"/>
      <c r="P63" s="34"/>
      <c r="Q63" s="34"/>
      <c r="R63" s="34"/>
      <c r="S63" s="34"/>
      <c r="T63" s="34"/>
      <c r="U63" s="34"/>
      <c r="V63" s="34"/>
      <c r="W63" s="34">
        <v>0</v>
      </c>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row>
    <row r="64" spans="1:56">
      <c r="A64" s="12" t="s">
        <v>56</v>
      </c>
      <c r="B64" s="12">
        <v>2019</v>
      </c>
      <c r="C64" s="12"/>
      <c r="D64" s="12" t="s">
        <v>57</v>
      </c>
      <c r="E64" s="6" t="s">
        <v>74</v>
      </c>
      <c r="F64" s="12" t="s">
        <v>73</v>
      </c>
      <c r="G64" s="16"/>
      <c r="H64" s="15">
        <f>113750/2</f>
        <v>56875</v>
      </c>
      <c r="I64" s="34"/>
      <c r="J64" s="34"/>
      <c r="K64" s="10"/>
      <c r="L64" s="10"/>
      <c r="M64" s="10"/>
      <c r="N64" s="34"/>
      <c r="O64" s="34"/>
      <c r="P64" s="34"/>
      <c r="Q64" s="34"/>
      <c r="R64" s="34"/>
      <c r="S64" s="34"/>
      <c r="T64" s="34"/>
      <c r="U64" s="34"/>
      <c r="V64" s="34"/>
      <c r="W64" s="34"/>
      <c r="X64" s="34">
        <v>0</v>
      </c>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row>
    <row r="65" spans="1:56">
      <c r="A65" s="12" t="s">
        <v>56</v>
      </c>
      <c r="B65" s="12">
        <v>2019</v>
      </c>
      <c r="C65" s="12"/>
      <c r="D65" s="12" t="s">
        <v>57</v>
      </c>
      <c r="E65" s="6" t="s">
        <v>74</v>
      </c>
      <c r="F65" s="12" t="s">
        <v>73</v>
      </c>
      <c r="G65" s="16"/>
      <c r="H65" s="15">
        <f>129186/2</f>
        <v>64593</v>
      </c>
      <c r="I65" s="34"/>
      <c r="J65" s="34"/>
      <c r="K65" s="10"/>
      <c r="L65" s="10"/>
      <c r="M65" s="10"/>
      <c r="N65" s="34"/>
      <c r="O65" s="34"/>
      <c r="P65" s="34"/>
      <c r="Q65" s="34"/>
      <c r="R65" s="34"/>
      <c r="S65" s="34"/>
      <c r="T65" s="34"/>
      <c r="U65" s="34"/>
      <c r="V65" s="34"/>
      <c r="W65" s="34"/>
      <c r="X65" s="34"/>
      <c r="Y65" s="34">
        <v>1.9349999999999999E-4</v>
      </c>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row>
    <row r="66" spans="1:56">
      <c r="A66" s="12" t="s">
        <v>56</v>
      </c>
      <c r="B66" s="12">
        <v>2019</v>
      </c>
      <c r="C66" s="12"/>
      <c r="D66" s="12" t="s">
        <v>57</v>
      </c>
      <c r="E66" s="14" t="s">
        <v>75</v>
      </c>
      <c r="F66" s="12" t="s">
        <v>73</v>
      </c>
      <c r="G66" s="16"/>
      <c r="H66" s="15">
        <f>25122/2</f>
        <v>12561</v>
      </c>
      <c r="I66" s="34"/>
      <c r="J66" s="34"/>
      <c r="K66" s="10"/>
      <c r="L66" s="10"/>
      <c r="M66" s="10"/>
      <c r="N66" s="34"/>
      <c r="O66" s="34"/>
      <c r="P66" s="34"/>
      <c r="Q66" s="34"/>
      <c r="R66" s="34"/>
      <c r="S66" s="34"/>
      <c r="T66" s="34"/>
      <c r="U66" s="34"/>
      <c r="V66" s="34"/>
      <c r="W66" s="34"/>
      <c r="X66" s="34"/>
      <c r="Y66" s="34">
        <v>1.194E-4</v>
      </c>
      <c r="Z66" s="34">
        <v>2.388E-4</v>
      </c>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row>
    <row r="67" spans="1:56">
      <c r="A67" s="12" t="s">
        <v>56</v>
      </c>
      <c r="B67" s="12">
        <v>2019</v>
      </c>
      <c r="C67" s="12"/>
      <c r="D67" s="12" t="s">
        <v>57</v>
      </c>
      <c r="E67" s="6" t="s">
        <v>74</v>
      </c>
      <c r="F67" s="12" t="s">
        <v>73</v>
      </c>
      <c r="G67" s="16"/>
      <c r="H67" s="15">
        <f>129190/2</f>
        <v>64595</v>
      </c>
      <c r="I67" s="34"/>
      <c r="J67" s="34"/>
      <c r="K67" s="10"/>
      <c r="L67" s="10"/>
      <c r="M67" s="10"/>
      <c r="N67" s="34"/>
      <c r="O67" s="34"/>
      <c r="P67" s="34"/>
      <c r="Q67" s="34"/>
      <c r="R67" s="34"/>
      <c r="S67" s="34"/>
      <c r="T67" s="34"/>
      <c r="U67" s="34"/>
      <c r="V67" s="34"/>
      <c r="W67" s="34"/>
      <c r="X67" s="34"/>
      <c r="Y67" s="34"/>
      <c r="Z67" s="34">
        <v>7.7409999999999992E-6</v>
      </c>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row>
    <row r="68" spans="1:56">
      <c r="A68" s="12" t="s">
        <v>56</v>
      </c>
      <c r="B68" s="12">
        <v>2019</v>
      </c>
      <c r="C68" s="12"/>
      <c r="D68" s="12" t="s">
        <v>57</v>
      </c>
      <c r="E68" s="14" t="s">
        <v>75</v>
      </c>
      <c r="F68" s="12" t="s">
        <v>73</v>
      </c>
      <c r="G68" s="16"/>
      <c r="H68" s="15">
        <f>21618/2</f>
        <v>10809</v>
      </c>
      <c r="I68" s="34"/>
      <c r="J68" s="34"/>
      <c r="K68" s="10"/>
      <c r="L68" s="10"/>
      <c r="M68" s="10"/>
      <c r="N68" s="34"/>
      <c r="O68" s="34"/>
      <c r="P68" s="34"/>
      <c r="Q68" s="34"/>
      <c r="R68" s="34"/>
      <c r="S68" s="34"/>
      <c r="T68" s="34"/>
      <c r="U68" s="34"/>
      <c r="V68" s="34"/>
      <c r="W68" s="34"/>
      <c r="X68" s="34"/>
      <c r="Y68" s="34"/>
      <c r="Z68" s="34"/>
      <c r="AA68" s="34">
        <v>0</v>
      </c>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row>
    <row r="69" spans="1:56">
      <c r="A69" s="12" t="s">
        <v>56</v>
      </c>
      <c r="B69" s="12">
        <v>2019</v>
      </c>
      <c r="C69" s="12"/>
      <c r="D69" s="12" t="s">
        <v>57</v>
      </c>
      <c r="E69" s="6" t="s">
        <v>74</v>
      </c>
      <c r="F69" s="12" t="s">
        <v>73</v>
      </c>
      <c r="G69" s="16"/>
      <c r="H69" s="15">
        <f>112866/2</f>
        <v>56433</v>
      </c>
      <c r="I69" s="34"/>
      <c r="J69" s="34"/>
      <c r="K69" s="10"/>
      <c r="L69" s="10"/>
      <c r="M69" s="10"/>
      <c r="N69" s="34"/>
      <c r="O69" s="34"/>
      <c r="P69" s="34"/>
      <c r="Q69" s="34"/>
      <c r="R69" s="34"/>
      <c r="S69" s="34"/>
      <c r="T69" s="34"/>
      <c r="U69" s="34"/>
      <c r="V69" s="34"/>
      <c r="W69" s="34"/>
      <c r="X69" s="34"/>
      <c r="Y69" s="34"/>
      <c r="Z69" s="34"/>
      <c r="AA69" s="34">
        <v>8.8599999999999999E-6</v>
      </c>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row>
    <row r="70" spans="1:56">
      <c r="A70" s="12" t="s">
        <v>56</v>
      </c>
      <c r="B70" s="12">
        <v>2019</v>
      </c>
      <c r="C70" s="12"/>
      <c r="D70" s="12" t="s">
        <v>57</v>
      </c>
      <c r="E70" s="14" t="s">
        <v>75</v>
      </c>
      <c r="F70" s="12" t="s">
        <v>73</v>
      </c>
      <c r="G70" s="16"/>
      <c r="H70" s="15">
        <f>21594/2</f>
        <v>10797</v>
      </c>
      <c r="I70" s="34"/>
      <c r="J70" s="34"/>
      <c r="K70" s="10"/>
      <c r="L70" s="10"/>
      <c r="M70" s="10"/>
      <c r="N70" s="34"/>
      <c r="O70" s="34"/>
      <c r="P70" s="34"/>
      <c r="Q70" s="34"/>
      <c r="R70" s="34"/>
      <c r="S70" s="34"/>
      <c r="T70" s="34"/>
      <c r="U70" s="34"/>
      <c r="V70" s="34"/>
      <c r="W70" s="34"/>
      <c r="X70" s="34"/>
      <c r="Y70" s="34"/>
      <c r="Z70" s="34"/>
      <c r="AA70" s="34"/>
      <c r="AB70" s="34">
        <v>0</v>
      </c>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row>
    <row r="71" spans="1:56">
      <c r="A71" s="12" t="s">
        <v>56</v>
      </c>
      <c r="B71" s="12">
        <v>2019</v>
      </c>
      <c r="C71" s="12"/>
      <c r="D71" s="12" t="s">
        <v>57</v>
      </c>
      <c r="E71" s="6" t="s">
        <v>74</v>
      </c>
      <c r="F71" s="12" t="s">
        <v>73</v>
      </c>
      <c r="G71" s="16"/>
      <c r="H71" s="15">
        <f>112834/2</f>
        <v>56417</v>
      </c>
      <c r="I71" s="34"/>
      <c r="J71" s="34"/>
      <c r="K71" s="10"/>
      <c r="L71" s="10"/>
      <c r="M71" s="10"/>
      <c r="N71" s="34"/>
      <c r="O71" s="34"/>
      <c r="P71" s="34"/>
      <c r="Q71" s="34"/>
      <c r="R71" s="34"/>
      <c r="S71" s="34"/>
      <c r="T71" s="34"/>
      <c r="U71" s="34"/>
      <c r="V71" s="34"/>
      <c r="W71" s="34"/>
      <c r="X71" s="34"/>
      <c r="Y71" s="34"/>
      <c r="Z71" s="34"/>
      <c r="AA71" s="34"/>
      <c r="AB71" s="34">
        <v>0</v>
      </c>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row>
    <row r="72" spans="1:56">
      <c r="A72" s="12" t="s">
        <v>56</v>
      </c>
      <c r="B72" s="12">
        <v>2019</v>
      </c>
      <c r="C72" s="12"/>
      <c r="D72" s="12" t="s">
        <v>57</v>
      </c>
      <c r="E72" s="14" t="s">
        <v>75</v>
      </c>
      <c r="F72" s="12" t="s">
        <v>73</v>
      </c>
      <c r="G72" s="16"/>
      <c r="H72" s="15">
        <f>24962/2</f>
        <v>12481</v>
      </c>
      <c r="I72" s="34"/>
      <c r="J72" s="34"/>
      <c r="K72" s="10"/>
      <c r="L72" s="10"/>
      <c r="M72" s="10"/>
      <c r="N72" s="34"/>
      <c r="O72" s="34"/>
      <c r="P72" s="34"/>
      <c r="Q72" s="34"/>
      <c r="R72" s="34"/>
      <c r="S72" s="34"/>
      <c r="T72" s="34"/>
      <c r="U72" s="34"/>
      <c r="V72" s="34"/>
      <c r="W72" s="34"/>
      <c r="X72" s="34"/>
      <c r="Y72" s="34"/>
      <c r="Z72" s="34"/>
      <c r="AA72" s="34"/>
      <c r="AB72" s="34"/>
      <c r="AC72" s="34"/>
      <c r="AD72" s="34"/>
      <c r="AE72" s="34">
        <v>0</v>
      </c>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row>
    <row r="73" spans="1:56">
      <c r="A73" s="12" t="s">
        <v>56</v>
      </c>
      <c r="B73" s="12">
        <v>2019</v>
      </c>
      <c r="C73" s="12"/>
      <c r="D73" s="12" t="s">
        <v>57</v>
      </c>
      <c r="E73" s="6" t="s">
        <v>74</v>
      </c>
      <c r="F73" s="12" t="s">
        <v>73</v>
      </c>
      <c r="G73" s="16"/>
      <c r="H73" s="15">
        <f>129110/2</f>
        <v>64555</v>
      </c>
      <c r="I73" s="34"/>
      <c r="J73" s="34"/>
      <c r="K73" s="10"/>
      <c r="L73" s="10"/>
      <c r="M73" s="10"/>
      <c r="N73" s="34"/>
      <c r="O73" s="34"/>
      <c r="P73" s="34"/>
      <c r="Q73" s="34"/>
      <c r="R73" s="34"/>
      <c r="S73" s="34"/>
      <c r="T73" s="34"/>
      <c r="U73" s="34"/>
      <c r="V73" s="34"/>
      <c r="W73" s="34"/>
      <c r="X73" s="34"/>
      <c r="Y73" s="34"/>
      <c r="Z73" s="34"/>
      <c r="AA73" s="34"/>
      <c r="AB73" s="34"/>
      <c r="AC73" s="34"/>
      <c r="AD73" s="34"/>
      <c r="AE73" s="34">
        <v>3.8729999999999997E-5</v>
      </c>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row>
    <row r="74" spans="1:56">
      <c r="A74" s="12" t="s">
        <v>56</v>
      </c>
      <c r="B74" s="12">
        <v>2019</v>
      </c>
      <c r="C74" s="12"/>
      <c r="D74" s="12" t="s">
        <v>57</v>
      </c>
      <c r="E74" s="14" t="s">
        <v>75</v>
      </c>
      <c r="F74" s="12" t="s">
        <v>73</v>
      </c>
      <c r="G74" s="16"/>
      <c r="H74" s="15">
        <f>12162/2</f>
        <v>6081</v>
      </c>
      <c r="I74" s="34"/>
      <c r="J74" s="34"/>
      <c r="K74" s="10"/>
      <c r="L74" s="10"/>
      <c r="M74" s="10"/>
      <c r="N74" s="34"/>
      <c r="O74" s="34"/>
      <c r="P74" s="34"/>
      <c r="Q74" s="34"/>
      <c r="R74" s="34"/>
      <c r="S74" s="34"/>
      <c r="T74" s="34"/>
      <c r="U74" s="34"/>
      <c r="V74" s="34"/>
      <c r="W74" s="34"/>
      <c r="X74" s="34"/>
      <c r="Y74" s="34"/>
      <c r="Z74" s="34"/>
      <c r="AA74" s="34"/>
      <c r="AB74" s="34"/>
      <c r="AC74" s="34"/>
      <c r="AD74" s="34"/>
      <c r="AE74" s="34"/>
      <c r="AF74" s="34"/>
      <c r="AG74" s="34"/>
      <c r="AH74" s="34">
        <v>0</v>
      </c>
      <c r="AI74" s="34"/>
      <c r="AJ74" s="34"/>
      <c r="AK74" s="34"/>
      <c r="AL74" s="34"/>
      <c r="AM74" s="34"/>
      <c r="AN74" s="34"/>
      <c r="AO74" s="34"/>
      <c r="AP74" s="34"/>
      <c r="AQ74" s="34"/>
      <c r="AR74" s="34"/>
      <c r="AS74" s="34"/>
      <c r="AT74" s="34"/>
      <c r="AU74" s="34"/>
      <c r="AV74" s="34"/>
      <c r="AW74" s="34"/>
      <c r="AX74" s="34"/>
      <c r="AY74" s="34"/>
      <c r="AZ74" s="34"/>
      <c r="BA74" s="34"/>
      <c r="BB74" s="34"/>
      <c r="BC74" s="34"/>
      <c r="BD74" s="34"/>
    </row>
    <row r="75" spans="1:56">
      <c r="A75" s="12" t="s">
        <v>56</v>
      </c>
      <c r="B75" s="12">
        <v>2019</v>
      </c>
      <c r="C75" s="12"/>
      <c r="D75" s="12" t="s">
        <v>57</v>
      </c>
      <c r="E75" s="6" t="s">
        <v>74</v>
      </c>
      <c r="F75" s="12" t="s">
        <v>73</v>
      </c>
      <c r="G75" s="16"/>
      <c r="H75" s="15">
        <f>111654/2</f>
        <v>55827</v>
      </c>
      <c r="I75" s="34"/>
      <c r="J75" s="34"/>
      <c r="K75" s="10"/>
      <c r="L75" s="10"/>
      <c r="M75" s="10"/>
      <c r="N75" s="34"/>
      <c r="O75" s="34"/>
      <c r="P75" s="34"/>
      <c r="Q75" s="34"/>
      <c r="R75" s="34"/>
      <c r="S75" s="34"/>
      <c r="T75" s="34"/>
      <c r="U75" s="34"/>
      <c r="V75" s="34"/>
      <c r="W75" s="34"/>
      <c r="X75" s="34"/>
      <c r="Y75" s="34"/>
      <c r="Z75" s="34"/>
      <c r="AA75" s="34"/>
      <c r="AB75" s="34"/>
      <c r="AC75" s="34"/>
      <c r="AD75" s="34"/>
      <c r="AE75" s="34"/>
      <c r="AF75" s="34"/>
      <c r="AG75" s="34"/>
      <c r="AH75" s="34">
        <v>0</v>
      </c>
      <c r="AI75" s="34"/>
      <c r="AJ75" s="34"/>
      <c r="AK75" s="34"/>
      <c r="AL75" s="34"/>
      <c r="AM75" s="34"/>
      <c r="AN75" s="34"/>
      <c r="AO75" s="34"/>
      <c r="AP75" s="34"/>
      <c r="AQ75" s="34"/>
      <c r="AR75" s="34"/>
      <c r="AS75" s="34"/>
      <c r="AT75" s="34"/>
      <c r="AU75" s="34"/>
      <c r="AV75" s="34"/>
      <c r="AW75" s="34"/>
      <c r="AX75" s="34"/>
      <c r="AY75" s="34"/>
      <c r="AZ75" s="34"/>
      <c r="BA75" s="34"/>
      <c r="BB75" s="34"/>
      <c r="BC75" s="34"/>
      <c r="BD75" s="34"/>
    </row>
    <row r="76" spans="1:56">
      <c r="A76" s="12" t="s">
        <v>56</v>
      </c>
      <c r="B76" s="12">
        <v>2019</v>
      </c>
      <c r="C76" s="12"/>
      <c r="D76" s="12" t="s">
        <v>57</v>
      </c>
      <c r="E76" s="14" t="s">
        <v>75</v>
      </c>
      <c r="F76" s="12" t="s">
        <v>73</v>
      </c>
      <c r="G76" s="16"/>
      <c r="H76" s="15">
        <f>12468/2</f>
        <v>6234</v>
      </c>
      <c r="I76" s="34"/>
      <c r="J76" s="34"/>
      <c r="K76" s="10"/>
      <c r="L76" s="10"/>
      <c r="M76" s="10"/>
      <c r="N76" s="34"/>
      <c r="O76" s="34"/>
      <c r="P76" s="34"/>
      <c r="Q76" s="34"/>
      <c r="R76" s="34"/>
      <c r="S76" s="34"/>
      <c r="T76" s="34"/>
      <c r="U76" s="34"/>
      <c r="V76" s="34"/>
      <c r="W76" s="34"/>
      <c r="X76" s="34"/>
      <c r="Y76" s="34"/>
      <c r="Z76" s="34"/>
      <c r="AA76" s="34"/>
      <c r="AB76" s="34"/>
      <c r="AC76" s="34"/>
      <c r="AD76" s="34"/>
      <c r="AE76" s="34"/>
      <c r="AF76" s="34"/>
      <c r="AG76" s="34"/>
      <c r="AH76" s="34"/>
      <c r="AI76" s="34">
        <v>0</v>
      </c>
      <c r="AJ76" s="34"/>
      <c r="AK76" s="34"/>
      <c r="AL76" s="34"/>
      <c r="AM76" s="34"/>
      <c r="AN76" s="34"/>
      <c r="AO76" s="34"/>
      <c r="AP76" s="34"/>
      <c r="AQ76" s="34"/>
      <c r="AR76" s="34"/>
      <c r="AS76" s="34"/>
      <c r="AT76" s="34"/>
      <c r="AU76" s="34"/>
      <c r="AV76" s="34"/>
      <c r="AW76" s="34"/>
      <c r="AX76" s="34"/>
      <c r="AY76" s="34"/>
      <c r="AZ76" s="34"/>
      <c r="BA76" s="34"/>
      <c r="BB76" s="34"/>
      <c r="BC76" s="34"/>
      <c r="BD76" s="34"/>
    </row>
    <row r="77" spans="1:56">
      <c r="A77" s="12" t="s">
        <v>56</v>
      </c>
      <c r="B77" s="12">
        <v>2019</v>
      </c>
      <c r="C77" s="12"/>
      <c r="D77" s="12" t="s">
        <v>57</v>
      </c>
      <c r="E77" s="6" t="s">
        <v>74</v>
      </c>
      <c r="F77" s="12" t="s">
        <v>73</v>
      </c>
      <c r="G77" s="16"/>
      <c r="H77" s="15">
        <f>111684/2</f>
        <v>55842</v>
      </c>
      <c r="I77" s="34"/>
      <c r="J77" s="34"/>
      <c r="K77" s="10"/>
      <c r="L77" s="10"/>
      <c r="M77" s="10"/>
      <c r="N77" s="34"/>
      <c r="O77" s="34"/>
      <c r="P77" s="34"/>
      <c r="Q77" s="34"/>
      <c r="R77" s="34"/>
      <c r="S77" s="34"/>
      <c r="T77" s="34"/>
      <c r="U77" s="34"/>
      <c r="V77" s="34"/>
      <c r="W77" s="34"/>
      <c r="X77" s="34"/>
      <c r="Y77" s="34"/>
      <c r="Z77" s="34"/>
      <c r="AA77" s="34"/>
      <c r="AB77" s="34"/>
      <c r="AC77" s="34"/>
      <c r="AD77" s="34"/>
      <c r="AE77" s="34"/>
      <c r="AF77" s="34"/>
      <c r="AG77" s="34"/>
      <c r="AH77" s="34"/>
      <c r="AI77" s="34">
        <v>3.5819999999999999E-5</v>
      </c>
      <c r="AJ77" s="34"/>
      <c r="AK77" s="34"/>
      <c r="AL77" s="34"/>
      <c r="AM77" s="34"/>
      <c r="AN77" s="34"/>
      <c r="AO77" s="34"/>
      <c r="AP77" s="34"/>
      <c r="AQ77" s="34"/>
      <c r="AR77" s="34"/>
      <c r="AS77" s="34"/>
      <c r="AT77" s="34"/>
      <c r="AU77" s="34"/>
      <c r="AV77" s="34"/>
      <c r="AW77" s="34"/>
      <c r="AX77" s="34"/>
      <c r="AY77" s="34"/>
      <c r="AZ77" s="34"/>
      <c r="BA77" s="34"/>
      <c r="BB77" s="34"/>
      <c r="BC77" s="34"/>
      <c r="BD77" s="34"/>
    </row>
    <row r="78" spans="1:56">
      <c r="A78" s="12" t="s">
        <v>56</v>
      </c>
      <c r="B78" s="12">
        <v>2019</v>
      </c>
      <c r="C78" s="12"/>
      <c r="D78" s="12" t="s">
        <v>57</v>
      </c>
      <c r="E78" s="14" t="s">
        <v>75</v>
      </c>
      <c r="F78" s="12" t="s">
        <v>73</v>
      </c>
      <c r="G78" s="16"/>
      <c r="H78" s="15">
        <f>25110/2</f>
        <v>12555</v>
      </c>
      <c r="I78" s="34"/>
      <c r="J78" s="34"/>
      <c r="K78" s="10"/>
      <c r="L78" s="10"/>
      <c r="M78" s="10"/>
      <c r="N78" s="34"/>
      <c r="O78" s="34"/>
      <c r="P78" s="34"/>
      <c r="Q78" s="34"/>
      <c r="R78" s="34"/>
      <c r="S78" s="34"/>
      <c r="T78" s="34"/>
      <c r="U78" s="34"/>
      <c r="V78" s="34"/>
      <c r="W78" s="34"/>
      <c r="X78" s="34"/>
      <c r="Y78" s="34"/>
      <c r="Z78" s="34"/>
      <c r="AA78" s="34"/>
      <c r="AB78" s="34"/>
      <c r="AC78" s="34"/>
      <c r="AD78" s="34"/>
      <c r="AE78" s="34"/>
      <c r="AF78" s="34"/>
      <c r="AG78" s="34"/>
      <c r="AH78" s="34"/>
      <c r="AI78" s="34"/>
      <c r="AJ78" s="34"/>
      <c r="AK78" s="34">
        <v>0</v>
      </c>
      <c r="AL78" s="34"/>
      <c r="AM78" s="34"/>
      <c r="AN78" s="34"/>
      <c r="AO78" s="34"/>
      <c r="AP78" s="34"/>
      <c r="AQ78" s="34"/>
      <c r="AR78" s="34"/>
      <c r="AS78" s="34"/>
      <c r="AT78" s="34"/>
      <c r="AU78" s="34"/>
      <c r="AV78" s="34"/>
      <c r="AW78" s="34"/>
      <c r="AX78" s="34"/>
      <c r="AY78" s="34"/>
      <c r="AZ78" s="34"/>
      <c r="BA78" s="34"/>
      <c r="BB78" s="34"/>
      <c r="BC78" s="34"/>
      <c r="BD78" s="34"/>
    </row>
    <row r="79" spans="1:56">
      <c r="A79" s="12" t="s">
        <v>56</v>
      </c>
      <c r="B79" s="12">
        <v>2019</v>
      </c>
      <c r="C79" s="12"/>
      <c r="D79" s="12" t="s">
        <v>57</v>
      </c>
      <c r="E79" s="6" t="s">
        <v>74</v>
      </c>
      <c r="F79" s="12" t="s">
        <v>73</v>
      </c>
      <c r="G79" s="16"/>
      <c r="H79" s="15">
        <f>129088/2</f>
        <v>64544</v>
      </c>
      <c r="I79" s="34"/>
      <c r="J79" s="34"/>
      <c r="K79" s="10"/>
      <c r="L79" s="10"/>
      <c r="M79" s="10"/>
      <c r="N79" s="34"/>
      <c r="O79" s="34"/>
      <c r="P79" s="34"/>
      <c r="Q79" s="34"/>
      <c r="R79" s="34"/>
      <c r="S79" s="34"/>
      <c r="T79" s="34"/>
      <c r="U79" s="34"/>
      <c r="V79" s="34"/>
      <c r="W79" s="34"/>
      <c r="X79" s="34"/>
      <c r="Y79" s="34"/>
      <c r="Z79" s="34"/>
      <c r="AA79" s="34"/>
      <c r="AB79" s="34"/>
      <c r="AC79" s="34"/>
      <c r="AD79" s="34"/>
      <c r="AE79" s="34"/>
      <c r="AF79" s="34"/>
      <c r="AG79" s="34"/>
      <c r="AH79" s="34"/>
      <c r="AI79" s="34"/>
      <c r="AJ79" s="34"/>
      <c r="AK79" s="34">
        <v>1.5489999999999999E-5</v>
      </c>
      <c r="AL79" s="34"/>
      <c r="AM79" s="34"/>
      <c r="AN79" s="34"/>
      <c r="AO79" s="34"/>
      <c r="AP79" s="34"/>
      <c r="AQ79" s="34"/>
      <c r="AR79" s="34"/>
      <c r="AS79" s="34"/>
      <c r="AT79" s="34"/>
      <c r="AU79" s="34"/>
      <c r="AV79" s="34"/>
      <c r="AW79" s="34"/>
      <c r="AX79" s="34"/>
      <c r="AY79" s="34"/>
      <c r="AZ79" s="34"/>
      <c r="BA79" s="34"/>
      <c r="BB79" s="34"/>
      <c r="BC79" s="34"/>
      <c r="BD79" s="34"/>
    </row>
    <row r="80" spans="1:56">
      <c r="A80" s="12" t="s">
        <v>56</v>
      </c>
      <c r="B80" s="12">
        <v>2019</v>
      </c>
      <c r="C80" s="12"/>
      <c r="D80" s="12" t="s">
        <v>57</v>
      </c>
      <c r="E80" s="14" t="s">
        <v>75</v>
      </c>
      <c r="F80" s="12" t="s">
        <v>73</v>
      </c>
      <c r="G80" s="16"/>
      <c r="H80" s="15">
        <f>25094/2</f>
        <v>12547</v>
      </c>
      <c r="I80" s="34"/>
      <c r="J80" s="34"/>
      <c r="K80" s="10"/>
      <c r="L80" s="10"/>
      <c r="M80" s="10"/>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v>0</v>
      </c>
      <c r="AM80" s="34"/>
      <c r="AN80" s="34"/>
      <c r="AO80" s="34"/>
      <c r="AP80" s="34"/>
      <c r="AQ80" s="34"/>
      <c r="AR80" s="34"/>
      <c r="AS80" s="34"/>
      <c r="AT80" s="34"/>
      <c r="AU80" s="34"/>
      <c r="AV80" s="34"/>
      <c r="AW80" s="34"/>
      <c r="AX80" s="34"/>
      <c r="AY80" s="34"/>
      <c r="AZ80" s="34"/>
      <c r="BA80" s="34"/>
      <c r="BB80" s="34"/>
      <c r="BC80" s="34"/>
      <c r="BD80" s="34"/>
    </row>
    <row r="81" spans="1:56">
      <c r="A81" s="12" t="s">
        <v>56</v>
      </c>
      <c r="B81" s="12">
        <v>2019</v>
      </c>
      <c r="C81" s="12"/>
      <c r="D81" s="12" t="s">
        <v>57</v>
      </c>
      <c r="E81" s="6" t="s">
        <v>74</v>
      </c>
      <c r="F81" s="12" t="s">
        <v>73</v>
      </c>
      <c r="G81" s="16"/>
      <c r="H81" s="15">
        <f>129020/2</f>
        <v>64510</v>
      </c>
      <c r="I81" s="34"/>
      <c r="J81" s="34"/>
      <c r="K81" s="10"/>
      <c r="L81" s="10"/>
      <c r="M81" s="10"/>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v>7.7509999999999995E-5</v>
      </c>
      <c r="AM81" s="34"/>
      <c r="AN81" s="34"/>
      <c r="AO81" s="34"/>
      <c r="AP81" s="34"/>
      <c r="AQ81" s="34"/>
      <c r="AR81" s="34"/>
      <c r="AS81" s="34"/>
      <c r="AT81" s="34"/>
      <c r="AU81" s="34"/>
      <c r="AV81" s="34"/>
      <c r="AW81" s="34"/>
      <c r="AX81" s="34"/>
      <c r="AY81" s="34"/>
      <c r="AZ81" s="34"/>
      <c r="BA81" s="34"/>
      <c r="BB81" s="34"/>
      <c r="BC81" s="34"/>
      <c r="BD81" s="34"/>
    </row>
    <row r="82" spans="1:56">
      <c r="A82" s="12" t="s">
        <v>56</v>
      </c>
      <c r="B82" s="12">
        <v>2019</v>
      </c>
      <c r="C82" s="12"/>
      <c r="D82" s="12" t="s">
        <v>57</v>
      </c>
      <c r="E82" s="6" t="s">
        <v>74</v>
      </c>
      <c r="F82" s="12" t="s">
        <v>73</v>
      </c>
      <c r="G82" s="16"/>
      <c r="H82" s="15">
        <f>113554/2</f>
        <v>56777</v>
      </c>
      <c r="I82" s="34"/>
      <c r="J82" s="34"/>
      <c r="K82" s="10"/>
      <c r="L82" s="10"/>
      <c r="M82" s="10"/>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v>8.8060000000000001E-6</v>
      </c>
      <c r="AP82" s="34"/>
      <c r="AQ82" s="34"/>
      <c r="AR82" s="34"/>
      <c r="AS82" s="34"/>
      <c r="AT82" s="34"/>
      <c r="AU82" s="34"/>
      <c r="AV82" s="34"/>
      <c r="AW82" s="34"/>
      <c r="AX82" s="34"/>
      <c r="AY82" s="34"/>
      <c r="AZ82" s="34"/>
      <c r="BA82" s="34"/>
      <c r="BB82" s="34"/>
      <c r="BC82" s="34"/>
      <c r="BD82" s="34"/>
    </row>
    <row r="83" spans="1:56">
      <c r="A83" s="12" t="s">
        <v>56</v>
      </c>
      <c r="B83" s="12">
        <v>2019</v>
      </c>
      <c r="C83" s="12"/>
      <c r="D83" s="12" t="s">
        <v>57</v>
      </c>
      <c r="E83" s="6" t="s">
        <v>74</v>
      </c>
      <c r="F83" s="12" t="s">
        <v>73</v>
      </c>
      <c r="G83" s="16"/>
      <c r="H83" s="15">
        <f>113570/2</f>
        <v>56785</v>
      </c>
      <c r="I83" s="34"/>
      <c r="J83" s="34"/>
      <c r="K83" s="10"/>
      <c r="L83" s="10"/>
      <c r="M83" s="10"/>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v>8.8049999999999996E-6</v>
      </c>
      <c r="AQ83" s="34"/>
      <c r="AR83" s="34"/>
      <c r="AS83" s="34"/>
      <c r="AT83" s="34"/>
      <c r="AU83" s="34"/>
      <c r="AV83" s="34"/>
      <c r="AW83" s="34"/>
      <c r="AX83" s="34"/>
      <c r="AY83" s="34"/>
      <c r="AZ83" s="34"/>
      <c r="BA83" s="34"/>
      <c r="BB83" s="34"/>
      <c r="BC83" s="34"/>
      <c r="BD83" s="34"/>
    </row>
    <row r="84" spans="1:56">
      <c r="A84" s="12" t="s">
        <v>56</v>
      </c>
      <c r="B84" s="12">
        <v>2019</v>
      </c>
      <c r="C84" s="12"/>
      <c r="D84" s="12" t="s">
        <v>57</v>
      </c>
      <c r="E84" s="14" t="s">
        <v>75</v>
      </c>
      <c r="F84" s="12" t="s">
        <v>73</v>
      </c>
      <c r="G84" s="16"/>
      <c r="H84" s="15">
        <f>25118/2</f>
        <v>12559</v>
      </c>
      <c r="I84" s="34"/>
      <c r="J84" s="34"/>
      <c r="K84" s="10"/>
      <c r="L84" s="10"/>
      <c r="M84" s="10"/>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v>3.981E-5</v>
      </c>
      <c r="AR84" s="34"/>
      <c r="AS84" s="34"/>
      <c r="AT84" s="34"/>
      <c r="AU84" s="34"/>
      <c r="AV84" s="34"/>
      <c r="AW84" s="34"/>
      <c r="AX84" s="34"/>
      <c r="AY84" s="34"/>
      <c r="AZ84" s="34"/>
      <c r="BA84" s="34"/>
      <c r="BB84" s="34"/>
      <c r="BC84" s="34"/>
      <c r="BD84" s="34"/>
    </row>
    <row r="85" spans="1:56">
      <c r="A85" s="12" t="s">
        <v>56</v>
      </c>
      <c r="B85" s="12">
        <v>2019</v>
      </c>
      <c r="C85" s="12"/>
      <c r="D85" s="12" t="s">
        <v>57</v>
      </c>
      <c r="E85" s="6" t="s">
        <v>74</v>
      </c>
      <c r="F85" s="12" t="s">
        <v>73</v>
      </c>
      <c r="G85" s="16"/>
      <c r="H85" s="15">
        <f>129014/2</f>
        <v>64507</v>
      </c>
      <c r="I85" s="34"/>
      <c r="J85" s="34"/>
      <c r="K85" s="10"/>
      <c r="L85" s="10"/>
      <c r="M85" s="10"/>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v>7.7510000000000008E-6</v>
      </c>
      <c r="AR85" s="34"/>
      <c r="AS85" s="34"/>
      <c r="AT85" s="34"/>
      <c r="AU85" s="34"/>
      <c r="AV85" s="34"/>
      <c r="AW85" s="34"/>
      <c r="AX85" s="34"/>
      <c r="AY85" s="34"/>
      <c r="AZ85" s="34"/>
      <c r="BA85" s="34"/>
      <c r="BB85" s="34"/>
      <c r="BC85" s="34"/>
      <c r="BD85" s="34"/>
    </row>
    <row r="86" spans="1:56">
      <c r="A86" s="12" t="s">
        <v>56</v>
      </c>
      <c r="B86" s="12">
        <v>2019</v>
      </c>
      <c r="C86" s="12"/>
      <c r="D86" s="12" t="s">
        <v>57</v>
      </c>
      <c r="E86" s="6" t="s">
        <v>74</v>
      </c>
      <c r="F86" s="12" t="s">
        <v>73</v>
      </c>
      <c r="G86" s="16"/>
      <c r="H86" s="15">
        <f>113586/2</f>
        <v>56793</v>
      </c>
      <c r="I86" s="34"/>
      <c r="J86" s="34"/>
      <c r="K86" s="10"/>
      <c r="L86" s="10"/>
      <c r="M86" s="10"/>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v>8.8040000000000007E-6</v>
      </c>
      <c r="AS86" s="34"/>
      <c r="AT86" s="34"/>
      <c r="AU86" s="34"/>
      <c r="AV86" s="34"/>
      <c r="AW86" s="34"/>
      <c r="AX86" s="34"/>
      <c r="AY86" s="34"/>
      <c r="AZ86" s="34"/>
      <c r="BA86" s="34"/>
      <c r="BB86" s="34"/>
      <c r="BC86" s="34"/>
      <c r="BD86" s="34"/>
    </row>
    <row r="87" spans="1:56">
      <c r="A87" s="12" t="s">
        <v>56</v>
      </c>
      <c r="B87" s="12">
        <v>2019</v>
      </c>
      <c r="C87" s="12"/>
      <c r="D87" s="12" t="s">
        <v>57</v>
      </c>
      <c r="E87" s="14" t="s">
        <v>75</v>
      </c>
      <c r="F87" s="12" t="s">
        <v>73</v>
      </c>
      <c r="G87" s="16"/>
      <c r="H87" s="15">
        <f>21640/2</f>
        <v>10820</v>
      </c>
      <c r="I87" s="34"/>
      <c r="J87" s="34"/>
      <c r="K87" s="10"/>
      <c r="L87" s="10"/>
      <c r="M87" s="10"/>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v>0</v>
      </c>
      <c r="AV87" s="34"/>
      <c r="AW87" s="34"/>
      <c r="AX87" s="34"/>
      <c r="AY87" s="34"/>
      <c r="AZ87" s="34"/>
      <c r="BA87" s="34"/>
      <c r="BB87" s="34"/>
      <c r="BC87" s="34"/>
      <c r="BD87" s="34"/>
    </row>
    <row r="88" spans="1:56">
      <c r="A88" s="12" t="s">
        <v>56</v>
      </c>
      <c r="B88" s="12">
        <v>2019</v>
      </c>
      <c r="C88" s="12"/>
      <c r="D88" s="12" t="s">
        <v>57</v>
      </c>
      <c r="E88" s="6" t="s">
        <v>74</v>
      </c>
      <c r="F88" s="12" t="s">
        <v>73</v>
      </c>
      <c r="G88" s="16"/>
      <c r="H88" s="15">
        <f>113642/2</f>
        <v>56821</v>
      </c>
      <c r="I88" s="34"/>
      <c r="J88" s="34"/>
      <c r="K88" s="10"/>
      <c r="L88" s="10"/>
      <c r="M88" s="10"/>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v>0</v>
      </c>
      <c r="AV88" s="34"/>
      <c r="AW88" s="34"/>
      <c r="AX88" s="34"/>
      <c r="AY88" s="34"/>
      <c r="AZ88" s="34"/>
      <c r="BA88" s="34"/>
      <c r="BB88" s="34"/>
      <c r="BC88" s="34"/>
      <c r="BD88" s="34"/>
    </row>
    <row r="89" spans="1:56">
      <c r="A89" s="12" t="s">
        <v>56</v>
      </c>
      <c r="B89" s="12">
        <v>2019</v>
      </c>
      <c r="C89" s="12"/>
      <c r="D89" s="12" t="s">
        <v>57</v>
      </c>
      <c r="E89" s="14" t="s">
        <v>75</v>
      </c>
      <c r="F89" s="12" t="s">
        <v>73</v>
      </c>
      <c r="G89" s="16"/>
      <c r="H89" s="15">
        <f>21628/2</f>
        <v>10814</v>
      </c>
      <c r="I89" s="34"/>
      <c r="J89" s="34"/>
      <c r="K89" s="10"/>
      <c r="L89" s="10"/>
      <c r="M89" s="10"/>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v>0</v>
      </c>
      <c r="AW89" s="34"/>
      <c r="AX89" s="34"/>
      <c r="AY89" s="34"/>
      <c r="AZ89" s="34"/>
      <c r="BA89" s="34"/>
      <c r="BB89" s="34"/>
      <c r="BC89" s="34"/>
      <c r="BD89" s="34"/>
    </row>
    <row r="90" spans="1:56">
      <c r="A90" s="12" t="s">
        <v>56</v>
      </c>
      <c r="B90" s="12">
        <v>2019</v>
      </c>
      <c r="C90" s="12"/>
      <c r="D90" s="12" t="s">
        <v>57</v>
      </c>
      <c r="E90" s="6" t="s">
        <v>74</v>
      </c>
      <c r="F90" s="12" t="s">
        <v>73</v>
      </c>
      <c r="G90" s="16"/>
      <c r="H90" s="15">
        <f>113686/2</f>
        <v>56843</v>
      </c>
      <c r="I90" s="34"/>
      <c r="J90" s="34"/>
      <c r="K90" s="10"/>
      <c r="L90" s="10"/>
      <c r="M90" s="10"/>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v>0</v>
      </c>
      <c r="AW90" s="34"/>
      <c r="AX90" s="34"/>
      <c r="AY90" s="34"/>
      <c r="AZ90" s="34"/>
      <c r="BA90" s="34"/>
      <c r="BB90" s="34"/>
      <c r="BC90" s="34"/>
      <c r="BD90" s="34"/>
    </row>
    <row r="91" spans="1:56">
      <c r="A91" s="12" t="s">
        <v>56</v>
      </c>
      <c r="B91" s="12">
        <v>2019</v>
      </c>
      <c r="C91" s="12"/>
      <c r="D91" s="12" t="s">
        <v>57</v>
      </c>
      <c r="E91" s="6" t="s">
        <v>74</v>
      </c>
      <c r="F91" s="12" t="s">
        <v>73</v>
      </c>
      <c r="G91" s="16"/>
      <c r="H91" s="15">
        <f>113662/2</f>
        <v>56831</v>
      </c>
      <c r="I91" s="34"/>
      <c r="J91" s="34"/>
      <c r="K91" s="10"/>
      <c r="L91" s="10"/>
      <c r="M91" s="10"/>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v>8.7979999999999995E-6</v>
      </c>
      <c r="AZ91" s="34"/>
      <c r="BA91" s="34"/>
      <c r="BB91" s="34"/>
      <c r="BC91" s="34"/>
      <c r="BD91" s="34"/>
    </row>
    <row r="92" spans="1:56">
      <c r="A92" s="12" t="s">
        <v>56</v>
      </c>
      <c r="B92" s="12">
        <v>2019</v>
      </c>
      <c r="C92" s="12"/>
      <c r="D92" s="12" t="s">
        <v>57</v>
      </c>
      <c r="E92" s="14" t="s">
        <v>75</v>
      </c>
      <c r="F92" s="12" t="s">
        <v>73</v>
      </c>
      <c r="G92" s="16"/>
      <c r="H92" s="15">
        <f>25096/2</f>
        <v>12548</v>
      </c>
      <c r="I92" s="34"/>
      <c r="J92" s="34"/>
      <c r="K92" s="10"/>
      <c r="L92" s="10"/>
      <c r="M92" s="10"/>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v>0</v>
      </c>
      <c r="BC92" s="34"/>
      <c r="BD92" s="34"/>
    </row>
    <row r="93" spans="1:56">
      <c r="A93" s="12" t="s">
        <v>56</v>
      </c>
      <c r="B93" s="12">
        <v>2019</v>
      </c>
      <c r="C93" s="12"/>
      <c r="D93" s="12" t="s">
        <v>57</v>
      </c>
      <c r="E93" s="6" t="s">
        <v>74</v>
      </c>
      <c r="F93" s="12" t="s">
        <v>73</v>
      </c>
      <c r="G93" s="16"/>
      <c r="H93" s="15">
        <f>129142/2</f>
        <v>64571</v>
      </c>
      <c r="I93" s="34"/>
      <c r="J93" s="34"/>
      <c r="K93" s="10"/>
      <c r="L93" s="10"/>
      <c r="M93" s="10"/>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v>2.323E-5</v>
      </c>
      <c r="BC93" s="34"/>
      <c r="BD93" s="34"/>
    </row>
    <row r="94" spans="1:56">
      <c r="A94" s="12"/>
      <c r="B94" s="12"/>
      <c r="C94" s="14"/>
      <c r="D94" s="12"/>
      <c r="E94" s="13"/>
      <c r="F94" s="12"/>
      <c r="G94" s="12"/>
      <c r="H94" s="15"/>
      <c r="I94" s="10"/>
      <c r="J94" s="10"/>
      <c r="K94" s="9"/>
      <c r="L94" s="10"/>
      <c r="M94" s="10"/>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row>
    <row r="95" spans="1:56">
      <c r="A95" s="18" t="s">
        <v>53</v>
      </c>
      <c r="B95" s="18"/>
      <c r="C95" s="18"/>
      <c r="D95" s="18"/>
      <c r="E95" s="18"/>
      <c r="F95" s="18"/>
      <c r="G95" s="18"/>
      <c r="H95" s="37"/>
      <c r="I95" s="7">
        <f t="shared" ref="I95:K95" si="12">IFERROR(SUMPRODUCT(I47:I93,--(I47:I93&lt;&gt;""),$H$47:$H$93)/SUMPRODUCT($H$47:$H$93,--(I47:I93&lt;&gt;"")),"")</f>
        <v>7.9298166391778725E-6</v>
      </c>
      <c r="J95" s="7">
        <f t="shared" si="12"/>
        <v>0</v>
      </c>
      <c r="K95" s="7" t="str">
        <f t="shared" si="12"/>
        <v/>
      </c>
      <c r="L95" s="7">
        <f>IFERROR(SUMPRODUCT(L47:L93,--(L47:L93&lt;&gt;""),$H$47:$H$93)/SUMPRODUCT($H$47:$H$93,--(L47:L93&lt;&gt;"")),"")</f>
        <v>0</v>
      </c>
      <c r="M95" s="7">
        <f t="shared" ref="M95:BD95" si="13">IFERROR(SUMPRODUCT(M47:M93,--(M47:M93&lt;&gt;""),$H$47:$H$93)/SUMPRODUCT($H$47:$H$93,--(M47:M93&lt;&gt;"")),"")</f>
        <v>1.2985748506881327E-5</v>
      </c>
      <c r="N95" s="7" t="str">
        <f t="shared" si="13"/>
        <v/>
      </c>
      <c r="O95" s="7">
        <f t="shared" si="13"/>
        <v>1.4774096493949737E-5</v>
      </c>
      <c r="P95" s="7" t="str">
        <f t="shared" si="13"/>
        <v/>
      </c>
      <c r="Q95" s="7" t="str">
        <f t="shared" si="13"/>
        <v/>
      </c>
      <c r="R95" s="7">
        <f t="shared" si="13"/>
        <v>0</v>
      </c>
      <c r="S95" s="7">
        <f t="shared" si="13"/>
        <v>7.3870397263916808E-6</v>
      </c>
      <c r="T95" s="7" t="str">
        <f t="shared" si="13"/>
        <v/>
      </c>
      <c r="U95" s="7">
        <f t="shared" si="13"/>
        <v>4.4308953019539495E-5</v>
      </c>
      <c r="V95" s="7" t="str">
        <f t="shared" si="13"/>
        <v/>
      </c>
      <c r="W95" s="7">
        <f t="shared" si="13"/>
        <v>1.0372885066559514E-4</v>
      </c>
      <c r="X95" s="7">
        <f t="shared" si="13"/>
        <v>0</v>
      </c>
      <c r="Y95" s="7">
        <f t="shared" si="13"/>
        <v>1.814362042149467E-4</v>
      </c>
      <c r="Z95" s="7">
        <f t="shared" si="13"/>
        <v>4.5357414783036964E-5</v>
      </c>
      <c r="AA95" s="7">
        <f t="shared" si="13"/>
        <v>7.4357749620772736E-6</v>
      </c>
      <c r="AB95" s="7">
        <f t="shared" si="13"/>
        <v>0</v>
      </c>
      <c r="AC95" s="7" t="str">
        <f t="shared" si="13"/>
        <v/>
      </c>
      <c r="AD95" s="7" t="str">
        <f t="shared" si="13"/>
        <v/>
      </c>
      <c r="AE95" s="7">
        <f t="shared" si="13"/>
        <v>3.2455152785710577E-5</v>
      </c>
      <c r="AF95" s="7" t="str">
        <f t="shared" si="13"/>
        <v/>
      </c>
      <c r="AG95" s="7" t="str">
        <f t="shared" si="13"/>
        <v/>
      </c>
      <c r="AH95" s="7">
        <f t="shared" si="13"/>
        <v>0</v>
      </c>
      <c r="AI95" s="7">
        <f t="shared" si="13"/>
        <v>3.2222766286487528E-5</v>
      </c>
      <c r="AJ95" s="7" t="str">
        <f t="shared" si="13"/>
        <v/>
      </c>
      <c r="AK95" s="7">
        <f t="shared" si="13"/>
        <v>1.2967568450952671E-5</v>
      </c>
      <c r="AL95" s="7">
        <f t="shared" si="13"/>
        <v>6.4889239134666545E-5</v>
      </c>
      <c r="AM95" s="7" t="str">
        <f t="shared" si="13"/>
        <v/>
      </c>
      <c r="AN95" s="7" t="str">
        <f t="shared" si="13"/>
        <v/>
      </c>
      <c r="AO95" s="7">
        <f t="shared" si="13"/>
        <v>7.3961281360946744E-6</v>
      </c>
      <c r="AP95" s="7">
        <f t="shared" si="13"/>
        <v>7.3955644385936362E-6</v>
      </c>
      <c r="AQ95" s="7">
        <f t="shared" si="13"/>
        <v>1.2975469688319103E-5</v>
      </c>
      <c r="AR95" s="7">
        <f t="shared" si="13"/>
        <v>7.3948912519411381E-6</v>
      </c>
      <c r="AS95" s="7" t="str">
        <f t="shared" si="13"/>
        <v/>
      </c>
      <c r="AT95" s="7" t="str">
        <f t="shared" si="13"/>
        <v/>
      </c>
      <c r="AU95" s="7">
        <f t="shared" si="13"/>
        <v>0</v>
      </c>
      <c r="AV95" s="7">
        <f t="shared" si="13"/>
        <v>0</v>
      </c>
      <c r="AW95" s="7" t="str">
        <f t="shared" si="13"/>
        <v/>
      </c>
      <c r="AX95" s="7" t="str">
        <f t="shared" si="13"/>
        <v/>
      </c>
      <c r="AY95" s="7">
        <f t="shared" si="13"/>
        <v>7.3906425140052913E-6</v>
      </c>
      <c r="AZ95" s="7" t="str">
        <f t="shared" si="13"/>
        <v/>
      </c>
      <c r="BA95" s="7" t="str">
        <f t="shared" si="13"/>
        <v/>
      </c>
      <c r="BB95" s="7">
        <f t="shared" si="13"/>
        <v>1.9450256486728302E-5</v>
      </c>
      <c r="BC95" s="7" t="str">
        <f t="shared" si="13"/>
        <v/>
      </c>
      <c r="BD95" s="7" t="str">
        <f t="shared" si="13"/>
        <v/>
      </c>
    </row>
    <row r="96" spans="1:56">
      <c r="A96" s="18" t="s">
        <v>52</v>
      </c>
      <c r="B96" s="18"/>
      <c r="C96" s="18"/>
      <c r="D96" s="18"/>
      <c r="E96" s="18"/>
      <c r="F96" s="18"/>
      <c r="G96" s="18"/>
      <c r="H96" s="37"/>
      <c r="I96" s="7">
        <f t="shared" ref="I96:K96" si="14">IF(I95="","",MIN(I47:I93))</f>
        <v>0</v>
      </c>
      <c r="J96" s="7">
        <f t="shared" si="14"/>
        <v>0</v>
      </c>
      <c r="K96" s="7" t="str">
        <f t="shared" si="14"/>
        <v/>
      </c>
      <c r="L96" s="7">
        <f>IF(L95="","",MIN(L47:L93))</f>
        <v>0</v>
      </c>
      <c r="M96" s="7">
        <f t="shared" ref="M96:BD96" si="15">IF(M95="","",MIN(M47:M93))</f>
        <v>0</v>
      </c>
      <c r="N96" s="7" t="str">
        <f t="shared" si="15"/>
        <v/>
      </c>
      <c r="O96" s="7">
        <f t="shared" si="15"/>
        <v>8.7930000000000003E-6</v>
      </c>
      <c r="P96" s="7" t="str">
        <f t="shared" si="15"/>
        <v/>
      </c>
      <c r="Q96" s="7" t="str">
        <f t="shared" si="15"/>
        <v/>
      </c>
      <c r="R96" s="7">
        <f t="shared" si="15"/>
        <v>0</v>
      </c>
      <c r="S96" s="7">
        <f t="shared" si="15"/>
        <v>0</v>
      </c>
      <c r="T96" s="7" t="str">
        <f t="shared" si="15"/>
        <v/>
      </c>
      <c r="U96" s="7">
        <f t="shared" si="15"/>
        <v>0</v>
      </c>
      <c r="V96" s="7" t="str">
        <f t="shared" si="15"/>
        <v/>
      </c>
      <c r="W96" s="7">
        <f t="shared" si="15"/>
        <v>0</v>
      </c>
      <c r="X96" s="7">
        <f t="shared" si="15"/>
        <v>0</v>
      </c>
      <c r="Y96" s="7">
        <f t="shared" si="15"/>
        <v>1.194E-4</v>
      </c>
      <c r="Z96" s="7">
        <f t="shared" si="15"/>
        <v>7.7409999999999992E-6</v>
      </c>
      <c r="AA96" s="7">
        <f t="shared" si="15"/>
        <v>0</v>
      </c>
      <c r="AB96" s="7">
        <f t="shared" si="15"/>
        <v>0</v>
      </c>
      <c r="AC96" s="7" t="str">
        <f t="shared" si="15"/>
        <v/>
      </c>
      <c r="AD96" s="7" t="str">
        <f t="shared" si="15"/>
        <v/>
      </c>
      <c r="AE96" s="7">
        <f t="shared" si="15"/>
        <v>0</v>
      </c>
      <c r="AF96" s="7" t="str">
        <f t="shared" si="15"/>
        <v/>
      </c>
      <c r="AG96" s="7" t="str">
        <f t="shared" si="15"/>
        <v/>
      </c>
      <c r="AH96" s="7">
        <f t="shared" si="15"/>
        <v>0</v>
      </c>
      <c r="AI96" s="7">
        <f t="shared" si="15"/>
        <v>0</v>
      </c>
      <c r="AJ96" s="7" t="str">
        <f t="shared" si="15"/>
        <v/>
      </c>
      <c r="AK96" s="7">
        <f t="shared" si="15"/>
        <v>0</v>
      </c>
      <c r="AL96" s="7">
        <f t="shared" si="15"/>
        <v>0</v>
      </c>
      <c r="AM96" s="7" t="str">
        <f t="shared" si="15"/>
        <v/>
      </c>
      <c r="AN96" s="7" t="str">
        <f t="shared" si="15"/>
        <v/>
      </c>
      <c r="AO96" s="7">
        <f t="shared" si="15"/>
        <v>0</v>
      </c>
      <c r="AP96" s="7">
        <f t="shared" si="15"/>
        <v>0</v>
      </c>
      <c r="AQ96" s="7">
        <f t="shared" si="15"/>
        <v>7.7510000000000008E-6</v>
      </c>
      <c r="AR96" s="7">
        <f t="shared" si="15"/>
        <v>0</v>
      </c>
      <c r="AS96" s="7" t="str">
        <f t="shared" si="15"/>
        <v/>
      </c>
      <c r="AT96" s="7" t="str">
        <f t="shared" si="15"/>
        <v/>
      </c>
      <c r="AU96" s="7">
        <f t="shared" si="15"/>
        <v>0</v>
      </c>
      <c r="AV96" s="7">
        <f t="shared" si="15"/>
        <v>0</v>
      </c>
      <c r="AW96" s="7" t="str">
        <f t="shared" si="15"/>
        <v/>
      </c>
      <c r="AX96" s="7" t="str">
        <f t="shared" si="15"/>
        <v/>
      </c>
      <c r="AY96" s="7">
        <f t="shared" si="15"/>
        <v>0</v>
      </c>
      <c r="AZ96" s="7" t="str">
        <f t="shared" si="15"/>
        <v/>
      </c>
      <c r="BA96" s="7" t="str">
        <f t="shared" si="15"/>
        <v/>
      </c>
      <c r="BB96" s="7">
        <f t="shared" si="15"/>
        <v>0</v>
      </c>
      <c r="BC96" s="7" t="str">
        <f t="shared" si="15"/>
        <v/>
      </c>
      <c r="BD96" s="7" t="str">
        <f t="shared" si="15"/>
        <v/>
      </c>
    </row>
    <row r="97" spans="1:56">
      <c r="A97" s="18" t="s">
        <v>51</v>
      </c>
      <c r="B97" s="18"/>
      <c r="C97" s="18"/>
      <c r="D97" s="18"/>
      <c r="E97" s="18"/>
      <c r="F97" s="18"/>
      <c r="G97" s="18"/>
      <c r="H97" s="37"/>
      <c r="I97" s="7">
        <f t="shared" ref="I97:K97" si="16">IF(I95="","",MAX(I47:I93))</f>
        <v>9.4660000000000005E-6</v>
      </c>
      <c r="J97" s="7">
        <f t="shared" si="16"/>
        <v>0</v>
      </c>
      <c r="K97" s="7" t="str">
        <f t="shared" si="16"/>
        <v/>
      </c>
      <c r="L97" s="7">
        <f>IF(L95="","",MAX(L47:L93))</f>
        <v>0</v>
      </c>
      <c r="M97" s="7">
        <f t="shared" ref="M97:BD97" si="17">IF(M95="","",MAX(M47:M93))</f>
        <v>1.5509999999999999E-5</v>
      </c>
      <c r="N97" s="7" t="str">
        <f t="shared" si="17"/>
        <v/>
      </c>
      <c r="O97" s="7">
        <f t="shared" si="17"/>
        <v>4.6199999999999998E-5</v>
      </c>
      <c r="P97" s="7" t="str">
        <f t="shared" si="17"/>
        <v/>
      </c>
      <c r="Q97" s="7" t="str">
        <f t="shared" si="17"/>
        <v/>
      </c>
      <c r="R97" s="7">
        <f t="shared" si="17"/>
        <v>0</v>
      </c>
      <c r="S97" s="7">
        <f t="shared" si="17"/>
        <v>8.7930000000000003E-6</v>
      </c>
      <c r="T97" s="7" t="str">
        <f t="shared" si="17"/>
        <v/>
      </c>
      <c r="U97" s="7">
        <f t="shared" si="17"/>
        <v>5.274E-5</v>
      </c>
      <c r="V97" s="7" t="str">
        <f t="shared" si="17"/>
        <v/>
      </c>
      <c r="W97" s="7">
        <f t="shared" si="17"/>
        <v>1.239E-4</v>
      </c>
      <c r="X97" s="7">
        <f t="shared" si="17"/>
        <v>0</v>
      </c>
      <c r="Y97" s="7">
        <f t="shared" si="17"/>
        <v>1.9349999999999999E-4</v>
      </c>
      <c r="Z97" s="7">
        <f t="shared" si="17"/>
        <v>2.388E-4</v>
      </c>
      <c r="AA97" s="7">
        <f t="shared" si="17"/>
        <v>8.8599999999999999E-6</v>
      </c>
      <c r="AB97" s="7">
        <f t="shared" si="17"/>
        <v>0</v>
      </c>
      <c r="AC97" s="7" t="str">
        <f t="shared" si="17"/>
        <v/>
      </c>
      <c r="AD97" s="7" t="str">
        <f t="shared" si="17"/>
        <v/>
      </c>
      <c r="AE97" s="7">
        <f t="shared" si="17"/>
        <v>3.8729999999999997E-5</v>
      </c>
      <c r="AF97" s="7" t="str">
        <f t="shared" si="17"/>
        <v/>
      </c>
      <c r="AG97" s="7" t="str">
        <f t="shared" si="17"/>
        <v/>
      </c>
      <c r="AH97" s="7">
        <f t="shared" si="17"/>
        <v>0</v>
      </c>
      <c r="AI97" s="7">
        <f t="shared" si="17"/>
        <v>3.5819999999999999E-5</v>
      </c>
      <c r="AJ97" s="7" t="str">
        <f t="shared" si="17"/>
        <v/>
      </c>
      <c r="AK97" s="7">
        <f t="shared" si="17"/>
        <v>1.5489999999999999E-5</v>
      </c>
      <c r="AL97" s="7">
        <f t="shared" si="17"/>
        <v>7.7509999999999995E-5</v>
      </c>
      <c r="AM97" s="7" t="str">
        <f t="shared" si="17"/>
        <v/>
      </c>
      <c r="AN97" s="7" t="str">
        <f t="shared" si="17"/>
        <v/>
      </c>
      <c r="AO97" s="7">
        <f t="shared" si="17"/>
        <v>8.8060000000000001E-6</v>
      </c>
      <c r="AP97" s="7">
        <f t="shared" si="17"/>
        <v>8.8049999999999996E-6</v>
      </c>
      <c r="AQ97" s="7">
        <f t="shared" si="17"/>
        <v>3.981E-5</v>
      </c>
      <c r="AR97" s="7">
        <f t="shared" si="17"/>
        <v>8.8040000000000007E-6</v>
      </c>
      <c r="AS97" s="7" t="str">
        <f t="shared" si="17"/>
        <v/>
      </c>
      <c r="AT97" s="7" t="str">
        <f t="shared" si="17"/>
        <v/>
      </c>
      <c r="AU97" s="7">
        <f t="shared" si="17"/>
        <v>0</v>
      </c>
      <c r="AV97" s="7">
        <f t="shared" si="17"/>
        <v>0</v>
      </c>
      <c r="AW97" s="7" t="str">
        <f t="shared" si="17"/>
        <v/>
      </c>
      <c r="AX97" s="7" t="str">
        <f t="shared" si="17"/>
        <v/>
      </c>
      <c r="AY97" s="7">
        <f t="shared" si="17"/>
        <v>8.7979999999999995E-6</v>
      </c>
      <c r="AZ97" s="7" t="str">
        <f t="shared" si="17"/>
        <v/>
      </c>
      <c r="BA97" s="7" t="str">
        <f t="shared" si="17"/>
        <v/>
      </c>
      <c r="BB97" s="7">
        <f t="shared" si="17"/>
        <v>2.323E-5</v>
      </c>
      <c r="BC97" s="7" t="str">
        <f t="shared" si="17"/>
        <v/>
      </c>
      <c r="BD97" s="7" t="str">
        <f t="shared" si="17"/>
        <v/>
      </c>
    </row>
    <row r="98" spans="1:56">
      <c r="A98" s="11"/>
      <c r="B98" s="11"/>
      <c r="C98" s="11"/>
      <c r="D98" s="11"/>
      <c r="E98" s="11"/>
      <c r="F98" s="11"/>
      <c r="G98" s="11"/>
      <c r="H98" s="15"/>
      <c r="I98" s="10"/>
      <c r="J98" s="10"/>
      <c r="K98" s="10"/>
      <c r="L98" s="10"/>
      <c r="M98" s="10"/>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row>
    <row r="99" spans="1:56">
      <c r="A99" s="12" t="s">
        <v>56</v>
      </c>
      <c r="B99" s="12">
        <v>2019</v>
      </c>
      <c r="C99" s="12"/>
      <c r="D99" s="12" t="s">
        <v>35</v>
      </c>
      <c r="E99" s="13" t="s">
        <v>35</v>
      </c>
      <c r="F99" s="12" t="s">
        <v>73</v>
      </c>
      <c r="G99" s="12"/>
      <c r="H99" s="15">
        <f>33538/2</f>
        <v>16769</v>
      </c>
      <c r="I99" s="10">
        <v>0</v>
      </c>
      <c r="J99" s="10"/>
      <c r="K99" s="10"/>
      <c r="L99" s="10"/>
      <c r="M99" s="10"/>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row>
    <row r="100" spans="1:56">
      <c r="A100" s="12" t="s">
        <v>56</v>
      </c>
      <c r="B100" s="12">
        <v>2019</v>
      </c>
      <c r="C100" s="12"/>
      <c r="D100" s="12" t="s">
        <v>35</v>
      </c>
      <c r="E100" s="13" t="s">
        <v>35</v>
      </c>
      <c r="F100" s="12" t="s">
        <v>73</v>
      </c>
      <c r="G100" s="12"/>
      <c r="H100" s="15">
        <f>33976/2</f>
        <v>16988</v>
      </c>
      <c r="I100" s="10"/>
      <c r="J100" s="10">
        <v>2.9430000000000001E-5</v>
      </c>
      <c r="K100" s="10"/>
      <c r="L100" s="10"/>
      <c r="M100" s="10"/>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row>
    <row r="101" spans="1:56">
      <c r="A101" s="12" t="s">
        <v>56</v>
      </c>
      <c r="B101" s="12">
        <v>2019</v>
      </c>
      <c r="C101" s="12"/>
      <c r="D101" s="12" t="s">
        <v>35</v>
      </c>
      <c r="E101" s="13" t="s">
        <v>35</v>
      </c>
      <c r="F101" s="12" t="s">
        <v>73</v>
      </c>
      <c r="G101" s="12"/>
      <c r="H101" s="15">
        <f>34570/2</f>
        <v>17285</v>
      </c>
      <c r="I101" s="10"/>
      <c r="J101" s="10"/>
      <c r="K101" s="10"/>
      <c r="L101" s="10">
        <v>2.8929999999999999E-5</v>
      </c>
      <c r="M101" s="10"/>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row>
    <row r="102" spans="1:56">
      <c r="A102" s="12" t="s">
        <v>56</v>
      </c>
      <c r="B102" s="12">
        <v>2019</v>
      </c>
      <c r="C102" s="12"/>
      <c r="D102" s="12" t="s">
        <v>35</v>
      </c>
      <c r="E102" s="13" t="s">
        <v>35</v>
      </c>
      <c r="F102" s="12" t="s">
        <v>73</v>
      </c>
      <c r="G102" s="12"/>
      <c r="H102" s="15">
        <f>35438/2</f>
        <v>17719</v>
      </c>
      <c r="I102" s="10"/>
      <c r="J102" s="10"/>
      <c r="K102" s="10"/>
      <c r="L102" s="10"/>
      <c r="M102" s="10">
        <v>0</v>
      </c>
      <c r="N102" s="34"/>
      <c r="O102" s="34"/>
      <c r="P102" s="34"/>
      <c r="Q102" s="34"/>
      <c r="R102" s="34"/>
      <c r="S102" s="34"/>
      <c r="T102" s="34"/>
      <c r="U102" s="34"/>
      <c r="V102" s="34"/>
      <c r="W102" s="34">
        <v>1.4109999999999999E-4</v>
      </c>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v>2.8220000000000001E-5</v>
      </c>
      <c r="BC102" s="34"/>
      <c r="BD102" s="34"/>
    </row>
    <row r="103" spans="1:56">
      <c r="A103" s="12" t="s">
        <v>56</v>
      </c>
      <c r="B103" s="12">
        <v>2019</v>
      </c>
      <c r="C103" s="12"/>
      <c r="D103" s="12" t="s">
        <v>35</v>
      </c>
      <c r="E103" s="13" t="s">
        <v>35</v>
      </c>
      <c r="F103" s="12" t="s">
        <v>73</v>
      </c>
      <c r="G103" s="12"/>
      <c r="H103" s="15">
        <f>34590/2</f>
        <v>17295</v>
      </c>
      <c r="I103" s="10"/>
      <c r="J103" s="10"/>
      <c r="K103" s="10"/>
      <c r="L103" s="10"/>
      <c r="M103" s="10"/>
      <c r="N103" s="34"/>
      <c r="O103" s="34">
        <v>0</v>
      </c>
      <c r="P103" s="34"/>
      <c r="Q103" s="34"/>
      <c r="R103" s="34"/>
      <c r="S103" s="34">
        <v>0</v>
      </c>
      <c r="T103" s="34"/>
      <c r="U103" s="34">
        <v>1.4459999999999999E-4</v>
      </c>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v>0</v>
      </c>
      <c r="AZ103" s="34"/>
      <c r="BA103" s="34"/>
      <c r="BB103" s="34"/>
      <c r="BC103" s="34"/>
      <c r="BD103" s="34"/>
    </row>
    <row r="104" spans="1:56">
      <c r="A104" s="12" t="s">
        <v>56</v>
      </c>
      <c r="B104" s="12">
        <v>2019</v>
      </c>
      <c r="C104" s="12"/>
      <c r="D104" s="12" t="s">
        <v>35</v>
      </c>
      <c r="E104" s="13" t="s">
        <v>35</v>
      </c>
      <c r="F104" s="12" t="s">
        <v>73</v>
      </c>
      <c r="G104" s="12"/>
      <c r="H104" s="15">
        <f>35436/2</f>
        <v>17718</v>
      </c>
      <c r="I104" s="10"/>
      <c r="J104" s="10"/>
      <c r="K104" s="10"/>
      <c r="L104" s="10"/>
      <c r="M104" s="10"/>
      <c r="N104" s="34"/>
      <c r="O104" s="34"/>
      <c r="P104" s="34"/>
      <c r="Q104" s="34"/>
      <c r="R104" s="34">
        <v>0</v>
      </c>
      <c r="S104" s="34"/>
      <c r="T104" s="34"/>
      <c r="U104" s="34"/>
      <c r="V104" s="34"/>
      <c r="W104" s="34"/>
      <c r="X104" s="34"/>
      <c r="Y104" s="34"/>
      <c r="Z104" s="34"/>
      <c r="AA104" s="34"/>
      <c r="AB104" s="34"/>
      <c r="AC104" s="34"/>
      <c r="AD104" s="34"/>
      <c r="AE104" s="34">
        <v>0</v>
      </c>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row>
    <row r="105" spans="1:56">
      <c r="A105" s="12" t="s">
        <v>56</v>
      </c>
      <c r="B105" s="12">
        <v>2019</v>
      </c>
      <c r="C105" s="12"/>
      <c r="D105" s="12" t="s">
        <v>35</v>
      </c>
      <c r="E105" s="13" t="s">
        <v>35</v>
      </c>
      <c r="F105" s="12" t="s">
        <v>73</v>
      </c>
      <c r="G105" s="12"/>
      <c r="H105" s="15">
        <f>34592/2</f>
        <v>17296</v>
      </c>
      <c r="I105" s="10"/>
      <c r="J105" s="10"/>
      <c r="K105" s="10"/>
      <c r="L105" s="10"/>
      <c r="M105" s="10"/>
      <c r="N105" s="34"/>
      <c r="O105" s="34"/>
      <c r="P105" s="34"/>
      <c r="Q105" s="34"/>
      <c r="R105" s="34"/>
      <c r="S105" s="34"/>
      <c r="T105" s="34"/>
      <c r="U105" s="34"/>
      <c r="V105" s="34"/>
      <c r="W105" s="34"/>
      <c r="X105" s="34">
        <v>2.8909999999999999E-5</v>
      </c>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row>
    <row r="106" spans="1:56">
      <c r="A106" s="12" t="s">
        <v>56</v>
      </c>
      <c r="B106" s="12">
        <v>2019</v>
      </c>
      <c r="C106" s="12"/>
      <c r="D106" s="12" t="s">
        <v>35</v>
      </c>
      <c r="E106" s="13" t="s">
        <v>35</v>
      </c>
      <c r="F106" s="12" t="s">
        <v>73</v>
      </c>
      <c r="G106" s="12"/>
      <c r="H106" s="15">
        <f>35440/2</f>
        <v>17720</v>
      </c>
      <c r="I106" s="10"/>
      <c r="J106" s="10"/>
      <c r="K106" s="10"/>
      <c r="L106" s="10"/>
      <c r="M106" s="10"/>
      <c r="N106" s="34"/>
      <c r="O106" s="34"/>
      <c r="P106" s="34"/>
      <c r="Q106" s="34"/>
      <c r="R106" s="34"/>
      <c r="S106" s="34"/>
      <c r="T106" s="34"/>
      <c r="U106" s="34"/>
      <c r="V106" s="34"/>
      <c r="W106" s="34"/>
      <c r="X106" s="34"/>
      <c r="Y106" s="34">
        <v>0</v>
      </c>
      <c r="Z106" s="34">
        <v>0</v>
      </c>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row>
    <row r="107" spans="1:56">
      <c r="A107" s="12" t="s">
        <v>56</v>
      </c>
      <c r="B107" s="12">
        <v>2019</v>
      </c>
      <c r="C107" s="12"/>
      <c r="D107" s="12" t="s">
        <v>35</v>
      </c>
      <c r="E107" s="13" t="s">
        <v>35</v>
      </c>
      <c r="F107" s="12" t="s">
        <v>73</v>
      </c>
      <c r="G107" s="12"/>
      <c r="H107" s="15">
        <f>34588/2</f>
        <v>17294</v>
      </c>
      <c r="I107" s="10"/>
      <c r="J107" s="10"/>
      <c r="K107" s="10"/>
      <c r="L107" s="10"/>
      <c r="M107" s="10"/>
      <c r="N107" s="34"/>
      <c r="O107" s="34"/>
      <c r="P107" s="34"/>
      <c r="Q107" s="34"/>
      <c r="R107" s="34"/>
      <c r="S107" s="34"/>
      <c r="T107" s="34"/>
      <c r="U107" s="34"/>
      <c r="V107" s="34"/>
      <c r="W107" s="34"/>
      <c r="X107" s="34"/>
      <c r="Y107" s="34"/>
      <c r="Z107" s="34"/>
      <c r="AA107" s="34">
        <v>0</v>
      </c>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row>
    <row r="108" spans="1:56">
      <c r="A108" s="12" t="s">
        <v>56</v>
      </c>
      <c r="B108" s="12">
        <v>2019</v>
      </c>
      <c r="C108" s="12"/>
      <c r="D108" s="12" t="s">
        <v>35</v>
      </c>
      <c r="E108" s="13" t="s">
        <v>35</v>
      </c>
      <c r="F108" s="12" t="s">
        <v>73</v>
      </c>
      <c r="G108" s="12"/>
      <c r="H108" s="15">
        <f>34580/2</f>
        <v>17290</v>
      </c>
      <c r="I108" s="10"/>
      <c r="J108" s="10"/>
      <c r="K108" s="10"/>
      <c r="L108" s="10"/>
      <c r="M108" s="10"/>
      <c r="N108" s="34"/>
      <c r="O108" s="34"/>
      <c r="P108" s="34"/>
      <c r="Q108" s="34"/>
      <c r="R108" s="34"/>
      <c r="S108" s="34"/>
      <c r="T108" s="34"/>
      <c r="U108" s="34"/>
      <c r="V108" s="34"/>
      <c r="W108" s="34"/>
      <c r="X108" s="34"/>
      <c r="Y108" s="34"/>
      <c r="Z108" s="34"/>
      <c r="AA108" s="34"/>
      <c r="AB108" s="34">
        <v>0</v>
      </c>
      <c r="AC108" s="34"/>
      <c r="AD108" s="34"/>
      <c r="AE108" s="34"/>
      <c r="AF108" s="34"/>
      <c r="AG108" s="34"/>
      <c r="AH108" s="34"/>
      <c r="AI108" s="34"/>
      <c r="AJ108" s="34"/>
      <c r="AK108" s="34"/>
      <c r="AL108" s="34"/>
      <c r="AM108" s="34"/>
      <c r="AN108" s="34"/>
      <c r="AO108" s="34">
        <v>0</v>
      </c>
      <c r="AP108" s="34"/>
      <c r="AQ108" s="34"/>
      <c r="AR108" s="34"/>
      <c r="AS108" s="34"/>
      <c r="AT108" s="34"/>
      <c r="AU108" s="34"/>
      <c r="AV108" s="34"/>
      <c r="AW108" s="34"/>
      <c r="AX108" s="34"/>
      <c r="AY108" s="34"/>
      <c r="AZ108" s="34"/>
      <c r="BA108" s="34"/>
      <c r="BB108" s="34"/>
      <c r="BC108" s="34"/>
      <c r="BD108" s="34"/>
    </row>
    <row r="109" spans="1:56">
      <c r="A109" s="12" t="s">
        <v>56</v>
      </c>
      <c r="B109" s="12">
        <v>2019</v>
      </c>
      <c r="C109" s="12"/>
      <c r="D109" s="12" t="s">
        <v>35</v>
      </c>
      <c r="E109" s="13" t="s">
        <v>35</v>
      </c>
      <c r="F109" s="12" t="s">
        <v>73</v>
      </c>
      <c r="G109" s="12"/>
      <c r="H109" s="15">
        <f>34486/2</f>
        <v>17243</v>
      </c>
      <c r="I109" s="10"/>
      <c r="J109" s="10"/>
      <c r="K109" s="10"/>
      <c r="L109" s="10"/>
      <c r="M109" s="10"/>
      <c r="N109" s="34"/>
      <c r="O109" s="34"/>
      <c r="P109" s="34"/>
      <c r="Q109" s="34"/>
      <c r="R109" s="34"/>
      <c r="S109" s="34"/>
      <c r="T109" s="34"/>
      <c r="U109" s="34"/>
      <c r="V109" s="34"/>
      <c r="W109" s="34"/>
      <c r="X109" s="34"/>
      <c r="Y109" s="34"/>
      <c r="Z109" s="34"/>
      <c r="AA109" s="34"/>
      <c r="AB109" s="34"/>
      <c r="AC109" s="34"/>
      <c r="AD109" s="34"/>
      <c r="AE109" s="34"/>
      <c r="AF109" s="34"/>
      <c r="AG109" s="34"/>
      <c r="AH109" s="34">
        <v>0</v>
      </c>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row>
    <row r="110" spans="1:56">
      <c r="A110" s="12" t="s">
        <v>56</v>
      </c>
      <c r="B110" s="12">
        <v>2019</v>
      </c>
      <c r="C110" s="12"/>
      <c r="D110" s="12" t="s">
        <v>35</v>
      </c>
      <c r="E110" s="13" t="s">
        <v>35</v>
      </c>
      <c r="F110" s="12" t="s">
        <v>73</v>
      </c>
      <c r="G110" s="12"/>
      <c r="H110" s="15">
        <f>34468/2</f>
        <v>17234</v>
      </c>
      <c r="I110" s="10"/>
      <c r="J110" s="10"/>
      <c r="K110" s="10"/>
      <c r="L110" s="10"/>
      <c r="M110" s="10"/>
      <c r="N110" s="34"/>
      <c r="O110" s="34"/>
      <c r="P110" s="34"/>
      <c r="Q110" s="34"/>
      <c r="R110" s="34"/>
      <c r="S110" s="34"/>
      <c r="T110" s="34"/>
      <c r="U110" s="34"/>
      <c r="V110" s="34"/>
      <c r="W110" s="34"/>
      <c r="X110" s="34"/>
      <c r="Y110" s="34"/>
      <c r="Z110" s="34"/>
      <c r="AA110" s="34"/>
      <c r="AB110" s="34"/>
      <c r="AC110" s="34"/>
      <c r="AD110" s="34"/>
      <c r="AE110" s="34"/>
      <c r="AF110" s="34"/>
      <c r="AG110" s="34"/>
      <c r="AH110" s="34"/>
      <c r="AI110" s="34">
        <v>0</v>
      </c>
      <c r="AJ110" s="34"/>
      <c r="AK110" s="34"/>
      <c r="AL110" s="34"/>
      <c r="AM110" s="34"/>
      <c r="AN110" s="34"/>
      <c r="AO110" s="34"/>
      <c r="AP110" s="34"/>
      <c r="AQ110" s="34"/>
      <c r="AR110" s="34"/>
      <c r="AS110" s="34"/>
      <c r="AT110" s="34"/>
      <c r="AU110" s="34"/>
      <c r="AV110" s="34"/>
      <c r="AW110" s="34"/>
      <c r="AX110" s="34"/>
      <c r="AY110" s="34"/>
      <c r="AZ110" s="34"/>
      <c r="BA110" s="34"/>
      <c r="BB110" s="34"/>
      <c r="BC110" s="34"/>
      <c r="BD110" s="34"/>
    </row>
    <row r="111" spans="1:56">
      <c r="A111" s="12" t="s">
        <v>56</v>
      </c>
      <c r="B111" s="12">
        <v>2019</v>
      </c>
      <c r="C111" s="12"/>
      <c r="D111" s="12" t="s">
        <v>35</v>
      </c>
      <c r="E111" s="13" t="s">
        <v>35</v>
      </c>
      <c r="F111" s="12" t="s">
        <v>73</v>
      </c>
      <c r="G111" s="12"/>
      <c r="H111" s="15">
        <f>35428/2</f>
        <v>17714</v>
      </c>
      <c r="I111" s="10"/>
      <c r="J111" s="10"/>
      <c r="K111" s="10"/>
      <c r="L111" s="10"/>
      <c r="M111" s="10"/>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v>0</v>
      </c>
      <c r="AL111" s="34"/>
      <c r="AM111" s="34"/>
      <c r="AN111" s="34"/>
      <c r="AO111" s="34"/>
      <c r="AP111" s="34"/>
      <c r="AQ111" s="34">
        <v>0</v>
      </c>
      <c r="AR111" s="34"/>
      <c r="AS111" s="34"/>
      <c r="AT111" s="34"/>
      <c r="AU111" s="34"/>
      <c r="AV111" s="34"/>
      <c r="AW111" s="34"/>
      <c r="AX111" s="34"/>
      <c r="AY111" s="34"/>
      <c r="AZ111" s="34"/>
      <c r="BA111" s="34"/>
      <c r="BB111" s="34"/>
      <c r="BC111" s="34"/>
      <c r="BD111" s="34"/>
    </row>
    <row r="112" spans="1:56">
      <c r="A112" s="12" t="s">
        <v>56</v>
      </c>
      <c r="B112" s="12">
        <v>2019</v>
      </c>
      <c r="C112" s="12"/>
      <c r="D112" s="12" t="s">
        <v>35</v>
      </c>
      <c r="E112" s="13" t="s">
        <v>35</v>
      </c>
      <c r="F112" s="12" t="s">
        <v>73</v>
      </c>
      <c r="G112" s="12"/>
      <c r="H112" s="15">
        <f>35422/2</f>
        <v>17711</v>
      </c>
      <c r="I112" s="10"/>
      <c r="J112" s="10"/>
      <c r="K112" s="10"/>
      <c r="L112" s="10"/>
      <c r="M112" s="10"/>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v>0</v>
      </c>
      <c r="AM112" s="34"/>
      <c r="AN112" s="34"/>
      <c r="AO112" s="34"/>
      <c r="AP112" s="34"/>
      <c r="AQ112" s="34"/>
      <c r="AR112" s="34"/>
      <c r="AS112" s="34"/>
      <c r="AT112" s="34"/>
      <c r="AU112" s="34"/>
      <c r="AV112" s="34"/>
      <c r="AW112" s="34"/>
      <c r="AX112" s="34"/>
      <c r="AY112" s="34"/>
      <c r="AZ112" s="34"/>
      <c r="BA112" s="34"/>
      <c r="BB112" s="34"/>
      <c r="BC112" s="34"/>
      <c r="BD112" s="34"/>
    </row>
    <row r="113" spans="1:56">
      <c r="A113" s="12" t="s">
        <v>56</v>
      </c>
      <c r="B113" s="12">
        <v>2019</v>
      </c>
      <c r="C113" s="12"/>
      <c r="D113" s="12" t="s">
        <v>35</v>
      </c>
      <c r="E113" s="13" t="s">
        <v>35</v>
      </c>
      <c r="F113" s="12" t="s">
        <v>73</v>
      </c>
      <c r="G113" s="12"/>
      <c r="H113" s="15">
        <f>34578/2</f>
        <v>17289</v>
      </c>
      <c r="I113" s="10"/>
      <c r="J113" s="10"/>
      <c r="K113" s="10"/>
      <c r="L113" s="10"/>
      <c r="M113" s="10"/>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v>0</v>
      </c>
      <c r="AQ113" s="34"/>
      <c r="AR113" s="34">
        <v>0</v>
      </c>
      <c r="AS113" s="34"/>
      <c r="AT113" s="34"/>
      <c r="AU113" s="34"/>
      <c r="AV113" s="34"/>
      <c r="AW113" s="34"/>
      <c r="AX113" s="34"/>
      <c r="AY113" s="34"/>
      <c r="AZ113" s="34"/>
      <c r="BA113" s="34"/>
      <c r="BB113" s="34"/>
      <c r="BC113" s="34"/>
      <c r="BD113" s="34"/>
    </row>
    <row r="114" spans="1:56">
      <c r="A114" s="12" t="s">
        <v>56</v>
      </c>
      <c r="B114" s="12">
        <v>2019</v>
      </c>
      <c r="C114" s="12"/>
      <c r="D114" s="12" t="s">
        <v>35</v>
      </c>
      <c r="E114" s="13" t="s">
        <v>35</v>
      </c>
      <c r="F114" s="12" t="s">
        <v>73</v>
      </c>
      <c r="G114" s="12"/>
      <c r="H114" s="15">
        <f>34582/2</f>
        <v>17291</v>
      </c>
      <c r="I114" s="10"/>
      <c r="J114" s="10"/>
      <c r="K114" s="10"/>
      <c r="L114" s="10"/>
      <c r="M114" s="10"/>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v>0</v>
      </c>
      <c r="AV114" s="34"/>
      <c r="AW114" s="34"/>
      <c r="AX114" s="34"/>
      <c r="AY114" s="34"/>
      <c r="AZ114" s="34"/>
      <c r="BA114" s="34"/>
      <c r="BB114" s="34"/>
      <c r="BC114" s="34"/>
      <c r="BD114" s="34"/>
    </row>
    <row r="115" spans="1:56">
      <c r="A115" s="12" t="s">
        <v>56</v>
      </c>
      <c r="B115" s="12">
        <v>2019</v>
      </c>
      <c r="C115" s="12"/>
      <c r="D115" s="12" t="s">
        <v>35</v>
      </c>
      <c r="E115" s="13" t="s">
        <v>35</v>
      </c>
      <c r="F115" s="12" t="s">
        <v>73</v>
      </c>
      <c r="G115" s="12"/>
      <c r="H115" s="15">
        <f>34584/2</f>
        <v>17292</v>
      </c>
      <c r="I115" s="10"/>
      <c r="J115" s="10"/>
      <c r="K115" s="10"/>
      <c r="L115" s="10"/>
      <c r="M115" s="10"/>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v>0</v>
      </c>
      <c r="AW115" s="34"/>
      <c r="AX115" s="34"/>
      <c r="AY115" s="34"/>
      <c r="AZ115" s="34"/>
      <c r="BA115" s="34"/>
      <c r="BB115" s="34"/>
      <c r="BC115" s="34"/>
      <c r="BD115" s="34"/>
    </row>
    <row r="116" spans="1:56">
      <c r="A116" s="12"/>
      <c r="B116" s="12"/>
      <c r="C116" s="14"/>
      <c r="D116" s="12"/>
      <c r="E116" s="13"/>
      <c r="F116" s="17"/>
      <c r="G116" s="12"/>
      <c r="H116" s="15"/>
      <c r="I116" s="10"/>
      <c r="J116" s="10"/>
      <c r="K116" s="10"/>
      <c r="L116" s="10"/>
      <c r="M116" s="10"/>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row>
    <row r="117" spans="1:56">
      <c r="A117" s="8" t="s">
        <v>53</v>
      </c>
      <c r="B117" s="8"/>
      <c r="C117" s="8"/>
      <c r="D117" s="8"/>
      <c r="E117" s="8"/>
      <c r="F117" s="8"/>
      <c r="G117" s="8"/>
      <c r="H117" s="36"/>
      <c r="I117" s="7">
        <f t="shared" ref="I117:K117" si="18">IFERROR(SUMPRODUCT(I99:I115,--(I99:I115&lt;&gt;""),$H$99:$H$115)/SUMPRODUCT($H$99:$H$115,--(I99:I115&lt;&gt;"")),"")</f>
        <v>0</v>
      </c>
      <c r="J117" s="7">
        <f t="shared" si="18"/>
        <v>2.9430000000000001E-5</v>
      </c>
      <c r="K117" s="7" t="str">
        <f t="shared" si="18"/>
        <v/>
      </c>
      <c r="L117" s="7">
        <f>IFERROR(SUMPRODUCT(L99:L115,--(L99:L115&lt;&gt;""),$H$99:$H$115)/SUMPRODUCT($H$99:$H$115,--(L99:L115&lt;&gt;"")),"")</f>
        <v>2.8929999999999996E-5</v>
      </c>
      <c r="M117" s="7">
        <f t="shared" ref="M117:BD117" si="19">IFERROR(SUMPRODUCT(M99:M115,--(M99:M115&lt;&gt;""),$H$99:$H$115)/SUMPRODUCT($H$99:$H$115,--(M99:M115&lt;&gt;"")),"")</f>
        <v>0</v>
      </c>
      <c r="N117" s="7" t="str">
        <f t="shared" si="19"/>
        <v/>
      </c>
      <c r="O117" s="7">
        <f t="shared" si="19"/>
        <v>0</v>
      </c>
      <c r="P117" s="7" t="str">
        <f t="shared" si="19"/>
        <v/>
      </c>
      <c r="Q117" s="7" t="str">
        <f t="shared" si="19"/>
        <v/>
      </c>
      <c r="R117" s="7">
        <f t="shared" si="19"/>
        <v>0</v>
      </c>
      <c r="S117" s="7">
        <f t="shared" si="19"/>
        <v>0</v>
      </c>
      <c r="T117" s="7" t="str">
        <f t="shared" si="19"/>
        <v/>
      </c>
      <c r="U117" s="7">
        <f t="shared" si="19"/>
        <v>1.4459999999999999E-4</v>
      </c>
      <c r="V117" s="7" t="str">
        <f t="shared" si="19"/>
        <v/>
      </c>
      <c r="W117" s="7">
        <f t="shared" si="19"/>
        <v>1.4109999999999999E-4</v>
      </c>
      <c r="X117" s="7">
        <f t="shared" si="19"/>
        <v>2.8910000000000003E-5</v>
      </c>
      <c r="Y117" s="7">
        <f t="shared" si="19"/>
        <v>0</v>
      </c>
      <c r="Z117" s="7">
        <f t="shared" si="19"/>
        <v>0</v>
      </c>
      <c r="AA117" s="7">
        <f t="shared" si="19"/>
        <v>0</v>
      </c>
      <c r="AB117" s="7">
        <f t="shared" si="19"/>
        <v>0</v>
      </c>
      <c r="AC117" s="7" t="str">
        <f t="shared" si="19"/>
        <v/>
      </c>
      <c r="AD117" s="7" t="str">
        <f t="shared" si="19"/>
        <v/>
      </c>
      <c r="AE117" s="7">
        <f t="shared" si="19"/>
        <v>0</v>
      </c>
      <c r="AF117" s="7" t="str">
        <f t="shared" si="19"/>
        <v/>
      </c>
      <c r="AG117" s="7" t="str">
        <f t="shared" si="19"/>
        <v/>
      </c>
      <c r="AH117" s="7">
        <f t="shared" si="19"/>
        <v>0</v>
      </c>
      <c r="AI117" s="7">
        <f t="shared" si="19"/>
        <v>0</v>
      </c>
      <c r="AJ117" s="7" t="str">
        <f t="shared" si="19"/>
        <v/>
      </c>
      <c r="AK117" s="7">
        <f t="shared" si="19"/>
        <v>0</v>
      </c>
      <c r="AL117" s="7">
        <f t="shared" si="19"/>
        <v>0</v>
      </c>
      <c r="AM117" s="7" t="str">
        <f t="shared" si="19"/>
        <v/>
      </c>
      <c r="AN117" s="7" t="str">
        <f t="shared" si="19"/>
        <v/>
      </c>
      <c r="AO117" s="7">
        <f t="shared" si="19"/>
        <v>0</v>
      </c>
      <c r="AP117" s="7">
        <f t="shared" si="19"/>
        <v>0</v>
      </c>
      <c r="AQ117" s="7">
        <f t="shared" si="19"/>
        <v>0</v>
      </c>
      <c r="AR117" s="7">
        <f t="shared" si="19"/>
        <v>0</v>
      </c>
      <c r="AS117" s="7" t="str">
        <f t="shared" si="19"/>
        <v/>
      </c>
      <c r="AT117" s="7" t="str">
        <f t="shared" si="19"/>
        <v/>
      </c>
      <c r="AU117" s="7">
        <f t="shared" si="19"/>
        <v>0</v>
      </c>
      <c r="AV117" s="7">
        <f t="shared" si="19"/>
        <v>0</v>
      </c>
      <c r="AW117" s="7" t="str">
        <f t="shared" si="19"/>
        <v/>
      </c>
      <c r="AX117" s="7" t="str">
        <f t="shared" si="19"/>
        <v/>
      </c>
      <c r="AY117" s="7">
        <f t="shared" si="19"/>
        <v>0</v>
      </c>
      <c r="AZ117" s="7" t="str">
        <f t="shared" si="19"/>
        <v/>
      </c>
      <c r="BA117" s="7" t="str">
        <f t="shared" si="19"/>
        <v/>
      </c>
      <c r="BB117" s="7">
        <f t="shared" si="19"/>
        <v>2.8220000000000001E-5</v>
      </c>
      <c r="BC117" s="7" t="str">
        <f t="shared" si="19"/>
        <v/>
      </c>
      <c r="BD117" s="7" t="str">
        <f t="shared" si="19"/>
        <v/>
      </c>
    </row>
    <row r="118" spans="1:56">
      <c r="A118" s="8" t="s">
        <v>52</v>
      </c>
      <c r="B118" s="8"/>
      <c r="C118" s="8"/>
      <c r="D118" s="8"/>
      <c r="E118" s="8"/>
      <c r="F118" s="8"/>
      <c r="G118" s="8"/>
      <c r="H118" s="36"/>
      <c r="I118" s="7">
        <f t="shared" ref="I118:K118" si="20">IF(I117="","",MIN(I99:I115))</f>
        <v>0</v>
      </c>
      <c r="J118" s="7">
        <f t="shared" si="20"/>
        <v>2.9430000000000001E-5</v>
      </c>
      <c r="K118" s="7" t="str">
        <f t="shared" si="20"/>
        <v/>
      </c>
      <c r="L118" s="7">
        <f>IF(L117="","",MIN(L99:L115))</f>
        <v>2.8929999999999999E-5</v>
      </c>
      <c r="M118" s="7">
        <f t="shared" ref="M118:BD118" si="21">IF(M117="","",MIN(M99:M115))</f>
        <v>0</v>
      </c>
      <c r="N118" s="7" t="str">
        <f t="shared" si="21"/>
        <v/>
      </c>
      <c r="O118" s="7">
        <f t="shared" si="21"/>
        <v>0</v>
      </c>
      <c r="P118" s="7" t="str">
        <f t="shared" si="21"/>
        <v/>
      </c>
      <c r="Q118" s="7" t="str">
        <f t="shared" si="21"/>
        <v/>
      </c>
      <c r="R118" s="7">
        <f t="shared" si="21"/>
        <v>0</v>
      </c>
      <c r="S118" s="7">
        <f t="shared" si="21"/>
        <v>0</v>
      </c>
      <c r="T118" s="7" t="str">
        <f t="shared" si="21"/>
        <v/>
      </c>
      <c r="U118" s="7">
        <f t="shared" si="21"/>
        <v>1.4459999999999999E-4</v>
      </c>
      <c r="V118" s="7" t="str">
        <f t="shared" si="21"/>
        <v/>
      </c>
      <c r="W118" s="7">
        <f t="shared" si="21"/>
        <v>1.4109999999999999E-4</v>
      </c>
      <c r="X118" s="7">
        <f t="shared" si="21"/>
        <v>2.8909999999999999E-5</v>
      </c>
      <c r="Y118" s="7">
        <f t="shared" si="21"/>
        <v>0</v>
      </c>
      <c r="Z118" s="7">
        <f t="shared" si="21"/>
        <v>0</v>
      </c>
      <c r="AA118" s="7">
        <f t="shared" si="21"/>
        <v>0</v>
      </c>
      <c r="AB118" s="7">
        <f t="shared" si="21"/>
        <v>0</v>
      </c>
      <c r="AC118" s="7" t="str">
        <f t="shared" si="21"/>
        <v/>
      </c>
      <c r="AD118" s="7" t="str">
        <f t="shared" si="21"/>
        <v/>
      </c>
      <c r="AE118" s="7">
        <f t="shared" si="21"/>
        <v>0</v>
      </c>
      <c r="AF118" s="7" t="str">
        <f t="shared" si="21"/>
        <v/>
      </c>
      <c r="AG118" s="7" t="str">
        <f t="shared" si="21"/>
        <v/>
      </c>
      <c r="AH118" s="7">
        <f t="shared" si="21"/>
        <v>0</v>
      </c>
      <c r="AI118" s="7">
        <f t="shared" si="21"/>
        <v>0</v>
      </c>
      <c r="AJ118" s="7" t="str">
        <f t="shared" si="21"/>
        <v/>
      </c>
      <c r="AK118" s="7">
        <f t="shared" si="21"/>
        <v>0</v>
      </c>
      <c r="AL118" s="7">
        <f t="shared" si="21"/>
        <v>0</v>
      </c>
      <c r="AM118" s="7" t="str">
        <f t="shared" si="21"/>
        <v/>
      </c>
      <c r="AN118" s="7" t="str">
        <f t="shared" si="21"/>
        <v/>
      </c>
      <c r="AO118" s="7">
        <f t="shared" si="21"/>
        <v>0</v>
      </c>
      <c r="AP118" s="7">
        <f t="shared" si="21"/>
        <v>0</v>
      </c>
      <c r="AQ118" s="7">
        <f t="shared" si="21"/>
        <v>0</v>
      </c>
      <c r="AR118" s="7">
        <f t="shared" si="21"/>
        <v>0</v>
      </c>
      <c r="AS118" s="7" t="str">
        <f t="shared" si="21"/>
        <v/>
      </c>
      <c r="AT118" s="7" t="str">
        <f t="shared" si="21"/>
        <v/>
      </c>
      <c r="AU118" s="7">
        <f t="shared" si="21"/>
        <v>0</v>
      </c>
      <c r="AV118" s="7">
        <f t="shared" si="21"/>
        <v>0</v>
      </c>
      <c r="AW118" s="7" t="str">
        <f t="shared" si="21"/>
        <v/>
      </c>
      <c r="AX118" s="7" t="str">
        <f t="shared" si="21"/>
        <v/>
      </c>
      <c r="AY118" s="7">
        <f t="shared" si="21"/>
        <v>0</v>
      </c>
      <c r="AZ118" s="7" t="str">
        <f t="shared" si="21"/>
        <v/>
      </c>
      <c r="BA118" s="7" t="str">
        <f t="shared" si="21"/>
        <v/>
      </c>
      <c r="BB118" s="7">
        <f t="shared" si="21"/>
        <v>2.8220000000000001E-5</v>
      </c>
      <c r="BC118" s="7" t="str">
        <f t="shared" si="21"/>
        <v/>
      </c>
      <c r="BD118" s="7" t="str">
        <f t="shared" si="21"/>
        <v/>
      </c>
    </row>
    <row r="119" spans="1:56">
      <c r="A119" s="8" t="s">
        <v>51</v>
      </c>
      <c r="B119" s="8"/>
      <c r="C119" s="8"/>
      <c r="D119" s="8"/>
      <c r="E119" s="8"/>
      <c r="F119" s="8"/>
      <c r="G119" s="8"/>
      <c r="H119" s="36"/>
      <c r="I119" s="7">
        <f t="shared" ref="I119:K119" si="22">IF(I117="","",MAX(I99:I115))</f>
        <v>0</v>
      </c>
      <c r="J119" s="7">
        <f t="shared" si="22"/>
        <v>2.9430000000000001E-5</v>
      </c>
      <c r="K119" s="7" t="str">
        <f t="shared" si="22"/>
        <v/>
      </c>
      <c r="L119" s="7">
        <f>IF(L117="","",MAX(L99:L115))</f>
        <v>2.8929999999999999E-5</v>
      </c>
      <c r="M119" s="7">
        <f t="shared" ref="M119:BD119" si="23">IF(M117="","",MAX(M99:M115))</f>
        <v>0</v>
      </c>
      <c r="N119" s="7" t="str">
        <f t="shared" si="23"/>
        <v/>
      </c>
      <c r="O119" s="7">
        <f t="shared" si="23"/>
        <v>0</v>
      </c>
      <c r="P119" s="7" t="str">
        <f t="shared" si="23"/>
        <v/>
      </c>
      <c r="Q119" s="7" t="str">
        <f t="shared" si="23"/>
        <v/>
      </c>
      <c r="R119" s="7">
        <f t="shared" si="23"/>
        <v>0</v>
      </c>
      <c r="S119" s="7">
        <f t="shared" si="23"/>
        <v>0</v>
      </c>
      <c r="T119" s="7" t="str">
        <f t="shared" si="23"/>
        <v/>
      </c>
      <c r="U119" s="7">
        <f t="shared" si="23"/>
        <v>1.4459999999999999E-4</v>
      </c>
      <c r="V119" s="7" t="str">
        <f t="shared" si="23"/>
        <v/>
      </c>
      <c r="W119" s="7">
        <f t="shared" si="23"/>
        <v>1.4109999999999999E-4</v>
      </c>
      <c r="X119" s="7">
        <f t="shared" si="23"/>
        <v>2.8909999999999999E-5</v>
      </c>
      <c r="Y119" s="7">
        <f t="shared" si="23"/>
        <v>0</v>
      </c>
      <c r="Z119" s="7">
        <f t="shared" si="23"/>
        <v>0</v>
      </c>
      <c r="AA119" s="7">
        <f t="shared" si="23"/>
        <v>0</v>
      </c>
      <c r="AB119" s="7">
        <f t="shared" si="23"/>
        <v>0</v>
      </c>
      <c r="AC119" s="7" t="str">
        <f t="shared" si="23"/>
        <v/>
      </c>
      <c r="AD119" s="7" t="str">
        <f t="shared" si="23"/>
        <v/>
      </c>
      <c r="AE119" s="7">
        <f t="shared" si="23"/>
        <v>0</v>
      </c>
      <c r="AF119" s="7" t="str">
        <f t="shared" si="23"/>
        <v/>
      </c>
      <c r="AG119" s="7" t="str">
        <f t="shared" si="23"/>
        <v/>
      </c>
      <c r="AH119" s="7">
        <f t="shared" si="23"/>
        <v>0</v>
      </c>
      <c r="AI119" s="7">
        <f t="shared" si="23"/>
        <v>0</v>
      </c>
      <c r="AJ119" s="7" t="str">
        <f t="shared" si="23"/>
        <v/>
      </c>
      <c r="AK119" s="7">
        <f t="shared" si="23"/>
        <v>0</v>
      </c>
      <c r="AL119" s="7">
        <f t="shared" si="23"/>
        <v>0</v>
      </c>
      <c r="AM119" s="7" t="str">
        <f t="shared" si="23"/>
        <v/>
      </c>
      <c r="AN119" s="7" t="str">
        <f t="shared" si="23"/>
        <v/>
      </c>
      <c r="AO119" s="7">
        <f t="shared" si="23"/>
        <v>0</v>
      </c>
      <c r="AP119" s="7">
        <f t="shared" si="23"/>
        <v>0</v>
      </c>
      <c r="AQ119" s="7">
        <f t="shared" si="23"/>
        <v>0</v>
      </c>
      <c r="AR119" s="7">
        <f t="shared" si="23"/>
        <v>0</v>
      </c>
      <c r="AS119" s="7" t="str">
        <f t="shared" si="23"/>
        <v/>
      </c>
      <c r="AT119" s="7" t="str">
        <f t="shared" si="23"/>
        <v/>
      </c>
      <c r="AU119" s="7">
        <f t="shared" si="23"/>
        <v>0</v>
      </c>
      <c r="AV119" s="7">
        <f t="shared" si="23"/>
        <v>0</v>
      </c>
      <c r="AW119" s="7" t="str">
        <f t="shared" si="23"/>
        <v/>
      </c>
      <c r="AX119" s="7" t="str">
        <f t="shared" si="23"/>
        <v/>
      </c>
      <c r="AY119" s="7">
        <f t="shared" si="23"/>
        <v>0</v>
      </c>
      <c r="AZ119" s="7" t="str">
        <f t="shared" si="23"/>
        <v/>
      </c>
      <c r="BA119" s="7" t="str">
        <f t="shared" si="23"/>
        <v/>
      </c>
      <c r="BB119" s="7">
        <f t="shared" si="23"/>
        <v>2.8220000000000001E-5</v>
      </c>
      <c r="BC119" s="7" t="str">
        <f t="shared" si="23"/>
        <v/>
      </c>
      <c r="BD119" s="7" t="str">
        <f t="shared" si="23"/>
        <v/>
      </c>
    </row>
    <row r="120" spans="1:56">
      <c r="A120" s="11"/>
      <c r="B120" s="11"/>
      <c r="C120" s="11"/>
      <c r="D120" s="11"/>
      <c r="E120" s="11"/>
      <c r="F120" s="11"/>
      <c r="G120" s="11"/>
      <c r="H120" s="15"/>
      <c r="I120" s="10"/>
      <c r="J120" s="10"/>
      <c r="K120" s="10"/>
      <c r="L120" s="10"/>
      <c r="M120" s="10"/>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row>
    <row r="121" spans="1:56">
      <c r="A121" s="39" t="s">
        <v>56</v>
      </c>
      <c r="B121" s="39">
        <v>2019</v>
      </c>
      <c r="C121" s="39"/>
      <c r="D121" s="39" t="s">
        <v>55</v>
      </c>
      <c r="E121" s="6" t="s">
        <v>54</v>
      </c>
      <c r="F121" s="39" t="s">
        <v>73</v>
      </c>
      <c r="G121" s="12"/>
      <c r="H121" s="15">
        <f>9596/2</f>
        <v>4798</v>
      </c>
      <c r="I121" s="10">
        <v>0</v>
      </c>
      <c r="J121" s="10"/>
      <c r="K121" s="10"/>
      <c r="L121" s="10"/>
      <c r="M121" s="10"/>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row>
    <row r="122" spans="1:56">
      <c r="A122" s="12" t="s">
        <v>56</v>
      </c>
      <c r="B122" s="12">
        <v>2019</v>
      </c>
      <c r="C122" s="12"/>
      <c r="D122" s="12" t="s">
        <v>55</v>
      </c>
      <c r="E122" s="13" t="s">
        <v>54</v>
      </c>
      <c r="F122" s="12" t="s">
        <v>73</v>
      </c>
      <c r="G122" s="12"/>
      <c r="H122" s="15">
        <f>9788/2</f>
        <v>4894</v>
      </c>
      <c r="I122" s="10"/>
      <c r="J122" s="10">
        <v>0</v>
      </c>
      <c r="K122" s="10"/>
      <c r="L122" s="10"/>
      <c r="M122" s="10"/>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row>
    <row r="123" spans="1:56">
      <c r="A123" s="12" t="s">
        <v>56</v>
      </c>
      <c r="B123" s="12">
        <v>2019</v>
      </c>
      <c r="C123" s="12"/>
      <c r="D123" s="12" t="s">
        <v>55</v>
      </c>
      <c r="E123" s="13" t="s">
        <v>54</v>
      </c>
      <c r="F123" s="12" t="s">
        <v>73</v>
      </c>
      <c r="G123" s="12"/>
      <c r="H123" s="15">
        <f>10080/2</f>
        <v>5040</v>
      </c>
      <c r="I123" s="10"/>
      <c r="J123" s="10"/>
      <c r="K123" s="10"/>
      <c r="L123" s="10">
        <v>0</v>
      </c>
      <c r="M123" s="10"/>
      <c r="N123" s="34"/>
      <c r="O123" s="34">
        <v>0</v>
      </c>
      <c r="P123" s="34"/>
      <c r="Q123" s="34"/>
      <c r="R123" s="34"/>
      <c r="S123" s="34"/>
      <c r="T123" s="34"/>
      <c r="U123" s="34">
        <v>0</v>
      </c>
      <c r="V123" s="34"/>
      <c r="W123" s="34"/>
      <c r="X123" s="34">
        <v>0</v>
      </c>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v>0</v>
      </c>
      <c r="AZ123" s="34"/>
      <c r="BA123" s="34"/>
      <c r="BB123" s="34"/>
      <c r="BC123" s="34"/>
      <c r="BD123" s="34"/>
    </row>
    <row r="124" spans="1:56">
      <c r="A124" s="12" t="s">
        <v>56</v>
      </c>
      <c r="B124" s="12">
        <v>2019</v>
      </c>
      <c r="C124" s="12"/>
      <c r="D124" s="12" t="s">
        <v>55</v>
      </c>
      <c r="E124" s="13" t="s">
        <v>54</v>
      </c>
      <c r="F124" s="12" t="s">
        <v>73</v>
      </c>
      <c r="G124" s="12"/>
      <c r="H124" s="15">
        <f>25070/2</f>
        <v>12535</v>
      </c>
      <c r="I124" s="10"/>
      <c r="J124" s="10"/>
      <c r="K124" s="10"/>
      <c r="L124" s="10"/>
      <c r="M124" s="10">
        <v>0</v>
      </c>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row>
    <row r="125" spans="1:56">
      <c r="A125" s="12" t="s">
        <v>56</v>
      </c>
      <c r="B125" s="12">
        <v>2019</v>
      </c>
      <c r="C125" s="12"/>
      <c r="D125" s="12" t="s">
        <v>55</v>
      </c>
      <c r="E125" s="13" t="s">
        <v>54</v>
      </c>
      <c r="F125" s="12" t="s">
        <v>73</v>
      </c>
      <c r="G125" s="12"/>
      <c r="H125" s="15">
        <f>10370/2</f>
        <v>5185</v>
      </c>
      <c r="I125" s="10"/>
      <c r="J125" s="10"/>
      <c r="K125" s="10"/>
      <c r="L125" s="10"/>
      <c r="M125" s="10"/>
      <c r="N125" s="34"/>
      <c r="O125" s="34"/>
      <c r="P125" s="34"/>
      <c r="Q125" s="34"/>
      <c r="R125" s="34">
        <v>0</v>
      </c>
      <c r="S125" s="34"/>
      <c r="T125" s="34"/>
      <c r="U125" s="34"/>
      <c r="V125" s="34"/>
      <c r="W125" s="34">
        <v>0</v>
      </c>
      <c r="X125" s="34"/>
      <c r="Y125" s="34">
        <v>0</v>
      </c>
      <c r="Z125" s="34">
        <v>0</v>
      </c>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v>0</v>
      </c>
      <c r="BC125" s="34"/>
      <c r="BD125" s="34"/>
    </row>
    <row r="126" spans="1:56">
      <c r="A126" s="12" t="s">
        <v>56</v>
      </c>
      <c r="B126" s="12">
        <v>2019</v>
      </c>
      <c r="C126" s="12"/>
      <c r="D126" s="12" t="s">
        <v>55</v>
      </c>
      <c r="E126" s="13" t="s">
        <v>54</v>
      </c>
      <c r="F126" s="12" t="s">
        <v>73</v>
      </c>
      <c r="G126" s="12"/>
      <c r="H126" s="15">
        <f>10078/2</f>
        <v>5039</v>
      </c>
      <c r="I126" s="10"/>
      <c r="J126" s="10"/>
      <c r="K126" s="10"/>
      <c r="L126" s="10"/>
      <c r="M126" s="10"/>
      <c r="N126" s="34"/>
      <c r="O126" s="34"/>
      <c r="P126" s="34"/>
      <c r="Q126" s="34"/>
      <c r="R126" s="34"/>
      <c r="S126" s="34">
        <v>0</v>
      </c>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v>0</v>
      </c>
      <c r="AW126" s="34"/>
      <c r="AX126" s="34"/>
      <c r="AY126" s="34"/>
      <c r="AZ126" s="34"/>
      <c r="BA126" s="34"/>
      <c r="BB126" s="34"/>
      <c r="BC126" s="34"/>
      <c r="BD126" s="34"/>
    </row>
    <row r="127" spans="1:56">
      <c r="A127" s="12" t="s">
        <v>56</v>
      </c>
      <c r="B127" s="12">
        <v>2019</v>
      </c>
      <c r="C127" s="12"/>
      <c r="D127" s="12" t="s">
        <v>55</v>
      </c>
      <c r="E127" s="13" t="s">
        <v>54</v>
      </c>
      <c r="F127" s="12" t="s">
        <v>73</v>
      </c>
      <c r="G127" s="12"/>
      <c r="H127" s="15">
        <f>10058/2</f>
        <v>5029</v>
      </c>
      <c r="I127" s="10"/>
      <c r="J127" s="10"/>
      <c r="K127" s="10"/>
      <c r="L127" s="10"/>
      <c r="M127" s="10"/>
      <c r="N127" s="34"/>
      <c r="O127" s="34"/>
      <c r="P127" s="34"/>
      <c r="Q127" s="34"/>
      <c r="R127" s="34"/>
      <c r="S127" s="34"/>
      <c r="T127" s="34"/>
      <c r="U127" s="34"/>
      <c r="V127" s="34"/>
      <c r="W127" s="34"/>
      <c r="X127" s="34"/>
      <c r="Y127" s="34"/>
      <c r="Z127" s="34"/>
      <c r="AA127" s="34">
        <v>0</v>
      </c>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row>
    <row r="128" spans="1:56">
      <c r="A128" s="12" t="s">
        <v>56</v>
      </c>
      <c r="B128" s="12">
        <v>2019</v>
      </c>
      <c r="C128" s="12"/>
      <c r="D128" s="12" t="s">
        <v>55</v>
      </c>
      <c r="E128" s="13" t="s">
        <v>54</v>
      </c>
      <c r="F128" s="12" t="s">
        <v>73</v>
      </c>
      <c r="G128" s="12"/>
      <c r="H128" s="15">
        <f>10054/2</f>
        <v>5027</v>
      </c>
      <c r="I128" s="10"/>
      <c r="J128" s="10"/>
      <c r="K128" s="10"/>
      <c r="L128" s="10"/>
      <c r="M128" s="10"/>
      <c r="N128" s="34"/>
      <c r="O128" s="34"/>
      <c r="P128" s="34"/>
      <c r="Q128" s="34"/>
      <c r="R128" s="34"/>
      <c r="S128" s="34"/>
      <c r="T128" s="34"/>
      <c r="U128" s="34"/>
      <c r="V128" s="34"/>
      <c r="W128" s="34"/>
      <c r="X128" s="34"/>
      <c r="Y128" s="34"/>
      <c r="Z128" s="34"/>
      <c r="AA128" s="34"/>
      <c r="AB128" s="34">
        <v>0</v>
      </c>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row>
    <row r="129" spans="1:56">
      <c r="A129" s="12" t="s">
        <v>56</v>
      </c>
      <c r="B129" s="12">
        <v>2019</v>
      </c>
      <c r="C129" s="12"/>
      <c r="D129" s="12" t="s">
        <v>55</v>
      </c>
      <c r="E129" s="13" t="s">
        <v>54</v>
      </c>
      <c r="F129" s="12" t="s">
        <v>73</v>
      </c>
      <c r="G129" s="12"/>
      <c r="H129" s="15">
        <f>10368/2</f>
        <v>5184</v>
      </c>
      <c r="I129" s="10"/>
      <c r="J129" s="10"/>
      <c r="K129" s="10"/>
      <c r="L129" s="10"/>
      <c r="M129" s="10"/>
      <c r="N129" s="34"/>
      <c r="O129" s="34"/>
      <c r="P129" s="34"/>
      <c r="Q129" s="34"/>
      <c r="R129" s="34"/>
      <c r="S129" s="34"/>
      <c r="T129" s="34"/>
      <c r="U129" s="34"/>
      <c r="V129" s="34"/>
      <c r="W129" s="34"/>
      <c r="X129" s="34"/>
      <c r="Y129" s="34"/>
      <c r="Z129" s="34"/>
      <c r="AA129" s="34"/>
      <c r="AB129" s="34"/>
      <c r="AC129" s="34"/>
      <c r="AD129" s="34"/>
      <c r="AE129" s="34">
        <v>0</v>
      </c>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row>
    <row r="130" spans="1:56">
      <c r="A130" s="12" t="s">
        <v>56</v>
      </c>
      <c r="B130" s="12">
        <v>2019</v>
      </c>
      <c r="C130" s="12"/>
      <c r="D130" s="12" t="s">
        <v>55</v>
      </c>
      <c r="E130" s="13" t="s">
        <v>54</v>
      </c>
      <c r="F130" s="12" t="s">
        <v>73</v>
      </c>
      <c r="G130" s="12"/>
      <c r="H130" s="15">
        <f>10022/2</f>
        <v>5011</v>
      </c>
      <c r="I130" s="10"/>
      <c r="J130" s="10"/>
      <c r="K130" s="10"/>
      <c r="L130" s="10"/>
      <c r="M130" s="10"/>
      <c r="N130" s="34"/>
      <c r="O130" s="34"/>
      <c r="P130" s="34"/>
      <c r="Q130" s="34"/>
      <c r="R130" s="34"/>
      <c r="S130" s="34"/>
      <c r="T130" s="34"/>
      <c r="U130" s="34"/>
      <c r="V130" s="34"/>
      <c r="W130" s="34"/>
      <c r="X130" s="34"/>
      <c r="Y130" s="34"/>
      <c r="Z130" s="34"/>
      <c r="AA130" s="34"/>
      <c r="AB130" s="34"/>
      <c r="AC130" s="34"/>
      <c r="AD130" s="34"/>
      <c r="AE130" s="34"/>
      <c r="AF130" s="34"/>
      <c r="AG130" s="34"/>
      <c r="AH130" s="34">
        <v>0</v>
      </c>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row>
    <row r="131" spans="1:56">
      <c r="A131" s="12" t="s">
        <v>56</v>
      </c>
      <c r="B131" s="12">
        <v>2019</v>
      </c>
      <c r="C131" s="12"/>
      <c r="D131" s="12" t="s">
        <v>55</v>
      </c>
      <c r="E131" s="13" t="s">
        <v>54</v>
      </c>
      <c r="F131" s="12" t="s">
        <v>73</v>
      </c>
      <c r="G131" s="12"/>
      <c r="H131" s="15">
        <f>10010/2</f>
        <v>5005</v>
      </c>
      <c r="I131" s="10"/>
      <c r="J131" s="10"/>
      <c r="K131" s="10"/>
      <c r="L131" s="10"/>
      <c r="M131" s="10"/>
      <c r="N131" s="34"/>
      <c r="O131" s="34"/>
      <c r="P131" s="34"/>
      <c r="Q131" s="34"/>
      <c r="R131" s="34"/>
      <c r="S131" s="34"/>
      <c r="T131" s="34"/>
      <c r="U131" s="34"/>
      <c r="V131" s="34"/>
      <c r="W131" s="34"/>
      <c r="X131" s="34"/>
      <c r="Y131" s="34"/>
      <c r="Z131" s="34"/>
      <c r="AA131" s="34"/>
      <c r="AB131" s="34"/>
      <c r="AC131" s="34"/>
      <c r="AD131" s="34"/>
      <c r="AE131" s="34"/>
      <c r="AF131" s="34"/>
      <c r="AG131" s="34"/>
      <c r="AH131" s="34"/>
      <c r="AI131" s="34">
        <v>9.9900000000000002E-5</v>
      </c>
      <c r="AJ131" s="34"/>
      <c r="AK131" s="34"/>
      <c r="AL131" s="34"/>
      <c r="AM131" s="34"/>
      <c r="AN131" s="34"/>
      <c r="AO131" s="34"/>
      <c r="AP131" s="34"/>
      <c r="AQ131" s="34"/>
      <c r="AR131" s="34"/>
      <c r="AS131" s="34"/>
      <c r="AT131" s="34"/>
      <c r="AU131" s="34"/>
      <c r="AV131" s="34"/>
      <c r="AW131" s="34"/>
      <c r="AX131" s="34"/>
      <c r="AY131" s="34"/>
      <c r="AZ131" s="34"/>
      <c r="BA131" s="34"/>
      <c r="BB131" s="34"/>
      <c r="BC131" s="34"/>
      <c r="BD131" s="34"/>
    </row>
    <row r="132" spans="1:56">
      <c r="A132" s="12" t="s">
        <v>56</v>
      </c>
      <c r="B132" s="12">
        <v>2019</v>
      </c>
      <c r="C132" s="12"/>
      <c r="D132" s="12" t="s">
        <v>55</v>
      </c>
      <c r="E132" s="13" t="s">
        <v>54</v>
      </c>
      <c r="F132" s="12" t="s">
        <v>73</v>
      </c>
      <c r="G132" s="12"/>
      <c r="H132" s="15">
        <f>10364/2</f>
        <v>5182</v>
      </c>
      <c r="I132" s="10"/>
      <c r="J132" s="10"/>
      <c r="K132" s="10"/>
      <c r="L132" s="10"/>
      <c r="M132" s="10"/>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v>0</v>
      </c>
      <c r="AM132" s="34"/>
      <c r="AN132" s="34"/>
      <c r="AO132" s="34"/>
      <c r="AP132" s="34"/>
      <c r="AQ132" s="34"/>
      <c r="AR132" s="34"/>
      <c r="AS132" s="34"/>
      <c r="AT132" s="34"/>
      <c r="AU132" s="34"/>
      <c r="AV132" s="34"/>
      <c r="AW132" s="34"/>
      <c r="AX132" s="34"/>
      <c r="AY132" s="34"/>
      <c r="AZ132" s="34"/>
      <c r="BA132" s="34"/>
      <c r="BB132" s="34"/>
      <c r="BC132" s="34"/>
      <c r="BD132" s="34"/>
    </row>
    <row r="133" spans="1:56">
      <c r="A133" s="12" t="s">
        <v>56</v>
      </c>
      <c r="B133" s="12">
        <v>2019</v>
      </c>
      <c r="C133" s="12"/>
      <c r="D133" s="12" t="s">
        <v>55</v>
      </c>
      <c r="E133" s="13" t="s">
        <v>54</v>
      </c>
      <c r="F133" s="12" t="s">
        <v>73</v>
      </c>
      <c r="G133" s="12"/>
      <c r="H133" s="15">
        <f>10070/2</f>
        <v>5035</v>
      </c>
      <c r="I133" s="10"/>
      <c r="J133" s="10"/>
      <c r="K133" s="10"/>
      <c r="L133" s="10"/>
      <c r="M133" s="10"/>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v>0</v>
      </c>
      <c r="AP133" s="34">
        <v>0</v>
      </c>
      <c r="AQ133" s="34"/>
      <c r="AR133" s="34">
        <v>0</v>
      </c>
      <c r="AS133" s="34"/>
      <c r="AT133" s="34"/>
      <c r="AU133" s="34"/>
      <c r="AV133" s="34"/>
      <c r="AW133" s="34"/>
      <c r="AX133" s="34"/>
      <c r="AY133" s="34"/>
      <c r="AZ133" s="34"/>
      <c r="BA133" s="34"/>
      <c r="BB133" s="34"/>
      <c r="BC133" s="34"/>
      <c r="BD133" s="34"/>
    </row>
    <row r="134" spans="1:56">
      <c r="A134" s="12" t="s">
        <v>56</v>
      </c>
      <c r="B134" s="12">
        <v>2019</v>
      </c>
      <c r="C134" s="12"/>
      <c r="D134" s="12" t="s">
        <v>55</v>
      </c>
      <c r="E134" s="13" t="s">
        <v>54</v>
      </c>
      <c r="F134" s="12" t="s">
        <v>73</v>
      </c>
      <c r="G134" s="12"/>
      <c r="H134" s="15">
        <f>10362/2</f>
        <v>5181</v>
      </c>
      <c r="I134" s="10"/>
      <c r="J134" s="10"/>
      <c r="K134" s="10"/>
      <c r="L134" s="10"/>
      <c r="M134" s="10"/>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v>0</v>
      </c>
      <c r="AR134" s="34"/>
      <c r="AS134" s="34"/>
      <c r="AT134" s="34"/>
      <c r="AU134" s="34"/>
      <c r="AV134" s="34"/>
      <c r="AW134" s="34"/>
      <c r="AX134" s="34"/>
      <c r="AY134" s="34"/>
      <c r="AZ134" s="34"/>
      <c r="BA134" s="34"/>
      <c r="BB134" s="34"/>
      <c r="BC134" s="34"/>
      <c r="BD134" s="34"/>
    </row>
    <row r="135" spans="1:56">
      <c r="A135" s="12" t="s">
        <v>56</v>
      </c>
      <c r="B135" s="12">
        <v>2019</v>
      </c>
      <c r="C135" s="12"/>
      <c r="D135" s="12" t="s">
        <v>55</v>
      </c>
      <c r="E135" s="13" t="s">
        <v>54</v>
      </c>
      <c r="F135" s="12" t="s">
        <v>73</v>
      </c>
      <c r="G135" s="12"/>
      <c r="H135" s="15">
        <f>10076/2</f>
        <v>5038</v>
      </c>
      <c r="I135" s="10"/>
      <c r="J135" s="10"/>
      <c r="K135" s="10"/>
      <c r="L135" s="10"/>
      <c r="M135" s="10"/>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v>9.925E-5</v>
      </c>
      <c r="AV135" s="34"/>
      <c r="AW135" s="34"/>
      <c r="AX135" s="34"/>
      <c r="AY135" s="34"/>
      <c r="AZ135" s="34"/>
      <c r="BA135" s="34"/>
      <c r="BB135" s="34"/>
      <c r="BC135" s="34"/>
      <c r="BD135" s="34"/>
    </row>
    <row r="136" spans="1:56">
      <c r="A136" s="12"/>
      <c r="B136" s="12"/>
      <c r="C136" s="12"/>
      <c r="D136" s="12"/>
      <c r="E136" s="12"/>
      <c r="F136" s="12"/>
      <c r="G136" s="12"/>
      <c r="H136" s="15"/>
      <c r="I136" s="10"/>
      <c r="J136" s="10"/>
      <c r="K136" s="10"/>
      <c r="L136" s="10"/>
      <c r="M136" s="10"/>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row>
    <row r="137" spans="1:56">
      <c r="A137" s="8" t="s">
        <v>53</v>
      </c>
      <c r="B137" s="8"/>
      <c r="C137" s="8"/>
      <c r="D137" s="8"/>
      <c r="E137" s="8"/>
      <c r="F137" s="8"/>
      <c r="G137" s="8"/>
      <c r="H137" s="36"/>
      <c r="I137" s="7">
        <f t="shared" ref="I137:K137" si="24">IFERROR(SUMPRODUCT(I121:I135,--(I121:I135&lt;&gt;""),$H$121:$H$135)/SUMPRODUCT($H$121:$H$135,--(I121:I135&lt;&gt;"")),"")</f>
        <v>0</v>
      </c>
      <c r="J137" s="7">
        <f t="shared" si="24"/>
        <v>0</v>
      </c>
      <c r="K137" s="7" t="str">
        <f t="shared" si="24"/>
        <v/>
      </c>
      <c r="L137" s="7">
        <f>IFERROR(SUMPRODUCT(L121:L135,--(L121:L135&lt;&gt;""),$H$121:$H$135)/SUMPRODUCT($H$121:$H$135,--(L121:L135&lt;&gt;"")),"")</f>
        <v>0</v>
      </c>
      <c r="M137" s="7">
        <f t="shared" ref="M137:BD137" si="25">IFERROR(SUMPRODUCT(M121:M135,--(M121:M135&lt;&gt;""),$H$121:$H$135)/SUMPRODUCT($H$121:$H$135,--(M121:M135&lt;&gt;"")),"")</f>
        <v>0</v>
      </c>
      <c r="N137" s="7" t="str">
        <f t="shared" si="25"/>
        <v/>
      </c>
      <c r="O137" s="7">
        <f t="shared" si="25"/>
        <v>0</v>
      </c>
      <c r="P137" s="7" t="str">
        <f t="shared" si="25"/>
        <v/>
      </c>
      <c r="Q137" s="7" t="str">
        <f t="shared" si="25"/>
        <v/>
      </c>
      <c r="R137" s="7">
        <f t="shared" si="25"/>
        <v>0</v>
      </c>
      <c r="S137" s="7">
        <f t="shared" si="25"/>
        <v>0</v>
      </c>
      <c r="T137" s="7" t="str">
        <f t="shared" si="25"/>
        <v/>
      </c>
      <c r="U137" s="7">
        <f t="shared" si="25"/>
        <v>0</v>
      </c>
      <c r="V137" s="7" t="str">
        <f t="shared" si="25"/>
        <v/>
      </c>
      <c r="W137" s="7">
        <f t="shared" si="25"/>
        <v>0</v>
      </c>
      <c r="X137" s="7">
        <f t="shared" si="25"/>
        <v>0</v>
      </c>
      <c r="Y137" s="7">
        <f t="shared" si="25"/>
        <v>0</v>
      </c>
      <c r="Z137" s="7">
        <f t="shared" si="25"/>
        <v>0</v>
      </c>
      <c r="AA137" s="7">
        <f t="shared" si="25"/>
        <v>0</v>
      </c>
      <c r="AB137" s="7">
        <f t="shared" si="25"/>
        <v>0</v>
      </c>
      <c r="AC137" s="7" t="str">
        <f t="shared" si="25"/>
        <v/>
      </c>
      <c r="AD137" s="7" t="str">
        <f t="shared" si="25"/>
        <v/>
      </c>
      <c r="AE137" s="7">
        <f t="shared" si="25"/>
        <v>0</v>
      </c>
      <c r="AF137" s="7" t="str">
        <f t="shared" si="25"/>
        <v/>
      </c>
      <c r="AG137" s="7" t="str">
        <f t="shared" si="25"/>
        <v/>
      </c>
      <c r="AH137" s="7">
        <f t="shared" si="25"/>
        <v>0</v>
      </c>
      <c r="AI137" s="7">
        <f t="shared" si="25"/>
        <v>9.9900000000000002E-5</v>
      </c>
      <c r="AJ137" s="7" t="str">
        <f t="shared" si="25"/>
        <v/>
      </c>
      <c r="AK137" s="7" t="str">
        <f t="shared" si="25"/>
        <v/>
      </c>
      <c r="AL137" s="7">
        <f t="shared" si="25"/>
        <v>0</v>
      </c>
      <c r="AM137" s="7" t="str">
        <f t="shared" si="25"/>
        <v/>
      </c>
      <c r="AN137" s="7" t="str">
        <f t="shared" si="25"/>
        <v/>
      </c>
      <c r="AO137" s="7">
        <f t="shared" si="25"/>
        <v>0</v>
      </c>
      <c r="AP137" s="7">
        <f t="shared" si="25"/>
        <v>0</v>
      </c>
      <c r="AQ137" s="7">
        <f t="shared" si="25"/>
        <v>0</v>
      </c>
      <c r="AR137" s="7">
        <f t="shared" si="25"/>
        <v>0</v>
      </c>
      <c r="AS137" s="7" t="str">
        <f t="shared" si="25"/>
        <v/>
      </c>
      <c r="AT137" s="7" t="str">
        <f t="shared" si="25"/>
        <v/>
      </c>
      <c r="AU137" s="7">
        <f t="shared" si="25"/>
        <v>9.925E-5</v>
      </c>
      <c r="AV137" s="7">
        <f t="shared" si="25"/>
        <v>0</v>
      </c>
      <c r="AW137" s="7" t="str">
        <f t="shared" si="25"/>
        <v/>
      </c>
      <c r="AX137" s="7" t="str">
        <f t="shared" si="25"/>
        <v/>
      </c>
      <c r="AY137" s="7">
        <f t="shared" si="25"/>
        <v>0</v>
      </c>
      <c r="AZ137" s="7" t="str">
        <f t="shared" si="25"/>
        <v/>
      </c>
      <c r="BA137" s="7" t="str">
        <f t="shared" si="25"/>
        <v/>
      </c>
      <c r="BB137" s="7">
        <f t="shared" si="25"/>
        <v>0</v>
      </c>
      <c r="BC137" s="7" t="str">
        <f t="shared" si="25"/>
        <v/>
      </c>
      <c r="BD137" s="7" t="str">
        <f t="shared" si="25"/>
        <v/>
      </c>
    </row>
    <row r="138" spans="1:56">
      <c r="A138" s="8" t="s">
        <v>52</v>
      </c>
      <c r="B138" s="8"/>
      <c r="C138" s="8"/>
      <c r="D138" s="8"/>
      <c r="E138" s="8"/>
      <c r="F138" s="8"/>
      <c r="G138" s="8"/>
      <c r="H138" s="36"/>
      <c r="I138" s="7">
        <f t="shared" ref="I138:K138" si="26">IF(I137="","",MIN(I121:I135))</f>
        <v>0</v>
      </c>
      <c r="J138" s="7">
        <f t="shared" si="26"/>
        <v>0</v>
      </c>
      <c r="K138" s="7" t="str">
        <f t="shared" si="26"/>
        <v/>
      </c>
      <c r="L138" s="7">
        <f>IF(L137="","",MIN(L121:L135))</f>
        <v>0</v>
      </c>
      <c r="M138" s="7">
        <f t="shared" ref="M138:BD138" si="27">IF(M137="","",MIN(M121:M135))</f>
        <v>0</v>
      </c>
      <c r="N138" s="7" t="str">
        <f t="shared" si="27"/>
        <v/>
      </c>
      <c r="O138" s="7">
        <f t="shared" si="27"/>
        <v>0</v>
      </c>
      <c r="P138" s="7" t="str">
        <f t="shared" si="27"/>
        <v/>
      </c>
      <c r="Q138" s="7" t="str">
        <f t="shared" si="27"/>
        <v/>
      </c>
      <c r="R138" s="7">
        <f t="shared" si="27"/>
        <v>0</v>
      </c>
      <c r="S138" s="7">
        <f t="shared" si="27"/>
        <v>0</v>
      </c>
      <c r="T138" s="7" t="str">
        <f t="shared" si="27"/>
        <v/>
      </c>
      <c r="U138" s="7">
        <f t="shared" si="27"/>
        <v>0</v>
      </c>
      <c r="V138" s="7" t="str">
        <f t="shared" si="27"/>
        <v/>
      </c>
      <c r="W138" s="7">
        <f t="shared" si="27"/>
        <v>0</v>
      </c>
      <c r="X138" s="7">
        <f t="shared" si="27"/>
        <v>0</v>
      </c>
      <c r="Y138" s="7">
        <f t="shared" si="27"/>
        <v>0</v>
      </c>
      <c r="Z138" s="7">
        <f t="shared" si="27"/>
        <v>0</v>
      </c>
      <c r="AA138" s="7">
        <f t="shared" si="27"/>
        <v>0</v>
      </c>
      <c r="AB138" s="7">
        <f t="shared" si="27"/>
        <v>0</v>
      </c>
      <c r="AC138" s="7" t="str">
        <f t="shared" si="27"/>
        <v/>
      </c>
      <c r="AD138" s="7" t="str">
        <f t="shared" si="27"/>
        <v/>
      </c>
      <c r="AE138" s="7">
        <f t="shared" si="27"/>
        <v>0</v>
      </c>
      <c r="AF138" s="7" t="str">
        <f t="shared" si="27"/>
        <v/>
      </c>
      <c r="AG138" s="7" t="str">
        <f t="shared" si="27"/>
        <v/>
      </c>
      <c r="AH138" s="7">
        <f t="shared" si="27"/>
        <v>0</v>
      </c>
      <c r="AI138" s="7">
        <f t="shared" si="27"/>
        <v>9.9900000000000002E-5</v>
      </c>
      <c r="AJ138" s="7" t="str">
        <f t="shared" si="27"/>
        <v/>
      </c>
      <c r="AK138" s="7" t="str">
        <f t="shared" si="27"/>
        <v/>
      </c>
      <c r="AL138" s="7">
        <f t="shared" si="27"/>
        <v>0</v>
      </c>
      <c r="AM138" s="7" t="str">
        <f t="shared" si="27"/>
        <v/>
      </c>
      <c r="AN138" s="7" t="str">
        <f t="shared" si="27"/>
        <v/>
      </c>
      <c r="AO138" s="7">
        <f t="shared" si="27"/>
        <v>0</v>
      </c>
      <c r="AP138" s="7">
        <f t="shared" si="27"/>
        <v>0</v>
      </c>
      <c r="AQ138" s="7">
        <f t="shared" si="27"/>
        <v>0</v>
      </c>
      <c r="AR138" s="7">
        <f t="shared" si="27"/>
        <v>0</v>
      </c>
      <c r="AS138" s="7" t="str">
        <f t="shared" si="27"/>
        <v/>
      </c>
      <c r="AT138" s="7" t="str">
        <f t="shared" si="27"/>
        <v/>
      </c>
      <c r="AU138" s="7">
        <f t="shared" si="27"/>
        <v>9.925E-5</v>
      </c>
      <c r="AV138" s="7">
        <f t="shared" si="27"/>
        <v>0</v>
      </c>
      <c r="AW138" s="7" t="str">
        <f t="shared" si="27"/>
        <v/>
      </c>
      <c r="AX138" s="7" t="str">
        <f t="shared" si="27"/>
        <v/>
      </c>
      <c r="AY138" s="7">
        <f t="shared" si="27"/>
        <v>0</v>
      </c>
      <c r="AZ138" s="7" t="str">
        <f t="shared" si="27"/>
        <v/>
      </c>
      <c r="BA138" s="7" t="str">
        <f t="shared" si="27"/>
        <v/>
      </c>
      <c r="BB138" s="7">
        <f t="shared" si="27"/>
        <v>0</v>
      </c>
      <c r="BC138" s="7" t="str">
        <f t="shared" si="27"/>
        <v/>
      </c>
      <c r="BD138" s="7" t="str">
        <f t="shared" si="27"/>
        <v/>
      </c>
    </row>
    <row r="139" spans="1:56">
      <c r="A139" s="8" t="s">
        <v>51</v>
      </c>
      <c r="B139" s="8"/>
      <c r="C139" s="8"/>
      <c r="D139" s="8"/>
      <c r="E139" s="8"/>
      <c r="F139" s="8"/>
      <c r="G139" s="8"/>
      <c r="H139" s="36"/>
      <c r="I139" s="7">
        <f t="shared" ref="I139:K139" si="28">IF(I137="","",MAX(I121:I135))</f>
        <v>0</v>
      </c>
      <c r="J139" s="7">
        <f t="shared" si="28"/>
        <v>0</v>
      </c>
      <c r="K139" s="7" t="str">
        <f t="shared" si="28"/>
        <v/>
      </c>
      <c r="L139" s="7">
        <f>IF(L137="","",MAX(L121:L135))</f>
        <v>0</v>
      </c>
      <c r="M139" s="7">
        <f t="shared" ref="M139:BD139" si="29">IF(M137="","",MAX(M121:M135))</f>
        <v>0</v>
      </c>
      <c r="N139" s="7" t="str">
        <f t="shared" si="29"/>
        <v/>
      </c>
      <c r="O139" s="7">
        <f t="shared" si="29"/>
        <v>0</v>
      </c>
      <c r="P139" s="7" t="str">
        <f t="shared" si="29"/>
        <v/>
      </c>
      <c r="Q139" s="7" t="str">
        <f t="shared" si="29"/>
        <v/>
      </c>
      <c r="R139" s="7">
        <f t="shared" si="29"/>
        <v>0</v>
      </c>
      <c r="S139" s="7">
        <f t="shared" si="29"/>
        <v>0</v>
      </c>
      <c r="T139" s="7" t="str">
        <f t="shared" si="29"/>
        <v/>
      </c>
      <c r="U139" s="7">
        <f t="shared" si="29"/>
        <v>0</v>
      </c>
      <c r="V139" s="7" t="str">
        <f t="shared" si="29"/>
        <v/>
      </c>
      <c r="W139" s="7">
        <f t="shared" si="29"/>
        <v>0</v>
      </c>
      <c r="X139" s="7">
        <f t="shared" si="29"/>
        <v>0</v>
      </c>
      <c r="Y139" s="7">
        <f t="shared" si="29"/>
        <v>0</v>
      </c>
      <c r="Z139" s="7">
        <f t="shared" si="29"/>
        <v>0</v>
      </c>
      <c r="AA139" s="7">
        <f t="shared" si="29"/>
        <v>0</v>
      </c>
      <c r="AB139" s="7">
        <f t="shared" si="29"/>
        <v>0</v>
      </c>
      <c r="AC139" s="7" t="str">
        <f t="shared" si="29"/>
        <v/>
      </c>
      <c r="AD139" s="7" t="str">
        <f t="shared" si="29"/>
        <v/>
      </c>
      <c r="AE139" s="7">
        <f t="shared" si="29"/>
        <v>0</v>
      </c>
      <c r="AF139" s="7" t="str">
        <f t="shared" si="29"/>
        <v/>
      </c>
      <c r="AG139" s="7" t="str">
        <f t="shared" si="29"/>
        <v/>
      </c>
      <c r="AH139" s="7">
        <f t="shared" si="29"/>
        <v>0</v>
      </c>
      <c r="AI139" s="7">
        <f t="shared" si="29"/>
        <v>9.9900000000000002E-5</v>
      </c>
      <c r="AJ139" s="7" t="str">
        <f t="shared" si="29"/>
        <v/>
      </c>
      <c r="AK139" s="7" t="str">
        <f t="shared" si="29"/>
        <v/>
      </c>
      <c r="AL139" s="7">
        <f t="shared" si="29"/>
        <v>0</v>
      </c>
      <c r="AM139" s="7" t="str">
        <f t="shared" si="29"/>
        <v/>
      </c>
      <c r="AN139" s="7" t="str">
        <f t="shared" si="29"/>
        <v/>
      </c>
      <c r="AO139" s="7">
        <f t="shared" si="29"/>
        <v>0</v>
      </c>
      <c r="AP139" s="7">
        <f t="shared" si="29"/>
        <v>0</v>
      </c>
      <c r="AQ139" s="7">
        <f t="shared" si="29"/>
        <v>0</v>
      </c>
      <c r="AR139" s="7">
        <f t="shared" si="29"/>
        <v>0</v>
      </c>
      <c r="AS139" s="7" t="str">
        <f t="shared" si="29"/>
        <v/>
      </c>
      <c r="AT139" s="7" t="str">
        <f t="shared" si="29"/>
        <v/>
      </c>
      <c r="AU139" s="7">
        <f t="shared" si="29"/>
        <v>9.925E-5</v>
      </c>
      <c r="AV139" s="7">
        <f t="shared" si="29"/>
        <v>0</v>
      </c>
      <c r="AW139" s="7" t="str">
        <f t="shared" si="29"/>
        <v/>
      </c>
      <c r="AX139" s="7" t="str">
        <f t="shared" si="29"/>
        <v/>
      </c>
      <c r="AY139" s="7">
        <f t="shared" si="29"/>
        <v>0</v>
      </c>
      <c r="AZ139" s="7" t="str">
        <f t="shared" si="29"/>
        <v/>
      </c>
      <c r="BA139" s="7" t="str">
        <f t="shared" si="29"/>
        <v/>
      </c>
      <c r="BB139" s="7">
        <f t="shared" si="29"/>
        <v>0</v>
      </c>
      <c r="BC139" s="7" t="str">
        <f t="shared" si="29"/>
        <v/>
      </c>
      <c r="BD139" s="7" t="str">
        <f t="shared" si="29"/>
        <v/>
      </c>
    </row>
    <row r="140" spans="1:56">
      <c r="A140" s="11"/>
      <c r="B140" s="11"/>
      <c r="C140" s="11"/>
      <c r="D140" s="11"/>
      <c r="E140" s="11"/>
      <c r="F140" s="11"/>
      <c r="G140" s="11"/>
      <c r="H140" s="15"/>
      <c r="I140" s="10"/>
      <c r="J140" s="10"/>
      <c r="K140" s="10"/>
      <c r="L140" s="20"/>
      <c r="M140" s="20"/>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row>
    <row r="141" spans="1:56">
      <c r="A141" s="12"/>
      <c r="B141" s="12"/>
      <c r="C141" s="14"/>
      <c r="D141" s="12"/>
      <c r="E141" s="13"/>
      <c r="F141" s="12"/>
      <c r="G141" s="12"/>
      <c r="H141" s="15"/>
      <c r="I141" s="10"/>
      <c r="J141" s="10"/>
      <c r="K141" s="9"/>
      <c r="L141" s="10"/>
      <c r="M141" s="10"/>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row>
    <row r="142" spans="1:56">
      <c r="A142" s="12"/>
      <c r="B142" s="12"/>
      <c r="C142" s="14"/>
      <c r="D142" s="12"/>
      <c r="E142" s="13"/>
      <c r="F142" s="12"/>
      <c r="G142" s="12"/>
      <c r="H142" s="15"/>
      <c r="I142" s="10"/>
      <c r="J142" s="10"/>
      <c r="K142" s="9"/>
      <c r="L142" s="10"/>
      <c r="M142" s="10"/>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row>
    <row r="143" spans="1:56">
      <c r="A143" s="8" t="s">
        <v>53</v>
      </c>
      <c r="B143" s="8"/>
      <c r="C143" s="8"/>
      <c r="D143" s="8"/>
      <c r="E143" s="8"/>
      <c r="F143" s="8"/>
      <c r="G143" s="8"/>
      <c r="H143" s="36"/>
      <c r="I143" s="7"/>
      <c r="J143" s="7"/>
      <c r="K143" s="7"/>
      <c r="L143" s="7" t="str">
        <f>IFERROR(SUMPRODUCT(L141:L142,--(L141:L142&lt;&gt;""),$H$141:$H$142)/SUMPRODUCT($H$141:$H$142,--(L141:L142&lt;&gt;"")),"")</f>
        <v/>
      </c>
      <c r="M143" s="7" t="str">
        <f>IFERROR(SUMPRODUCT(M141:M142,--(M141:M142&lt;&gt;""),$H$141:$H$142)/SUMPRODUCT($H$141:$H$142,--(M141:M142&lt;&gt;"")),"")</f>
        <v/>
      </c>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row>
    <row r="144" spans="1:56">
      <c r="A144" s="8" t="s">
        <v>52</v>
      </c>
      <c r="B144" s="8"/>
      <c r="C144" s="8"/>
      <c r="D144" s="8"/>
      <c r="E144" s="8"/>
      <c r="F144" s="8"/>
      <c r="G144" s="8"/>
      <c r="H144" s="36"/>
      <c r="I144" s="7"/>
      <c r="J144" s="7"/>
      <c r="K144" s="7"/>
      <c r="L144" s="7" t="str">
        <f>IF(L143="","",MIN(L141:L142))</f>
        <v/>
      </c>
      <c r="M144" s="7" t="str">
        <f>IF(M143="","",MIN(M141:M142))</f>
        <v/>
      </c>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row>
    <row r="145" spans="1:56">
      <c r="A145" s="8" t="s">
        <v>51</v>
      </c>
      <c r="B145" s="8"/>
      <c r="C145" s="8"/>
      <c r="D145" s="8"/>
      <c r="E145" s="8"/>
      <c r="F145" s="8"/>
      <c r="G145" s="8"/>
      <c r="H145" s="36"/>
      <c r="I145" s="7"/>
      <c r="J145" s="7"/>
      <c r="K145" s="7"/>
      <c r="L145" s="7" t="str">
        <f>IF(L143="","",MAX(L141:L142))</f>
        <v/>
      </c>
      <c r="M145" s="7" t="str">
        <f>IF(M143="","",MAX(M141:M142))</f>
        <v/>
      </c>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row>
    <row r="146" spans="1:56">
      <c r="A146" s="12"/>
      <c r="B146" s="15"/>
      <c r="C146" s="12"/>
      <c r="D146" s="11"/>
      <c r="E146" s="11"/>
      <c r="F146" s="11"/>
      <c r="G146" s="11"/>
      <c r="H146" s="15"/>
      <c r="I146" s="10"/>
      <c r="J146" s="10"/>
      <c r="K146" s="10"/>
      <c r="L146" s="10"/>
      <c r="M146" s="10"/>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row>
    <row r="147" spans="1:56">
      <c r="A147" s="12"/>
      <c r="B147" s="15"/>
      <c r="C147" s="12"/>
      <c r="D147" s="11"/>
      <c r="E147" s="11"/>
      <c r="F147" s="11"/>
      <c r="G147" s="11"/>
      <c r="H147" s="15"/>
      <c r="I147" s="10"/>
      <c r="J147" s="10"/>
      <c r="K147" s="10"/>
      <c r="L147" s="10"/>
      <c r="M147" s="10"/>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row>
    <row r="148" spans="1:56">
      <c r="A148" s="12"/>
      <c r="B148" s="15"/>
      <c r="C148" s="12"/>
      <c r="D148" s="11"/>
      <c r="E148" s="11"/>
      <c r="F148" s="11"/>
      <c r="G148" s="11"/>
      <c r="H148" s="15"/>
      <c r="I148" s="10"/>
      <c r="J148" s="10"/>
      <c r="K148" s="10"/>
      <c r="L148" s="10"/>
      <c r="M148" s="10"/>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row>
    <row r="149" spans="1:56">
      <c r="A149" s="8" t="s">
        <v>53</v>
      </c>
      <c r="B149" s="8"/>
      <c r="C149" s="8"/>
      <c r="D149" s="8"/>
      <c r="E149" s="8"/>
      <c r="F149" s="8"/>
      <c r="G149" s="8"/>
      <c r="H149" s="36"/>
      <c r="I149" s="7" t="str" cm="1">
        <f t="array" ref="I149">IFERROR(SUMPRODUCT(#REF!,--(#REF!&lt;&gt;""),#REF!)/SUMPRODUCT(#REF!,--(#REF!&lt;&gt;"")),"")</f>
        <v/>
      </c>
      <c r="J149" s="7" t="str" cm="1">
        <f t="array" ref="J149">IFERROR(SUMPRODUCT(#REF!,--(#REF!&lt;&gt;""),#REF!)/SUMPRODUCT(#REF!,--(#REF!&lt;&gt;"")),"")</f>
        <v/>
      </c>
      <c r="K149" s="7" t="str" cm="1">
        <f t="array" ref="K149">IFERROR(SUMPRODUCT(#REF!,--(#REF!&lt;&gt;""),#REF!)/SUMPRODUCT(#REF!,--(#REF!&lt;&gt;"")),"")</f>
        <v/>
      </c>
      <c r="L149" s="7" t="str" cm="1">
        <f t="array" ref="L149">IFERROR(SUMPRODUCT(#REF!,--(#REF!&lt;&gt;""),#REF!)/SUMPRODUCT(#REF!,--(#REF!&lt;&gt;"")),"")</f>
        <v/>
      </c>
      <c r="M149" s="7" t="str" cm="1">
        <f t="array" ref="M149">IFERROR(SUMPRODUCT(#REF!,--(#REF!&lt;&gt;""),#REF!)/SUMPRODUCT(#REF!,--(#REF!&lt;&gt;"")),"")</f>
        <v/>
      </c>
      <c r="N149" s="7" t="str" cm="1">
        <f t="array" ref="N149">IFERROR(SUMPRODUCT(#REF!,--(#REF!&lt;&gt;""),#REF!)/SUMPRODUCT(#REF!,--(#REF!&lt;&gt;"")),"")</f>
        <v/>
      </c>
      <c r="O149" s="7" t="str" cm="1">
        <f t="array" ref="O149">IFERROR(SUMPRODUCT(#REF!,--(#REF!&lt;&gt;""),#REF!)/SUMPRODUCT(#REF!,--(#REF!&lt;&gt;"")),"")</f>
        <v/>
      </c>
      <c r="P149" s="7" t="str" cm="1">
        <f t="array" ref="P149">IFERROR(SUMPRODUCT(#REF!,--(#REF!&lt;&gt;""),#REF!)/SUMPRODUCT(#REF!,--(#REF!&lt;&gt;"")),"")</f>
        <v/>
      </c>
      <c r="Q149" s="7" t="str" cm="1">
        <f t="array" ref="Q149">IFERROR(SUMPRODUCT(#REF!,--(#REF!&lt;&gt;""),#REF!)/SUMPRODUCT(#REF!,--(#REF!&lt;&gt;"")),"")</f>
        <v/>
      </c>
      <c r="R149" s="7" t="str" cm="1">
        <f t="array" ref="R149">IFERROR(SUMPRODUCT(#REF!,--(#REF!&lt;&gt;""),#REF!)/SUMPRODUCT(#REF!,--(#REF!&lt;&gt;"")),"")</f>
        <v/>
      </c>
      <c r="S149" s="7" t="str" cm="1">
        <f t="array" ref="S149">IFERROR(SUMPRODUCT(#REF!,--(#REF!&lt;&gt;""),#REF!)/SUMPRODUCT(#REF!,--(#REF!&lt;&gt;"")),"")</f>
        <v/>
      </c>
      <c r="T149" s="7" t="str" cm="1">
        <f t="array" ref="T149">IFERROR(SUMPRODUCT(#REF!,--(#REF!&lt;&gt;""),#REF!)/SUMPRODUCT(#REF!,--(#REF!&lt;&gt;"")),"")</f>
        <v/>
      </c>
      <c r="U149" s="7" t="str" cm="1">
        <f t="array" ref="U149">IFERROR(SUMPRODUCT(#REF!,--(#REF!&lt;&gt;""),#REF!)/SUMPRODUCT(#REF!,--(#REF!&lt;&gt;"")),"")</f>
        <v/>
      </c>
      <c r="V149" s="7" t="str" cm="1">
        <f t="array" ref="V149">IFERROR(SUMPRODUCT(#REF!,--(#REF!&lt;&gt;""),#REF!)/SUMPRODUCT(#REF!,--(#REF!&lt;&gt;"")),"")</f>
        <v/>
      </c>
      <c r="W149" s="7" t="str" cm="1">
        <f t="array" ref="W149">IFERROR(SUMPRODUCT(#REF!,--(#REF!&lt;&gt;""),#REF!)/SUMPRODUCT(#REF!,--(#REF!&lt;&gt;"")),"")</f>
        <v/>
      </c>
      <c r="X149" s="7" t="str" cm="1">
        <f t="array" ref="X149">IFERROR(SUMPRODUCT(#REF!,--(#REF!&lt;&gt;""),#REF!)/SUMPRODUCT(#REF!,--(#REF!&lt;&gt;"")),"")</f>
        <v/>
      </c>
      <c r="Y149" s="7" t="str" cm="1">
        <f t="array" ref="Y149">IFERROR(SUMPRODUCT(#REF!,--(#REF!&lt;&gt;""),#REF!)/SUMPRODUCT(#REF!,--(#REF!&lt;&gt;"")),"")</f>
        <v/>
      </c>
      <c r="Z149" s="7" t="str" cm="1">
        <f t="array" ref="Z149">IFERROR(SUMPRODUCT(#REF!,--(#REF!&lt;&gt;""),#REF!)/SUMPRODUCT(#REF!,--(#REF!&lt;&gt;"")),"")</f>
        <v/>
      </c>
      <c r="AA149" s="7" t="str" cm="1">
        <f t="array" ref="AA149">IFERROR(SUMPRODUCT(#REF!,--(#REF!&lt;&gt;""),#REF!)/SUMPRODUCT(#REF!,--(#REF!&lt;&gt;"")),"")</f>
        <v/>
      </c>
      <c r="AB149" s="7" t="str" cm="1">
        <f t="array" ref="AB149">IFERROR(SUMPRODUCT(#REF!,--(#REF!&lt;&gt;""),#REF!)/SUMPRODUCT(#REF!,--(#REF!&lt;&gt;"")),"")</f>
        <v/>
      </c>
      <c r="AC149" s="7" t="str" cm="1">
        <f t="array" ref="AC149">IFERROR(SUMPRODUCT(#REF!,--(#REF!&lt;&gt;""),#REF!)/SUMPRODUCT(#REF!,--(#REF!&lt;&gt;"")),"")</f>
        <v/>
      </c>
      <c r="AD149" s="7" t="str" cm="1">
        <f t="array" ref="AD149">IFERROR(SUMPRODUCT(#REF!,--(#REF!&lt;&gt;""),#REF!)/SUMPRODUCT(#REF!,--(#REF!&lt;&gt;"")),"")</f>
        <v/>
      </c>
      <c r="AE149" s="7" t="str" cm="1">
        <f t="array" ref="AE149">IFERROR(SUMPRODUCT(#REF!,--(#REF!&lt;&gt;""),#REF!)/SUMPRODUCT(#REF!,--(#REF!&lt;&gt;"")),"")</f>
        <v/>
      </c>
      <c r="AF149" s="7" t="str" cm="1">
        <f t="array" ref="AF149">IFERROR(SUMPRODUCT(#REF!,--(#REF!&lt;&gt;""),#REF!)/SUMPRODUCT(#REF!,--(#REF!&lt;&gt;"")),"")</f>
        <v/>
      </c>
      <c r="AG149" s="7" t="str" cm="1">
        <f t="array" ref="AG149">IFERROR(SUMPRODUCT(#REF!,--(#REF!&lt;&gt;""),#REF!)/SUMPRODUCT(#REF!,--(#REF!&lt;&gt;"")),"")</f>
        <v/>
      </c>
      <c r="AH149" s="7" t="str" cm="1">
        <f t="array" ref="AH149">IFERROR(SUMPRODUCT(#REF!,--(#REF!&lt;&gt;""),#REF!)/SUMPRODUCT(#REF!,--(#REF!&lt;&gt;"")),"")</f>
        <v/>
      </c>
      <c r="AI149" s="7" t="str" cm="1">
        <f t="array" ref="AI149">IFERROR(SUMPRODUCT(#REF!,--(#REF!&lt;&gt;""),#REF!)/SUMPRODUCT(#REF!,--(#REF!&lt;&gt;"")),"")</f>
        <v/>
      </c>
      <c r="AJ149" s="7" t="str" cm="1">
        <f t="array" ref="AJ149">IFERROR(SUMPRODUCT(#REF!,--(#REF!&lt;&gt;""),#REF!)/SUMPRODUCT(#REF!,--(#REF!&lt;&gt;"")),"")</f>
        <v/>
      </c>
      <c r="AK149" s="7" t="str" cm="1">
        <f t="array" ref="AK149">IFERROR(SUMPRODUCT(#REF!,--(#REF!&lt;&gt;""),#REF!)/SUMPRODUCT(#REF!,--(#REF!&lt;&gt;"")),"")</f>
        <v/>
      </c>
      <c r="AL149" s="7" t="str" cm="1">
        <f t="array" ref="AL149">IFERROR(SUMPRODUCT(#REF!,--(#REF!&lt;&gt;""),#REF!)/SUMPRODUCT(#REF!,--(#REF!&lt;&gt;"")),"")</f>
        <v/>
      </c>
      <c r="AM149" s="7" t="str" cm="1">
        <f t="array" ref="AM149">IFERROR(SUMPRODUCT(#REF!,--(#REF!&lt;&gt;""),#REF!)/SUMPRODUCT(#REF!,--(#REF!&lt;&gt;"")),"")</f>
        <v/>
      </c>
      <c r="AN149" s="7" t="str" cm="1">
        <f t="array" ref="AN149">IFERROR(SUMPRODUCT(#REF!,--(#REF!&lt;&gt;""),#REF!)/SUMPRODUCT(#REF!,--(#REF!&lt;&gt;"")),"")</f>
        <v/>
      </c>
      <c r="AO149" s="7" t="str" cm="1">
        <f t="array" ref="AO149">IFERROR(SUMPRODUCT(#REF!,--(#REF!&lt;&gt;""),#REF!)/SUMPRODUCT(#REF!,--(#REF!&lt;&gt;"")),"")</f>
        <v/>
      </c>
      <c r="AP149" s="7" t="str" cm="1">
        <f t="array" ref="AP149">IFERROR(SUMPRODUCT(#REF!,--(#REF!&lt;&gt;""),#REF!)/SUMPRODUCT(#REF!,--(#REF!&lt;&gt;"")),"")</f>
        <v/>
      </c>
      <c r="AQ149" s="7" t="str" cm="1">
        <f t="array" ref="AQ149">IFERROR(SUMPRODUCT(#REF!,--(#REF!&lt;&gt;""),#REF!)/SUMPRODUCT(#REF!,--(#REF!&lt;&gt;"")),"")</f>
        <v/>
      </c>
      <c r="AR149" s="7" t="str" cm="1">
        <f t="array" ref="AR149">IFERROR(SUMPRODUCT(#REF!,--(#REF!&lt;&gt;""),#REF!)/SUMPRODUCT(#REF!,--(#REF!&lt;&gt;"")),"")</f>
        <v/>
      </c>
      <c r="AS149" s="7" t="str" cm="1">
        <f t="array" ref="AS149">IFERROR(SUMPRODUCT(#REF!,--(#REF!&lt;&gt;""),#REF!)/SUMPRODUCT(#REF!,--(#REF!&lt;&gt;"")),"")</f>
        <v/>
      </c>
      <c r="AT149" s="7" t="str" cm="1">
        <f t="array" ref="AT149">IFERROR(SUMPRODUCT(#REF!,--(#REF!&lt;&gt;""),#REF!)/SUMPRODUCT(#REF!,--(#REF!&lt;&gt;"")),"")</f>
        <v/>
      </c>
      <c r="AU149" s="7" t="str" cm="1">
        <f t="array" ref="AU149">IFERROR(SUMPRODUCT(#REF!,--(#REF!&lt;&gt;""),#REF!)/SUMPRODUCT(#REF!,--(#REF!&lt;&gt;"")),"")</f>
        <v/>
      </c>
      <c r="AV149" s="7" t="str" cm="1">
        <f t="array" ref="AV149">IFERROR(SUMPRODUCT(#REF!,--(#REF!&lt;&gt;""),#REF!)/SUMPRODUCT(#REF!,--(#REF!&lt;&gt;"")),"")</f>
        <v/>
      </c>
      <c r="AW149" s="7" t="str" cm="1">
        <f t="array" ref="AW149">IFERROR(SUMPRODUCT(#REF!,--(#REF!&lt;&gt;""),#REF!)/SUMPRODUCT(#REF!,--(#REF!&lt;&gt;"")),"")</f>
        <v/>
      </c>
      <c r="AX149" s="7" t="str" cm="1">
        <f t="array" ref="AX149">IFERROR(SUMPRODUCT(#REF!,--(#REF!&lt;&gt;""),#REF!)/SUMPRODUCT(#REF!,--(#REF!&lt;&gt;"")),"")</f>
        <v/>
      </c>
      <c r="AY149" s="7" t="str" cm="1">
        <f t="array" ref="AY149">IFERROR(SUMPRODUCT(#REF!,--(#REF!&lt;&gt;""),#REF!)/SUMPRODUCT(#REF!,--(#REF!&lt;&gt;"")),"")</f>
        <v/>
      </c>
      <c r="AZ149" s="7" t="str" cm="1">
        <f t="array" ref="AZ149">IFERROR(SUMPRODUCT(#REF!,--(#REF!&lt;&gt;""),#REF!)/SUMPRODUCT(#REF!,--(#REF!&lt;&gt;"")),"")</f>
        <v/>
      </c>
      <c r="BA149" s="7" t="str" cm="1">
        <f t="array" ref="BA149">IFERROR(SUMPRODUCT(#REF!,--(#REF!&lt;&gt;""),#REF!)/SUMPRODUCT(#REF!,--(#REF!&lt;&gt;"")),"")</f>
        <v/>
      </c>
      <c r="BB149" s="7" t="str" cm="1">
        <f t="array" ref="BB149">IFERROR(SUMPRODUCT(#REF!,--(#REF!&lt;&gt;""),#REF!)/SUMPRODUCT(#REF!,--(#REF!&lt;&gt;"")),"")</f>
        <v/>
      </c>
      <c r="BC149" s="7" t="str" cm="1">
        <f t="array" ref="BC149">IFERROR(SUMPRODUCT(#REF!,--(#REF!&lt;&gt;""),#REF!)/SUMPRODUCT(#REF!,--(#REF!&lt;&gt;"")),"")</f>
        <v/>
      </c>
      <c r="BD149" s="7" t="str" cm="1">
        <f t="array" ref="BD149">IFERROR(SUMPRODUCT(#REF!,--(#REF!&lt;&gt;""),#REF!)/SUMPRODUCT(#REF!,--(#REF!&lt;&gt;"")),"")</f>
        <v/>
      </c>
    </row>
    <row r="150" spans="1:56">
      <c r="A150" s="8" t="s">
        <v>52</v>
      </c>
      <c r="B150" s="8"/>
      <c r="C150" s="8"/>
      <c r="D150" s="8"/>
      <c r="E150" s="8"/>
      <c r="F150" s="8"/>
      <c r="G150" s="8"/>
      <c r="H150" s="36"/>
      <c r="I150" s="7" t="str">
        <f>IF(I149="","",MIN(#REF!))</f>
        <v/>
      </c>
      <c r="J150" s="7" t="str">
        <f>IF(J149="","",MIN(#REF!))</f>
        <v/>
      </c>
      <c r="K150" s="7" t="str">
        <f>IF(K149="","",MIN(#REF!))</f>
        <v/>
      </c>
      <c r="L150" s="7" t="str">
        <f>IF(L149="","",MIN(#REF!))</f>
        <v/>
      </c>
      <c r="M150" s="7" t="str">
        <f>IF(M149="","",MIN(#REF!))</f>
        <v/>
      </c>
      <c r="N150" s="7" t="str">
        <f>IF(N149="","",MIN(#REF!))</f>
        <v/>
      </c>
      <c r="O150" s="7" t="str">
        <f>IF(O149="","",MIN(#REF!))</f>
        <v/>
      </c>
      <c r="P150" s="7" t="str">
        <f>IF(P149="","",MIN(#REF!))</f>
        <v/>
      </c>
      <c r="Q150" s="7" t="str">
        <f>IF(Q149="","",MIN(#REF!))</f>
        <v/>
      </c>
      <c r="R150" s="7" t="str">
        <f>IF(R149="","",MIN(#REF!))</f>
        <v/>
      </c>
      <c r="S150" s="7" t="str">
        <f>IF(S149="","",MIN(#REF!))</f>
        <v/>
      </c>
      <c r="T150" s="7" t="str">
        <f>IF(T149="","",MIN(#REF!))</f>
        <v/>
      </c>
      <c r="U150" s="7" t="str">
        <f>IF(U149="","",MIN(#REF!))</f>
        <v/>
      </c>
      <c r="V150" s="7" t="str">
        <f>IF(V149="","",MIN(#REF!))</f>
        <v/>
      </c>
      <c r="W150" s="7" t="str">
        <f>IF(W149="","",MIN(#REF!))</f>
        <v/>
      </c>
      <c r="X150" s="7" t="str">
        <f>IF(X149="","",MIN(#REF!))</f>
        <v/>
      </c>
      <c r="Y150" s="7" t="str">
        <f>IF(Y149="","",MIN(#REF!))</f>
        <v/>
      </c>
      <c r="Z150" s="7" t="str">
        <f>IF(Z149="","",MIN(#REF!))</f>
        <v/>
      </c>
      <c r="AA150" s="7" t="str">
        <f>IF(AA149="","",MIN(#REF!))</f>
        <v/>
      </c>
      <c r="AB150" s="7" t="str">
        <f>IF(AB149="","",MIN(#REF!))</f>
        <v/>
      </c>
      <c r="AC150" s="7" t="str">
        <f>IF(AC149="","",MIN(#REF!))</f>
        <v/>
      </c>
      <c r="AD150" s="7" t="str">
        <f>IF(AD149="","",MIN(#REF!))</f>
        <v/>
      </c>
      <c r="AE150" s="7" t="str">
        <f>IF(AE149="","",MIN(#REF!))</f>
        <v/>
      </c>
      <c r="AF150" s="7" t="str">
        <f>IF(AF149="","",MIN(#REF!))</f>
        <v/>
      </c>
      <c r="AG150" s="7" t="str">
        <f>IF(AG149="","",MIN(#REF!))</f>
        <v/>
      </c>
      <c r="AH150" s="7" t="str">
        <f>IF(AH149="","",MIN(#REF!))</f>
        <v/>
      </c>
      <c r="AI150" s="7" t="str">
        <f>IF(AI149="","",MIN(#REF!))</f>
        <v/>
      </c>
      <c r="AJ150" s="7" t="str">
        <f>IF(AJ149="","",MIN(#REF!))</f>
        <v/>
      </c>
      <c r="AK150" s="7" t="str">
        <f>IF(AK149="","",MIN(#REF!))</f>
        <v/>
      </c>
      <c r="AL150" s="7" t="str">
        <f>IF(AL149="","",MIN(#REF!))</f>
        <v/>
      </c>
      <c r="AM150" s="7" t="str">
        <f>IF(AM149="","",MIN(#REF!))</f>
        <v/>
      </c>
      <c r="AN150" s="7" t="str">
        <f>IF(AN149="","",MIN(#REF!))</f>
        <v/>
      </c>
      <c r="AO150" s="7" t="str">
        <f>IF(AO149="","",MIN(#REF!))</f>
        <v/>
      </c>
      <c r="AP150" s="7" t="str">
        <f>IF(AP149="","",MIN(#REF!))</f>
        <v/>
      </c>
      <c r="AQ150" s="7" t="str">
        <f>IF(AQ149="","",MIN(#REF!))</f>
        <v/>
      </c>
      <c r="AR150" s="7" t="str">
        <f>IF(AR149="","",MIN(#REF!))</f>
        <v/>
      </c>
      <c r="AS150" s="7" t="str">
        <f>IF(AS149="","",MIN(#REF!))</f>
        <v/>
      </c>
      <c r="AT150" s="7" t="str">
        <f>IF(AT149="","",MIN(#REF!))</f>
        <v/>
      </c>
      <c r="AU150" s="7" t="str">
        <f>IF(AU149="","",MIN(#REF!))</f>
        <v/>
      </c>
      <c r="AV150" s="7" t="str">
        <f>IF(AV149="","",MIN(#REF!))</f>
        <v/>
      </c>
      <c r="AW150" s="7" t="str">
        <f>IF(AW149="","",MIN(#REF!))</f>
        <v/>
      </c>
      <c r="AX150" s="7" t="str">
        <f>IF(AX149="","",MIN(#REF!))</f>
        <v/>
      </c>
      <c r="AY150" s="7" t="str">
        <f>IF(AY149="","",MIN(#REF!))</f>
        <v/>
      </c>
      <c r="AZ150" s="7" t="str">
        <f>IF(AZ149="","",MIN(#REF!))</f>
        <v/>
      </c>
      <c r="BA150" s="7" t="str">
        <f>IF(BA149="","",MIN(#REF!))</f>
        <v/>
      </c>
      <c r="BB150" s="7" t="str">
        <f>IF(BB149="","",MIN(#REF!))</f>
        <v/>
      </c>
      <c r="BC150" s="7" t="str">
        <f>IF(BC149="","",MIN(#REF!))</f>
        <v/>
      </c>
      <c r="BD150" s="7" t="str">
        <f>IF(BD149="","",MIN(#REF!))</f>
        <v/>
      </c>
    </row>
    <row r="151" spans="1:56">
      <c r="A151" s="8" t="s">
        <v>51</v>
      </c>
      <c r="B151" s="8"/>
      <c r="C151" s="8"/>
      <c r="D151" s="8"/>
      <c r="E151" s="8"/>
      <c r="F151" s="8"/>
      <c r="G151" s="8"/>
      <c r="H151" s="36"/>
      <c r="I151" s="7" t="str">
        <f>IF(I149="","",MAX(#REF!))</f>
        <v/>
      </c>
      <c r="J151" s="7" t="str">
        <f>IF(J149="","",MAX(#REF!))</f>
        <v/>
      </c>
      <c r="K151" s="7" t="str">
        <f>IF(K149="","",MAX(#REF!))</f>
        <v/>
      </c>
      <c r="L151" s="7" t="str">
        <f>IF(L149="","",MAX(#REF!))</f>
        <v/>
      </c>
      <c r="M151" s="7" t="str">
        <f>IF(M149="","",MAX(#REF!))</f>
        <v/>
      </c>
      <c r="N151" s="7" t="str">
        <f>IF(N149="","",MAX(#REF!))</f>
        <v/>
      </c>
      <c r="O151" s="7" t="str">
        <f>IF(O149="","",MAX(#REF!))</f>
        <v/>
      </c>
      <c r="P151" s="7" t="str">
        <f>IF(P149="","",MAX(#REF!))</f>
        <v/>
      </c>
      <c r="Q151" s="7" t="str">
        <f>IF(Q149="","",MAX(#REF!))</f>
        <v/>
      </c>
      <c r="R151" s="7" t="str">
        <f>IF(R149="","",MAX(#REF!))</f>
        <v/>
      </c>
      <c r="S151" s="7" t="str">
        <f>IF(S149="","",MAX(#REF!))</f>
        <v/>
      </c>
      <c r="T151" s="7" t="str">
        <f>IF(T149="","",MAX(#REF!))</f>
        <v/>
      </c>
      <c r="U151" s="7" t="str">
        <f>IF(U149="","",MAX(#REF!))</f>
        <v/>
      </c>
      <c r="V151" s="7" t="str">
        <f>IF(V149="","",MAX(#REF!))</f>
        <v/>
      </c>
      <c r="W151" s="7" t="str">
        <f>IF(W149="","",MAX(#REF!))</f>
        <v/>
      </c>
      <c r="X151" s="7" t="str">
        <f>IF(X149="","",MAX(#REF!))</f>
        <v/>
      </c>
      <c r="Y151" s="7" t="str">
        <f>IF(Y149="","",MAX(#REF!))</f>
        <v/>
      </c>
      <c r="Z151" s="7" t="str">
        <f>IF(Z149="","",MAX(#REF!))</f>
        <v/>
      </c>
      <c r="AA151" s="7" t="str">
        <f>IF(AA149="","",MAX(#REF!))</f>
        <v/>
      </c>
      <c r="AB151" s="7" t="str">
        <f>IF(AB149="","",MAX(#REF!))</f>
        <v/>
      </c>
      <c r="AC151" s="7" t="str">
        <f>IF(AC149="","",MAX(#REF!))</f>
        <v/>
      </c>
      <c r="AD151" s="7" t="str">
        <f>IF(AD149="","",MAX(#REF!))</f>
        <v/>
      </c>
      <c r="AE151" s="7" t="str">
        <f>IF(AE149="","",MAX(#REF!))</f>
        <v/>
      </c>
      <c r="AF151" s="7" t="str">
        <f>IF(AF149="","",MAX(#REF!))</f>
        <v/>
      </c>
      <c r="AG151" s="7" t="str">
        <f>IF(AG149="","",MAX(#REF!))</f>
        <v/>
      </c>
      <c r="AH151" s="7" t="str">
        <f>IF(AH149="","",MAX(#REF!))</f>
        <v/>
      </c>
      <c r="AI151" s="7" t="str">
        <f>IF(AI149="","",MAX(#REF!))</f>
        <v/>
      </c>
      <c r="AJ151" s="7" t="str">
        <f>IF(AJ149="","",MAX(#REF!))</f>
        <v/>
      </c>
      <c r="AK151" s="7" t="str">
        <f>IF(AK149="","",MAX(#REF!))</f>
        <v/>
      </c>
      <c r="AL151" s="7" t="str">
        <f>IF(AL149="","",MAX(#REF!))</f>
        <v/>
      </c>
      <c r="AM151" s="7" t="str">
        <f>IF(AM149="","",MAX(#REF!))</f>
        <v/>
      </c>
      <c r="AN151" s="7" t="str">
        <f>IF(AN149="","",MAX(#REF!))</f>
        <v/>
      </c>
      <c r="AO151" s="7" t="str">
        <f>IF(AO149="","",MAX(#REF!))</f>
        <v/>
      </c>
      <c r="AP151" s="7" t="str">
        <f>IF(AP149="","",MAX(#REF!))</f>
        <v/>
      </c>
      <c r="AQ151" s="7" t="str">
        <f>IF(AQ149="","",MAX(#REF!))</f>
        <v/>
      </c>
      <c r="AR151" s="7" t="str">
        <f>IF(AR149="","",MAX(#REF!))</f>
        <v/>
      </c>
      <c r="AS151" s="7" t="str">
        <f>IF(AS149="","",MAX(#REF!))</f>
        <v/>
      </c>
      <c r="AT151" s="7" t="str">
        <f>IF(AT149="","",MAX(#REF!))</f>
        <v/>
      </c>
      <c r="AU151" s="7" t="str">
        <f>IF(AU149="","",MAX(#REF!))</f>
        <v/>
      </c>
      <c r="AV151" s="7" t="str">
        <f>IF(AV149="","",MAX(#REF!))</f>
        <v/>
      </c>
      <c r="AW151" s="7" t="str">
        <f>IF(AW149="","",MAX(#REF!))</f>
        <v/>
      </c>
      <c r="AX151" s="7" t="str">
        <f>IF(AX149="","",MAX(#REF!))</f>
        <v/>
      </c>
      <c r="AY151" s="7" t="str">
        <f>IF(AY149="","",MAX(#REF!))</f>
        <v/>
      </c>
      <c r="AZ151" s="7" t="str">
        <f>IF(AZ149="","",MAX(#REF!))</f>
        <v/>
      </c>
      <c r="BA151" s="7" t="str">
        <f>IF(BA149="","",MAX(#REF!))</f>
        <v/>
      </c>
      <c r="BB151" s="7" t="str">
        <f>IF(BB149="","",MAX(#REF!))</f>
        <v/>
      </c>
      <c r="BC151" s="7" t="str">
        <f>IF(BC149="","",MAX(#REF!))</f>
        <v/>
      </c>
      <c r="BD151" s="7" t="str">
        <f>IF(BD149="","",MAX(#REF!))</f>
        <v/>
      </c>
    </row>
  </sheetData>
  <phoneticPr fontId="3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2" sqref="A12"/>
    </sheetView>
  </sheetViews>
  <sheetFormatPr defaultColWidth="11.5" defaultRowHeight="14.25"/>
  <cols>
    <col min="1" max="1" width="95.125" customWidth="1"/>
  </cols>
  <sheetData>
    <row r="1" spans="1:1">
      <c r="A1" s="26" t="s">
        <v>67</v>
      </c>
    </row>
    <row r="3" spans="1:1" ht="47.25">
      <c r="A3" s="27" t="s">
        <v>82</v>
      </c>
    </row>
    <row r="4" spans="1:1" ht="15.75">
      <c r="A4" s="27"/>
    </row>
    <row r="5" spans="1:1" ht="15.75">
      <c r="A5" s="28" t="s">
        <v>68</v>
      </c>
    </row>
    <row r="6" spans="1:1" ht="15.75">
      <c r="A6" s="27"/>
    </row>
    <row r="7" spans="1:1" ht="141.75">
      <c r="A7" s="29" t="s">
        <v>69</v>
      </c>
    </row>
    <row r="8" spans="1:1" ht="15.75">
      <c r="A8" s="29"/>
    </row>
    <row r="9" spans="1:1" ht="120.75">
      <c r="A9" s="29" t="s">
        <v>84</v>
      </c>
    </row>
  </sheetData>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11.5" defaultRowHeight="14.25"/>
  <sheetData>
    <row r="1" spans="1:2">
      <c r="A1" s="31" t="s">
        <v>72</v>
      </c>
      <c r="B1" s="31" t="s">
        <v>71</v>
      </c>
    </row>
    <row r="2" spans="1:2">
      <c r="A2" s="30">
        <v>43766</v>
      </c>
      <c r="B2" t="s">
        <v>70</v>
      </c>
    </row>
    <row r="3" spans="1:2">
      <c r="A3" s="30">
        <v>43808</v>
      </c>
      <c r="B3" t="s">
        <v>83</v>
      </c>
    </row>
    <row r="4" spans="1:2">
      <c r="A4" s="30"/>
    </row>
  </sheetData>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2021-05-03T04:04:22Z</dcterms:modified>
</cp:coreProperties>
</file>