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E:\PGx.KB.tables\"/>
    </mc:Choice>
  </mc:AlternateContent>
  <bookViews>
    <workbookView xWindow="0" yWindow="0" windowWidth="20490" windowHeight="7215"/>
  </bookViews>
  <sheets>
    <sheet name="Allele frequency" sheetId="4" r:id="rId1"/>
    <sheet name="References" sheetId="5" r:id="rId2"/>
    <sheet name="Methods and caveats" sheetId="9" r:id="rId3"/>
    <sheet name="Change log" sheetId="6" r:id="rId4"/>
  </sheets>
  <definedNames>
    <definedName name="_xlnm._FilterDatabase" localSheetId="1" hidden="1">References!$A$2:$E$81</definedName>
  </definedNames>
  <calcPr calcId="152511"/>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87" i="5" l="1"/>
  <c r="K87" i="5"/>
  <c r="L87" i="5"/>
  <c r="M87" i="5"/>
  <c r="N87" i="5"/>
  <c r="O87" i="5"/>
  <c r="P87" i="5"/>
  <c r="P88" i="5" s="1"/>
  <c r="Q87" i="5"/>
  <c r="Q88" i="5" s="1"/>
  <c r="R87" i="5"/>
  <c r="S87" i="5"/>
  <c r="T87" i="5"/>
  <c r="U87" i="5"/>
  <c r="V87" i="5"/>
  <c r="W87" i="5"/>
  <c r="X87" i="5"/>
  <c r="X88" i="5" s="1"/>
  <c r="Y87" i="5"/>
  <c r="Y89" i="5" s="1"/>
  <c r="Z87" i="5"/>
  <c r="AA87" i="5"/>
  <c r="AB87" i="5"/>
  <c r="AC87" i="5"/>
  <c r="AD87" i="5"/>
  <c r="AE87" i="5"/>
  <c r="AF87" i="5"/>
  <c r="AF89" i="5" s="1"/>
  <c r="AG87" i="5"/>
  <c r="AG89" i="5" s="1"/>
  <c r="AH87" i="5"/>
  <c r="AI87" i="5"/>
  <c r="AJ87" i="5"/>
  <c r="AK87" i="5"/>
  <c r="AL87" i="5"/>
  <c r="AM87" i="5"/>
  <c r="AN87" i="5"/>
  <c r="AN88" i="5" s="1"/>
  <c r="AO87" i="5"/>
  <c r="AO89" i="5" s="1"/>
  <c r="AP87" i="5"/>
  <c r="AQ87" i="5"/>
  <c r="AR87" i="5"/>
  <c r="AS87" i="5"/>
  <c r="J88" i="5"/>
  <c r="K88" i="5"/>
  <c r="L88" i="5"/>
  <c r="M88" i="5"/>
  <c r="N88" i="5"/>
  <c r="O88" i="5"/>
  <c r="R88" i="5"/>
  <c r="S88" i="5"/>
  <c r="T88" i="5"/>
  <c r="U88" i="5"/>
  <c r="V88" i="5"/>
  <c r="W88" i="5"/>
  <c r="Z88" i="5"/>
  <c r="AA88" i="5"/>
  <c r="AB88" i="5"/>
  <c r="AC88" i="5"/>
  <c r="AD88" i="5"/>
  <c r="AE88" i="5"/>
  <c r="AH88" i="5"/>
  <c r="AI88" i="5"/>
  <c r="AJ88" i="5"/>
  <c r="AK88" i="5"/>
  <c r="AL88" i="5"/>
  <c r="AM88" i="5"/>
  <c r="AP88" i="5"/>
  <c r="AQ88" i="5"/>
  <c r="AR88" i="5"/>
  <c r="AS88" i="5"/>
  <c r="J89" i="5"/>
  <c r="K89" i="5"/>
  <c r="L89" i="5"/>
  <c r="M89" i="5"/>
  <c r="N89" i="5"/>
  <c r="O89" i="5"/>
  <c r="R89" i="5"/>
  <c r="S89" i="5"/>
  <c r="T89" i="5"/>
  <c r="U89" i="5"/>
  <c r="V89" i="5"/>
  <c r="W89" i="5"/>
  <c r="Z89" i="5"/>
  <c r="AA89" i="5"/>
  <c r="AB89" i="5"/>
  <c r="AC89" i="5"/>
  <c r="AD89" i="5"/>
  <c r="AE89" i="5"/>
  <c r="AH89" i="5"/>
  <c r="AI89" i="5"/>
  <c r="AJ89" i="5"/>
  <c r="AK89" i="5"/>
  <c r="AL89" i="5"/>
  <c r="AM89" i="5"/>
  <c r="AP89" i="5"/>
  <c r="AQ89" i="5"/>
  <c r="AR89" i="5"/>
  <c r="AS89" i="5"/>
  <c r="I89" i="5"/>
  <c r="I88" i="5"/>
  <c r="I87" i="5"/>
  <c r="J79" i="5"/>
  <c r="K79" i="5"/>
  <c r="L79" i="5"/>
  <c r="M79" i="5"/>
  <c r="N79" i="5"/>
  <c r="O79" i="5"/>
  <c r="O80" i="5" s="1"/>
  <c r="P79" i="5"/>
  <c r="P81" i="5" s="1"/>
  <c r="Q79" i="5"/>
  <c r="Q81" i="5" s="1"/>
  <c r="R79" i="5"/>
  <c r="S79" i="5"/>
  <c r="T79" i="5"/>
  <c r="U79" i="5"/>
  <c r="V79" i="5"/>
  <c r="W79" i="5"/>
  <c r="W81" i="5" s="1"/>
  <c r="X79" i="5"/>
  <c r="X80" i="5" s="1"/>
  <c r="Y79" i="5"/>
  <c r="Y81" i="5" s="1"/>
  <c r="Z79" i="5"/>
  <c r="AA79" i="5"/>
  <c r="AB79" i="5"/>
  <c r="AC79" i="5"/>
  <c r="AD79" i="5"/>
  <c r="AE79" i="5"/>
  <c r="AE81" i="5" s="1"/>
  <c r="AF79" i="5"/>
  <c r="AF81" i="5" s="1"/>
  <c r="AG79" i="5"/>
  <c r="AG80" i="5" s="1"/>
  <c r="AH79" i="5"/>
  <c r="AI79" i="5"/>
  <c r="AJ79" i="5"/>
  <c r="AK79" i="5"/>
  <c r="AL79" i="5"/>
  <c r="AM79" i="5"/>
  <c r="AM80" i="5" s="1"/>
  <c r="AN79" i="5"/>
  <c r="AN80" i="5" s="1"/>
  <c r="AO79" i="5"/>
  <c r="AO80" i="5" s="1"/>
  <c r="AP79" i="5"/>
  <c r="AQ79" i="5"/>
  <c r="AR79" i="5"/>
  <c r="AS79" i="5"/>
  <c r="J73" i="5"/>
  <c r="K73" i="5"/>
  <c r="L73" i="5"/>
  <c r="M73" i="5"/>
  <c r="N73" i="5"/>
  <c r="O73" i="5"/>
  <c r="P73" i="5"/>
  <c r="P74" i="5" s="1"/>
  <c r="Q73" i="5"/>
  <c r="Q74" i="5" s="1"/>
  <c r="R73" i="5"/>
  <c r="S73" i="5"/>
  <c r="T73" i="5"/>
  <c r="U73" i="5"/>
  <c r="V73" i="5"/>
  <c r="W73" i="5"/>
  <c r="X73" i="5"/>
  <c r="X74" i="5" s="1"/>
  <c r="Y73" i="5"/>
  <c r="Y74" i="5" s="1"/>
  <c r="Z73" i="5"/>
  <c r="AA73" i="5"/>
  <c r="AB73" i="5"/>
  <c r="AC73" i="5"/>
  <c r="AD73" i="5"/>
  <c r="AE73" i="5"/>
  <c r="AF73" i="5"/>
  <c r="AF75" i="5" s="1"/>
  <c r="AG73" i="5"/>
  <c r="AG74" i="5" s="1"/>
  <c r="AH73" i="5"/>
  <c r="AI73" i="5"/>
  <c r="AJ73" i="5"/>
  <c r="AK73" i="5"/>
  <c r="AL73" i="5"/>
  <c r="AM73" i="5"/>
  <c r="AN73" i="5"/>
  <c r="AN74" i="5" s="1"/>
  <c r="AO73" i="5"/>
  <c r="AO74" i="5" s="1"/>
  <c r="AP73" i="5"/>
  <c r="AQ73" i="5"/>
  <c r="AR73" i="5"/>
  <c r="AR74" i="5" s="1"/>
  <c r="AS73" i="5"/>
  <c r="I79" i="5"/>
  <c r="I81" i="5" s="1"/>
  <c r="I73" i="5"/>
  <c r="I75" i="5" s="1"/>
  <c r="AF80" i="5"/>
  <c r="J80" i="5"/>
  <c r="K80" i="5"/>
  <c r="L80" i="5"/>
  <c r="M80" i="5"/>
  <c r="N80" i="5"/>
  <c r="R80" i="5"/>
  <c r="S80" i="5"/>
  <c r="T80" i="5"/>
  <c r="U80" i="5"/>
  <c r="V80" i="5"/>
  <c r="W80" i="5"/>
  <c r="Z80" i="5"/>
  <c r="AA80" i="5"/>
  <c r="AB80" i="5"/>
  <c r="AC80" i="5"/>
  <c r="AD80" i="5"/>
  <c r="AH80" i="5"/>
  <c r="AI80" i="5"/>
  <c r="AJ80" i="5"/>
  <c r="AK80" i="5"/>
  <c r="AL80" i="5"/>
  <c r="AP80" i="5"/>
  <c r="AQ80" i="5"/>
  <c r="AR80" i="5"/>
  <c r="AS80" i="5"/>
  <c r="J81" i="5"/>
  <c r="K81" i="5"/>
  <c r="L81" i="5"/>
  <c r="M81" i="5"/>
  <c r="N81" i="5"/>
  <c r="R81" i="5"/>
  <c r="S81" i="5"/>
  <c r="T81" i="5"/>
  <c r="U81" i="5"/>
  <c r="V81" i="5"/>
  <c r="Z81" i="5"/>
  <c r="AA81" i="5"/>
  <c r="AB81" i="5"/>
  <c r="AC81" i="5"/>
  <c r="AD81" i="5"/>
  <c r="AH81" i="5"/>
  <c r="AI81" i="5"/>
  <c r="AJ81" i="5"/>
  <c r="AK81" i="5"/>
  <c r="AL81" i="5"/>
  <c r="AP81" i="5"/>
  <c r="AQ81" i="5"/>
  <c r="AR81" i="5"/>
  <c r="AS81" i="5"/>
  <c r="L74" i="5"/>
  <c r="T74" i="5"/>
  <c r="W74" i="5"/>
  <c r="AB74" i="5"/>
  <c r="AE74" i="5"/>
  <c r="AJ74" i="5"/>
  <c r="AM74" i="5"/>
  <c r="J74" i="5"/>
  <c r="K74" i="5"/>
  <c r="M74" i="5"/>
  <c r="N74" i="5"/>
  <c r="O74" i="5"/>
  <c r="R74" i="5"/>
  <c r="S74" i="5"/>
  <c r="U74" i="5"/>
  <c r="V74" i="5"/>
  <c r="Z74" i="5"/>
  <c r="AA74" i="5"/>
  <c r="AC74" i="5"/>
  <c r="AD74" i="5"/>
  <c r="AH74" i="5"/>
  <c r="AI74" i="5"/>
  <c r="AK74" i="5"/>
  <c r="AL74" i="5"/>
  <c r="AP74" i="5"/>
  <c r="AQ74" i="5"/>
  <c r="AS74" i="5"/>
  <c r="J75" i="5"/>
  <c r="K75" i="5"/>
  <c r="L75" i="5"/>
  <c r="M75" i="5"/>
  <c r="N75" i="5"/>
  <c r="O75" i="5"/>
  <c r="R75" i="5"/>
  <c r="S75" i="5"/>
  <c r="T75" i="5"/>
  <c r="U75" i="5"/>
  <c r="V75" i="5"/>
  <c r="W75" i="5"/>
  <c r="Z75" i="5"/>
  <c r="AA75" i="5"/>
  <c r="AB75" i="5"/>
  <c r="AC75" i="5"/>
  <c r="AD75" i="5"/>
  <c r="AE75" i="5"/>
  <c r="AH75" i="5"/>
  <c r="AI75" i="5"/>
  <c r="AJ75" i="5"/>
  <c r="AK75" i="5"/>
  <c r="AL75" i="5"/>
  <c r="AM75" i="5"/>
  <c r="AP75" i="5"/>
  <c r="AQ75" i="5"/>
  <c r="AR75" i="5"/>
  <c r="AS75" i="5"/>
  <c r="J61" i="5"/>
  <c r="K61" i="5"/>
  <c r="L61" i="5"/>
  <c r="M61" i="5"/>
  <c r="N61" i="5"/>
  <c r="O61" i="5"/>
  <c r="P61" i="5"/>
  <c r="P63" i="5" s="1"/>
  <c r="Q61" i="5"/>
  <c r="Q62" i="5" s="1"/>
  <c r="R61" i="5"/>
  <c r="S61" i="5"/>
  <c r="T61" i="5"/>
  <c r="U61" i="5"/>
  <c r="V61" i="5"/>
  <c r="W61" i="5"/>
  <c r="X61" i="5"/>
  <c r="X62" i="5" s="1"/>
  <c r="Y61" i="5"/>
  <c r="Y62" i="5" s="1"/>
  <c r="Z61" i="5"/>
  <c r="AA61" i="5"/>
  <c r="AB61" i="5"/>
  <c r="AC61" i="5"/>
  <c r="AD61" i="5"/>
  <c r="AE61" i="5"/>
  <c r="AF61" i="5"/>
  <c r="AF63" i="5" s="1"/>
  <c r="AG61" i="5"/>
  <c r="AG62" i="5" s="1"/>
  <c r="AH61" i="5"/>
  <c r="AI61" i="5"/>
  <c r="AJ61" i="5"/>
  <c r="AK61" i="5"/>
  <c r="AL61" i="5"/>
  <c r="AM61" i="5"/>
  <c r="AN61" i="5"/>
  <c r="AN63" i="5" s="1"/>
  <c r="AO61" i="5"/>
  <c r="AO63" i="5" s="1"/>
  <c r="AP61" i="5"/>
  <c r="AQ61" i="5"/>
  <c r="AQ62" i="5" s="1"/>
  <c r="AR61" i="5"/>
  <c r="AS61" i="5"/>
  <c r="J62" i="5"/>
  <c r="K62" i="5"/>
  <c r="L62" i="5"/>
  <c r="M62" i="5"/>
  <c r="N62" i="5"/>
  <c r="O62" i="5"/>
  <c r="R62" i="5"/>
  <c r="S62" i="5"/>
  <c r="T62" i="5"/>
  <c r="U62" i="5"/>
  <c r="V62" i="5"/>
  <c r="W62" i="5"/>
  <c r="Z62" i="5"/>
  <c r="AA62" i="5"/>
  <c r="AB62" i="5"/>
  <c r="AC62" i="5"/>
  <c r="AD62" i="5"/>
  <c r="AE62" i="5"/>
  <c r="AH62" i="5"/>
  <c r="AI62" i="5"/>
  <c r="AJ62" i="5"/>
  <c r="AK62" i="5"/>
  <c r="AL62" i="5"/>
  <c r="AM62" i="5"/>
  <c r="AP62" i="5"/>
  <c r="AR62" i="5"/>
  <c r="AS62" i="5"/>
  <c r="J63" i="5"/>
  <c r="K63" i="5"/>
  <c r="L63" i="5"/>
  <c r="M63" i="5"/>
  <c r="N63" i="5"/>
  <c r="O63" i="5"/>
  <c r="Q63" i="5"/>
  <c r="R63" i="5"/>
  <c r="S63" i="5"/>
  <c r="T63" i="5"/>
  <c r="U63" i="5"/>
  <c r="V63" i="5"/>
  <c r="W63" i="5"/>
  <c r="Y63" i="5"/>
  <c r="Z63" i="5"/>
  <c r="AA63" i="5"/>
  <c r="AB63" i="5"/>
  <c r="AC63" i="5"/>
  <c r="AD63" i="5"/>
  <c r="AE63" i="5"/>
  <c r="AH63" i="5"/>
  <c r="AI63" i="5"/>
  <c r="AJ63" i="5"/>
  <c r="AK63" i="5"/>
  <c r="AL63" i="5"/>
  <c r="AM63" i="5"/>
  <c r="AP63" i="5"/>
  <c r="AQ63" i="5"/>
  <c r="AR63" i="5"/>
  <c r="AS63" i="5"/>
  <c r="I63" i="5"/>
  <c r="I62" i="5"/>
  <c r="I61" i="5"/>
  <c r="J44" i="5"/>
  <c r="K44" i="5"/>
  <c r="L44" i="5"/>
  <c r="M44" i="5"/>
  <c r="N44" i="5"/>
  <c r="O44" i="5"/>
  <c r="O45" i="5" s="1"/>
  <c r="P44" i="5"/>
  <c r="P45" i="5" s="1"/>
  <c r="Q44" i="5"/>
  <c r="Q46" i="5" s="1"/>
  <c r="R44" i="5"/>
  <c r="S44" i="5"/>
  <c r="T44" i="5"/>
  <c r="U44" i="5"/>
  <c r="V44" i="5"/>
  <c r="W44" i="5"/>
  <c r="W45" i="5" s="1"/>
  <c r="X44" i="5"/>
  <c r="X45" i="5" s="1"/>
  <c r="Y44" i="5"/>
  <c r="Y45" i="5" s="1"/>
  <c r="Z44" i="5"/>
  <c r="AA44" i="5"/>
  <c r="AB44" i="5"/>
  <c r="AC44" i="5"/>
  <c r="AD44" i="5"/>
  <c r="AD45" i="5" s="1"/>
  <c r="AE44" i="5"/>
  <c r="AE45" i="5" s="1"/>
  <c r="AF44" i="5"/>
  <c r="AF45" i="5" s="1"/>
  <c r="AG44" i="5"/>
  <c r="AG45" i="5" s="1"/>
  <c r="AH44" i="5"/>
  <c r="AI44" i="5"/>
  <c r="AJ44" i="5"/>
  <c r="AK44" i="5"/>
  <c r="AL44" i="5"/>
  <c r="AL45" i="5" s="1"/>
  <c r="AM44" i="5"/>
  <c r="AM45" i="5" s="1"/>
  <c r="AN44" i="5"/>
  <c r="AN46" i="5" s="1"/>
  <c r="AO44" i="5"/>
  <c r="AO45" i="5" s="1"/>
  <c r="AP44" i="5"/>
  <c r="AQ44" i="5"/>
  <c r="AR44" i="5"/>
  <c r="AS44" i="5"/>
  <c r="J45" i="5"/>
  <c r="K45" i="5"/>
  <c r="L45" i="5"/>
  <c r="M45" i="5"/>
  <c r="N45" i="5"/>
  <c r="R45" i="5"/>
  <c r="S45" i="5"/>
  <c r="T45" i="5"/>
  <c r="U45" i="5"/>
  <c r="V45" i="5"/>
  <c r="Z45" i="5"/>
  <c r="AA45" i="5"/>
  <c r="AB45" i="5"/>
  <c r="AC45" i="5"/>
  <c r="AH45" i="5"/>
  <c r="AI45" i="5"/>
  <c r="AJ45" i="5"/>
  <c r="AK45" i="5"/>
  <c r="AP45" i="5"/>
  <c r="AQ45" i="5"/>
  <c r="AR45" i="5"/>
  <c r="AS45" i="5"/>
  <c r="J46" i="5"/>
  <c r="K46" i="5"/>
  <c r="L46" i="5"/>
  <c r="M46" i="5"/>
  <c r="N46" i="5"/>
  <c r="O46" i="5"/>
  <c r="P46" i="5"/>
  <c r="R46" i="5"/>
  <c r="S46" i="5"/>
  <c r="T46" i="5"/>
  <c r="U46" i="5"/>
  <c r="V46" i="5"/>
  <c r="W46" i="5"/>
  <c r="X46" i="5"/>
  <c r="Y46" i="5"/>
  <c r="Z46" i="5"/>
  <c r="AA46" i="5"/>
  <c r="AB46" i="5"/>
  <c r="AC46" i="5"/>
  <c r="AE46" i="5"/>
  <c r="AF46" i="5"/>
  <c r="AG46" i="5"/>
  <c r="AH46" i="5"/>
  <c r="AI46" i="5"/>
  <c r="AJ46" i="5"/>
  <c r="AK46" i="5"/>
  <c r="AO46" i="5"/>
  <c r="AP46" i="5"/>
  <c r="AQ46" i="5"/>
  <c r="AR46" i="5"/>
  <c r="AS46" i="5"/>
  <c r="I46" i="5"/>
  <c r="I45" i="5"/>
  <c r="I44" i="5"/>
  <c r="J20" i="5"/>
  <c r="K20" i="5"/>
  <c r="L20" i="5"/>
  <c r="M20" i="5"/>
  <c r="M22" i="5" s="1"/>
  <c r="N20" i="5"/>
  <c r="N21" i="5" s="1"/>
  <c r="O20" i="5"/>
  <c r="O21" i="5" s="1"/>
  <c r="P20" i="5"/>
  <c r="P21" i="5" s="1"/>
  <c r="Q20" i="5"/>
  <c r="Q21" i="5" s="1"/>
  <c r="R20" i="5"/>
  <c r="S20" i="5"/>
  <c r="T20" i="5"/>
  <c r="U20" i="5"/>
  <c r="V20" i="5"/>
  <c r="V21" i="5" s="1"/>
  <c r="W20" i="5"/>
  <c r="W21" i="5" s="1"/>
  <c r="X20" i="5"/>
  <c r="X21" i="5" s="1"/>
  <c r="Y20" i="5"/>
  <c r="Y21" i="5" s="1"/>
  <c r="Z20" i="5"/>
  <c r="AA20" i="5"/>
  <c r="AB20" i="5"/>
  <c r="AC20" i="5"/>
  <c r="AD20" i="5"/>
  <c r="AD21" i="5" s="1"/>
  <c r="AE20" i="5"/>
  <c r="AE21" i="5" s="1"/>
  <c r="AF20" i="5"/>
  <c r="AF21" i="5" s="1"/>
  <c r="AG20" i="5"/>
  <c r="AG21" i="5" s="1"/>
  <c r="AH20" i="5"/>
  <c r="AI20" i="5"/>
  <c r="AJ20" i="5"/>
  <c r="AK20" i="5"/>
  <c r="AL20" i="5"/>
  <c r="AL21" i="5" s="1"/>
  <c r="AM20" i="5"/>
  <c r="AM21" i="5" s="1"/>
  <c r="AN20" i="5"/>
  <c r="AN22" i="5" s="1"/>
  <c r="AO20" i="5"/>
  <c r="AO21" i="5" s="1"/>
  <c r="AP20" i="5"/>
  <c r="AQ20" i="5"/>
  <c r="AR20" i="5"/>
  <c r="AS20" i="5"/>
  <c r="J21" i="5"/>
  <c r="K21" i="5"/>
  <c r="L21" i="5"/>
  <c r="M21" i="5"/>
  <c r="R21" i="5"/>
  <c r="S21" i="5"/>
  <c r="T21" i="5"/>
  <c r="U21" i="5"/>
  <c r="Z21" i="5"/>
  <c r="AA21" i="5"/>
  <c r="AB21" i="5"/>
  <c r="AC21" i="5"/>
  <c r="AH21" i="5"/>
  <c r="AI21" i="5"/>
  <c r="AJ21" i="5"/>
  <c r="AK21" i="5"/>
  <c r="AP21" i="5"/>
  <c r="AQ21" i="5"/>
  <c r="AR21" i="5"/>
  <c r="AS21" i="5"/>
  <c r="J22" i="5"/>
  <c r="K22" i="5"/>
  <c r="L22" i="5"/>
  <c r="N22" i="5"/>
  <c r="O22" i="5"/>
  <c r="P22" i="5"/>
  <c r="Q22" i="5"/>
  <c r="R22" i="5"/>
  <c r="S22" i="5"/>
  <c r="T22" i="5"/>
  <c r="U22" i="5"/>
  <c r="V22" i="5"/>
  <c r="W22" i="5"/>
  <c r="X22" i="5"/>
  <c r="Y22" i="5"/>
  <c r="Z22" i="5"/>
  <c r="AA22" i="5"/>
  <c r="AB22" i="5"/>
  <c r="AC22" i="5"/>
  <c r="AD22" i="5"/>
  <c r="AE22" i="5"/>
  <c r="AF22" i="5"/>
  <c r="AG22" i="5"/>
  <c r="AH22" i="5"/>
  <c r="AI22" i="5"/>
  <c r="AJ22" i="5"/>
  <c r="AK22" i="5"/>
  <c r="AL22" i="5"/>
  <c r="AM22" i="5"/>
  <c r="AP22" i="5"/>
  <c r="AQ22" i="5"/>
  <c r="AR22" i="5"/>
  <c r="AS22" i="5"/>
  <c r="I22" i="5"/>
  <c r="I21" i="5"/>
  <c r="I20" i="5"/>
  <c r="J11" i="5"/>
  <c r="K11" i="5"/>
  <c r="L11" i="5"/>
  <c r="M11" i="5"/>
  <c r="N11" i="5"/>
  <c r="N12" i="5" s="1"/>
  <c r="O11" i="5"/>
  <c r="P11" i="5"/>
  <c r="Q11" i="5"/>
  <c r="Q12" i="5" s="1"/>
  <c r="R11" i="5"/>
  <c r="S11" i="5"/>
  <c r="T11" i="5"/>
  <c r="T12" i="5" s="1"/>
  <c r="U11" i="5"/>
  <c r="V11" i="5"/>
  <c r="V12" i="5" s="1"/>
  <c r="W11" i="5"/>
  <c r="X11" i="5"/>
  <c r="Y11" i="5"/>
  <c r="Y12" i="5" s="1"/>
  <c r="Z11" i="5"/>
  <c r="AA11" i="5"/>
  <c r="AB11" i="5"/>
  <c r="AB12" i="5" s="1"/>
  <c r="AC11" i="5"/>
  <c r="AD11" i="5"/>
  <c r="AD12" i="5" s="1"/>
  <c r="AE11" i="5"/>
  <c r="AF11" i="5"/>
  <c r="AG11" i="5"/>
  <c r="AG12" i="5" s="1"/>
  <c r="AH11" i="5"/>
  <c r="AI11" i="5"/>
  <c r="AJ11" i="5"/>
  <c r="AJ12" i="5" s="1"/>
  <c r="AK11" i="5"/>
  <c r="AL11" i="5"/>
  <c r="AL12" i="5" s="1"/>
  <c r="AM11" i="5"/>
  <c r="AN11" i="5"/>
  <c r="AO11" i="5"/>
  <c r="AO12" i="5" s="1"/>
  <c r="AP11" i="5"/>
  <c r="AQ11" i="5"/>
  <c r="AR11" i="5"/>
  <c r="AR12" i="5" s="1"/>
  <c r="AS11" i="5"/>
  <c r="J12" i="5"/>
  <c r="K12" i="5"/>
  <c r="L12" i="5"/>
  <c r="M12" i="5"/>
  <c r="O12" i="5"/>
  <c r="P12" i="5"/>
  <c r="R12" i="5"/>
  <c r="S12" i="5"/>
  <c r="U12" i="5"/>
  <c r="W12" i="5"/>
  <c r="X12" i="5"/>
  <c r="Z12" i="5"/>
  <c r="AA12" i="5"/>
  <c r="AC12" i="5"/>
  <c r="AE12" i="5"/>
  <c r="AF12" i="5"/>
  <c r="AH12" i="5"/>
  <c r="AI12" i="5"/>
  <c r="AK12" i="5"/>
  <c r="AM12" i="5"/>
  <c r="AN12" i="5"/>
  <c r="AP12" i="5"/>
  <c r="AQ12" i="5"/>
  <c r="AS12" i="5"/>
  <c r="J13" i="5"/>
  <c r="K13" i="5"/>
  <c r="L13" i="5"/>
  <c r="M13" i="5"/>
  <c r="N13" i="5"/>
  <c r="O13" i="5"/>
  <c r="P13" i="5"/>
  <c r="Q13" i="5"/>
  <c r="R13" i="5"/>
  <c r="S13" i="5"/>
  <c r="T13" i="5"/>
  <c r="U13" i="5"/>
  <c r="V13" i="5"/>
  <c r="W13" i="5"/>
  <c r="X13" i="5"/>
  <c r="Y13" i="5"/>
  <c r="Z13" i="5"/>
  <c r="AA13" i="5"/>
  <c r="AB13" i="5"/>
  <c r="AC13" i="5"/>
  <c r="AD13" i="5"/>
  <c r="AE13" i="5"/>
  <c r="AF13" i="5"/>
  <c r="AG13" i="5"/>
  <c r="AH13" i="5"/>
  <c r="AI13" i="5"/>
  <c r="AJ13" i="5"/>
  <c r="AK13" i="5"/>
  <c r="AL13" i="5"/>
  <c r="AM13" i="5"/>
  <c r="AN13" i="5"/>
  <c r="AO13" i="5"/>
  <c r="AP13" i="5"/>
  <c r="AQ13" i="5"/>
  <c r="AR13" i="5"/>
  <c r="AS13" i="5"/>
  <c r="I11" i="5"/>
  <c r="I13" i="5" s="1"/>
  <c r="J5" i="5"/>
  <c r="K5" i="5"/>
  <c r="L5" i="5"/>
  <c r="M5" i="5"/>
  <c r="N5" i="5"/>
  <c r="O5" i="5"/>
  <c r="P5" i="5"/>
  <c r="P6" i="5" s="1"/>
  <c r="Q5" i="5"/>
  <c r="Q6" i="5" s="1"/>
  <c r="R5" i="5"/>
  <c r="S5" i="5"/>
  <c r="T5" i="5"/>
  <c r="U5" i="5"/>
  <c r="V5" i="5"/>
  <c r="W5" i="5"/>
  <c r="X5" i="5"/>
  <c r="X6" i="5" s="1"/>
  <c r="Y5" i="5"/>
  <c r="Y7" i="5" s="1"/>
  <c r="Z5" i="5"/>
  <c r="AA5" i="5"/>
  <c r="AB5" i="5"/>
  <c r="AC5" i="5"/>
  <c r="AD5" i="5"/>
  <c r="AE5" i="5"/>
  <c r="AF5" i="5"/>
  <c r="AF6" i="5" s="1"/>
  <c r="AG5" i="5"/>
  <c r="AG6" i="5" s="1"/>
  <c r="AH5" i="5"/>
  <c r="AI5" i="5"/>
  <c r="AJ5" i="5"/>
  <c r="AK5" i="5"/>
  <c r="AL5" i="5"/>
  <c r="AM5" i="5"/>
  <c r="AN5" i="5"/>
  <c r="AN6" i="5" s="1"/>
  <c r="AO5" i="5"/>
  <c r="AO6" i="5" s="1"/>
  <c r="AP5" i="5"/>
  <c r="AQ5" i="5"/>
  <c r="AR5" i="5"/>
  <c r="AS5" i="5"/>
  <c r="J6" i="5"/>
  <c r="K6" i="5"/>
  <c r="L6" i="5"/>
  <c r="M6" i="5"/>
  <c r="N6" i="5"/>
  <c r="O6" i="5"/>
  <c r="R6" i="5"/>
  <c r="S6" i="5"/>
  <c r="T6" i="5"/>
  <c r="U6" i="5"/>
  <c r="V6" i="5"/>
  <c r="W6" i="5"/>
  <c r="Z6" i="5"/>
  <c r="AA6" i="5"/>
  <c r="AB6" i="5"/>
  <c r="AC6" i="5"/>
  <c r="AD6" i="5"/>
  <c r="AE6" i="5"/>
  <c r="AH6" i="5"/>
  <c r="AI6" i="5"/>
  <c r="AJ6" i="5"/>
  <c r="AK6" i="5"/>
  <c r="AL6" i="5"/>
  <c r="AM6" i="5"/>
  <c r="AP6" i="5"/>
  <c r="AQ6" i="5"/>
  <c r="AR6" i="5"/>
  <c r="AS6" i="5"/>
  <c r="J7" i="5"/>
  <c r="K7" i="5"/>
  <c r="L7" i="5"/>
  <c r="M7" i="5"/>
  <c r="N7" i="5"/>
  <c r="O7" i="5"/>
  <c r="P7" i="5"/>
  <c r="Q7" i="5"/>
  <c r="R7" i="5"/>
  <c r="S7" i="5"/>
  <c r="T7" i="5"/>
  <c r="U7" i="5"/>
  <c r="V7" i="5"/>
  <c r="W7" i="5"/>
  <c r="X7" i="5"/>
  <c r="Z7" i="5"/>
  <c r="AA7" i="5"/>
  <c r="AB7" i="5"/>
  <c r="AC7" i="5"/>
  <c r="AD7" i="5"/>
  <c r="AE7" i="5"/>
  <c r="AF7" i="5"/>
  <c r="AG7" i="5"/>
  <c r="AH7" i="5"/>
  <c r="AI7" i="5"/>
  <c r="AJ7" i="5"/>
  <c r="AK7" i="5"/>
  <c r="AL7" i="5"/>
  <c r="AM7" i="5"/>
  <c r="AN7" i="5"/>
  <c r="AO7" i="5"/>
  <c r="AP7" i="5"/>
  <c r="AQ7" i="5"/>
  <c r="AR7" i="5"/>
  <c r="AS7" i="5"/>
  <c r="I7" i="5"/>
  <c r="I6" i="5"/>
  <c r="I5" i="5"/>
  <c r="J84" i="5"/>
  <c r="I84" i="5"/>
  <c r="X58" i="5"/>
  <c r="X57" i="5"/>
  <c r="J57" i="5"/>
  <c r="I57" i="5"/>
  <c r="J3" i="5"/>
  <c r="I3" i="5"/>
  <c r="N51" i="5"/>
  <c r="J51" i="5"/>
  <c r="I51" i="5"/>
  <c r="X15" i="5"/>
  <c r="J15" i="5"/>
  <c r="I15" i="5"/>
  <c r="X40" i="5"/>
  <c r="J40" i="5"/>
  <c r="I40" i="5"/>
  <c r="X39" i="5"/>
  <c r="J39" i="5"/>
  <c r="I39" i="5"/>
  <c r="X48" i="5"/>
  <c r="N48" i="5"/>
  <c r="J48" i="5"/>
  <c r="I48" i="5"/>
  <c r="X38" i="5"/>
  <c r="J38" i="5"/>
  <c r="I38" i="5"/>
  <c r="X36" i="5"/>
  <c r="J36" i="5"/>
  <c r="I36" i="5"/>
  <c r="X28" i="5"/>
  <c r="J28" i="5"/>
  <c r="I28" i="5"/>
  <c r="X26" i="5"/>
  <c r="J26" i="5"/>
  <c r="I26" i="5"/>
  <c r="J55" i="5"/>
  <c r="I55" i="5"/>
  <c r="J54" i="5"/>
  <c r="I54" i="5"/>
  <c r="Q89" i="5" l="1"/>
  <c r="AN89" i="5"/>
  <c r="X89" i="5"/>
  <c r="P89" i="5"/>
  <c r="AO88" i="5"/>
  <c r="AG88" i="5"/>
  <c r="Y88" i="5"/>
  <c r="AF88" i="5"/>
  <c r="AO81" i="5"/>
  <c r="AG81" i="5"/>
  <c r="AN81" i="5"/>
  <c r="O81" i="5"/>
  <c r="AE80" i="5"/>
  <c r="Q80" i="5"/>
  <c r="AM81" i="5"/>
  <c r="P80" i="5"/>
  <c r="Y80" i="5"/>
  <c r="AO75" i="5"/>
  <c r="AG75" i="5"/>
  <c r="Y75" i="5"/>
  <c r="Q75" i="5"/>
  <c r="AF74" i="5"/>
  <c r="AN75" i="5"/>
  <c r="X75" i="5"/>
  <c r="P75" i="5"/>
  <c r="X81" i="5"/>
  <c r="I80" i="5"/>
  <c r="I74" i="5"/>
  <c r="AG63" i="5"/>
  <c r="X63" i="5"/>
  <c r="AO62" i="5"/>
  <c r="AN62" i="5"/>
  <c r="AF62" i="5"/>
  <c r="P62" i="5"/>
  <c r="Q45" i="5"/>
  <c r="AM46" i="5"/>
  <c r="AL46" i="5"/>
  <c r="AN45" i="5"/>
  <c r="AD46" i="5"/>
  <c r="AO22" i="5"/>
  <c r="AN21" i="5"/>
  <c r="I12" i="5"/>
  <c r="Y6" i="5"/>
</calcChain>
</file>

<file path=xl/sharedStrings.xml><?xml version="1.0" encoding="utf-8"?>
<sst xmlns="http://schemas.openxmlformats.org/spreadsheetml/2006/main" count="456" uniqueCount="120">
  <si>
    <t>*5</t>
  </si>
  <si>
    <t>Authors</t>
  </si>
  <si>
    <t>Year</t>
  </si>
  <si>
    <t>PMID</t>
  </si>
  <si>
    <t>Population</t>
  </si>
  <si>
    <t>Add'l population info</t>
  </si>
  <si>
    <t>Subject type</t>
  </si>
  <si>
    <t>Average</t>
  </si>
  <si>
    <t>Min</t>
  </si>
  <si>
    <t>Max</t>
  </si>
  <si>
    <t>Tanzanian</t>
  </si>
  <si>
    <t>Korean</t>
  </si>
  <si>
    <t>Chinese</t>
  </si>
  <si>
    <t>Caucasian</t>
  </si>
  <si>
    <t>Indian</t>
  </si>
  <si>
    <t>date</t>
  </si>
  <si>
    <t>Change Note</t>
  </si>
  <si>
    <t>Malays</t>
  </si>
  <si>
    <t xml:space="preserve">Chinese   </t>
  </si>
  <si>
    <t>For full references see "References" tab.</t>
  </si>
  <si>
    <t>African Americans</t>
  </si>
  <si>
    <t>Ho</t>
  </si>
  <si>
    <t>Pasanen</t>
  </si>
  <si>
    <t>Sub-Saharan Africa</t>
  </si>
  <si>
    <t>Ugandan</t>
  </si>
  <si>
    <t>Mwinyi</t>
  </si>
  <si>
    <t xml:space="preserve">Aklillu </t>
  </si>
  <si>
    <t>South/Central American</t>
  </si>
  <si>
    <t>Nozava</t>
  </si>
  <si>
    <t>Japanese</t>
  </si>
  <si>
    <t>Nishizato</t>
  </si>
  <si>
    <t>Chung</t>
  </si>
  <si>
    <t>Xiang</t>
  </si>
  <si>
    <t>Choi</t>
  </si>
  <si>
    <t>Han</t>
  </si>
  <si>
    <t>Xu</t>
  </si>
  <si>
    <t>Kim</t>
  </si>
  <si>
    <t>Vietanamese</t>
  </si>
  <si>
    <t>East asian</t>
  </si>
  <si>
    <t>Miura</t>
  </si>
  <si>
    <t>Tian</t>
  </si>
  <si>
    <t>Lee</t>
  </si>
  <si>
    <t>German</t>
  </si>
  <si>
    <t>Rohrbacher</t>
  </si>
  <si>
    <t>Finnish</t>
  </si>
  <si>
    <t>American</t>
  </si>
  <si>
    <t>Vormfelde</t>
  </si>
  <si>
    <t xml:space="preserve">European  </t>
  </si>
  <si>
    <t>Turkish</t>
  </si>
  <si>
    <t>French</t>
  </si>
  <si>
    <t>Picard</t>
  </si>
  <si>
    <t>Dutch</t>
  </si>
  <si>
    <t>Peters</t>
  </si>
  <si>
    <t>Canadian</t>
  </si>
  <si>
    <t>Boivin</t>
  </si>
  <si>
    <t>South/Central Asian</t>
  </si>
  <si>
    <t>PharmGKB/ Li Gong created version 1</t>
  </si>
  <si>
    <r>
      <rPr>
        <vertAlign val="superscript"/>
        <sz val="12"/>
        <color theme="1"/>
        <rFont val="Calibri (Body)"/>
      </rPr>
      <t>c</t>
    </r>
    <r>
      <rPr>
        <sz val="12"/>
        <color theme="1"/>
        <rFont val="DengXian"/>
        <family val="2"/>
        <scheme val="minor"/>
      </rPr>
      <t>See the Allele Definition Table at http://www.pharmgkb.org/slco1b1RefMaterials for allele definitions</t>
    </r>
  </si>
  <si>
    <t>updated footnotes</t>
  </si>
  <si>
    <r>
      <t>a</t>
    </r>
    <r>
      <rPr>
        <sz val="12"/>
        <color rgb="FF000000"/>
        <rFont val="DengXian"/>
        <family val="2"/>
        <scheme val="minor"/>
      </rPr>
      <t>Average frequencies based on the reported frequencies in one or multiple studies. NOTE that this is not the same method used in Table S3 of the CPIC simvastatin guidelines, so the numbers may not be identical.</t>
    </r>
  </si>
  <si>
    <r>
      <t>SLCO1B1 allele</t>
    </r>
    <r>
      <rPr>
        <b/>
        <vertAlign val="superscript"/>
        <sz val="12"/>
        <color theme="1"/>
        <rFont val="DengXian"/>
        <family val="2"/>
        <scheme val="minor"/>
      </rPr>
      <t>c</t>
    </r>
  </si>
  <si>
    <t>*1A</t>
  </si>
  <si>
    <t>*1B</t>
  </si>
  <si>
    <t>Population group</t>
  </si>
  <si>
    <t>African American/Afro-Caribbean</t>
  </si>
  <si>
    <t>*2</t>
  </si>
  <si>
    <t>*3</t>
  </si>
  <si>
    <t>*4</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</si>
  <si>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</si>
  <si>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</si>
  <si>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</si>
  <si>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</si>
  <si>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</si>
  <si>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</si>
  <si>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</si>
  <si>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</si>
  <si>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</si>
  <si>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</si>
  <si>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</si>
  <si>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</si>
  <si>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</si>
  <si>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</si>
  <si>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</si>
  <si>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</si>
  <si>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</si>
  <si>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</si>
  <si>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</si>
  <si>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</si>
  <si>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</si>
  <si>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</si>
  <si>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</si>
  <si>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</si>
  <si>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</si>
  <si>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</si>
  <si>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</si>
  <si>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</si>
  <si>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</si>
  <si>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</si>
  <si>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</si>
  <si>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Oceanian</t>
  </si>
  <si>
    <t>Near Eastern</t>
  </si>
  <si>
    <t>Sub-Saharan African</t>
  </si>
  <si>
    <t>Middle East &amp; North Africa</t>
  </si>
  <si>
    <t>African American</t>
  </si>
  <si>
    <t>N Subjects genotyped</t>
  </si>
  <si>
    <t>Central/South Asian</t>
  </si>
  <si>
    <t>East Asian</t>
  </si>
  <si>
    <t>European</t>
  </si>
  <si>
    <r>
      <t>Frequencies</t>
    </r>
    <r>
      <rPr>
        <b/>
        <vertAlign val="superscript"/>
        <sz val="12"/>
        <color theme="1"/>
        <rFont val="DengXian"/>
        <family val="2"/>
        <scheme val="minor"/>
      </rPr>
      <t>a</t>
    </r>
    <r>
      <rPr>
        <b/>
        <sz val="12"/>
        <color theme="1"/>
        <rFont val="DengXian"/>
        <family val="2"/>
        <scheme val="minor"/>
      </rPr>
      <t xml:space="preserve"> of SLCO1B1 alleles in biogeographical groups</t>
    </r>
    <r>
      <rPr>
        <b/>
        <vertAlign val="superscript"/>
        <sz val="12"/>
        <color theme="1"/>
        <rFont val="DengXian"/>
        <family val="2"/>
        <scheme val="minor"/>
      </rPr>
      <t>b</t>
    </r>
  </si>
  <si>
    <t>Latino</t>
  </si>
  <si>
    <t/>
  </si>
  <si>
    <r>
      <t>b</t>
    </r>
    <r>
      <rPr>
        <sz val="12"/>
        <color theme="1"/>
        <rFont val="DengXian"/>
        <family val="2"/>
        <scheme val="minor"/>
      </rPr>
      <t>Based on the PharmGKB biogeographical groups https://www.pharmgkb.org/page/biogeographicalGroups</t>
    </r>
  </si>
  <si>
    <t>Updated document to new standardized format and weighted average allele frequencies. Added all alleles from Allele Definition file and converted to biogeographical groups.</t>
  </si>
  <si>
    <r>
      <t>Sampling.</t>
    </r>
    <r>
      <rPr>
        <sz val="12"/>
        <color theme="1"/>
        <rFont val="DengXian"/>
        <family val="2"/>
        <scheme val="minor"/>
      </rPr>
      <t xml:space="preserve"> 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</si>
  <si>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t xml:space="preserve">Biogeographical groups. </t>
    </r>
    <r>
      <rPr>
        <sz val="12"/>
        <color theme="1"/>
        <rFont val="DengXian"/>
        <family val="2"/>
        <scheme val="minor"/>
      </rPr>
      <t xml:space="preserve">Biogeographical groups are derived from PMID 30506572. Further details can be found at https://www.pharmgkb.org/page/biogeographicalGroups.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  </t>
    </r>
  </si>
  <si>
    <r>
      <t>The allele frequency table was made by searching the PubMed® database (1995 to 2011)</t>
    </r>
    <r>
      <rPr>
        <sz val="12"/>
        <color theme="1"/>
        <rFont val="DengXian"/>
        <family val="2"/>
        <scheme val="minor"/>
      </rPr>
      <t xml:space="preserve">. </t>
    </r>
  </si>
  <si>
    <t>Methods</t>
  </si>
  <si>
    <t>Caveats to estimated allele frequencies:</t>
  </si>
  <si>
    <t>*1A</t>
    <phoneticPr fontId="29" type="noConversion"/>
  </si>
  <si>
    <t>*1B</t>
    <phoneticPr fontId="2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</si>
</sst>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35">
    <font>
      <sz val="11"/>
      <color theme="1"/>
      <name val="DengXian"/>
      <family val="2"/>
      <scheme val="minor"/>
    </font>
    <font>
      <sz val="12"/>
      <color theme="1"/>
      <name val="DengXian"/>
      <family val="2"/>
      <scheme val="minor"/>
    </font>
    <font>
      <sz val="12"/>
      <color theme="1"/>
      <name val="DengXian"/>
      <family val="2"/>
      <scheme val="minor"/>
    </font>
    <font>
      <sz val="11"/>
      <color theme="1"/>
      <name val="DengXian"/>
      <family val="2"/>
      <scheme val="minor"/>
    </font>
    <font>
      <b/>
      <sz val="18"/>
      <color theme="3"/>
      <name val="DengXian Light"/>
      <family val="2"/>
      <scheme val="major"/>
    </font>
    <font>
      <b/>
      <sz val="15"/>
      <color theme="3"/>
      <name val="DengXian"/>
      <family val="2"/>
      <scheme val="minor"/>
    </font>
    <font>
      <b/>
      <sz val="13"/>
      <color theme="3"/>
      <name val="DengXian"/>
      <family val="2"/>
      <scheme val="minor"/>
    </font>
    <font>
      <b/>
      <sz val="11"/>
      <color theme="3"/>
      <name val="DengXian"/>
      <family val="2"/>
      <scheme val="minor"/>
    </font>
    <font>
      <sz val="11"/>
      <color rgb="FF006100"/>
      <name val="DengXian"/>
      <family val="2"/>
      <scheme val="minor"/>
    </font>
    <font>
      <sz val="11"/>
      <color rgb="FF9C0006"/>
      <name val="DengXian"/>
      <family val="2"/>
      <scheme val="minor"/>
    </font>
    <font>
      <sz val="11"/>
      <color rgb="FF9C6500"/>
      <name val="DengXian"/>
      <family val="2"/>
      <scheme val="minor"/>
    </font>
    <font>
      <sz val="11"/>
      <color rgb="FF3F3F76"/>
      <name val="DengXian"/>
      <family val="2"/>
      <scheme val="minor"/>
    </font>
    <font>
      <b/>
      <sz val="11"/>
      <color rgb="FF3F3F3F"/>
      <name val="DengXian"/>
      <family val="2"/>
      <scheme val="minor"/>
    </font>
    <font>
      <b/>
      <sz val="11"/>
      <color rgb="FFFA7D00"/>
      <name val="DengXian"/>
      <family val="2"/>
      <scheme val="minor"/>
    </font>
    <font>
      <sz val="11"/>
      <color rgb="FFFA7D00"/>
      <name val="DengXian"/>
      <family val="2"/>
      <scheme val="minor"/>
    </font>
    <font>
      <b/>
      <sz val="11"/>
      <color theme="0"/>
      <name val="DengXian"/>
      <family val="2"/>
      <scheme val="minor"/>
    </font>
    <font>
      <sz val="11"/>
      <color rgb="FFFF0000"/>
      <name val="DengXian"/>
      <family val="2"/>
      <scheme val="minor"/>
    </font>
    <font>
      <i/>
      <sz val="11"/>
      <color rgb="FF7F7F7F"/>
      <name val="DengXian"/>
      <family val="2"/>
      <scheme val="minor"/>
    </font>
    <font>
      <b/>
      <sz val="11"/>
      <color theme="1"/>
      <name val="DengXian"/>
      <family val="2"/>
      <scheme val="minor"/>
    </font>
    <font>
      <sz val="11"/>
      <color theme="0"/>
      <name val="DengXian"/>
      <family val="2"/>
      <scheme val="minor"/>
    </font>
    <font>
      <sz val="10"/>
      <name val="Arial"/>
      <family val="2"/>
    </font>
    <font>
      <b/>
      <sz val="12"/>
      <color theme="1"/>
      <name val="DengXian"/>
      <family val="2"/>
      <scheme val="minor"/>
    </font>
    <font>
      <b/>
      <sz val="12"/>
      <name val="DengXian"/>
      <family val="2"/>
      <scheme val="minor"/>
    </font>
    <font>
      <b/>
      <vertAlign val="superscript"/>
      <sz val="12"/>
      <color theme="1"/>
      <name val="DengXian"/>
      <family val="2"/>
      <scheme val="minor"/>
    </font>
    <font>
      <sz val="12"/>
      <name val="DengXian"/>
      <family val="2"/>
      <scheme val="minor"/>
    </font>
    <font>
      <b/>
      <vertAlign val="superscript"/>
      <sz val="12"/>
      <color rgb="FF000000"/>
      <name val="DengXian"/>
      <family val="2"/>
      <scheme val="minor"/>
    </font>
    <font>
      <sz val="12"/>
      <color rgb="FF000000"/>
      <name val="DengXian"/>
      <family val="2"/>
      <scheme val="minor"/>
    </font>
    <font>
      <u/>
      <sz val="11"/>
      <color theme="10"/>
      <name val="DengXian"/>
      <family val="2"/>
      <scheme val="minor"/>
    </font>
    <font>
      <vertAlign val="superscript"/>
      <sz val="12"/>
      <color theme="1"/>
      <name val="Calibri (Body)"/>
    </font>
    <font>
      <sz val="8"/>
      <name val="DengXian"/>
      <family val="2"/>
      <scheme val="minor"/>
    </font>
    <font>
      <b/>
      <sz val="11"/>
      <name val="DengXian"/>
      <family val="2"/>
      <scheme val="minor"/>
    </font>
    <font>
      <sz val="11"/>
      <color rgb="FF000000"/>
      <name val="DengXian"/>
      <family val="2"/>
      <scheme val="minor"/>
    </font>
    <font>
      <sz val="12"/>
      <color theme="1"/>
      <name val="DengXian"/>
      <family val="2"/>
      <charset val="134"/>
      <scheme val="minor"/>
    </font>
    <font>
      <b/>
      <i/>
      <sz val="12"/>
      <color theme="1"/>
      <name val="DengXian"/>
      <family val="2"/>
      <scheme val="minor"/>
    </font>
    <font>
      <sz val="9"/>
      <name val="DengXian"/>
      <family val="3"/>
      <charset val="134"/>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6" tint="0.59999389629810485"/>
        <bgColor indexed="64"/>
      </patternFill>
    </fill>
    <fill>
      <patternFill patternType="solid">
        <fgColor rgb="FFFFFFCC"/>
        <bgColor indexed="64"/>
      </patternFill>
    </fill>
    <fill>
      <patternFill patternType="solid">
        <fgColor indexed="43"/>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44">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9" fontId="3" fillId="0" borderId="0" applyFont="0" applyFill="0" applyBorder="0" applyAlignment="0" applyProtection="0"/>
    <xf numFmtId="0" fontId="27" fillId="0" borderId="0" applyNumberFormat="0" applyFill="0" applyBorder="0" applyAlignment="0" applyProtection="0"/>
  </cellStyleXfs>
  <cellXfs count="77">
    <xf numFmtId="0" fontId="0" fillId="0" borderId="0" xfId="0"/>
    <xf numFmtId="0" fontId="0" fillId="0" borderId="0" xfId="0"/>
    <xf numFmtId="0" fontId="0" fillId="0" borderId="10" xfId="0" applyFont="1" applyBorder="1" applyAlignment="1">
      <alignment horizontal="center" vertical="center"/>
    </xf>
    <xf numFmtId="0" fontId="0" fillId="0" borderId="10" xfId="0" applyFont="1" applyBorder="1" applyAlignment="1">
      <alignment horizontal="center" vertical="center" wrapText="1"/>
    </xf>
    <xf numFmtId="2" fontId="0" fillId="0" borderId="10" xfId="0" applyNumberFormat="1" applyFont="1" applyFill="1" applyBorder="1" applyAlignment="1">
      <alignment horizontal="center" vertical="center"/>
    </xf>
    <xf numFmtId="0" fontId="0" fillId="0" borderId="10" xfId="0" applyNumberFormat="1" applyFont="1" applyBorder="1" applyAlignment="1">
      <alignment horizontal="center" vertical="center"/>
    </xf>
    <xf numFmtId="1" fontId="0" fillId="0" borderId="10" xfId="0" applyNumberFormat="1" applyFont="1" applyBorder="1" applyAlignment="1">
      <alignment horizontal="center" vertical="center"/>
    </xf>
    <xf numFmtId="0" fontId="0"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xf>
    <xf numFmtId="1" fontId="0" fillId="0" borderId="10" xfId="0" applyNumberFormat="1" applyFont="1" applyFill="1" applyBorder="1" applyAlignment="1">
      <alignment horizontal="center" vertical="center"/>
    </xf>
    <xf numFmtId="0" fontId="0" fillId="0" borderId="10" xfId="0" applyFont="1" applyFill="1" applyBorder="1" applyAlignment="1">
      <alignment horizontal="center" vertical="center" wrapText="1"/>
    </xf>
    <xf numFmtId="0" fontId="0" fillId="0" borderId="10" xfId="0" applyNumberFormat="1" applyFont="1" applyFill="1" applyBorder="1" applyAlignment="1" applyProtection="1">
      <alignment horizontal="center" vertical="center"/>
    </xf>
    <xf numFmtId="1" fontId="0" fillId="0" borderId="10" xfId="0" applyNumberFormat="1" applyFont="1" applyFill="1" applyBorder="1" applyAlignment="1" applyProtection="1">
      <alignment horizontal="center" vertical="center"/>
    </xf>
    <xf numFmtId="0" fontId="0" fillId="0" borderId="10" xfId="0" applyFont="1" applyFill="1" applyBorder="1" applyAlignment="1" applyProtection="1">
      <alignment horizontal="center" vertical="center"/>
    </xf>
    <xf numFmtId="0" fontId="0" fillId="0" borderId="10" xfId="0" applyFont="1" applyFill="1" applyBorder="1" applyAlignment="1" applyProtection="1">
      <alignment horizontal="center" vertical="center" wrapText="1"/>
    </xf>
    <xf numFmtId="2" fontId="0" fillId="36" borderId="10" xfId="0" applyNumberFormat="1" applyFont="1" applyFill="1" applyBorder="1" applyAlignment="1">
      <alignment horizontal="center" vertical="center"/>
    </xf>
    <xf numFmtId="2" fontId="0" fillId="35" borderId="10" xfId="0" applyNumberFormat="1" applyFont="1" applyFill="1" applyBorder="1" applyAlignment="1">
      <alignment horizontal="center" vertical="center"/>
    </xf>
    <xf numFmtId="0" fontId="0" fillId="0" borderId="10" xfId="0" applyFont="1" applyBorder="1" applyAlignment="1">
      <alignment horizontal="center"/>
    </xf>
    <xf numFmtId="0" fontId="0" fillId="0" borderId="10" xfId="0" applyFont="1" applyBorder="1" applyAlignment="1">
      <alignment horizontal="left"/>
    </xf>
    <xf numFmtId="1" fontId="0" fillId="0" borderId="10" xfId="0" applyNumberFormat="1" applyFont="1" applyBorder="1" applyAlignment="1">
      <alignment horizontal="center"/>
    </xf>
    <xf numFmtId="0" fontId="20" fillId="38" borderId="0" xfId="0" applyFont="1" applyFill="1" applyAlignment="1">
      <alignment horizontal="left"/>
    </xf>
    <xf numFmtId="14" fontId="0" fillId="0" borderId="0" xfId="0" applyNumberFormat="1" applyAlignment="1">
      <alignment horizontal="left"/>
    </xf>
    <xf numFmtId="0" fontId="0" fillId="0" borderId="0" xfId="0" applyAlignment="1">
      <alignment horizontal="left"/>
    </xf>
    <xf numFmtId="0" fontId="21" fillId="0" borderId="0" xfId="0" applyFont="1" applyAlignment="1">
      <alignment vertical="center"/>
    </xf>
    <xf numFmtId="0" fontId="24" fillId="0" borderId="10" xfId="0" applyFont="1" applyFill="1" applyBorder="1" applyAlignment="1">
      <alignment horizontal="center" vertical="center"/>
    </xf>
    <xf numFmtId="0" fontId="25" fillId="0" borderId="0" xfId="0" applyFont="1" applyAlignment="1">
      <alignment horizontal="left" vertical="center"/>
    </xf>
    <xf numFmtId="0" fontId="23" fillId="0" borderId="0" xfId="0" applyFont="1" applyAlignment="1">
      <alignment vertical="center"/>
    </xf>
    <xf numFmtId="0" fontId="0" fillId="0" borderId="0" xfId="43" applyFont="1" applyAlignment="1">
      <alignment horizontal="center"/>
    </xf>
    <xf numFmtId="0" fontId="2" fillId="0" borderId="0" xfId="0" applyFont="1"/>
    <xf numFmtId="176" fontId="0" fillId="0" borderId="11" xfId="0" applyNumberFormat="1" applyFont="1" applyFill="1" applyBorder="1" applyAlignment="1" applyProtection="1">
      <alignment horizontal="center" vertical="center"/>
    </xf>
    <xf numFmtId="176" fontId="0" fillId="0" borderId="10" xfId="0" applyNumberFormat="1" applyFont="1" applyFill="1" applyBorder="1" applyAlignment="1" applyProtection="1">
      <alignment horizontal="center" vertical="center"/>
    </xf>
    <xf numFmtId="176" fontId="0" fillId="37" borderId="10" xfId="0" applyNumberFormat="1" applyFont="1" applyFill="1" applyBorder="1" applyAlignment="1">
      <alignment horizontal="center" vertical="center"/>
    </xf>
    <xf numFmtId="176" fontId="0" fillId="36" borderId="10" xfId="0" applyNumberFormat="1" applyFont="1" applyFill="1" applyBorder="1" applyAlignment="1">
      <alignment horizontal="center" vertical="center"/>
    </xf>
    <xf numFmtId="176" fontId="0" fillId="0" borderId="10" xfId="0" applyNumberFormat="1" applyFont="1" applyFill="1" applyBorder="1" applyAlignment="1">
      <alignment horizontal="center" vertical="center"/>
    </xf>
    <xf numFmtId="176" fontId="0" fillId="0" borderId="10" xfId="0" applyNumberFormat="1" applyFont="1" applyBorder="1" applyAlignment="1">
      <alignment horizontal="center" vertical="center" wrapText="1"/>
    </xf>
    <xf numFmtId="176" fontId="0" fillId="0" borderId="10" xfId="0" applyNumberFormat="1" applyFont="1" applyBorder="1" applyAlignment="1">
      <alignment horizontal="center" vertical="center"/>
    </xf>
    <xf numFmtId="176" fontId="0" fillId="39" borderId="10" xfId="0" applyNumberFormat="1" applyFont="1" applyFill="1" applyBorder="1" applyAlignment="1">
      <alignment horizontal="center" vertical="center"/>
    </xf>
    <xf numFmtId="176" fontId="0" fillId="0" borderId="10" xfId="0" applyNumberFormat="1" applyFont="1" applyFill="1" applyBorder="1" applyAlignment="1">
      <alignment horizontal="center" vertical="center" wrapText="1"/>
    </xf>
    <xf numFmtId="176" fontId="0" fillId="0" borderId="10" xfId="0" applyNumberFormat="1" applyFont="1" applyBorder="1" applyAlignment="1">
      <alignment horizontal="center"/>
    </xf>
    <xf numFmtId="0" fontId="0" fillId="0" borderId="10" xfId="0" applyFont="1" applyFill="1" applyBorder="1" applyAlignment="1">
      <alignment wrapText="1"/>
    </xf>
    <xf numFmtId="0" fontId="0" fillId="0" borderId="10" xfId="0" applyFont="1" applyBorder="1" applyAlignment="1">
      <alignment wrapText="1"/>
    </xf>
    <xf numFmtId="0" fontId="0" fillId="38" borderId="10" xfId="0" applyFont="1" applyFill="1" applyBorder="1" applyAlignment="1">
      <alignment horizontal="center" vertical="center"/>
    </xf>
    <xf numFmtId="0" fontId="0" fillId="0" borderId="10" xfId="0" applyFont="1" applyFill="1" applyBorder="1" applyAlignment="1">
      <alignment horizontal="center"/>
    </xf>
    <xf numFmtId="0" fontId="0" fillId="0" borderId="10" xfId="0" applyFont="1" applyFill="1" applyBorder="1"/>
    <xf numFmtId="0" fontId="0" fillId="0" borderId="10" xfId="0" applyFont="1" applyBorder="1"/>
    <xf numFmtId="0" fontId="30" fillId="33" borderId="10" xfId="0" applyNumberFormat="1" applyFont="1" applyFill="1" applyBorder="1" applyAlignment="1">
      <alignment horizontal="left" wrapText="1"/>
    </xf>
    <xf numFmtId="1" fontId="30" fillId="33" borderId="10" xfId="0" applyNumberFormat="1" applyFont="1" applyFill="1" applyBorder="1" applyAlignment="1">
      <alignment horizontal="center" wrapText="1"/>
    </xf>
    <xf numFmtId="0" fontId="30" fillId="33" borderId="10" xfId="0" applyNumberFormat="1" applyFont="1" applyFill="1" applyBorder="1" applyAlignment="1">
      <alignment horizontal="center" wrapText="1"/>
    </xf>
    <xf numFmtId="0" fontId="30" fillId="33" borderId="10" xfId="0" applyNumberFormat="1" applyFont="1" applyFill="1" applyBorder="1" applyAlignment="1">
      <alignment horizontal="center"/>
    </xf>
    <xf numFmtId="0" fontId="30" fillId="34" borderId="10" xfId="0" applyNumberFormat="1" applyFont="1" applyFill="1" applyBorder="1" applyAlignment="1">
      <alignment horizontal="center" wrapText="1"/>
    </xf>
    <xf numFmtId="176" fontId="30" fillId="33" borderId="10" xfId="0" applyNumberFormat="1" applyFont="1" applyFill="1" applyBorder="1" applyAlignment="1">
      <alignment horizontal="center" wrapText="1"/>
    </xf>
    <xf numFmtId="176" fontId="31" fillId="0" borderId="10" xfId="42" applyNumberFormat="1" applyFont="1" applyBorder="1" applyAlignment="1">
      <alignment horizontal="right" vertical="center"/>
    </xf>
    <xf numFmtId="0" fontId="16" fillId="0" borderId="10" xfId="0" applyFont="1" applyFill="1" applyBorder="1" applyAlignment="1">
      <alignment horizontal="center" vertical="center"/>
    </xf>
    <xf numFmtId="0" fontId="16" fillId="0" borderId="10" xfId="0" applyFont="1" applyBorder="1" applyAlignment="1">
      <alignment horizontal="center" vertical="center"/>
    </xf>
    <xf numFmtId="1" fontId="16" fillId="0" borderId="10" xfId="0" applyNumberFormat="1" applyFont="1" applyFill="1" applyBorder="1" applyAlignment="1">
      <alignment horizontal="center" vertical="center"/>
    </xf>
    <xf numFmtId="0" fontId="16" fillId="0" borderId="10" xfId="0" applyNumberFormat="1" applyFont="1" applyBorder="1" applyAlignment="1">
      <alignment horizontal="center" vertical="center"/>
    </xf>
    <xf numFmtId="176" fontId="16" fillId="0" borderId="10" xfId="0" applyNumberFormat="1" applyFont="1" applyFill="1" applyBorder="1" applyAlignment="1">
      <alignment horizontal="center" vertical="center"/>
    </xf>
    <xf numFmtId="176" fontId="16" fillId="0" borderId="10" xfId="0" applyNumberFormat="1" applyFont="1" applyBorder="1" applyAlignment="1">
      <alignment horizontal="center" vertical="center"/>
    </xf>
    <xf numFmtId="176" fontId="16" fillId="0" borderId="10" xfId="0" applyNumberFormat="1" applyFont="1" applyBorder="1" applyAlignment="1">
      <alignment horizontal="center" vertical="center" wrapText="1"/>
    </xf>
    <xf numFmtId="0" fontId="16" fillId="38" borderId="10" xfId="0" applyFont="1" applyFill="1" applyBorder="1" applyAlignment="1">
      <alignment horizontal="center" vertical="center"/>
    </xf>
    <xf numFmtId="2" fontId="16" fillId="0" borderId="10" xfId="0" applyNumberFormat="1" applyFont="1" applyFill="1" applyBorder="1" applyAlignment="1">
      <alignment horizontal="center" vertical="center"/>
    </xf>
    <xf numFmtId="2" fontId="16" fillId="38" borderId="10" xfId="0" applyNumberFormat="1" applyFont="1" applyFill="1" applyBorder="1" applyAlignment="1">
      <alignment horizontal="center" vertical="center"/>
    </xf>
    <xf numFmtId="0" fontId="18" fillId="0" borderId="0" xfId="0" applyFont="1"/>
    <xf numFmtId="176" fontId="0" fillId="37" borderId="10" xfId="0" applyNumberFormat="1" applyFill="1" applyBorder="1" applyAlignment="1">
      <alignment horizontal="center" vertical="center"/>
    </xf>
    <xf numFmtId="0" fontId="21" fillId="0" borderId="10" xfId="0" applyFont="1" applyBorder="1" applyAlignment="1">
      <alignment horizontal="center"/>
    </xf>
    <xf numFmtId="0" fontId="2" fillId="0" borderId="0" xfId="0" applyFont="1" applyAlignment="1">
      <alignment horizontal="center"/>
    </xf>
    <xf numFmtId="176" fontId="2" fillId="0" borderId="0" xfId="0" applyNumberFormat="1" applyFont="1"/>
    <xf numFmtId="176" fontId="22" fillId="0" borderId="10" xfId="0" applyNumberFormat="1" applyFont="1" applyFill="1" applyBorder="1" applyAlignment="1">
      <alignment horizontal="center" wrapText="1"/>
    </xf>
    <xf numFmtId="176" fontId="21" fillId="0" borderId="10" xfId="0" applyNumberFormat="1" applyFont="1" applyBorder="1" applyAlignment="1">
      <alignment horizontal="center" wrapText="1"/>
    </xf>
    <xf numFmtId="176" fontId="24" fillId="0" borderId="10" xfId="0" applyNumberFormat="1" applyFont="1" applyFill="1" applyBorder="1" applyAlignment="1">
      <alignment horizontal="center" vertical="center" wrapText="1"/>
    </xf>
    <xf numFmtId="176" fontId="24" fillId="0" borderId="10" xfId="0" applyNumberFormat="1" applyFont="1" applyFill="1" applyBorder="1" applyAlignment="1">
      <alignment horizontal="center" vertical="center"/>
    </xf>
    <xf numFmtId="176" fontId="2" fillId="0" borderId="0" xfId="0" applyNumberFormat="1" applyFont="1" applyAlignment="1">
      <alignment horizontal="center"/>
    </xf>
    <xf numFmtId="176" fontId="2" fillId="0" borderId="10" xfId="0" applyNumberFormat="1" applyFont="1" applyBorder="1" applyAlignment="1">
      <alignment horizontal="center"/>
    </xf>
    <xf numFmtId="0" fontId="32" fillId="0" borderId="0" xfId="0" applyFont="1" applyAlignment="1">
      <alignment vertical="center" wrapText="1"/>
    </xf>
    <xf numFmtId="0" fontId="21" fillId="0" borderId="0" xfId="0" applyFont="1" applyAlignment="1">
      <alignment horizontal="justify" vertical="center"/>
    </xf>
    <xf numFmtId="0" fontId="1" fillId="0" borderId="0" xfId="0" applyFont="1" applyAlignment="1">
      <alignment horizontal="justify" vertical="center"/>
    </xf>
    <xf numFmtId="0" fontId="33" fillId="0" borderId="0" xfId="0" applyFont="1" applyAlignment="1">
      <alignment horizontal="justify" vertical="center"/>
    </xf>
  </cellXfs>
  <cellStyles count="44">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百分比" xfId="42" builtinId="5"/>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超链接" xfId="43" builtinId="8"/>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tabSelected="1" workbookViewId="0">
      <selection activeCell="D11" sqref="D11"/>
    </sheetView>
  </sheetViews>
  <sheetFormatPr defaultColWidth="8.875" defaultRowHeight="15.75"/>
  <cols>
    <col min="1" max="1" width="14.5" style="28" customWidth="1"/>
    <col min="2" max="2" width="14.875" style="66" customWidth="1"/>
    <col min="3" max="3" width="13" style="66" customWidth="1"/>
    <col min="4" max="4" width="15.5" style="66" customWidth="1"/>
    <col min="5" max="5" width="15.375" style="66" customWidth="1"/>
    <col min="6" max="6" width="13.875" style="66" customWidth="1"/>
    <col min="7" max="7" width="15.5" style="66" customWidth="1"/>
    <col min="8" max="8" width="14.5" style="66" customWidth="1"/>
    <col min="9" max="9" width="12.875" style="66" customWidth="1"/>
    <col min="10" max="10" width="14.125" style="71" customWidth="1"/>
    <col min="11" max="16384" width="8.875" style="28"/>
  </cols>
  <sheetData>
    <row r="1" spans="1:10" ht="18.75">
      <c r="A1" s="23" t="s">
        <v>108</v>
      </c>
    </row>
    <row r="2" spans="1:10" s="65" customFormat="1" ht="47.25">
      <c r="A2" s="64" t="s">
        <v>60</v>
      </c>
      <c r="B2" s="67" t="s">
        <v>64</v>
      </c>
      <c r="C2" s="67" t="s">
        <v>45</v>
      </c>
      <c r="D2" s="67" t="s">
        <v>105</v>
      </c>
      <c r="E2" s="67" t="s">
        <v>106</v>
      </c>
      <c r="F2" s="67" t="s">
        <v>107</v>
      </c>
      <c r="G2" s="67" t="s">
        <v>109</v>
      </c>
      <c r="H2" s="67" t="s">
        <v>100</v>
      </c>
      <c r="I2" s="67" t="s">
        <v>99</v>
      </c>
      <c r="J2" s="68" t="s">
        <v>101</v>
      </c>
    </row>
    <row r="3" spans="1:10">
      <c r="A3" s="24" t="s">
        <v>118</v>
      </c>
      <c r="B3" s="69">
        <v>0.22368421052631579</v>
      </c>
      <c r="C3" s="69">
        <v>5.4999999999999993E-2</v>
      </c>
      <c r="D3" s="69">
        <v>0.25081249999999999</v>
      </c>
      <c r="E3" s="69">
        <v>0.2354772528433946</v>
      </c>
      <c r="F3" s="69">
        <v>0.48478272390037092</v>
      </c>
      <c r="G3" s="69"/>
      <c r="H3" s="69">
        <v>0.29499999999999998</v>
      </c>
      <c r="I3" s="70">
        <v>0</v>
      </c>
      <c r="J3" s="72">
        <v>0.15395517241379311</v>
      </c>
    </row>
    <row r="4" spans="1:10">
      <c r="A4" s="24" t="s">
        <v>119</v>
      </c>
      <c r="B4" s="69">
        <v>0.75</v>
      </c>
      <c r="C4" s="69">
        <v>0.38</v>
      </c>
      <c r="D4" s="69">
        <v>0.37024038461538467</v>
      </c>
      <c r="E4" s="69">
        <v>0.5649776695087293</v>
      </c>
      <c r="F4" s="69">
        <v>0.21385400105988339</v>
      </c>
      <c r="G4" s="69"/>
      <c r="H4" s="69">
        <v>0.13300000000000001</v>
      </c>
      <c r="I4" s="70">
        <v>5.3999999999999999E-2</v>
      </c>
      <c r="J4" s="72">
        <v>0.69069310344827595</v>
      </c>
    </row>
    <row r="5" spans="1:10">
      <c r="A5" s="24" t="s">
        <v>65</v>
      </c>
      <c r="B5" s="69"/>
      <c r="C5" s="69" t="s">
        <v>110</v>
      </c>
      <c r="D5" s="69" t="s">
        <v>110</v>
      </c>
      <c r="E5" s="69" t="s">
        <v>110</v>
      </c>
      <c r="F5" s="69" t="s">
        <v>110</v>
      </c>
      <c r="G5" s="69"/>
      <c r="H5" s="69" t="s">
        <v>110</v>
      </c>
      <c r="I5" s="70" t="s">
        <v>110</v>
      </c>
      <c r="J5" s="72" t="s">
        <v>110</v>
      </c>
    </row>
    <row r="6" spans="1:10">
      <c r="A6" s="24" t="s">
        <v>66</v>
      </c>
      <c r="B6" s="69"/>
      <c r="C6" s="69" t="s">
        <v>110</v>
      </c>
      <c r="D6" s="69" t="s">
        <v>110</v>
      </c>
      <c r="E6" s="69" t="s">
        <v>110</v>
      </c>
      <c r="F6" s="69" t="s">
        <v>110</v>
      </c>
      <c r="G6" s="69"/>
      <c r="H6" s="69" t="s">
        <v>110</v>
      </c>
      <c r="I6" s="70" t="s">
        <v>110</v>
      </c>
      <c r="J6" s="72" t="s">
        <v>110</v>
      </c>
    </row>
    <row r="7" spans="1:10">
      <c r="A7" s="24" t="s">
        <v>67</v>
      </c>
      <c r="B7" s="69"/>
      <c r="C7" s="69" t="s">
        <v>110</v>
      </c>
      <c r="D7" s="69" t="s">
        <v>110</v>
      </c>
      <c r="E7" s="69" t="s">
        <v>110</v>
      </c>
      <c r="F7" s="69" t="s">
        <v>110</v>
      </c>
      <c r="G7" s="69"/>
      <c r="H7" s="69" t="s">
        <v>110</v>
      </c>
      <c r="I7" s="70" t="s">
        <v>110</v>
      </c>
      <c r="J7" s="72" t="s">
        <v>110</v>
      </c>
    </row>
    <row r="8" spans="1:10">
      <c r="A8" s="24" t="s">
        <v>0</v>
      </c>
      <c r="B8" s="69">
        <v>0</v>
      </c>
      <c r="C8" s="69" t="s">
        <v>110</v>
      </c>
      <c r="D8" s="69">
        <v>8.3035714285714293E-3</v>
      </c>
      <c r="E8" s="69">
        <v>1.852004716981132E-3</v>
      </c>
      <c r="F8" s="69">
        <v>2.2372421921037122E-2</v>
      </c>
      <c r="G8" s="69"/>
      <c r="H8" s="69" t="s">
        <v>110</v>
      </c>
      <c r="I8" s="70" t="s">
        <v>110</v>
      </c>
      <c r="J8" s="72">
        <v>0</v>
      </c>
    </row>
    <row r="9" spans="1:10">
      <c r="A9" s="24" t="s">
        <v>68</v>
      </c>
      <c r="B9" s="69"/>
      <c r="C9" s="69" t="s">
        <v>110</v>
      </c>
      <c r="D9" s="69" t="s">
        <v>110</v>
      </c>
      <c r="E9" s="69" t="s">
        <v>110</v>
      </c>
      <c r="F9" s="69" t="s">
        <v>110</v>
      </c>
      <c r="G9" s="69"/>
      <c r="H9" s="69" t="s">
        <v>110</v>
      </c>
      <c r="I9" s="70" t="s">
        <v>110</v>
      </c>
      <c r="J9" s="72" t="s">
        <v>110</v>
      </c>
    </row>
    <row r="10" spans="1:10">
      <c r="A10" s="24" t="s">
        <v>69</v>
      </c>
      <c r="B10" s="69"/>
      <c r="C10" s="69" t="s">
        <v>110</v>
      </c>
      <c r="D10" s="69" t="s">
        <v>110</v>
      </c>
      <c r="E10" s="69" t="s">
        <v>110</v>
      </c>
      <c r="F10" s="69" t="s">
        <v>110</v>
      </c>
      <c r="G10" s="69"/>
      <c r="H10" s="69" t="s">
        <v>110</v>
      </c>
      <c r="I10" s="70" t="s">
        <v>110</v>
      </c>
      <c r="J10" s="72" t="s">
        <v>110</v>
      </c>
    </row>
    <row r="11" spans="1:10">
      <c r="A11" s="24" t="s">
        <v>70</v>
      </c>
      <c r="B11" s="69"/>
      <c r="C11" s="69" t="s">
        <v>110</v>
      </c>
      <c r="D11" s="69" t="s">
        <v>110</v>
      </c>
      <c r="E11" s="69" t="s">
        <v>110</v>
      </c>
      <c r="F11" s="69" t="s">
        <v>110</v>
      </c>
      <c r="G11" s="69"/>
      <c r="H11" s="69" t="s">
        <v>110</v>
      </c>
      <c r="I11" s="70" t="s">
        <v>110</v>
      </c>
      <c r="J11" s="72" t="s">
        <v>110</v>
      </c>
    </row>
    <row r="12" spans="1:10">
      <c r="A12" s="24" t="s">
        <v>71</v>
      </c>
      <c r="B12" s="69"/>
      <c r="C12" s="69" t="s">
        <v>110</v>
      </c>
      <c r="D12" s="69" t="s">
        <v>110</v>
      </c>
      <c r="E12" s="69" t="s">
        <v>110</v>
      </c>
      <c r="F12" s="69" t="s">
        <v>110</v>
      </c>
      <c r="G12" s="69"/>
      <c r="H12" s="69" t="s">
        <v>110</v>
      </c>
      <c r="I12" s="70" t="s">
        <v>110</v>
      </c>
      <c r="J12" s="72" t="s">
        <v>110</v>
      </c>
    </row>
    <row r="13" spans="1:10">
      <c r="A13" s="24" t="s">
        <v>72</v>
      </c>
      <c r="B13" s="69"/>
      <c r="C13" s="69" t="s">
        <v>110</v>
      </c>
      <c r="D13" s="69" t="s">
        <v>110</v>
      </c>
      <c r="E13" s="69" t="s">
        <v>110</v>
      </c>
      <c r="F13" s="69" t="s">
        <v>110</v>
      </c>
      <c r="G13" s="69"/>
      <c r="H13" s="69" t="s">
        <v>110</v>
      </c>
      <c r="I13" s="70" t="s">
        <v>110</v>
      </c>
      <c r="J13" s="72" t="s">
        <v>110</v>
      </c>
    </row>
    <row r="14" spans="1:10">
      <c r="A14" s="24" t="s">
        <v>73</v>
      </c>
      <c r="B14" s="69"/>
      <c r="C14" s="69" t="s">
        <v>110</v>
      </c>
      <c r="D14" s="69" t="s">
        <v>110</v>
      </c>
      <c r="E14" s="69" t="s">
        <v>110</v>
      </c>
      <c r="F14" s="69" t="s">
        <v>110</v>
      </c>
      <c r="G14" s="69"/>
      <c r="H14" s="69" t="s">
        <v>110</v>
      </c>
      <c r="I14" s="70" t="s">
        <v>110</v>
      </c>
      <c r="J14" s="72" t="s">
        <v>110</v>
      </c>
    </row>
    <row r="15" spans="1:10">
      <c r="A15" s="24" t="s">
        <v>74</v>
      </c>
      <c r="B15" s="69"/>
      <c r="C15" s="69" t="s">
        <v>110</v>
      </c>
      <c r="D15" s="69" t="s">
        <v>110</v>
      </c>
      <c r="E15" s="69" t="s">
        <v>110</v>
      </c>
      <c r="F15" s="69" t="s">
        <v>110</v>
      </c>
      <c r="G15" s="69"/>
      <c r="H15" s="69" t="s">
        <v>110</v>
      </c>
      <c r="I15" s="70" t="s">
        <v>110</v>
      </c>
      <c r="J15" s="72" t="s">
        <v>110</v>
      </c>
    </row>
    <row r="16" spans="1:10">
      <c r="A16" s="24" t="s">
        <v>75</v>
      </c>
      <c r="B16" s="69"/>
      <c r="C16" s="69" t="s">
        <v>110</v>
      </c>
      <c r="D16" s="69" t="s">
        <v>110</v>
      </c>
      <c r="E16" s="69" t="s">
        <v>110</v>
      </c>
      <c r="F16" s="69" t="s">
        <v>110</v>
      </c>
      <c r="G16" s="69"/>
      <c r="H16" s="69" t="s">
        <v>110</v>
      </c>
      <c r="I16" s="70" t="s">
        <v>110</v>
      </c>
      <c r="J16" s="72" t="s">
        <v>110</v>
      </c>
    </row>
    <row r="17" spans="1:10">
      <c r="A17" s="24" t="s">
        <v>76</v>
      </c>
      <c r="B17" s="69"/>
      <c r="C17" s="69" t="s">
        <v>110</v>
      </c>
      <c r="D17" s="69" t="s">
        <v>110</v>
      </c>
      <c r="E17" s="69" t="s">
        <v>110</v>
      </c>
      <c r="F17" s="69">
        <v>0.14388126159554729</v>
      </c>
      <c r="G17" s="69"/>
      <c r="H17" s="69" t="s">
        <v>110</v>
      </c>
      <c r="I17" s="70" t="s">
        <v>110</v>
      </c>
      <c r="J17" s="72">
        <v>0</v>
      </c>
    </row>
    <row r="18" spans="1:10">
      <c r="A18" s="24" t="s">
        <v>77</v>
      </c>
      <c r="B18" s="69"/>
      <c r="C18" s="69" t="s">
        <v>110</v>
      </c>
      <c r="D18" s="69">
        <v>4.3892857142857143E-2</v>
      </c>
      <c r="E18" s="69">
        <v>0.10630305755395685</v>
      </c>
      <c r="F18" s="69">
        <v>0.12136691052335398</v>
      </c>
      <c r="G18" s="69"/>
      <c r="H18" s="69" t="s">
        <v>110</v>
      </c>
      <c r="I18" s="70" t="s">
        <v>110</v>
      </c>
      <c r="J18" s="72">
        <v>2.9688421052631579E-2</v>
      </c>
    </row>
    <row r="19" spans="1:10">
      <c r="A19" s="24" t="s">
        <v>78</v>
      </c>
      <c r="B19" s="69"/>
      <c r="C19" s="69" t="s">
        <v>110</v>
      </c>
      <c r="D19" s="69" t="s">
        <v>110</v>
      </c>
      <c r="E19" s="69">
        <v>7.991044776119402E-2</v>
      </c>
      <c r="F19" s="69">
        <v>7.9000000000000001E-2</v>
      </c>
      <c r="G19" s="69"/>
      <c r="H19" s="69" t="s">
        <v>110</v>
      </c>
      <c r="I19" s="70" t="s">
        <v>110</v>
      </c>
      <c r="J19" s="72" t="s">
        <v>110</v>
      </c>
    </row>
    <row r="20" spans="1:10">
      <c r="A20" s="24" t="s">
        <v>79</v>
      </c>
      <c r="B20" s="69"/>
      <c r="C20" s="69" t="s">
        <v>110</v>
      </c>
      <c r="D20" s="69" t="s">
        <v>110</v>
      </c>
      <c r="E20" s="69">
        <v>0.13300000000000001</v>
      </c>
      <c r="F20" s="69">
        <v>5.1938718662952646E-2</v>
      </c>
      <c r="G20" s="69"/>
      <c r="H20" s="69" t="s">
        <v>110</v>
      </c>
      <c r="I20" s="70" t="s">
        <v>110</v>
      </c>
      <c r="J20" s="72" t="s">
        <v>110</v>
      </c>
    </row>
    <row r="21" spans="1:10">
      <c r="A21" s="24" t="s">
        <v>80</v>
      </c>
      <c r="B21" s="69"/>
      <c r="C21" s="69">
        <v>0</v>
      </c>
      <c r="D21" s="69">
        <v>5.0000000000000001E-3</v>
      </c>
      <c r="E21" s="69">
        <v>4.0000000000000001E-3</v>
      </c>
      <c r="F21" s="69">
        <v>9.5263327948303722E-2</v>
      </c>
      <c r="G21" s="69"/>
      <c r="H21" s="69">
        <v>0</v>
      </c>
      <c r="I21" s="70">
        <v>8.8999999999999996E-2</v>
      </c>
      <c r="J21" s="72">
        <v>6.7000000000000004E-2</v>
      </c>
    </row>
    <row r="22" spans="1:10">
      <c r="A22" s="24" t="s">
        <v>81</v>
      </c>
      <c r="B22" s="69"/>
      <c r="C22" s="69">
        <v>0.27</v>
      </c>
      <c r="D22" s="69">
        <v>0.44</v>
      </c>
      <c r="E22" s="69">
        <v>0.15</v>
      </c>
      <c r="F22" s="69">
        <v>0.41</v>
      </c>
      <c r="G22" s="69"/>
      <c r="H22" s="69">
        <v>4.9000000000000002E-2</v>
      </c>
      <c r="I22" s="70">
        <v>0.23</v>
      </c>
      <c r="J22" s="72">
        <v>0.01</v>
      </c>
    </row>
    <row r="23" spans="1:10">
      <c r="A23" s="24" t="s">
        <v>82</v>
      </c>
      <c r="B23" s="69"/>
      <c r="C23" s="69">
        <v>0</v>
      </c>
      <c r="D23" s="69">
        <v>0.02</v>
      </c>
      <c r="E23" s="69">
        <v>6.0000000000000001E-3</v>
      </c>
      <c r="F23" s="69">
        <v>2.7318255250403878E-2</v>
      </c>
      <c r="G23" s="69"/>
      <c r="H23" s="69">
        <v>0.182</v>
      </c>
      <c r="I23" s="70">
        <v>0</v>
      </c>
      <c r="J23" s="72">
        <v>4.8000000000000001E-2</v>
      </c>
    </row>
    <row r="24" spans="1:10">
      <c r="A24" s="24" t="s">
        <v>83</v>
      </c>
      <c r="B24" s="69"/>
      <c r="C24" s="69">
        <v>0</v>
      </c>
      <c r="D24" s="69">
        <v>4.7000000000000007E-2</v>
      </c>
      <c r="E24" s="69">
        <v>4.2000000000000003E-2</v>
      </c>
      <c r="F24" s="69">
        <v>2.1861910241657078E-2</v>
      </c>
      <c r="G24" s="69"/>
      <c r="H24" s="69">
        <v>0.189</v>
      </c>
      <c r="I24" s="70">
        <v>0</v>
      </c>
      <c r="J24" s="72">
        <v>0.26</v>
      </c>
    </row>
    <row r="25" spans="1:10">
      <c r="A25" s="24" t="s">
        <v>84</v>
      </c>
      <c r="B25" s="69"/>
      <c r="C25" s="69" t="s">
        <v>110</v>
      </c>
      <c r="D25" s="69" t="s">
        <v>110</v>
      </c>
      <c r="E25" s="69" t="s">
        <v>110</v>
      </c>
      <c r="F25" s="69" t="s">
        <v>110</v>
      </c>
      <c r="G25" s="69"/>
      <c r="H25" s="69" t="s">
        <v>110</v>
      </c>
      <c r="I25" s="70" t="s">
        <v>110</v>
      </c>
      <c r="J25" s="72" t="s">
        <v>110</v>
      </c>
    </row>
    <row r="26" spans="1:10">
      <c r="A26" s="24" t="s">
        <v>85</v>
      </c>
      <c r="B26" s="69"/>
      <c r="C26" s="69" t="s">
        <v>110</v>
      </c>
      <c r="D26" s="69" t="s">
        <v>110</v>
      </c>
      <c r="E26" s="69" t="s">
        <v>110</v>
      </c>
      <c r="F26" s="69" t="s">
        <v>110</v>
      </c>
      <c r="G26" s="69"/>
      <c r="H26" s="69" t="s">
        <v>110</v>
      </c>
      <c r="I26" s="70" t="s">
        <v>110</v>
      </c>
      <c r="J26" s="72" t="s">
        <v>110</v>
      </c>
    </row>
    <row r="27" spans="1:10">
      <c r="A27" s="24" t="s">
        <v>86</v>
      </c>
      <c r="B27" s="69"/>
      <c r="C27" s="69" t="s">
        <v>110</v>
      </c>
      <c r="D27" s="69" t="s">
        <v>110</v>
      </c>
      <c r="E27" s="69" t="s">
        <v>110</v>
      </c>
      <c r="F27" s="69" t="s">
        <v>110</v>
      </c>
      <c r="G27" s="69"/>
      <c r="H27" s="69" t="s">
        <v>110</v>
      </c>
      <c r="I27" s="70" t="s">
        <v>110</v>
      </c>
      <c r="J27" s="72" t="s">
        <v>110</v>
      </c>
    </row>
    <row r="28" spans="1:10">
      <c r="A28" s="24" t="s">
        <v>87</v>
      </c>
      <c r="B28" s="69"/>
      <c r="C28" s="69" t="s">
        <v>110</v>
      </c>
      <c r="D28" s="69" t="s">
        <v>110</v>
      </c>
      <c r="E28" s="69" t="s">
        <v>110</v>
      </c>
      <c r="F28" s="69" t="s">
        <v>110</v>
      </c>
      <c r="G28" s="69"/>
      <c r="H28" s="69" t="s">
        <v>110</v>
      </c>
      <c r="I28" s="70" t="s">
        <v>110</v>
      </c>
      <c r="J28" s="72" t="s">
        <v>110</v>
      </c>
    </row>
    <row r="29" spans="1:10">
      <c r="A29" s="24" t="s">
        <v>88</v>
      </c>
      <c r="B29" s="69"/>
      <c r="C29" s="69" t="s">
        <v>110</v>
      </c>
      <c r="D29" s="69" t="s">
        <v>110</v>
      </c>
      <c r="E29" s="69" t="s">
        <v>110</v>
      </c>
      <c r="F29" s="69" t="s">
        <v>110</v>
      </c>
      <c r="G29" s="69"/>
      <c r="H29" s="69" t="s">
        <v>110</v>
      </c>
      <c r="I29" s="70" t="s">
        <v>110</v>
      </c>
      <c r="J29" s="72" t="s">
        <v>110</v>
      </c>
    </row>
    <row r="30" spans="1:10">
      <c r="A30" s="24" t="s">
        <v>89</v>
      </c>
      <c r="B30" s="69"/>
      <c r="C30" s="69" t="s">
        <v>110</v>
      </c>
      <c r="D30" s="69" t="s">
        <v>110</v>
      </c>
      <c r="E30" s="69" t="s">
        <v>110</v>
      </c>
      <c r="F30" s="69" t="s">
        <v>110</v>
      </c>
      <c r="G30" s="69"/>
      <c r="H30" s="69" t="s">
        <v>110</v>
      </c>
      <c r="I30" s="70" t="s">
        <v>110</v>
      </c>
      <c r="J30" s="72" t="s">
        <v>110</v>
      </c>
    </row>
    <row r="31" spans="1:10">
      <c r="A31" s="24" t="s">
        <v>90</v>
      </c>
      <c r="B31" s="69"/>
      <c r="C31" s="69" t="s">
        <v>110</v>
      </c>
      <c r="D31" s="69" t="s">
        <v>110</v>
      </c>
      <c r="E31" s="69" t="s">
        <v>110</v>
      </c>
      <c r="F31" s="69" t="s">
        <v>110</v>
      </c>
      <c r="G31" s="69"/>
      <c r="H31" s="69" t="s">
        <v>110</v>
      </c>
      <c r="I31" s="70" t="s">
        <v>110</v>
      </c>
      <c r="J31" s="72" t="s">
        <v>110</v>
      </c>
    </row>
    <row r="32" spans="1:10">
      <c r="A32" s="24" t="s">
        <v>91</v>
      </c>
      <c r="B32" s="69"/>
      <c r="C32" s="69" t="s">
        <v>110</v>
      </c>
      <c r="D32" s="69" t="s">
        <v>110</v>
      </c>
      <c r="E32" s="69" t="s">
        <v>110</v>
      </c>
      <c r="F32" s="69" t="s">
        <v>110</v>
      </c>
      <c r="G32" s="69"/>
      <c r="H32" s="69" t="s">
        <v>110</v>
      </c>
      <c r="I32" s="70" t="s">
        <v>110</v>
      </c>
      <c r="J32" s="72" t="s">
        <v>110</v>
      </c>
    </row>
    <row r="33" spans="1:10">
      <c r="A33" s="24" t="s">
        <v>92</v>
      </c>
      <c r="B33" s="69"/>
      <c r="C33" s="69" t="s">
        <v>110</v>
      </c>
      <c r="D33" s="69" t="s">
        <v>110</v>
      </c>
      <c r="E33" s="69" t="s">
        <v>110</v>
      </c>
      <c r="F33" s="69" t="s">
        <v>110</v>
      </c>
      <c r="G33" s="69"/>
      <c r="H33" s="69" t="s">
        <v>110</v>
      </c>
      <c r="I33" s="70" t="s">
        <v>110</v>
      </c>
      <c r="J33" s="72" t="s">
        <v>110</v>
      </c>
    </row>
    <row r="34" spans="1:10">
      <c r="A34" s="24" t="s">
        <v>93</v>
      </c>
      <c r="B34" s="69"/>
      <c r="C34" s="69" t="s">
        <v>110</v>
      </c>
      <c r="D34" s="69" t="s">
        <v>110</v>
      </c>
      <c r="E34" s="69" t="s">
        <v>110</v>
      </c>
      <c r="F34" s="69" t="s">
        <v>110</v>
      </c>
      <c r="G34" s="69"/>
      <c r="H34" s="69" t="s">
        <v>110</v>
      </c>
      <c r="I34" s="70" t="s">
        <v>110</v>
      </c>
      <c r="J34" s="72" t="s">
        <v>110</v>
      </c>
    </row>
    <row r="35" spans="1:10">
      <c r="A35" s="24" t="s">
        <v>94</v>
      </c>
      <c r="B35" s="69"/>
      <c r="C35" s="69" t="s">
        <v>110</v>
      </c>
      <c r="D35" s="69" t="s">
        <v>110</v>
      </c>
      <c r="E35" s="69" t="s">
        <v>110</v>
      </c>
      <c r="F35" s="69" t="s">
        <v>110</v>
      </c>
      <c r="G35" s="69"/>
      <c r="H35" s="69" t="s">
        <v>110</v>
      </c>
      <c r="I35" s="70" t="s">
        <v>110</v>
      </c>
      <c r="J35" s="72" t="s">
        <v>110</v>
      </c>
    </row>
    <row r="36" spans="1:10">
      <c r="A36" s="24" t="s">
        <v>95</v>
      </c>
      <c r="B36" s="69"/>
      <c r="C36" s="69" t="s">
        <v>110</v>
      </c>
      <c r="D36" s="69" t="s">
        <v>110</v>
      </c>
      <c r="E36" s="69" t="s">
        <v>110</v>
      </c>
      <c r="F36" s="69" t="s">
        <v>110</v>
      </c>
      <c r="G36" s="69"/>
      <c r="H36" s="69" t="s">
        <v>110</v>
      </c>
      <c r="I36" s="70" t="s">
        <v>110</v>
      </c>
      <c r="J36" s="72" t="s">
        <v>110</v>
      </c>
    </row>
    <row r="37" spans="1:10">
      <c r="A37" s="24" t="s">
        <v>96</v>
      </c>
      <c r="B37" s="69"/>
      <c r="C37" s="69" t="s">
        <v>110</v>
      </c>
      <c r="D37" s="69" t="s">
        <v>110</v>
      </c>
      <c r="E37" s="69" t="s">
        <v>110</v>
      </c>
      <c r="F37" s="69" t="s">
        <v>110</v>
      </c>
      <c r="G37" s="69"/>
      <c r="H37" s="69" t="s">
        <v>110</v>
      </c>
      <c r="I37" s="70" t="s">
        <v>110</v>
      </c>
      <c r="J37" s="72" t="s">
        <v>110</v>
      </c>
    </row>
    <row r="38" spans="1:10">
      <c r="A38" s="24" t="s">
        <v>97</v>
      </c>
      <c r="B38" s="69"/>
      <c r="C38" s="69">
        <v>0</v>
      </c>
      <c r="D38" s="69">
        <v>1.7000000000000001E-2</v>
      </c>
      <c r="E38" s="69">
        <v>0</v>
      </c>
      <c r="F38" s="69">
        <v>0</v>
      </c>
      <c r="G38" s="69"/>
      <c r="H38" s="69">
        <v>0</v>
      </c>
      <c r="I38" s="70">
        <v>0</v>
      </c>
      <c r="J38" s="72">
        <v>4.2999999999999997E-2</v>
      </c>
    </row>
    <row r="39" spans="1:10">
      <c r="A39" s="24" t="s">
        <v>98</v>
      </c>
      <c r="B39" s="69"/>
      <c r="C39" s="69" t="s">
        <v>110</v>
      </c>
      <c r="D39" s="69" t="s">
        <v>110</v>
      </c>
      <c r="E39" s="69" t="s">
        <v>110</v>
      </c>
      <c r="F39" s="69" t="s">
        <v>110</v>
      </c>
      <c r="G39" s="69"/>
      <c r="H39" s="69" t="s">
        <v>110</v>
      </c>
      <c r="I39" s="70" t="s">
        <v>110</v>
      </c>
      <c r="J39" s="72" t="s">
        <v>110</v>
      </c>
    </row>
    <row r="41" spans="1:10">
      <c r="A41" s="28" t="s">
        <v>19</v>
      </c>
    </row>
    <row r="42" spans="1:10" ht="18.75">
      <c r="A42" s="25" t="s">
        <v>59</v>
      </c>
    </row>
    <row r="43" spans="1:10" ht="18.75">
      <c r="A43" s="26" t="s">
        <v>111</v>
      </c>
    </row>
    <row r="44" spans="1:10" ht="18.75">
      <c r="A44" s="28" t="s">
        <v>57</v>
      </c>
    </row>
  </sheetData>
  <phoneticPr fontId="29" type="noConversion"/>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136"/>
  <sheetViews>
    <sheetView workbookViewId="0">
      <pane ySplit="1" topLeftCell="A2" activePane="bottomLeft" state="frozen"/>
      <selection activeCell="E1" sqref="E1"/>
      <selection pane="bottomLeft" activeCell="I87" sqref="I87:AS87"/>
    </sheetView>
  </sheetViews>
  <sheetFormatPr defaultColWidth="8.875" defaultRowHeight="14.25"/>
  <cols>
    <col min="1" max="1" width="23.5" style="18" customWidth="1"/>
    <col min="2" max="2" width="10" style="19" customWidth="1"/>
    <col min="3" max="3" width="15.5" style="17" customWidth="1"/>
    <col min="4" max="4" width="26.375" style="17" bestFit="1" customWidth="1"/>
    <col min="5" max="5" width="23.625" style="17" customWidth="1"/>
    <col min="6" max="6" width="21.875" style="17" customWidth="1"/>
    <col min="7" max="7" width="23.375" style="17" customWidth="1"/>
    <col min="8" max="8" width="13.875" style="17" customWidth="1"/>
    <col min="9" max="10" width="9.625" style="38" bestFit="1" customWidth="1"/>
    <col min="11" max="13" width="9.625" style="38" customWidth="1"/>
    <col min="14" max="14" width="8.625" style="38" bestFit="1" customWidth="1"/>
    <col min="15" max="15" width="9.625" style="38" customWidth="1"/>
    <col min="16" max="16" width="8.625" style="38" bestFit="1" customWidth="1"/>
    <col min="17" max="17" width="9.625" style="38" customWidth="1"/>
    <col min="18" max="18" width="8.625" style="38" bestFit="1" customWidth="1"/>
    <col min="19" max="19" width="9.625" style="38" customWidth="1"/>
    <col min="20" max="20" width="8.625" style="38" bestFit="1" customWidth="1"/>
    <col min="21" max="21" width="9.625" style="38" customWidth="1"/>
    <col min="22" max="22" width="8.625" style="38" bestFit="1" customWidth="1"/>
    <col min="23" max="23" width="9.625" style="38" customWidth="1"/>
    <col min="24" max="24" width="8.625" style="38" bestFit="1" customWidth="1"/>
    <col min="25" max="25" width="9.625" style="38" customWidth="1"/>
    <col min="26" max="26" width="8.625" style="38" bestFit="1" customWidth="1"/>
    <col min="27" max="27" width="9.625" style="38" customWidth="1"/>
    <col min="28" max="28" width="8.625" style="38" bestFit="1" customWidth="1"/>
    <col min="29" max="29" width="9.625" style="38" customWidth="1"/>
    <col min="30" max="30" width="8.625" style="38" bestFit="1" customWidth="1"/>
    <col min="31" max="31" width="9.625" style="38" customWidth="1"/>
    <col min="32" max="32" width="8.625" style="38" bestFit="1" customWidth="1"/>
    <col min="33" max="33" width="9.625" style="38" customWidth="1"/>
    <col min="34" max="34" width="8.625" style="38" bestFit="1" customWidth="1"/>
    <col min="35" max="35" width="9.625" style="38" customWidth="1"/>
    <col min="36" max="36" width="8.625" style="38" bestFit="1" customWidth="1"/>
    <col min="37" max="37" width="9.625" style="38" customWidth="1"/>
    <col min="38" max="38" width="8.625" style="38" bestFit="1" customWidth="1"/>
    <col min="39" max="39" width="9.625" style="38" customWidth="1"/>
    <col min="40" max="40" width="8.625" style="38" bestFit="1" customWidth="1"/>
    <col min="41" max="41" width="9.625" style="38" customWidth="1"/>
    <col min="42" max="42" width="8.625" style="38" bestFit="1" customWidth="1"/>
    <col min="43" max="43" width="9.625" style="38" customWidth="1"/>
    <col min="44" max="44" width="8.625" style="38" bestFit="1" customWidth="1"/>
    <col min="45" max="45" width="9.625" style="38" customWidth="1"/>
    <col min="46" max="70" width="8.875" style="43"/>
    <col min="71" max="16384" width="8.875" style="44"/>
  </cols>
  <sheetData>
    <row r="1" spans="1:70" s="40" customFormat="1" ht="54" customHeight="1">
      <c r="A1" s="45" t="s">
        <v>1</v>
      </c>
      <c r="B1" s="46" t="s">
        <v>2</v>
      </c>
      <c r="C1" s="47" t="s">
        <v>3</v>
      </c>
      <c r="D1" s="47" t="s">
        <v>63</v>
      </c>
      <c r="E1" s="48" t="s">
        <v>4</v>
      </c>
      <c r="F1" s="48" t="s">
        <v>5</v>
      </c>
      <c r="G1" s="47" t="s">
        <v>6</v>
      </c>
      <c r="H1" s="49" t="s">
        <v>104</v>
      </c>
      <c r="I1" s="50" t="s">
        <v>61</v>
      </c>
      <c r="J1" s="50" t="s">
        <v>62</v>
      </c>
      <c r="K1" s="50" t="s">
        <v>65</v>
      </c>
      <c r="L1" s="50" t="s">
        <v>66</v>
      </c>
      <c r="M1" s="50" t="s">
        <v>67</v>
      </c>
      <c r="N1" s="50" t="s">
        <v>0</v>
      </c>
      <c r="O1" s="50" t="s">
        <v>68</v>
      </c>
      <c r="P1" s="50" t="s">
        <v>69</v>
      </c>
      <c r="Q1" s="50" t="s">
        <v>70</v>
      </c>
      <c r="R1" s="50" t="s">
        <v>71</v>
      </c>
      <c r="S1" s="50" t="s">
        <v>72</v>
      </c>
      <c r="T1" s="50" t="s">
        <v>73</v>
      </c>
      <c r="U1" s="50" t="s">
        <v>74</v>
      </c>
      <c r="V1" s="50" t="s">
        <v>75</v>
      </c>
      <c r="W1" s="50" t="s">
        <v>76</v>
      </c>
      <c r="X1" s="50" t="s">
        <v>77</v>
      </c>
      <c r="Y1" s="50" t="s">
        <v>78</v>
      </c>
      <c r="Z1" s="50" t="s">
        <v>79</v>
      </c>
      <c r="AA1" s="50" t="s">
        <v>80</v>
      </c>
      <c r="AB1" s="50" t="s">
        <v>81</v>
      </c>
      <c r="AC1" s="50" t="s">
        <v>82</v>
      </c>
      <c r="AD1" s="50" t="s">
        <v>83</v>
      </c>
      <c r="AE1" s="50" t="s">
        <v>84</v>
      </c>
      <c r="AF1" s="50" t="s">
        <v>85</v>
      </c>
      <c r="AG1" s="50" t="s">
        <v>86</v>
      </c>
      <c r="AH1" s="50" t="s">
        <v>87</v>
      </c>
      <c r="AI1" s="50" t="s">
        <v>88</v>
      </c>
      <c r="AJ1" s="50" t="s">
        <v>89</v>
      </c>
      <c r="AK1" s="50" t="s">
        <v>90</v>
      </c>
      <c r="AL1" s="50" t="s">
        <v>91</v>
      </c>
      <c r="AM1" s="50" t="s">
        <v>92</v>
      </c>
      <c r="AN1" s="50" t="s">
        <v>93</v>
      </c>
      <c r="AO1" s="50" t="s">
        <v>94</v>
      </c>
      <c r="AP1" s="50" t="s">
        <v>95</v>
      </c>
      <c r="AQ1" s="50" t="s">
        <v>96</v>
      </c>
      <c r="AR1" s="50" t="s">
        <v>97</v>
      </c>
      <c r="AS1" s="50" t="s">
        <v>98</v>
      </c>
      <c r="AT1" s="39"/>
      <c r="AU1" s="39"/>
      <c r="AV1" s="39"/>
      <c r="AW1" s="39"/>
      <c r="AX1" s="39"/>
      <c r="AY1" s="39"/>
      <c r="AZ1" s="39"/>
      <c r="BA1" s="39"/>
      <c r="BB1" s="39"/>
      <c r="BC1" s="39"/>
      <c r="BD1" s="39"/>
      <c r="BE1" s="39"/>
      <c r="BF1" s="39"/>
      <c r="BG1" s="39"/>
      <c r="BH1" s="39"/>
      <c r="BI1" s="39"/>
      <c r="BJ1" s="39"/>
      <c r="BK1" s="39"/>
      <c r="BL1" s="39"/>
      <c r="BM1" s="39"/>
      <c r="BN1" s="39"/>
      <c r="BO1" s="39"/>
      <c r="BP1" s="39"/>
      <c r="BQ1" s="39"/>
      <c r="BR1" s="39"/>
    </row>
    <row r="2" spans="1:70" s="2" customFormat="1" ht="15" customHeight="1">
      <c r="I2" s="51"/>
      <c r="J2" s="51"/>
      <c r="K2" s="51"/>
      <c r="L2" s="51"/>
      <c r="M2" s="51"/>
      <c r="N2" s="51"/>
      <c r="O2" s="51"/>
      <c r="P2" s="51"/>
      <c r="Q2" s="51"/>
      <c r="R2" s="51"/>
      <c r="S2" s="51"/>
      <c r="T2" s="51"/>
      <c r="U2" s="51"/>
      <c r="V2" s="51"/>
      <c r="W2" s="51"/>
      <c r="X2" s="51"/>
      <c r="Y2" s="51"/>
      <c r="Z2" s="51"/>
      <c r="AA2" s="51"/>
      <c r="AB2" s="51"/>
      <c r="AC2" s="51"/>
      <c r="AD2" s="51"/>
      <c r="AE2" s="51"/>
      <c r="AF2" s="51"/>
      <c r="AG2" s="51"/>
      <c r="AH2" s="51"/>
      <c r="AI2" s="51"/>
      <c r="AJ2" s="51"/>
      <c r="AK2" s="51"/>
      <c r="AL2" s="51"/>
      <c r="AM2" s="51"/>
      <c r="AN2" s="51"/>
      <c r="AO2" s="51"/>
      <c r="AP2" s="51"/>
      <c r="AQ2" s="51"/>
      <c r="AR2" s="51"/>
      <c r="AS2" s="51"/>
      <c r="AT2" s="8"/>
      <c r="AU2" s="8"/>
      <c r="AV2" s="8"/>
      <c r="AW2" s="8"/>
      <c r="AX2" s="8"/>
      <c r="AY2" s="8"/>
      <c r="AZ2" s="8"/>
      <c r="BA2" s="8"/>
      <c r="BB2" s="8"/>
      <c r="BC2" s="8"/>
      <c r="BD2" s="8"/>
      <c r="BE2" s="8"/>
      <c r="BF2" s="8"/>
      <c r="BG2" s="8"/>
      <c r="BH2" s="8"/>
      <c r="BI2" s="8"/>
      <c r="BJ2" s="8"/>
      <c r="BK2" s="8"/>
      <c r="BL2" s="8"/>
      <c r="BM2" s="8"/>
      <c r="BN2" s="8"/>
      <c r="BO2" s="8"/>
      <c r="BP2" s="8"/>
      <c r="BQ2" s="8"/>
      <c r="BR2" s="8"/>
    </row>
    <row r="3" spans="1:70" s="2" customFormat="1" ht="15" customHeight="1">
      <c r="A3" s="2" t="s">
        <v>21</v>
      </c>
      <c r="B3" s="2">
        <v>2007</v>
      </c>
      <c r="C3" s="3">
        <v>17622941</v>
      </c>
      <c r="D3" s="2" t="s">
        <v>64</v>
      </c>
      <c r="E3" s="3" t="s">
        <v>103</v>
      </c>
      <c r="G3" s="2" t="s">
        <v>20</v>
      </c>
      <c r="H3" s="2">
        <v>38</v>
      </c>
      <c r="I3" s="29">
        <f>(6+11)/76</f>
        <v>0.22368421052631579</v>
      </c>
      <c r="J3" s="29">
        <f>(11+46)/76</f>
        <v>0.75</v>
      </c>
      <c r="K3" s="29"/>
      <c r="L3" s="29"/>
      <c r="M3" s="29"/>
      <c r="N3" s="29">
        <v>0</v>
      </c>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8"/>
      <c r="AU3" s="8"/>
      <c r="AV3" s="8"/>
      <c r="AW3" s="8"/>
      <c r="AX3" s="8"/>
      <c r="AY3" s="8"/>
      <c r="AZ3" s="8"/>
      <c r="BA3" s="8"/>
      <c r="BB3" s="8"/>
      <c r="BC3" s="8"/>
      <c r="BD3" s="8"/>
      <c r="BE3" s="8"/>
      <c r="BF3" s="8"/>
      <c r="BG3" s="8"/>
      <c r="BH3" s="8"/>
      <c r="BI3" s="8"/>
      <c r="BJ3" s="8"/>
      <c r="BK3" s="8"/>
      <c r="BL3" s="8"/>
      <c r="BM3" s="8"/>
      <c r="BN3" s="8"/>
      <c r="BO3" s="8"/>
      <c r="BP3" s="8"/>
      <c r="BQ3" s="8"/>
      <c r="BR3" s="8"/>
    </row>
    <row r="4" spans="1:70" s="2" customFormat="1" ht="15" customHeight="1">
      <c r="A4" s="11"/>
      <c r="B4" s="12"/>
      <c r="C4" s="13"/>
      <c r="D4" s="13"/>
      <c r="E4" s="14"/>
      <c r="F4" s="11"/>
      <c r="G4" s="11"/>
      <c r="H4" s="11"/>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8"/>
      <c r="AU4" s="8"/>
      <c r="AV4" s="8"/>
      <c r="AW4" s="8"/>
      <c r="AX4" s="8"/>
      <c r="AY4" s="8"/>
      <c r="AZ4" s="8"/>
      <c r="BA4" s="8"/>
      <c r="BB4" s="8"/>
      <c r="BC4" s="8"/>
      <c r="BD4" s="8"/>
      <c r="BE4" s="8"/>
      <c r="BF4" s="8"/>
      <c r="BG4" s="8"/>
      <c r="BH4" s="8"/>
      <c r="BI4" s="8"/>
      <c r="BJ4" s="8"/>
      <c r="BK4" s="8"/>
      <c r="BL4" s="8"/>
      <c r="BM4" s="8"/>
      <c r="BN4" s="8"/>
      <c r="BO4" s="8"/>
      <c r="BP4" s="8"/>
      <c r="BQ4" s="8"/>
      <c r="BR4" s="8"/>
    </row>
    <row r="5" spans="1:70" s="41" customFormat="1" ht="15" customHeight="1">
      <c r="A5" s="15" t="s">
        <v>7</v>
      </c>
      <c r="B5" s="16"/>
      <c r="C5" s="16"/>
      <c r="D5" s="16"/>
      <c r="E5" s="16"/>
      <c r="F5" s="16"/>
      <c r="G5" s="16"/>
      <c r="H5" s="16"/>
      <c r="I5" s="63">
        <f>IFERROR(SUMPRODUCT(I3,--(I3&lt;&gt;""),$H$3)/SUMPRODUCT($H$3,--(I3&lt;&gt;"")),"")</f>
        <v>0.22368421052631579</v>
      </c>
      <c r="J5" s="63">
        <f t="shared" ref="J5:AS5" si="0">IFERROR(SUMPRODUCT(J3,--(J3&lt;&gt;""),$H$3)/SUMPRODUCT($H$3,--(J3&lt;&gt;"")),"")</f>
        <v>0.75</v>
      </c>
      <c r="K5" s="63" t="str">
        <f t="shared" si="0"/>
        <v/>
      </c>
      <c r="L5" s="63" t="str">
        <f t="shared" si="0"/>
        <v/>
      </c>
      <c r="M5" s="63" t="str">
        <f t="shared" si="0"/>
        <v/>
      </c>
      <c r="N5" s="63">
        <f t="shared" si="0"/>
        <v>0</v>
      </c>
      <c r="O5" s="63" t="str">
        <f t="shared" si="0"/>
        <v/>
      </c>
      <c r="P5" s="63" t="str">
        <f t="shared" si="0"/>
        <v/>
      </c>
      <c r="Q5" s="63" t="str">
        <f t="shared" si="0"/>
        <v/>
      </c>
      <c r="R5" s="63" t="str">
        <f t="shared" si="0"/>
        <v/>
      </c>
      <c r="S5" s="63" t="str">
        <f t="shared" si="0"/>
        <v/>
      </c>
      <c r="T5" s="63" t="str">
        <f t="shared" si="0"/>
        <v/>
      </c>
      <c r="U5" s="63" t="str">
        <f t="shared" si="0"/>
        <v/>
      </c>
      <c r="V5" s="63" t="str">
        <f t="shared" si="0"/>
        <v/>
      </c>
      <c r="W5" s="63" t="str">
        <f t="shared" si="0"/>
        <v/>
      </c>
      <c r="X5" s="63" t="str">
        <f t="shared" si="0"/>
        <v/>
      </c>
      <c r="Y5" s="63" t="str">
        <f t="shared" si="0"/>
        <v/>
      </c>
      <c r="Z5" s="63" t="str">
        <f t="shared" si="0"/>
        <v/>
      </c>
      <c r="AA5" s="63" t="str">
        <f t="shared" si="0"/>
        <v/>
      </c>
      <c r="AB5" s="63" t="str">
        <f t="shared" si="0"/>
        <v/>
      </c>
      <c r="AC5" s="63" t="str">
        <f t="shared" si="0"/>
        <v/>
      </c>
      <c r="AD5" s="63" t="str">
        <f t="shared" si="0"/>
        <v/>
      </c>
      <c r="AE5" s="63" t="str">
        <f t="shared" si="0"/>
        <v/>
      </c>
      <c r="AF5" s="63" t="str">
        <f t="shared" si="0"/>
        <v/>
      </c>
      <c r="AG5" s="63" t="str">
        <f t="shared" si="0"/>
        <v/>
      </c>
      <c r="AH5" s="63" t="str">
        <f t="shared" si="0"/>
        <v/>
      </c>
      <c r="AI5" s="63" t="str">
        <f t="shared" si="0"/>
        <v/>
      </c>
      <c r="AJ5" s="63" t="str">
        <f t="shared" si="0"/>
        <v/>
      </c>
      <c r="AK5" s="63" t="str">
        <f t="shared" si="0"/>
        <v/>
      </c>
      <c r="AL5" s="63" t="str">
        <f t="shared" si="0"/>
        <v/>
      </c>
      <c r="AM5" s="63" t="str">
        <f t="shared" si="0"/>
        <v/>
      </c>
      <c r="AN5" s="63" t="str">
        <f t="shared" si="0"/>
        <v/>
      </c>
      <c r="AO5" s="63" t="str">
        <f t="shared" si="0"/>
        <v/>
      </c>
      <c r="AP5" s="63" t="str">
        <f t="shared" si="0"/>
        <v/>
      </c>
      <c r="AQ5" s="63" t="str">
        <f t="shared" si="0"/>
        <v/>
      </c>
      <c r="AR5" s="63" t="str">
        <f t="shared" si="0"/>
        <v/>
      </c>
      <c r="AS5" s="63" t="str">
        <f t="shared" si="0"/>
        <v/>
      </c>
      <c r="AT5" s="8"/>
      <c r="AU5" s="8"/>
      <c r="AV5" s="8"/>
      <c r="AW5" s="8"/>
      <c r="AX5" s="8"/>
      <c r="AY5" s="8"/>
      <c r="AZ5" s="8"/>
      <c r="BA5" s="8"/>
      <c r="BB5" s="8"/>
      <c r="BC5" s="8"/>
      <c r="BD5" s="8"/>
      <c r="BE5" s="8"/>
      <c r="BF5" s="8"/>
      <c r="BG5" s="8"/>
      <c r="BH5" s="8"/>
      <c r="BI5" s="8"/>
      <c r="BJ5" s="8"/>
      <c r="BK5" s="8"/>
      <c r="BL5" s="8"/>
      <c r="BM5" s="8"/>
      <c r="BN5" s="8"/>
      <c r="BO5" s="8"/>
      <c r="BP5" s="8"/>
      <c r="BQ5" s="8"/>
      <c r="BR5" s="8"/>
    </row>
    <row r="6" spans="1:70" s="41" customFormat="1" ht="15" customHeight="1">
      <c r="A6" s="15" t="s">
        <v>8</v>
      </c>
      <c r="B6" s="16"/>
      <c r="C6" s="16"/>
      <c r="D6" s="16"/>
      <c r="E6" s="16"/>
      <c r="F6" s="16"/>
      <c r="G6" s="16"/>
      <c r="H6" s="16"/>
      <c r="I6" s="32">
        <f>IF(I5="","",MIN(I3))</f>
        <v>0.22368421052631579</v>
      </c>
      <c r="J6" s="32">
        <f t="shared" ref="J6:AS6" si="1">IF(J5="","",MIN(J3))</f>
        <v>0.75</v>
      </c>
      <c r="K6" s="32" t="str">
        <f t="shared" si="1"/>
        <v/>
      </c>
      <c r="L6" s="32" t="str">
        <f t="shared" si="1"/>
        <v/>
      </c>
      <c r="M6" s="32" t="str">
        <f t="shared" si="1"/>
        <v/>
      </c>
      <c r="N6" s="32">
        <f t="shared" si="1"/>
        <v>0</v>
      </c>
      <c r="O6" s="32" t="str">
        <f t="shared" si="1"/>
        <v/>
      </c>
      <c r="P6" s="32" t="str">
        <f t="shared" si="1"/>
        <v/>
      </c>
      <c r="Q6" s="32" t="str">
        <f t="shared" si="1"/>
        <v/>
      </c>
      <c r="R6" s="32" t="str">
        <f t="shared" si="1"/>
        <v/>
      </c>
      <c r="S6" s="32" t="str">
        <f t="shared" si="1"/>
        <v/>
      </c>
      <c r="T6" s="32" t="str">
        <f t="shared" si="1"/>
        <v/>
      </c>
      <c r="U6" s="32" t="str">
        <f t="shared" si="1"/>
        <v/>
      </c>
      <c r="V6" s="32" t="str">
        <f t="shared" si="1"/>
        <v/>
      </c>
      <c r="W6" s="32" t="str">
        <f t="shared" si="1"/>
        <v/>
      </c>
      <c r="X6" s="32" t="str">
        <f t="shared" si="1"/>
        <v/>
      </c>
      <c r="Y6" s="32" t="str">
        <f t="shared" si="1"/>
        <v/>
      </c>
      <c r="Z6" s="32" t="str">
        <f t="shared" si="1"/>
        <v/>
      </c>
      <c r="AA6" s="32" t="str">
        <f t="shared" si="1"/>
        <v/>
      </c>
      <c r="AB6" s="32" t="str">
        <f t="shared" si="1"/>
        <v/>
      </c>
      <c r="AC6" s="32" t="str">
        <f t="shared" si="1"/>
        <v/>
      </c>
      <c r="AD6" s="32" t="str">
        <f t="shared" si="1"/>
        <v/>
      </c>
      <c r="AE6" s="32" t="str">
        <f t="shared" si="1"/>
        <v/>
      </c>
      <c r="AF6" s="32" t="str">
        <f t="shared" si="1"/>
        <v/>
      </c>
      <c r="AG6" s="32" t="str">
        <f t="shared" si="1"/>
        <v/>
      </c>
      <c r="AH6" s="32" t="str">
        <f t="shared" si="1"/>
        <v/>
      </c>
      <c r="AI6" s="32" t="str">
        <f t="shared" si="1"/>
        <v/>
      </c>
      <c r="AJ6" s="32" t="str">
        <f t="shared" si="1"/>
        <v/>
      </c>
      <c r="AK6" s="32" t="str">
        <f t="shared" si="1"/>
        <v/>
      </c>
      <c r="AL6" s="32" t="str">
        <f t="shared" si="1"/>
        <v/>
      </c>
      <c r="AM6" s="32" t="str">
        <f t="shared" si="1"/>
        <v/>
      </c>
      <c r="AN6" s="32" t="str">
        <f t="shared" si="1"/>
        <v/>
      </c>
      <c r="AO6" s="32" t="str">
        <f t="shared" si="1"/>
        <v/>
      </c>
      <c r="AP6" s="32" t="str">
        <f t="shared" si="1"/>
        <v/>
      </c>
      <c r="AQ6" s="32" t="str">
        <f t="shared" si="1"/>
        <v/>
      </c>
      <c r="AR6" s="32" t="str">
        <f t="shared" si="1"/>
        <v/>
      </c>
      <c r="AS6" s="32" t="str">
        <f t="shared" si="1"/>
        <v/>
      </c>
      <c r="AT6" s="8"/>
      <c r="AU6" s="8"/>
      <c r="AV6" s="8"/>
      <c r="AW6" s="8"/>
      <c r="AX6" s="8"/>
      <c r="AY6" s="8"/>
      <c r="AZ6" s="8"/>
      <c r="BA6" s="8"/>
      <c r="BB6" s="8"/>
      <c r="BC6" s="8"/>
      <c r="BD6" s="8"/>
      <c r="BE6" s="8"/>
      <c r="BF6" s="8"/>
      <c r="BG6" s="8"/>
      <c r="BH6" s="8"/>
      <c r="BI6" s="8"/>
      <c r="BJ6" s="8"/>
      <c r="BK6" s="8"/>
      <c r="BL6" s="8"/>
      <c r="BM6" s="8"/>
      <c r="BN6" s="8"/>
      <c r="BO6" s="8"/>
      <c r="BP6" s="8"/>
      <c r="BQ6" s="8"/>
      <c r="BR6" s="8"/>
    </row>
    <row r="7" spans="1:70" s="41" customFormat="1" ht="15" customHeight="1">
      <c r="A7" s="15" t="s">
        <v>9</v>
      </c>
      <c r="B7" s="16"/>
      <c r="C7" s="16"/>
      <c r="D7" s="16"/>
      <c r="E7" s="16"/>
      <c r="F7" s="16"/>
      <c r="G7" s="16"/>
      <c r="H7" s="16"/>
      <c r="I7" s="32">
        <f>IF(I5="","",MAX(I3))</f>
        <v>0.22368421052631579</v>
      </c>
      <c r="J7" s="32">
        <f t="shared" ref="J7:AS7" si="2">IF(J5="","",MAX(J3))</f>
        <v>0.75</v>
      </c>
      <c r="K7" s="32" t="str">
        <f t="shared" si="2"/>
        <v/>
      </c>
      <c r="L7" s="32" t="str">
        <f t="shared" si="2"/>
        <v/>
      </c>
      <c r="M7" s="32" t="str">
        <f t="shared" si="2"/>
        <v/>
      </c>
      <c r="N7" s="32">
        <f t="shared" si="2"/>
        <v>0</v>
      </c>
      <c r="O7" s="32" t="str">
        <f t="shared" si="2"/>
        <v/>
      </c>
      <c r="P7" s="32" t="str">
        <f t="shared" si="2"/>
        <v/>
      </c>
      <c r="Q7" s="32" t="str">
        <f t="shared" si="2"/>
        <v/>
      </c>
      <c r="R7" s="32" t="str">
        <f t="shared" si="2"/>
        <v/>
      </c>
      <c r="S7" s="32" t="str">
        <f t="shared" si="2"/>
        <v/>
      </c>
      <c r="T7" s="32" t="str">
        <f t="shared" si="2"/>
        <v/>
      </c>
      <c r="U7" s="32" t="str">
        <f t="shared" si="2"/>
        <v/>
      </c>
      <c r="V7" s="32" t="str">
        <f t="shared" si="2"/>
        <v/>
      </c>
      <c r="W7" s="32" t="str">
        <f t="shared" si="2"/>
        <v/>
      </c>
      <c r="X7" s="32" t="str">
        <f t="shared" si="2"/>
        <v/>
      </c>
      <c r="Y7" s="32" t="str">
        <f t="shared" si="2"/>
        <v/>
      </c>
      <c r="Z7" s="32" t="str">
        <f t="shared" si="2"/>
        <v/>
      </c>
      <c r="AA7" s="32" t="str">
        <f t="shared" si="2"/>
        <v/>
      </c>
      <c r="AB7" s="32" t="str">
        <f t="shared" si="2"/>
        <v/>
      </c>
      <c r="AC7" s="32" t="str">
        <f t="shared" si="2"/>
        <v/>
      </c>
      <c r="AD7" s="32" t="str">
        <f t="shared" si="2"/>
        <v/>
      </c>
      <c r="AE7" s="32" t="str">
        <f t="shared" si="2"/>
        <v/>
      </c>
      <c r="AF7" s="32" t="str">
        <f t="shared" si="2"/>
        <v/>
      </c>
      <c r="AG7" s="32" t="str">
        <f t="shared" si="2"/>
        <v/>
      </c>
      <c r="AH7" s="32" t="str">
        <f t="shared" si="2"/>
        <v/>
      </c>
      <c r="AI7" s="32" t="str">
        <f t="shared" si="2"/>
        <v/>
      </c>
      <c r="AJ7" s="32" t="str">
        <f t="shared" si="2"/>
        <v/>
      </c>
      <c r="AK7" s="32" t="str">
        <f t="shared" si="2"/>
        <v/>
      </c>
      <c r="AL7" s="32" t="str">
        <f t="shared" si="2"/>
        <v/>
      </c>
      <c r="AM7" s="32" t="str">
        <f t="shared" si="2"/>
        <v/>
      </c>
      <c r="AN7" s="32" t="str">
        <f t="shared" si="2"/>
        <v/>
      </c>
      <c r="AO7" s="32" t="str">
        <f t="shared" si="2"/>
        <v/>
      </c>
      <c r="AP7" s="32" t="str">
        <f t="shared" si="2"/>
        <v/>
      </c>
      <c r="AQ7" s="32" t="str">
        <f t="shared" si="2"/>
        <v/>
      </c>
      <c r="AR7" s="32" t="str">
        <f t="shared" si="2"/>
        <v/>
      </c>
      <c r="AS7" s="32" t="str">
        <f t="shared" si="2"/>
        <v/>
      </c>
      <c r="AT7" s="8"/>
      <c r="AU7" s="8"/>
      <c r="AV7" s="8"/>
      <c r="AW7" s="8"/>
      <c r="AX7" s="8"/>
      <c r="AY7" s="8"/>
      <c r="AZ7" s="8"/>
      <c r="BA7" s="8"/>
      <c r="BB7" s="8"/>
      <c r="BC7" s="8"/>
      <c r="BD7" s="8"/>
      <c r="BE7" s="8"/>
      <c r="BF7" s="8"/>
      <c r="BG7" s="8"/>
      <c r="BH7" s="8"/>
      <c r="BI7" s="8"/>
      <c r="BJ7" s="8"/>
      <c r="BK7" s="8"/>
      <c r="BL7" s="8"/>
      <c r="BM7" s="8"/>
      <c r="BN7" s="8"/>
      <c r="BO7" s="8"/>
      <c r="BP7" s="8"/>
      <c r="BQ7" s="8"/>
      <c r="BR7" s="8"/>
    </row>
    <row r="8" spans="1:70" s="8" customFormat="1" ht="15" customHeight="1">
      <c r="A8" s="4"/>
      <c r="B8" s="4"/>
      <c r="C8" s="4"/>
      <c r="D8" s="4"/>
      <c r="E8" s="4"/>
      <c r="F8" s="4"/>
      <c r="G8" s="4"/>
      <c r="H8" s="4"/>
      <c r="I8" s="33"/>
      <c r="J8" s="33"/>
      <c r="K8" s="33"/>
      <c r="L8" s="33"/>
      <c r="M8" s="33"/>
      <c r="N8" s="33"/>
      <c r="O8" s="33"/>
      <c r="P8" s="33"/>
      <c r="Q8" s="33"/>
      <c r="R8" s="33"/>
      <c r="S8" s="33"/>
      <c r="T8" s="33"/>
      <c r="U8" s="33"/>
      <c r="V8" s="33"/>
      <c r="W8" s="33"/>
      <c r="X8" s="33"/>
      <c r="Y8" s="33"/>
      <c r="Z8" s="33"/>
      <c r="AA8" s="33"/>
      <c r="AB8" s="33"/>
      <c r="AC8" s="33"/>
      <c r="AD8" s="33"/>
      <c r="AE8" s="33"/>
      <c r="AF8" s="33"/>
      <c r="AG8" s="33"/>
      <c r="AH8" s="33"/>
      <c r="AI8" s="33"/>
      <c r="AJ8" s="33"/>
      <c r="AK8" s="33"/>
      <c r="AL8" s="33"/>
      <c r="AM8" s="33"/>
      <c r="AN8" s="33"/>
      <c r="AO8" s="33"/>
      <c r="AP8" s="33"/>
      <c r="AQ8" s="33"/>
      <c r="AR8" s="33"/>
      <c r="AS8" s="33"/>
    </row>
    <row r="9" spans="1:70" s="2" customFormat="1" ht="15" customHeight="1">
      <c r="A9" s="2" t="s">
        <v>22</v>
      </c>
      <c r="B9" s="2">
        <v>2008</v>
      </c>
      <c r="C9" s="3">
        <v>18154446</v>
      </c>
      <c r="D9" s="2" t="s">
        <v>45</v>
      </c>
      <c r="E9" s="2" t="s">
        <v>27</v>
      </c>
      <c r="F9" s="3"/>
      <c r="H9" s="2">
        <v>64</v>
      </c>
      <c r="I9" s="33">
        <v>5.5E-2</v>
      </c>
      <c r="J9" s="35">
        <v>0.38</v>
      </c>
      <c r="K9" s="35"/>
      <c r="L9" s="35"/>
      <c r="M9" s="35"/>
      <c r="N9" s="34"/>
      <c r="O9" s="35"/>
      <c r="P9" s="34"/>
      <c r="Q9" s="35"/>
      <c r="R9" s="34"/>
      <c r="S9" s="35"/>
      <c r="T9" s="34"/>
      <c r="U9" s="35"/>
      <c r="V9" s="34"/>
      <c r="W9" s="35"/>
      <c r="X9" s="34"/>
      <c r="Y9" s="35"/>
      <c r="Z9" s="34"/>
      <c r="AA9" s="35">
        <v>0</v>
      </c>
      <c r="AB9" s="34">
        <v>0.27</v>
      </c>
      <c r="AC9" s="35">
        <v>0</v>
      </c>
      <c r="AD9" s="34">
        <v>0</v>
      </c>
      <c r="AE9" s="35"/>
      <c r="AF9" s="34"/>
      <c r="AG9" s="35"/>
      <c r="AH9" s="34"/>
      <c r="AI9" s="35"/>
      <c r="AJ9" s="34"/>
      <c r="AK9" s="35"/>
      <c r="AL9" s="34"/>
      <c r="AM9" s="35"/>
      <c r="AN9" s="34"/>
      <c r="AO9" s="35"/>
      <c r="AP9" s="34"/>
      <c r="AQ9" s="35"/>
      <c r="AR9" s="34">
        <v>0</v>
      </c>
      <c r="AS9" s="35"/>
      <c r="AT9" s="8"/>
      <c r="AU9" s="8"/>
      <c r="AV9" s="8"/>
      <c r="AW9" s="8"/>
      <c r="AX9" s="8"/>
      <c r="AY9" s="8"/>
      <c r="AZ9" s="8"/>
      <c r="BA9" s="8"/>
      <c r="BB9" s="8"/>
      <c r="BC9" s="8"/>
      <c r="BD9" s="8"/>
      <c r="BE9" s="8"/>
      <c r="BF9" s="8"/>
      <c r="BG9" s="8"/>
      <c r="BH9" s="8"/>
      <c r="BI9" s="8"/>
      <c r="BJ9" s="8"/>
      <c r="BK9" s="8"/>
      <c r="BL9" s="8"/>
      <c r="BM9" s="8"/>
      <c r="BN9" s="8"/>
      <c r="BO9" s="8"/>
      <c r="BP9" s="8"/>
      <c r="BQ9" s="8"/>
      <c r="BR9" s="8"/>
    </row>
    <row r="10" spans="1:70" s="8" customFormat="1" ht="15" customHeight="1">
      <c r="A10" s="7"/>
      <c r="B10" s="9"/>
      <c r="E10" s="7"/>
      <c r="F10" s="7"/>
      <c r="G10" s="7"/>
      <c r="H10" s="7"/>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row>
    <row r="11" spans="1:70" s="41" customFormat="1" ht="15" customHeight="1">
      <c r="A11" s="15" t="s">
        <v>7</v>
      </c>
      <c r="B11" s="16"/>
      <c r="C11" s="16"/>
      <c r="D11" s="16"/>
      <c r="E11" s="16"/>
      <c r="F11" s="16"/>
      <c r="G11" s="16"/>
      <c r="H11" s="16"/>
      <c r="I11" s="63">
        <f>IFERROR(SUMPRODUCT(I9,--(I9&lt;&gt;""),$H$3)/SUMPRODUCT($H$3,--(I9&lt;&gt;"")),"")</f>
        <v>5.4999999999999993E-2</v>
      </c>
      <c r="J11" s="63">
        <f t="shared" ref="J11:AS11" si="3">IFERROR(SUMPRODUCT(J9,--(J9&lt;&gt;""),$H$3)/SUMPRODUCT($H$3,--(J9&lt;&gt;"")),"")</f>
        <v>0.38</v>
      </c>
      <c r="K11" s="63" t="str">
        <f t="shared" si="3"/>
        <v/>
      </c>
      <c r="L11" s="63" t="str">
        <f t="shared" si="3"/>
        <v/>
      </c>
      <c r="M11" s="63" t="str">
        <f t="shared" si="3"/>
        <v/>
      </c>
      <c r="N11" s="63" t="str">
        <f t="shared" si="3"/>
        <v/>
      </c>
      <c r="O11" s="63" t="str">
        <f t="shared" si="3"/>
        <v/>
      </c>
      <c r="P11" s="63" t="str">
        <f t="shared" si="3"/>
        <v/>
      </c>
      <c r="Q11" s="63" t="str">
        <f t="shared" si="3"/>
        <v/>
      </c>
      <c r="R11" s="63" t="str">
        <f t="shared" si="3"/>
        <v/>
      </c>
      <c r="S11" s="63" t="str">
        <f t="shared" si="3"/>
        <v/>
      </c>
      <c r="T11" s="63" t="str">
        <f t="shared" si="3"/>
        <v/>
      </c>
      <c r="U11" s="63" t="str">
        <f t="shared" si="3"/>
        <v/>
      </c>
      <c r="V11" s="63" t="str">
        <f t="shared" si="3"/>
        <v/>
      </c>
      <c r="W11" s="63" t="str">
        <f t="shared" si="3"/>
        <v/>
      </c>
      <c r="X11" s="63" t="str">
        <f t="shared" si="3"/>
        <v/>
      </c>
      <c r="Y11" s="63" t="str">
        <f t="shared" si="3"/>
        <v/>
      </c>
      <c r="Z11" s="63" t="str">
        <f t="shared" si="3"/>
        <v/>
      </c>
      <c r="AA11" s="63">
        <f t="shared" si="3"/>
        <v>0</v>
      </c>
      <c r="AB11" s="63">
        <f t="shared" si="3"/>
        <v>0.27</v>
      </c>
      <c r="AC11" s="63">
        <f t="shared" si="3"/>
        <v>0</v>
      </c>
      <c r="AD11" s="63">
        <f t="shared" si="3"/>
        <v>0</v>
      </c>
      <c r="AE11" s="63" t="str">
        <f t="shared" si="3"/>
        <v/>
      </c>
      <c r="AF11" s="63" t="str">
        <f t="shared" si="3"/>
        <v/>
      </c>
      <c r="AG11" s="63" t="str">
        <f t="shared" si="3"/>
        <v/>
      </c>
      <c r="AH11" s="63" t="str">
        <f t="shared" si="3"/>
        <v/>
      </c>
      <c r="AI11" s="63" t="str">
        <f t="shared" si="3"/>
        <v/>
      </c>
      <c r="AJ11" s="63" t="str">
        <f t="shared" si="3"/>
        <v/>
      </c>
      <c r="AK11" s="63" t="str">
        <f t="shared" si="3"/>
        <v/>
      </c>
      <c r="AL11" s="63" t="str">
        <f t="shared" si="3"/>
        <v/>
      </c>
      <c r="AM11" s="63" t="str">
        <f t="shared" si="3"/>
        <v/>
      </c>
      <c r="AN11" s="63" t="str">
        <f t="shared" si="3"/>
        <v/>
      </c>
      <c r="AO11" s="63" t="str">
        <f t="shared" si="3"/>
        <v/>
      </c>
      <c r="AP11" s="63" t="str">
        <f t="shared" si="3"/>
        <v/>
      </c>
      <c r="AQ11" s="63" t="str">
        <f t="shared" si="3"/>
        <v/>
      </c>
      <c r="AR11" s="63">
        <f t="shared" si="3"/>
        <v>0</v>
      </c>
      <c r="AS11" s="63" t="str">
        <f t="shared" si="3"/>
        <v/>
      </c>
      <c r="AT11" s="8"/>
      <c r="AU11" s="8"/>
      <c r="AV11" s="8"/>
      <c r="AW11" s="8"/>
      <c r="AX11" s="8"/>
      <c r="AY11" s="8"/>
      <c r="AZ11" s="8"/>
      <c r="BA11" s="8"/>
      <c r="BB11" s="8"/>
      <c r="BC11" s="8"/>
      <c r="BD11" s="8"/>
      <c r="BE11" s="8"/>
      <c r="BF11" s="8"/>
      <c r="BG11" s="8"/>
      <c r="BH11" s="8"/>
      <c r="BI11" s="8"/>
      <c r="BJ11" s="8"/>
      <c r="BK11" s="8"/>
      <c r="BL11" s="8"/>
      <c r="BM11" s="8"/>
      <c r="BN11" s="8"/>
      <c r="BO11" s="8"/>
      <c r="BP11" s="8"/>
      <c r="BQ11" s="8"/>
      <c r="BR11" s="8"/>
    </row>
    <row r="12" spans="1:70" s="41" customFormat="1" ht="15" customHeight="1">
      <c r="A12" s="15" t="s">
        <v>8</v>
      </c>
      <c r="B12" s="16"/>
      <c r="C12" s="16"/>
      <c r="D12" s="16"/>
      <c r="E12" s="16"/>
      <c r="F12" s="16"/>
      <c r="G12" s="16"/>
      <c r="H12" s="16"/>
      <c r="I12" s="32">
        <f>IF(I11="","",MIN(I9))</f>
        <v>5.5E-2</v>
      </c>
      <c r="J12" s="32">
        <f t="shared" ref="J12:AS12" si="4">IF(J11="","",MIN(J9))</f>
        <v>0.38</v>
      </c>
      <c r="K12" s="32" t="str">
        <f t="shared" si="4"/>
        <v/>
      </c>
      <c r="L12" s="32" t="str">
        <f t="shared" si="4"/>
        <v/>
      </c>
      <c r="M12" s="32" t="str">
        <f t="shared" si="4"/>
        <v/>
      </c>
      <c r="N12" s="32" t="str">
        <f t="shared" si="4"/>
        <v/>
      </c>
      <c r="O12" s="32" t="str">
        <f t="shared" si="4"/>
        <v/>
      </c>
      <c r="P12" s="32" t="str">
        <f t="shared" si="4"/>
        <v/>
      </c>
      <c r="Q12" s="32" t="str">
        <f t="shared" si="4"/>
        <v/>
      </c>
      <c r="R12" s="32" t="str">
        <f t="shared" si="4"/>
        <v/>
      </c>
      <c r="S12" s="32" t="str">
        <f t="shared" si="4"/>
        <v/>
      </c>
      <c r="T12" s="32" t="str">
        <f t="shared" si="4"/>
        <v/>
      </c>
      <c r="U12" s="32" t="str">
        <f t="shared" si="4"/>
        <v/>
      </c>
      <c r="V12" s="32" t="str">
        <f t="shared" si="4"/>
        <v/>
      </c>
      <c r="W12" s="32" t="str">
        <f t="shared" si="4"/>
        <v/>
      </c>
      <c r="X12" s="32" t="str">
        <f t="shared" si="4"/>
        <v/>
      </c>
      <c r="Y12" s="32" t="str">
        <f t="shared" si="4"/>
        <v/>
      </c>
      <c r="Z12" s="32" t="str">
        <f t="shared" si="4"/>
        <v/>
      </c>
      <c r="AA12" s="32">
        <f t="shared" si="4"/>
        <v>0</v>
      </c>
      <c r="AB12" s="32">
        <f t="shared" si="4"/>
        <v>0.27</v>
      </c>
      <c r="AC12" s="32">
        <f t="shared" si="4"/>
        <v>0</v>
      </c>
      <c r="AD12" s="32">
        <f t="shared" si="4"/>
        <v>0</v>
      </c>
      <c r="AE12" s="32" t="str">
        <f t="shared" si="4"/>
        <v/>
      </c>
      <c r="AF12" s="32" t="str">
        <f t="shared" si="4"/>
        <v/>
      </c>
      <c r="AG12" s="32" t="str">
        <f t="shared" si="4"/>
        <v/>
      </c>
      <c r="AH12" s="32" t="str">
        <f t="shared" si="4"/>
        <v/>
      </c>
      <c r="AI12" s="32" t="str">
        <f t="shared" si="4"/>
        <v/>
      </c>
      <c r="AJ12" s="32" t="str">
        <f t="shared" si="4"/>
        <v/>
      </c>
      <c r="AK12" s="32" t="str">
        <f t="shared" si="4"/>
        <v/>
      </c>
      <c r="AL12" s="32" t="str">
        <f t="shared" si="4"/>
        <v/>
      </c>
      <c r="AM12" s="32" t="str">
        <f t="shared" si="4"/>
        <v/>
      </c>
      <c r="AN12" s="32" t="str">
        <f t="shared" si="4"/>
        <v/>
      </c>
      <c r="AO12" s="32" t="str">
        <f t="shared" si="4"/>
        <v/>
      </c>
      <c r="AP12" s="32" t="str">
        <f t="shared" si="4"/>
        <v/>
      </c>
      <c r="AQ12" s="32" t="str">
        <f t="shared" si="4"/>
        <v/>
      </c>
      <c r="AR12" s="32">
        <f t="shared" si="4"/>
        <v>0</v>
      </c>
      <c r="AS12" s="32" t="str">
        <f t="shared" si="4"/>
        <v/>
      </c>
      <c r="AT12" s="8"/>
      <c r="AU12" s="8"/>
      <c r="AV12" s="8"/>
      <c r="AW12" s="8"/>
      <c r="AX12" s="8"/>
      <c r="AY12" s="8"/>
      <c r="AZ12" s="8"/>
      <c r="BA12" s="8"/>
      <c r="BB12" s="8"/>
      <c r="BC12" s="8"/>
      <c r="BD12" s="8"/>
      <c r="BE12" s="8"/>
      <c r="BF12" s="8"/>
      <c r="BG12" s="8"/>
      <c r="BH12" s="8"/>
      <c r="BI12" s="8"/>
      <c r="BJ12" s="8"/>
      <c r="BK12" s="8"/>
      <c r="BL12" s="8"/>
      <c r="BM12" s="8"/>
      <c r="BN12" s="8"/>
      <c r="BO12" s="8"/>
      <c r="BP12" s="8"/>
      <c r="BQ12" s="8"/>
      <c r="BR12" s="8"/>
    </row>
    <row r="13" spans="1:70" s="41" customFormat="1" ht="15" customHeight="1">
      <c r="A13" s="15" t="s">
        <v>9</v>
      </c>
      <c r="B13" s="16"/>
      <c r="C13" s="16"/>
      <c r="D13" s="16"/>
      <c r="E13" s="16"/>
      <c r="F13" s="16"/>
      <c r="G13" s="16"/>
      <c r="H13" s="16"/>
      <c r="I13" s="32">
        <f>IF(I11="","",MAX(I9))</f>
        <v>5.5E-2</v>
      </c>
      <c r="J13" s="32">
        <f t="shared" ref="J13:AS13" si="5">IF(J11="","",MAX(J9))</f>
        <v>0.38</v>
      </c>
      <c r="K13" s="32" t="str">
        <f t="shared" si="5"/>
        <v/>
      </c>
      <c r="L13" s="32" t="str">
        <f t="shared" si="5"/>
        <v/>
      </c>
      <c r="M13" s="32" t="str">
        <f t="shared" si="5"/>
        <v/>
      </c>
      <c r="N13" s="32" t="str">
        <f t="shared" si="5"/>
        <v/>
      </c>
      <c r="O13" s="32" t="str">
        <f t="shared" si="5"/>
        <v/>
      </c>
      <c r="P13" s="32" t="str">
        <f t="shared" si="5"/>
        <v/>
      </c>
      <c r="Q13" s="32" t="str">
        <f t="shared" si="5"/>
        <v/>
      </c>
      <c r="R13" s="32" t="str">
        <f t="shared" si="5"/>
        <v/>
      </c>
      <c r="S13" s="32" t="str">
        <f t="shared" si="5"/>
        <v/>
      </c>
      <c r="T13" s="32" t="str">
        <f t="shared" si="5"/>
        <v/>
      </c>
      <c r="U13" s="32" t="str">
        <f t="shared" si="5"/>
        <v/>
      </c>
      <c r="V13" s="32" t="str">
        <f t="shared" si="5"/>
        <v/>
      </c>
      <c r="W13" s="32" t="str">
        <f t="shared" si="5"/>
        <v/>
      </c>
      <c r="X13" s="32" t="str">
        <f t="shared" si="5"/>
        <v/>
      </c>
      <c r="Y13" s="32" t="str">
        <f t="shared" si="5"/>
        <v/>
      </c>
      <c r="Z13" s="32" t="str">
        <f t="shared" si="5"/>
        <v/>
      </c>
      <c r="AA13" s="32">
        <f t="shared" si="5"/>
        <v>0</v>
      </c>
      <c r="AB13" s="32">
        <f t="shared" si="5"/>
        <v>0.27</v>
      </c>
      <c r="AC13" s="32">
        <f t="shared" si="5"/>
        <v>0</v>
      </c>
      <c r="AD13" s="32">
        <f t="shared" si="5"/>
        <v>0</v>
      </c>
      <c r="AE13" s="32" t="str">
        <f t="shared" si="5"/>
        <v/>
      </c>
      <c r="AF13" s="32" t="str">
        <f t="shared" si="5"/>
        <v/>
      </c>
      <c r="AG13" s="32" t="str">
        <f t="shared" si="5"/>
        <v/>
      </c>
      <c r="AH13" s="32" t="str">
        <f t="shared" si="5"/>
        <v/>
      </c>
      <c r="AI13" s="32" t="str">
        <f t="shared" si="5"/>
        <v/>
      </c>
      <c r="AJ13" s="32" t="str">
        <f t="shared" si="5"/>
        <v/>
      </c>
      <c r="AK13" s="32" t="str">
        <f t="shared" si="5"/>
        <v/>
      </c>
      <c r="AL13" s="32" t="str">
        <f t="shared" si="5"/>
        <v/>
      </c>
      <c r="AM13" s="32" t="str">
        <f t="shared" si="5"/>
        <v/>
      </c>
      <c r="AN13" s="32" t="str">
        <f t="shared" si="5"/>
        <v/>
      </c>
      <c r="AO13" s="32" t="str">
        <f t="shared" si="5"/>
        <v/>
      </c>
      <c r="AP13" s="32" t="str">
        <f t="shared" si="5"/>
        <v/>
      </c>
      <c r="AQ13" s="32" t="str">
        <f t="shared" si="5"/>
        <v/>
      </c>
      <c r="AR13" s="32">
        <f t="shared" si="5"/>
        <v>0</v>
      </c>
      <c r="AS13" s="32" t="str">
        <f t="shared" si="5"/>
        <v/>
      </c>
      <c r="AT13" s="8"/>
      <c r="AU13" s="8"/>
      <c r="AV13" s="8"/>
      <c r="AW13" s="8"/>
      <c r="AX13" s="8"/>
      <c r="AY13" s="8"/>
      <c r="AZ13" s="8"/>
      <c r="BA13" s="8"/>
      <c r="BB13" s="8"/>
      <c r="BC13" s="8"/>
      <c r="BD13" s="8"/>
      <c r="BE13" s="8"/>
      <c r="BF13" s="8"/>
      <c r="BG13" s="8"/>
      <c r="BH13" s="8"/>
      <c r="BI13" s="8"/>
      <c r="BJ13" s="8"/>
      <c r="BK13" s="8"/>
      <c r="BL13" s="8"/>
      <c r="BM13" s="8"/>
      <c r="BN13" s="8"/>
      <c r="BO13" s="8"/>
      <c r="BP13" s="8"/>
      <c r="BQ13" s="8"/>
      <c r="BR13" s="8"/>
    </row>
    <row r="14" spans="1:70" s="8" customFormat="1" ht="15" customHeight="1">
      <c r="A14" s="4"/>
      <c r="B14" s="4"/>
      <c r="C14" s="4"/>
      <c r="D14" s="4"/>
      <c r="E14" s="4"/>
      <c r="F14" s="4"/>
      <c r="G14" s="4"/>
      <c r="H14" s="4"/>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row>
    <row r="15" spans="1:70" s="2" customFormat="1" ht="15" customHeight="1">
      <c r="A15" s="2" t="s">
        <v>41</v>
      </c>
      <c r="B15" s="2">
        <v>2005</v>
      </c>
      <c r="C15" s="2">
        <v>16198652</v>
      </c>
      <c r="D15" s="5" t="s">
        <v>105</v>
      </c>
      <c r="E15" s="3" t="s">
        <v>14</v>
      </c>
      <c r="H15" s="2">
        <v>35</v>
      </c>
      <c r="I15" s="33">
        <f>(14+15+3)/70</f>
        <v>0.45714285714285713</v>
      </c>
      <c r="J15" s="34">
        <f>(15+16+2)/70</f>
        <v>0.47142857142857142</v>
      </c>
      <c r="K15" s="34"/>
      <c r="L15" s="34"/>
      <c r="M15" s="34"/>
      <c r="N15" s="34">
        <v>0</v>
      </c>
      <c r="O15" s="34"/>
      <c r="P15" s="34"/>
      <c r="Q15" s="34"/>
      <c r="R15" s="34"/>
      <c r="S15" s="34"/>
      <c r="T15" s="34"/>
      <c r="U15" s="34"/>
      <c r="V15" s="34"/>
      <c r="W15" s="34"/>
      <c r="X15" s="34">
        <f>5/70</f>
        <v>7.1428571428571425E-2</v>
      </c>
      <c r="Y15" s="34"/>
      <c r="Z15" s="34"/>
      <c r="AA15" s="34"/>
      <c r="AB15" s="34"/>
      <c r="AC15" s="34"/>
      <c r="AD15" s="34"/>
      <c r="AE15" s="34"/>
      <c r="AF15" s="34"/>
      <c r="AG15" s="34"/>
      <c r="AH15" s="34"/>
      <c r="AI15" s="34"/>
      <c r="AJ15" s="34"/>
      <c r="AK15" s="34"/>
      <c r="AL15" s="34"/>
      <c r="AM15" s="34"/>
      <c r="AN15" s="34"/>
      <c r="AO15" s="34"/>
      <c r="AP15" s="34"/>
      <c r="AQ15" s="34"/>
      <c r="AR15" s="34"/>
      <c r="AS15" s="34"/>
      <c r="AT15" s="8"/>
      <c r="AU15" s="8"/>
      <c r="AV15" s="8"/>
      <c r="AW15" s="8"/>
      <c r="AX15" s="8"/>
      <c r="AY15" s="8"/>
      <c r="AZ15" s="8"/>
      <c r="BA15" s="8"/>
      <c r="BB15" s="8"/>
      <c r="BC15" s="8"/>
      <c r="BD15" s="8"/>
      <c r="BE15" s="8"/>
      <c r="BF15" s="8"/>
      <c r="BG15" s="8"/>
      <c r="BH15" s="8"/>
      <c r="BI15" s="8"/>
      <c r="BJ15" s="8"/>
      <c r="BK15" s="8"/>
      <c r="BL15" s="8"/>
      <c r="BM15" s="8"/>
      <c r="BN15" s="8"/>
      <c r="BO15" s="8"/>
      <c r="BP15" s="8"/>
      <c r="BQ15" s="8"/>
      <c r="BR15" s="8"/>
    </row>
    <row r="16" spans="1:70" s="2" customFormat="1" ht="15" customHeight="1">
      <c r="A16" s="2" t="s">
        <v>32</v>
      </c>
      <c r="B16" s="2">
        <v>2006</v>
      </c>
      <c r="C16" s="2">
        <v>16906022</v>
      </c>
      <c r="D16" s="5" t="s">
        <v>105</v>
      </c>
      <c r="E16" s="3" t="s">
        <v>14</v>
      </c>
      <c r="H16" s="2">
        <v>93</v>
      </c>
      <c r="I16" s="33">
        <v>0.41</v>
      </c>
      <c r="J16" s="34">
        <v>0.56000000000000005</v>
      </c>
      <c r="K16" s="34"/>
      <c r="L16" s="34"/>
      <c r="M16" s="34"/>
      <c r="N16" s="34">
        <v>0.02</v>
      </c>
      <c r="O16" s="34"/>
      <c r="P16" s="34"/>
      <c r="Q16" s="34"/>
      <c r="R16" s="34"/>
      <c r="S16" s="34"/>
      <c r="T16" s="34"/>
      <c r="U16" s="34"/>
      <c r="V16" s="34"/>
      <c r="W16" s="34"/>
      <c r="X16" s="34">
        <v>0.02</v>
      </c>
      <c r="Y16" s="34"/>
      <c r="Z16" s="34"/>
      <c r="AA16" s="34"/>
      <c r="AB16" s="34"/>
      <c r="AC16" s="34"/>
      <c r="AD16" s="34"/>
      <c r="AE16" s="34"/>
      <c r="AF16" s="34"/>
      <c r="AG16" s="34"/>
      <c r="AH16" s="34"/>
      <c r="AI16" s="34"/>
      <c r="AJ16" s="34"/>
      <c r="AK16" s="34"/>
      <c r="AL16" s="34"/>
      <c r="AM16" s="34"/>
      <c r="AN16" s="34"/>
      <c r="AO16" s="34"/>
      <c r="AP16" s="34"/>
      <c r="AQ16" s="34"/>
      <c r="AR16" s="34"/>
      <c r="AS16" s="34"/>
      <c r="AT16" s="8"/>
      <c r="AU16" s="8"/>
      <c r="AV16" s="8"/>
      <c r="AW16" s="8"/>
      <c r="AX16" s="8"/>
      <c r="AY16" s="8"/>
      <c r="AZ16" s="8"/>
      <c r="BA16" s="8"/>
      <c r="BB16" s="8"/>
      <c r="BC16" s="8"/>
      <c r="BD16" s="8"/>
      <c r="BE16" s="8"/>
      <c r="BF16" s="8"/>
      <c r="BG16" s="8"/>
      <c r="BH16" s="8"/>
      <c r="BI16" s="8"/>
      <c r="BJ16" s="8"/>
      <c r="BK16" s="8"/>
      <c r="BL16" s="8"/>
      <c r="BM16" s="8"/>
      <c r="BN16" s="8"/>
      <c r="BO16" s="8"/>
      <c r="BP16" s="8"/>
      <c r="BQ16" s="8"/>
      <c r="BR16" s="8"/>
    </row>
    <row r="17" spans="1:70" s="8" customFormat="1" ht="15" customHeight="1">
      <c r="A17" s="2" t="s">
        <v>22</v>
      </c>
      <c r="B17" s="2">
        <v>2008</v>
      </c>
      <c r="C17" s="2">
        <v>18154446</v>
      </c>
      <c r="D17" s="5" t="s">
        <v>105</v>
      </c>
      <c r="E17" s="3" t="s">
        <v>55</v>
      </c>
      <c r="F17" s="2"/>
      <c r="G17" s="2"/>
      <c r="H17" s="2">
        <v>192</v>
      </c>
      <c r="I17" s="33">
        <v>0.04</v>
      </c>
      <c r="J17" s="34">
        <v>0.19500000000000001</v>
      </c>
      <c r="K17" s="34"/>
      <c r="L17" s="34"/>
      <c r="M17" s="34"/>
      <c r="N17" s="34"/>
      <c r="O17" s="34"/>
      <c r="P17" s="34"/>
      <c r="Q17" s="34"/>
      <c r="R17" s="34"/>
      <c r="S17" s="34"/>
      <c r="T17" s="34"/>
      <c r="U17" s="34"/>
      <c r="V17" s="34"/>
      <c r="W17" s="34"/>
      <c r="X17" s="34"/>
      <c r="Y17" s="34"/>
      <c r="Z17" s="34"/>
      <c r="AA17" s="34">
        <v>5.0000000000000001E-3</v>
      </c>
      <c r="AB17" s="34">
        <v>0.44</v>
      </c>
      <c r="AC17" s="34">
        <v>0.02</v>
      </c>
      <c r="AD17" s="34">
        <v>4.7E-2</v>
      </c>
      <c r="AF17" s="34"/>
      <c r="AG17" s="34"/>
      <c r="AH17" s="34"/>
      <c r="AI17" s="34"/>
      <c r="AJ17" s="34"/>
      <c r="AK17" s="34"/>
      <c r="AL17" s="34"/>
      <c r="AM17" s="34"/>
      <c r="AN17" s="34"/>
      <c r="AO17" s="34"/>
      <c r="AP17" s="34"/>
      <c r="AQ17" s="34"/>
      <c r="AR17" s="34">
        <v>1.7000000000000001E-2</v>
      </c>
      <c r="AS17" s="34"/>
    </row>
    <row r="18" spans="1:70" s="8" customFormat="1" ht="15" customHeight="1">
      <c r="A18" s="2" t="s">
        <v>21</v>
      </c>
      <c r="B18" s="2">
        <v>2008</v>
      </c>
      <c r="C18" s="2">
        <v>19122343</v>
      </c>
      <c r="D18" s="5" t="s">
        <v>105</v>
      </c>
      <c r="E18" s="3" t="s">
        <v>14</v>
      </c>
      <c r="F18" s="2"/>
      <c r="G18" s="2"/>
      <c r="H18" s="2">
        <v>96</v>
      </c>
      <c r="I18" s="33">
        <v>0.443</v>
      </c>
      <c r="J18" s="34">
        <v>0.5</v>
      </c>
      <c r="K18" s="34"/>
      <c r="L18" s="34"/>
      <c r="M18" s="34"/>
      <c r="N18" s="34">
        <v>0</v>
      </c>
      <c r="O18" s="34"/>
      <c r="P18" s="34"/>
      <c r="Q18" s="34"/>
      <c r="R18" s="34"/>
      <c r="S18" s="34"/>
      <c r="T18" s="34"/>
      <c r="U18" s="34"/>
      <c r="V18" s="34"/>
      <c r="W18" s="34"/>
      <c r="X18" s="34">
        <v>5.7000000000000002E-2</v>
      </c>
      <c r="Y18" s="34"/>
      <c r="Z18" s="34"/>
      <c r="AA18" s="34"/>
      <c r="AB18" s="34"/>
      <c r="AC18" s="34"/>
      <c r="AD18" s="34"/>
      <c r="AE18" s="34"/>
      <c r="AF18" s="34"/>
      <c r="AG18" s="34"/>
      <c r="AH18" s="34"/>
      <c r="AI18" s="34"/>
      <c r="AJ18" s="34"/>
      <c r="AK18" s="34"/>
      <c r="AL18" s="34"/>
      <c r="AM18" s="34"/>
      <c r="AN18" s="34"/>
      <c r="AO18" s="34"/>
      <c r="AP18" s="34"/>
      <c r="AQ18" s="34"/>
      <c r="AR18" s="34"/>
      <c r="AS18" s="34"/>
    </row>
    <row r="19" spans="1:70" s="8" customFormat="1" ht="15" customHeight="1">
      <c r="A19" s="2"/>
      <c r="B19" s="6"/>
      <c r="C19" s="2"/>
      <c r="D19" s="2"/>
      <c r="E19" s="2"/>
      <c r="F19" s="5"/>
      <c r="G19" s="2"/>
      <c r="H19" s="5"/>
      <c r="I19" s="33"/>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35"/>
      <c r="AI19" s="35"/>
      <c r="AJ19" s="35"/>
      <c r="AK19" s="35"/>
      <c r="AL19" s="35"/>
      <c r="AM19" s="35"/>
      <c r="AN19" s="35"/>
      <c r="AO19" s="35"/>
      <c r="AP19" s="35"/>
      <c r="AQ19" s="35"/>
      <c r="AR19" s="35"/>
      <c r="AS19" s="35"/>
    </row>
    <row r="20" spans="1:70" s="41" customFormat="1" ht="15" customHeight="1">
      <c r="A20" s="15" t="s">
        <v>7</v>
      </c>
      <c r="B20" s="16"/>
      <c r="C20" s="16"/>
      <c r="D20" s="16"/>
      <c r="E20" s="16"/>
      <c r="F20" s="16"/>
      <c r="G20" s="16"/>
      <c r="H20" s="16"/>
      <c r="I20" s="63">
        <f>IFERROR(SUMPRODUCT(I15:I18,--(I15:I18&lt;&gt;""),$H$15:$H$18)/SUMPRODUCT($H$15:$H$18,--(I15:I18&lt;&gt;"")),"")</f>
        <v>0.25081249999999999</v>
      </c>
      <c r="J20" s="63">
        <f t="shared" ref="J20:AS20" si="6">IFERROR(SUMPRODUCT(J15:J18,--(J15:J18&lt;&gt;""),$H$15:$H$18)/SUMPRODUCT($H$15:$H$18,--(J15:J18&lt;&gt;"")),"")</f>
        <v>0.37024038461538467</v>
      </c>
      <c r="K20" s="63" t="str">
        <f t="shared" si="6"/>
        <v/>
      </c>
      <c r="L20" s="63" t="str">
        <f t="shared" si="6"/>
        <v/>
      </c>
      <c r="M20" s="63" t="str">
        <f t="shared" si="6"/>
        <v/>
      </c>
      <c r="N20" s="63">
        <f t="shared" si="6"/>
        <v>8.3035714285714293E-3</v>
      </c>
      <c r="O20" s="63" t="str">
        <f t="shared" si="6"/>
        <v/>
      </c>
      <c r="P20" s="63" t="str">
        <f t="shared" si="6"/>
        <v/>
      </c>
      <c r="Q20" s="63" t="str">
        <f t="shared" si="6"/>
        <v/>
      </c>
      <c r="R20" s="63" t="str">
        <f t="shared" si="6"/>
        <v/>
      </c>
      <c r="S20" s="63" t="str">
        <f t="shared" si="6"/>
        <v/>
      </c>
      <c r="T20" s="63" t="str">
        <f t="shared" si="6"/>
        <v/>
      </c>
      <c r="U20" s="63" t="str">
        <f t="shared" si="6"/>
        <v/>
      </c>
      <c r="V20" s="63" t="str">
        <f t="shared" si="6"/>
        <v/>
      </c>
      <c r="W20" s="63" t="str">
        <f t="shared" si="6"/>
        <v/>
      </c>
      <c r="X20" s="63">
        <f t="shared" si="6"/>
        <v>4.3892857142857143E-2</v>
      </c>
      <c r="Y20" s="63" t="str">
        <f t="shared" si="6"/>
        <v/>
      </c>
      <c r="Z20" s="63" t="str">
        <f t="shared" si="6"/>
        <v/>
      </c>
      <c r="AA20" s="63">
        <f t="shared" si="6"/>
        <v>5.0000000000000001E-3</v>
      </c>
      <c r="AB20" s="63">
        <f t="shared" si="6"/>
        <v>0.44</v>
      </c>
      <c r="AC20" s="63">
        <f t="shared" si="6"/>
        <v>0.02</v>
      </c>
      <c r="AD20" s="63">
        <f t="shared" si="6"/>
        <v>4.7000000000000007E-2</v>
      </c>
      <c r="AE20" s="63" t="str">
        <f t="shared" si="6"/>
        <v/>
      </c>
      <c r="AF20" s="63" t="str">
        <f t="shared" si="6"/>
        <v/>
      </c>
      <c r="AG20" s="63" t="str">
        <f t="shared" si="6"/>
        <v/>
      </c>
      <c r="AH20" s="63" t="str">
        <f t="shared" si="6"/>
        <v/>
      </c>
      <c r="AI20" s="63" t="str">
        <f t="shared" si="6"/>
        <v/>
      </c>
      <c r="AJ20" s="63" t="str">
        <f t="shared" si="6"/>
        <v/>
      </c>
      <c r="AK20" s="63" t="str">
        <f t="shared" si="6"/>
        <v/>
      </c>
      <c r="AL20" s="63" t="str">
        <f t="shared" si="6"/>
        <v/>
      </c>
      <c r="AM20" s="63" t="str">
        <f t="shared" si="6"/>
        <v/>
      </c>
      <c r="AN20" s="63" t="str">
        <f t="shared" si="6"/>
        <v/>
      </c>
      <c r="AO20" s="63" t="str">
        <f t="shared" si="6"/>
        <v/>
      </c>
      <c r="AP20" s="63" t="str">
        <f t="shared" si="6"/>
        <v/>
      </c>
      <c r="AQ20" s="63" t="str">
        <f t="shared" si="6"/>
        <v/>
      </c>
      <c r="AR20" s="63">
        <f t="shared" si="6"/>
        <v>1.7000000000000001E-2</v>
      </c>
      <c r="AS20" s="63" t="str">
        <f t="shared" si="6"/>
        <v/>
      </c>
      <c r="AT20" s="8"/>
      <c r="AU20" s="8"/>
      <c r="AV20" s="8"/>
      <c r="AW20" s="8"/>
      <c r="AX20" s="8"/>
      <c r="AY20" s="8"/>
      <c r="AZ20" s="8"/>
      <c r="BA20" s="8"/>
      <c r="BB20" s="8"/>
      <c r="BC20" s="8"/>
      <c r="BD20" s="8"/>
      <c r="BE20" s="8"/>
      <c r="BF20" s="8"/>
      <c r="BG20" s="8"/>
      <c r="BH20" s="8"/>
      <c r="BI20" s="8"/>
      <c r="BJ20" s="8"/>
      <c r="BK20" s="8"/>
      <c r="BL20" s="8"/>
      <c r="BM20" s="8"/>
      <c r="BN20" s="8"/>
      <c r="BO20" s="8"/>
      <c r="BP20" s="8"/>
      <c r="BQ20" s="8"/>
      <c r="BR20" s="8"/>
    </row>
    <row r="21" spans="1:70" s="41" customFormat="1" ht="15" customHeight="1">
      <c r="A21" s="15" t="s">
        <v>8</v>
      </c>
      <c r="B21" s="16"/>
      <c r="C21" s="16"/>
      <c r="D21" s="16"/>
      <c r="E21" s="16"/>
      <c r="F21" s="16"/>
      <c r="G21" s="16"/>
      <c r="H21" s="16"/>
      <c r="I21" s="32">
        <f>IF(I20="","",MIN(I15:I18))</f>
        <v>0.04</v>
      </c>
      <c r="J21" s="32">
        <f t="shared" ref="J21:AS21" si="7">IF(J20="","",MIN(J15:J18))</f>
        <v>0.19500000000000001</v>
      </c>
      <c r="K21" s="32" t="str">
        <f t="shared" si="7"/>
        <v/>
      </c>
      <c r="L21" s="32" t="str">
        <f t="shared" si="7"/>
        <v/>
      </c>
      <c r="M21" s="32" t="str">
        <f t="shared" si="7"/>
        <v/>
      </c>
      <c r="N21" s="32">
        <f t="shared" si="7"/>
        <v>0</v>
      </c>
      <c r="O21" s="32" t="str">
        <f t="shared" si="7"/>
        <v/>
      </c>
      <c r="P21" s="32" t="str">
        <f t="shared" si="7"/>
        <v/>
      </c>
      <c r="Q21" s="32" t="str">
        <f t="shared" si="7"/>
        <v/>
      </c>
      <c r="R21" s="32" t="str">
        <f t="shared" si="7"/>
        <v/>
      </c>
      <c r="S21" s="32" t="str">
        <f t="shared" si="7"/>
        <v/>
      </c>
      <c r="T21" s="32" t="str">
        <f t="shared" si="7"/>
        <v/>
      </c>
      <c r="U21" s="32" t="str">
        <f t="shared" si="7"/>
        <v/>
      </c>
      <c r="V21" s="32" t="str">
        <f t="shared" si="7"/>
        <v/>
      </c>
      <c r="W21" s="32" t="str">
        <f t="shared" si="7"/>
        <v/>
      </c>
      <c r="X21" s="32">
        <f t="shared" si="7"/>
        <v>0.02</v>
      </c>
      <c r="Y21" s="32" t="str">
        <f t="shared" si="7"/>
        <v/>
      </c>
      <c r="Z21" s="32" t="str">
        <f t="shared" si="7"/>
        <v/>
      </c>
      <c r="AA21" s="32">
        <f t="shared" si="7"/>
        <v>5.0000000000000001E-3</v>
      </c>
      <c r="AB21" s="32">
        <f t="shared" si="7"/>
        <v>0.44</v>
      </c>
      <c r="AC21" s="32">
        <f t="shared" si="7"/>
        <v>0.02</v>
      </c>
      <c r="AD21" s="32">
        <f t="shared" si="7"/>
        <v>4.7E-2</v>
      </c>
      <c r="AE21" s="32" t="str">
        <f t="shared" si="7"/>
        <v/>
      </c>
      <c r="AF21" s="32" t="str">
        <f t="shared" si="7"/>
        <v/>
      </c>
      <c r="AG21" s="32" t="str">
        <f t="shared" si="7"/>
        <v/>
      </c>
      <c r="AH21" s="32" t="str">
        <f t="shared" si="7"/>
        <v/>
      </c>
      <c r="AI21" s="32" t="str">
        <f t="shared" si="7"/>
        <v/>
      </c>
      <c r="AJ21" s="32" t="str">
        <f t="shared" si="7"/>
        <v/>
      </c>
      <c r="AK21" s="32" t="str">
        <f t="shared" si="7"/>
        <v/>
      </c>
      <c r="AL21" s="32" t="str">
        <f t="shared" si="7"/>
        <v/>
      </c>
      <c r="AM21" s="32" t="str">
        <f t="shared" si="7"/>
        <v/>
      </c>
      <c r="AN21" s="32" t="str">
        <f t="shared" si="7"/>
        <v/>
      </c>
      <c r="AO21" s="32" t="str">
        <f t="shared" si="7"/>
        <v/>
      </c>
      <c r="AP21" s="32" t="str">
        <f t="shared" si="7"/>
        <v/>
      </c>
      <c r="AQ21" s="32" t="str">
        <f t="shared" si="7"/>
        <v/>
      </c>
      <c r="AR21" s="32">
        <f t="shared" si="7"/>
        <v>1.7000000000000001E-2</v>
      </c>
      <c r="AS21" s="32" t="str">
        <f t="shared" si="7"/>
        <v/>
      </c>
      <c r="AT21" s="8"/>
      <c r="AU21" s="8"/>
      <c r="AV21" s="8"/>
      <c r="AW21" s="8"/>
      <c r="AX21" s="8"/>
      <c r="AY21" s="8"/>
      <c r="AZ21" s="8"/>
      <c r="BA21" s="8"/>
      <c r="BB21" s="8"/>
      <c r="BC21" s="8"/>
      <c r="BD21" s="8"/>
      <c r="BE21" s="8"/>
      <c r="BF21" s="8"/>
      <c r="BG21" s="8"/>
      <c r="BH21" s="8"/>
      <c r="BI21" s="8"/>
      <c r="BJ21" s="8"/>
      <c r="BK21" s="8"/>
      <c r="BL21" s="8"/>
      <c r="BM21" s="8"/>
      <c r="BN21" s="8"/>
      <c r="BO21" s="8"/>
      <c r="BP21" s="8"/>
      <c r="BQ21" s="8"/>
      <c r="BR21" s="8"/>
    </row>
    <row r="22" spans="1:70" s="41" customFormat="1" ht="15" customHeight="1">
      <c r="A22" s="15" t="s">
        <v>9</v>
      </c>
      <c r="B22" s="16"/>
      <c r="C22" s="16"/>
      <c r="D22" s="16"/>
      <c r="E22" s="16"/>
      <c r="F22" s="16"/>
      <c r="G22" s="16"/>
      <c r="H22" s="16"/>
      <c r="I22" s="32">
        <f>IF(I20="","",MAX(I15:I18))</f>
        <v>0.45714285714285713</v>
      </c>
      <c r="J22" s="32">
        <f t="shared" ref="J22:AS22" si="8">IF(J20="","",MAX(J15:J18))</f>
        <v>0.56000000000000005</v>
      </c>
      <c r="K22" s="32" t="str">
        <f t="shared" si="8"/>
        <v/>
      </c>
      <c r="L22" s="32" t="str">
        <f t="shared" si="8"/>
        <v/>
      </c>
      <c r="M22" s="32" t="str">
        <f t="shared" si="8"/>
        <v/>
      </c>
      <c r="N22" s="32">
        <f t="shared" si="8"/>
        <v>0.02</v>
      </c>
      <c r="O22" s="32" t="str">
        <f t="shared" si="8"/>
        <v/>
      </c>
      <c r="P22" s="32" t="str">
        <f t="shared" si="8"/>
        <v/>
      </c>
      <c r="Q22" s="32" t="str">
        <f t="shared" si="8"/>
        <v/>
      </c>
      <c r="R22" s="32" t="str">
        <f t="shared" si="8"/>
        <v/>
      </c>
      <c r="S22" s="32" t="str">
        <f t="shared" si="8"/>
        <v/>
      </c>
      <c r="T22" s="32" t="str">
        <f t="shared" si="8"/>
        <v/>
      </c>
      <c r="U22" s="32" t="str">
        <f t="shared" si="8"/>
        <v/>
      </c>
      <c r="V22" s="32" t="str">
        <f t="shared" si="8"/>
        <v/>
      </c>
      <c r="W22" s="32" t="str">
        <f t="shared" si="8"/>
        <v/>
      </c>
      <c r="X22" s="32">
        <f t="shared" si="8"/>
        <v>7.1428571428571425E-2</v>
      </c>
      <c r="Y22" s="32" t="str">
        <f t="shared" si="8"/>
        <v/>
      </c>
      <c r="Z22" s="32" t="str">
        <f t="shared" si="8"/>
        <v/>
      </c>
      <c r="AA22" s="32">
        <f t="shared" si="8"/>
        <v>5.0000000000000001E-3</v>
      </c>
      <c r="AB22" s="32">
        <f t="shared" si="8"/>
        <v>0.44</v>
      </c>
      <c r="AC22" s="32">
        <f t="shared" si="8"/>
        <v>0.02</v>
      </c>
      <c r="AD22" s="32">
        <f t="shared" si="8"/>
        <v>4.7E-2</v>
      </c>
      <c r="AE22" s="32" t="str">
        <f t="shared" si="8"/>
        <v/>
      </c>
      <c r="AF22" s="32" t="str">
        <f t="shared" si="8"/>
        <v/>
      </c>
      <c r="AG22" s="32" t="str">
        <f t="shared" si="8"/>
        <v/>
      </c>
      <c r="AH22" s="32" t="str">
        <f t="shared" si="8"/>
        <v/>
      </c>
      <c r="AI22" s="32" t="str">
        <f t="shared" si="8"/>
        <v/>
      </c>
      <c r="AJ22" s="32" t="str">
        <f t="shared" si="8"/>
        <v/>
      </c>
      <c r="AK22" s="32" t="str">
        <f t="shared" si="8"/>
        <v/>
      </c>
      <c r="AL22" s="32" t="str">
        <f t="shared" si="8"/>
        <v/>
      </c>
      <c r="AM22" s="32" t="str">
        <f t="shared" si="8"/>
        <v/>
      </c>
      <c r="AN22" s="32" t="str">
        <f t="shared" si="8"/>
        <v/>
      </c>
      <c r="AO22" s="32" t="str">
        <f t="shared" si="8"/>
        <v/>
      </c>
      <c r="AP22" s="32" t="str">
        <f t="shared" si="8"/>
        <v/>
      </c>
      <c r="AQ22" s="32" t="str">
        <f t="shared" si="8"/>
        <v/>
      </c>
      <c r="AR22" s="32">
        <f t="shared" si="8"/>
        <v>1.7000000000000001E-2</v>
      </c>
      <c r="AS22" s="32" t="str">
        <f t="shared" si="8"/>
        <v/>
      </c>
      <c r="AT22" s="8"/>
      <c r="AU22" s="8"/>
      <c r="AV22" s="8"/>
      <c r="AW22" s="8"/>
      <c r="AX22" s="8"/>
      <c r="AY22" s="8"/>
      <c r="AZ22" s="8"/>
      <c r="BA22" s="8"/>
      <c r="BB22" s="8"/>
      <c r="BC22" s="8"/>
      <c r="BD22" s="8"/>
      <c r="BE22" s="8"/>
      <c r="BF22" s="8"/>
      <c r="BG22" s="8"/>
      <c r="BH22" s="8"/>
      <c r="BI22" s="8"/>
      <c r="BJ22" s="8"/>
      <c r="BK22" s="8"/>
      <c r="BL22" s="8"/>
      <c r="BM22" s="8"/>
      <c r="BN22" s="8"/>
      <c r="BO22" s="8"/>
      <c r="BP22" s="8"/>
      <c r="BQ22" s="8"/>
      <c r="BR22" s="8"/>
    </row>
    <row r="23" spans="1:70" s="8" customFormat="1" ht="15" customHeight="1">
      <c r="A23" s="4"/>
      <c r="B23" s="4"/>
      <c r="C23" s="4"/>
      <c r="D23" s="4"/>
      <c r="E23" s="4"/>
      <c r="F23" s="4"/>
      <c r="G23" s="4"/>
      <c r="H23" s="4"/>
      <c r="I23" s="33"/>
      <c r="J23" s="33"/>
      <c r="K23" s="33"/>
      <c r="L23" s="33"/>
      <c r="M23" s="33"/>
      <c r="N23" s="33"/>
      <c r="O23" s="33"/>
      <c r="P23" s="33"/>
      <c r="Q23" s="33"/>
      <c r="R23" s="33"/>
      <c r="S23" s="33"/>
      <c r="T23" s="33"/>
      <c r="U23" s="33"/>
      <c r="V23" s="33"/>
      <c r="W23" s="33"/>
      <c r="X23" s="33"/>
      <c r="Y23" s="33"/>
      <c r="Z23" s="33"/>
      <c r="AA23" s="33"/>
      <c r="AB23" s="33"/>
      <c r="AC23" s="33"/>
      <c r="AD23" s="33"/>
      <c r="AE23" s="33"/>
      <c r="AF23" s="33"/>
      <c r="AG23" s="33"/>
      <c r="AH23" s="33"/>
      <c r="AI23" s="33"/>
      <c r="AJ23" s="33"/>
      <c r="AK23" s="33"/>
      <c r="AL23" s="33"/>
      <c r="AM23" s="33"/>
      <c r="AN23" s="33"/>
      <c r="AO23" s="33"/>
      <c r="AP23" s="33"/>
      <c r="AQ23" s="33"/>
      <c r="AR23" s="33"/>
      <c r="AS23" s="33"/>
    </row>
    <row r="24" spans="1:70" s="2" customFormat="1" ht="15" customHeight="1">
      <c r="A24" s="2" t="s">
        <v>28</v>
      </c>
      <c r="B24" s="2">
        <v>2002</v>
      </c>
      <c r="C24" s="2">
        <v>12130747</v>
      </c>
      <c r="D24" s="2" t="s">
        <v>106</v>
      </c>
      <c r="E24" s="4" t="s">
        <v>29</v>
      </c>
      <c r="F24" s="4"/>
      <c r="G24" s="4"/>
      <c r="H24" s="9">
        <v>267</v>
      </c>
      <c r="I24" s="33">
        <v>0.35199999999999998</v>
      </c>
      <c r="J24" s="34">
        <v>0.53700000000000003</v>
      </c>
      <c r="K24" s="34"/>
      <c r="L24" s="34"/>
      <c r="M24" s="34"/>
      <c r="N24" s="34">
        <v>7.0000000000000001E-3</v>
      </c>
      <c r="O24" s="34"/>
      <c r="P24" s="34"/>
      <c r="Q24" s="34"/>
      <c r="R24" s="34"/>
      <c r="S24" s="34"/>
      <c r="T24" s="34"/>
      <c r="U24" s="34"/>
      <c r="V24" s="34"/>
      <c r="W24" s="34"/>
      <c r="X24" s="34">
        <v>0.03</v>
      </c>
      <c r="Y24" s="34"/>
      <c r="Z24" s="34"/>
      <c r="AA24" s="34"/>
      <c r="AB24" s="34"/>
      <c r="AC24" s="34"/>
      <c r="AD24" s="34"/>
      <c r="AE24" s="34"/>
      <c r="AF24" s="34"/>
      <c r="AG24" s="34"/>
      <c r="AH24" s="34"/>
      <c r="AI24" s="34"/>
      <c r="AJ24" s="34"/>
      <c r="AK24" s="34"/>
      <c r="AL24" s="34"/>
      <c r="AM24" s="34"/>
      <c r="AN24" s="34"/>
      <c r="AO24" s="34"/>
      <c r="AP24" s="34"/>
      <c r="AQ24" s="34"/>
      <c r="AR24" s="34"/>
      <c r="AS24" s="34"/>
      <c r="AT24" s="8"/>
      <c r="AU24" s="8"/>
      <c r="AV24" s="8"/>
      <c r="AW24" s="8"/>
      <c r="AX24" s="8"/>
      <c r="AY24" s="8"/>
      <c r="AZ24" s="8"/>
      <c r="BA24" s="8"/>
      <c r="BB24" s="8"/>
      <c r="BC24" s="8"/>
      <c r="BD24" s="8"/>
      <c r="BE24" s="8"/>
      <c r="BF24" s="8"/>
      <c r="BG24" s="8"/>
      <c r="BH24" s="8"/>
      <c r="BI24" s="8"/>
      <c r="BJ24" s="8"/>
      <c r="BK24" s="8"/>
      <c r="BL24" s="8"/>
      <c r="BM24" s="8"/>
      <c r="BN24" s="8"/>
      <c r="BO24" s="8"/>
      <c r="BP24" s="8"/>
      <c r="BQ24" s="8"/>
      <c r="BR24" s="8"/>
    </row>
    <row r="25" spans="1:70" s="53" customFormat="1" ht="15" customHeight="1">
      <c r="A25" s="2" t="s">
        <v>30</v>
      </c>
      <c r="B25" s="2">
        <v>2003</v>
      </c>
      <c r="C25" s="2">
        <v>12811365</v>
      </c>
      <c r="D25" s="2" t="s">
        <v>106</v>
      </c>
      <c r="E25" s="4" t="s">
        <v>29</v>
      </c>
      <c r="F25" s="4"/>
      <c r="G25" s="4"/>
      <c r="H25" s="9">
        <v>120</v>
      </c>
      <c r="I25" s="33">
        <v>0.32500000000000001</v>
      </c>
      <c r="J25" s="35">
        <v>0.45800000000000002</v>
      </c>
      <c r="K25" s="35"/>
      <c r="L25" s="35"/>
      <c r="M25" s="35"/>
      <c r="N25" s="35">
        <v>0</v>
      </c>
      <c r="O25" s="35"/>
      <c r="P25" s="35"/>
      <c r="Q25" s="35"/>
      <c r="R25" s="35"/>
      <c r="S25" s="35"/>
      <c r="T25" s="35"/>
      <c r="U25" s="35"/>
      <c r="V25" s="35"/>
      <c r="W25" s="35"/>
      <c r="X25" s="35">
        <v>0.15</v>
      </c>
      <c r="Y25" s="35">
        <v>3.7999999999999999E-2</v>
      </c>
      <c r="Z25" s="35"/>
      <c r="AA25" s="35"/>
      <c r="AB25" s="35"/>
      <c r="AC25" s="35"/>
      <c r="AD25" s="35"/>
      <c r="AE25" s="35"/>
      <c r="AF25" s="35"/>
      <c r="AG25" s="35"/>
      <c r="AH25" s="35"/>
      <c r="AI25" s="35"/>
      <c r="AJ25" s="35"/>
      <c r="AK25" s="35"/>
      <c r="AL25" s="35"/>
      <c r="AM25" s="35"/>
      <c r="AN25" s="35"/>
      <c r="AO25" s="35"/>
      <c r="AP25" s="35"/>
      <c r="AQ25" s="35"/>
      <c r="AR25" s="35"/>
      <c r="AS25" s="35"/>
      <c r="AT25" s="52"/>
      <c r="AU25" s="52"/>
      <c r="AV25" s="52"/>
      <c r="AW25" s="52"/>
      <c r="AX25" s="52"/>
      <c r="AY25" s="52"/>
      <c r="AZ25" s="52"/>
      <c r="BA25" s="52"/>
      <c r="BB25" s="52"/>
      <c r="BC25" s="52"/>
      <c r="BD25" s="52"/>
      <c r="BE25" s="52"/>
      <c r="BF25" s="52"/>
      <c r="BG25" s="52"/>
      <c r="BH25" s="52"/>
      <c r="BI25" s="52"/>
      <c r="BJ25" s="52"/>
      <c r="BK25" s="52"/>
      <c r="BL25" s="52"/>
      <c r="BM25" s="52"/>
      <c r="BN25" s="52"/>
      <c r="BO25" s="52"/>
      <c r="BP25" s="52"/>
      <c r="BQ25" s="52"/>
      <c r="BR25" s="52"/>
    </row>
    <row r="26" spans="1:70" s="2" customFormat="1" ht="15" customHeight="1">
      <c r="A26" s="2" t="s">
        <v>31</v>
      </c>
      <c r="B26" s="2">
        <v>2005</v>
      </c>
      <c r="C26" s="2">
        <v>16198653</v>
      </c>
      <c r="D26" s="2" t="s">
        <v>106</v>
      </c>
      <c r="E26" s="4" t="s">
        <v>11</v>
      </c>
      <c r="F26" s="4"/>
      <c r="G26" s="4"/>
      <c r="H26" s="9">
        <v>24</v>
      </c>
      <c r="I26" s="33">
        <f>15/48</f>
        <v>0.3125</v>
      </c>
      <c r="J26" s="35">
        <f>(8+8+6)/48</f>
        <v>0.45833333333333331</v>
      </c>
      <c r="K26" s="35"/>
      <c r="L26" s="35"/>
      <c r="M26" s="35"/>
      <c r="N26" s="35"/>
      <c r="O26" s="35"/>
      <c r="P26" s="35"/>
      <c r="Q26" s="35"/>
      <c r="R26" s="35"/>
      <c r="S26" s="35"/>
      <c r="T26" s="35"/>
      <c r="U26" s="35"/>
      <c r="V26" s="35"/>
      <c r="W26" s="35"/>
      <c r="X26" s="35">
        <f>11/48</f>
        <v>0.22916666666666666</v>
      </c>
      <c r="Y26" s="35"/>
      <c r="Z26" s="35"/>
      <c r="AA26" s="35"/>
      <c r="AB26" s="35"/>
      <c r="AC26" s="35"/>
      <c r="AD26" s="35"/>
      <c r="AE26" s="35"/>
      <c r="AF26" s="35"/>
      <c r="AG26" s="35"/>
      <c r="AH26" s="35"/>
      <c r="AI26" s="35"/>
      <c r="AJ26" s="35"/>
      <c r="AK26" s="35"/>
      <c r="AL26" s="35"/>
      <c r="AM26" s="35"/>
      <c r="AN26" s="35"/>
      <c r="AO26" s="35"/>
      <c r="AP26" s="35"/>
      <c r="AQ26" s="35"/>
      <c r="AR26" s="35"/>
      <c r="AS26" s="35"/>
      <c r="AT26" s="8"/>
      <c r="AU26" s="8"/>
      <c r="AV26" s="8"/>
      <c r="AW26" s="8"/>
      <c r="AX26" s="8"/>
      <c r="AY26" s="8"/>
      <c r="AZ26" s="8"/>
      <c r="BA26" s="8"/>
      <c r="BB26" s="8"/>
      <c r="BC26" s="8"/>
      <c r="BD26" s="8"/>
      <c r="BE26" s="8"/>
      <c r="BF26" s="8"/>
      <c r="BG26" s="8"/>
      <c r="BH26" s="8"/>
      <c r="BI26" s="8"/>
      <c r="BJ26" s="8"/>
      <c r="BK26" s="8"/>
      <c r="BL26" s="8"/>
      <c r="BM26" s="8"/>
      <c r="BN26" s="8"/>
      <c r="BO26" s="8"/>
      <c r="BP26" s="8"/>
      <c r="BQ26" s="8"/>
      <c r="BR26" s="8"/>
    </row>
    <row r="27" spans="1:70" s="2" customFormat="1" ht="15" customHeight="1">
      <c r="A27" s="2" t="s">
        <v>32</v>
      </c>
      <c r="B27" s="2">
        <v>2006</v>
      </c>
      <c r="C27" s="2">
        <v>16906022</v>
      </c>
      <c r="D27" s="2" t="s">
        <v>106</v>
      </c>
      <c r="E27" s="4" t="s">
        <v>12</v>
      </c>
      <c r="F27" s="4"/>
      <c r="G27" s="4"/>
      <c r="H27" s="9">
        <v>94</v>
      </c>
      <c r="I27" s="33">
        <v>0.19</v>
      </c>
      <c r="J27" s="34">
        <v>0.71</v>
      </c>
      <c r="K27" s="34"/>
      <c r="L27" s="34"/>
      <c r="M27" s="34"/>
      <c r="N27" s="34">
        <v>0</v>
      </c>
      <c r="O27" s="34"/>
      <c r="P27" s="34"/>
      <c r="Q27" s="34"/>
      <c r="R27" s="34"/>
      <c r="S27" s="34"/>
      <c r="T27" s="34"/>
      <c r="U27" s="34"/>
      <c r="V27" s="34"/>
      <c r="W27" s="34"/>
      <c r="X27" s="34">
        <v>0.11</v>
      </c>
      <c r="Y27" s="34"/>
      <c r="Z27" s="34"/>
      <c r="AA27" s="34"/>
      <c r="AB27" s="34"/>
      <c r="AC27" s="34"/>
      <c r="AD27" s="34"/>
      <c r="AE27" s="34"/>
      <c r="AF27" s="34"/>
      <c r="AG27" s="34"/>
      <c r="AH27" s="34"/>
      <c r="AI27" s="34"/>
      <c r="AJ27" s="34"/>
      <c r="AK27" s="34"/>
      <c r="AL27" s="34"/>
      <c r="AM27" s="34"/>
      <c r="AN27" s="34"/>
      <c r="AO27" s="34"/>
      <c r="AP27" s="34"/>
      <c r="AQ27" s="34"/>
      <c r="AR27" s="34"/>
      <c r="AS27" s="34"/>
      <c r="AT27" s="8"/>
      <c r="AU27" s="8"/>
      <c r="AV27" s="8"/>
      <c r="AW27" s="8"/>
      <c r="AX27" s="8"/>
      <c r="AY27" s="8"/>
      <c r="AZ27" s="8"/>
      <c r="BA27" s="8"/>
      <c r="BB27" s="8"/>
      <c r="BC27" s="8"/>
      <c r="BD27" s="8"/>
      <c r="BE27" s="8"/>
      <c r="BF27" s="8"/>
      <c r="BG27" s="8"/>
      <c r="BH27" s="8"/>
      <c r="BI27" s="8"/>
      <c r="BJ27" s="8"/>
      <c r="BK27" s="8"/>
      <c r="BL27" s="8"/>
      <c r="BM27" s="8"/>
      <c r="BN27" s="8"/>
      <c r="BO27" s="8"/>
      <c r="BP27" s="8"/>
      <c r="BQ27" s="8"/>
      <c r="BR27" s="8"/>
    </row>
    <row r="28" spans="1:70" s="2" customFormat="1" ht="15" customHeight="1">
      <c r="A28" s="2" t="s">
        <v>33</v>
      </c>
      <c r="B28" s="2">
        <v>2008</v>
      </c>
      <c r="C28" s="2">
        <v>17568401</v>
      </c>
      <c r="D28" s="2" t="s">
        <v>106</v>
      </c>
      <c r="E28" s="2" t="s">
        <v>11</v>
      </c>
      <c r="G28" s="4"/>
      <c r="H28" s="6">
        <v>200</v>
      </c>
      <c r="I28" s="33">
        <f>(19+19+70+7)/400</f>
        <v>0.28749999999999998</v>
      </c>
      <c r="J28" s="34">
        <f>(70+67+67+34)/400</f>
        <v>0.59499999999999997</v>
      </c>
      <c r="K28" s="34"/>
      <c r="L28" s="34"/>
      <c r="M28" s="34"/>
      <c r="N28" s="34"/>
      <c r="O28" s="34"/>
      <c r="P28" s="34"/>
      <c r="Q28" s="34"/>
      <c r="R28" s="34"/>
      <c r="S28" s="34"/>
      <c r="T28" s="34"/>
      <c r="U28" s="34"/>
      <c r="V28" s="34"/>
      <c r="W28" s="34"/>
      <c r="X28" s="34">
        <f>(13+34)/400</f>
        <v>0.11749999999999999</v>
      </c>
      <c r="Y28" s="34"/>
      <c r="Z28" s="34"/>
      <c r="AA28" s="34"/>
      <c r="AB28" s="34"/>
      <c r="AC28" s="34"/>
      <c r="AD28" s="34"/>
      <c r="AE28" s="34"/>
      <c r="AF28" s="34"/>
      <c r="AG28" s="34"/>
      <c r="AH28" s="34"/>
      <c r="AI28" s="34"/>
      <c r="AJ28" s="34"/>
      <c r="AK28" s="34"/>
      <c r="AL28" s="34"/>
      <c r="AM28" s="34"/>
      <c r="AN28" s="34"/>
      <c r="AO28" s="34"/>
      <c r="AP28" s="34"/>
      <c r="AQ28" s="34"/>
      <c r="AR28" s="34"/>
      <c r="AS28" s="34"/>
      <c r="AT28" s="8"/>
      <c r="AU28" s="8"/>
      <c r="AV28" s="8"/>
      <c r="AW28" s="8"/>
      <c r="AX28" s="8"/>
      <c r="AY28" s="8"/>
      <c r="AZ28" s="8"/>
      <c r="BA28" s="8"/>
      <c r="BB28" s="8"/>
      <c r="BC28" s="8"/>
      <c r="BD28" s="8"/>
      <c r="BE28" s="8"/>
      <c r="BF28" s="8"/>
      <c r="BG28" s="8"/>
      <c r="BH28" s="8"/>
      <c r="BI28" s="8"/>
      <c r="BJ28" s="8"/>
      <c r="BK28" s="8"/>
      <c r="BL28" s="8"/>
      <c r="BM28" s="8"/>
      <c r="BN28" s="8"/>
      <c r="BO28" s="8"/>
      <c r="BP28" s="8"/>
      <c r="BQ28" s="8"/>
      <c r="BR28" s="8"/>
    </row>
    <row r="29" spans="1:70" s="2" customFormat="1" ht="15" customHeight="1">
      <c r="A29" s="2" t="s">
        <v>34</v>
      </c>
      <c r="B29" s="2">
        <v>2008</v>
      </c>
      <c r="C29" s="2">
        <v>17766002</v>
      </c>
      <c r="D29" s="2" t="s">
        <v>106</v>
      </c>
      <c r="E29" s="3" t="s">
        <v>11</v>
      </c>
      <c r="H29" s="2">
        <v>81</v>
      </c>
      <c r="I29" s="33">
        <v>0.19800000000000001</v>
      </c>
      <c r="J29" s="34">
        <v>0.60499999999999998</v>
      </c>
      <c r="K29" s="34"/>
      <c r="L29" s="34"/>
      <c r="M29" s="34"/>
      <c r="N29" s="34"/>
      <c r="O29" s="34"/>
      <c r="P29" s="34"/>
      <c r="Q29" s="34"/>
      <c r="R29" s="34"/>
      <c r="S29" s="34"/>
      <c r="T29" s="34"/>
      <c r="U29" s="34"/>
      <c r="V29" s="34"/>
      <c r="W29" s="34"/>
      <c r="X29" s="34">
        <v>3.6999999999999998E-2</v>
      </c>
      <c r="Y29" s="34">
        <v>0.14199999999999999</v>
      </c>
      <c r="Z29" s="34"/>
      <c r="AA29" s="34"/>
      <c r="AB29" s="34"/>
      <c r="AC29" s="34"/>
      <c r="AD29" s="34"/>
      <c r="AE29" s="34"/>
      <c r="AF29" s="34"/>
      <c r="AG29" s="34"/>
      <c r="AH29" s="34"/>
      <c r="AI29" s="34"/>
      <c r="AJ29" s="34"/>
      <c r="AK29" s="34"/>
      <c r="AL29" s="34"/>
      <c r="AM29" s="34"/>
      <c r="AN29" s="34"/>
      <c r="AO29" s="34"/>
      <c r="AP29" s="34"/>
      <c r="AQ29" s="34"/>
      <c r="AR29" s="34"/>
      <c r="AS29" s="34"/>
      <c r="AT29" s="8"/>
      <c r="AU29" s="8"/>
      <c r="AV29" s="8"/>
      <c r="AW29" s="8"/>
      <c r="AX29" s="8"/>
      <c r="AY29" s="8"/>
      <c r="AZ29" s="8"/>
      <c r="BA29" s="8"/>
      <c r="BB29" s="8"/>
      <c r="BC29" s="8"/>
      <c r="BD29" s="8"/>
      <c r="BE29" s="8"/>
      <c r="BF29" s="8"/>
      <c r="BG29" s="8"/>
      <c r="BH29" s="8"/>
      <c r="BI29" s="8"/>
      <c r="BJ29" s="8"/>
      <c r="BK29" s="8"/>
      <c r="BL29" s="8"/>
      <c r="BM29" s="8"/>
      <c r="BN29" s="8"/>
      <c r="BO29" s="8"/>
      <c r="BP29" s="8"/>
      <c r="BQ29" s="8"/>
      <c r="BR29" s="8"/>
    </row>
    <row r="30" spans="1:70" s="2" customFormat="1" ht="15" customHeight="1">
      <c r="A30" s="8" t="s">
        <v>35</v>
      </c>
      <c r="B30" s="8">
        <v>2007</v>
      </c>
      <c r="C30" s="8">
        <v>17883959</v>
      </c>
      <c r="D30" s="2" t="s">
        <v>106</v>
      </c>
      <c r="E30" s="2" t="s">
        <v>12</v>
      </c>
      <c r="H30" s="2">
        <v>111</v>
      </c>
      <c r="I30" s="33">
        <v>0.26100000000000001</v>
      </c>
      <c r="J30" s="35">
        <v>0.59899999999999998</v>
      </c>
      <c r="K30" s="35"/>
      <c r="L30" s="35"/>
      <c r="M30" s="35"/>
      <c r="N30" s="35"/>
      <c r="O30" s="35"/>
      <c r="P30" s="35"/>
      <c r="Q30" s="35"/>
      <c r="R30" s="35"/>
      <c r="S30" s="35"/>
      <c r="T30" s="35"/>
      <c r="U30" s="35"/>
      <c r="V30" s="35"/>
      <c r="W30" s="35"/>
      <c r="X30" s="35">
        <v>0.14000000000000001</v>
      </c>
      <c r="Y30" s="35"/>
      <c r="Z30" s="35"/>
      <c r="AA30" s="35"/>
      <c r="AB30" s="35"/>
      <c r="AC30" s="35"/>
      <c r="AD30" s="35"/>
      <c r="AE30" s="35"/>
      <c r="AF30" s="35"/>
      <c r="AG30" s="35"/>
      <c r="AH30" s="35"/>
      <c r="AI30" s="35"/>
      <c r="AJ30" s="35"/>
      <c r="AK30" s="35"/>
      <c r="AL30" s="35"/>
      <c r="AM30" s="35"/>
      <c r="AN30" s="35"/>
      <c r="AO30" s="35"/>
      <c r="AP30" s="35"/>
      <c r="AQ30" s="35"/>
      <c r="AR30" s="35"/>
      <c r="AS30" s="35"/>
      <c r="AT30" s="8"/>
      <c r="AU30" s="8"/>
      <c r="AV30" s="8"/>
      <c r="AW30" s="8"/>
      <c r="AX30" s="8"/>
      <c r="AY30" s="8"/>
      <c r="AZ30" s="8"/>
      <c r="BA30" s="8"/>
      <c r="BB30" s="8"/>
      <c r="BC30" s="8"/>
      <c r="BD30" s="8"/>
      <c r="BE30" s="8"/>
      <c r="BF30" s="8"/>
      <c r="BG30" s="8"/>
      <c r="BH30" s="8"/>
      <c r="BI30" s="8"/>
      <c r="BJ30" s="8"/>
      <c r="BK30" s="8"/>
      <c r="BL30" s="8"/>
      <c r="BM30" s="8"/>
      <c r="BN30" s="8"/>
      <c r="BO30" s="8"/>
      <c r="BP30" s="8"/>
      <c r="BQ30" s="8"/>
      <c r="BR30" s="8"/>
    </row>
    <row r="31" spans="1:70" s="2" customFormat="1" ht="15" customHeight="1">
      <c r="A31" s="8" t="s">
        <v>36</v>
      </c>
      <c r="B31" s="8">
        <v>2008</v>
      </c>
      <c r="C31" s="8">
        <v>17996736</v>
      </c>
      <c r="D31" s="2" t="s">
        <v>106</v>
      </c>
      <c r="E31" s="2" t="s">
        <v>12</v>
      </c>
      <c r="H31" s="2">
        <v>106</v>
      </c>
      <c r="I31" s="33">
        <v>0.219</v>
      </c>
      <c r="J31" s="35">
        <v>0.68700000000000006</v>
      </c>
      <c r="K31" s="35"/>
      <c r="L31" s="35"/>
      <c r="M31" s="35"/>
      <c r="N31" s="35">
        <v>1.2E-2</v>
      </c>
      <c r="O31" s="35"/>
      <c r="P31" s="35"/>
      <c r="Q31" s="35"/>
      <c r="R31" s="35"/>
      <c r="S31" s="35"/>
      <c r="T31" s="35"/>
      <c r="U31" s="35"/>
      <c r="V31" s="35"/>
      <c r="W31" s="35"/>
      <c r="X31" s="35">
        <v>8.2000000000000003E-2</v>
      </c>
      <c r="Y31" s="35"/>
      <c r="Z31" s="35"/>
      <c r="AA31" s="35"/>
      <c r="AB31" s="35"/>
      <c r="AC31" s="35"/>
      <c r="AD31" s="35"/>
      <c r="AE31" s="35"/>
      <c r="AF31" s="35"/>
      <c r="AG31" s="35"/>
      <c r="AH31" s="35"/>
      <c r="AI31" s="35"/>
      <c r="AJ31" s="35"/>
      <c r="AK31" s="35"/>
      <c r="AL31" s="35"/>
      <c r="AM31" s="35"/>
      <c r="AN31" s="35"/>
      <c r="AO31" s="35"/>
      <c r="AP31" s="35"/>
      <c r="AQ31" s="35"/>
      <c r="AR31" s="35"/>
      <c r="AS31" s="35"/>
      <c r="AT31" s="8"/>
      <c r="AU31" s="8"/>
      <c r="AV31" s="8"/>
      <c r="AW31" s="8"/>
      <c r="AX31" s="8"/>
      <c r="AY31" s="8"/>
      <c r="AZ31" s="8"/>
      <c r="BA31" s="8"/>
      <c r="BB31" s="8"/>
      <c r="BC31" s="8"/>
      <c r="BD31" s="8"/>
      <c r="BE31" s="8"/>
      <c r="BF31" s="8"/>
      <c r="BG31" s="8"/>
      <c r="BH31" s="8"/>
      <c r="BI31" s="8"/>
      <c r="BJ31" s="8"/>
      <c r="BK31" s="8"/>
      <c r="BL31" s="8"/>
      <c r="BM31" s="8"/>
      <c r="BN31" s="8"/>
      <c r="BO31" s="8"/>
      <c r="BP31" s="8"/>
      <c r="BQ31" s="8"/>
      <c r="BR31" s="8"/>
    </row>
    <row r="32" spans="1:70" s="2" customFormat="1" ht="15" customHeight="1">
      <c r="A32" s="8" t="s">
        <v>36</v>
      </c>
      <c r="B32" s="8">
        <v>2008</v>
      </c>
      <c r="C32" s="8">
        <v>17996736</v>
      </c>
      <c r="D32" s="2" t="s">
        <v>106</v>
      </c>
      <c r="E32" s="3" t="s">
        <v>11</v>
      </c>
      <c r="H32" s="2">
        <v>469</v>
      </c>
      <c r="I32" s="33">
        <v>0.26300000000000001</v>
      </c>
      <c r="J32" s="34">
        <v>0.59699999999999998</v>
      </c>
      <c r="K32" s="34"/>
      <c r="L32" s="34"/>
      <c r="M32" s="34"/>
      <c r="N32" s="34">
        <v>0</v>
      </c>
      <c r="O32" s="34"/>
      <c r="P32" s="34"/>
      <c r="Q32" s="34"/>
      <c r="R32" s="34"/>
      <c r="S32" s="34"/>
      <c r="T32" s="34"/>
      <c r="U32" s="34"/>
      <c r="V32" s="34"/>
      <c r="W32" s="34"/>
      <c r="X32" s="34">
        <v>0.14000000000000001</v>
      </c>
      <c r="Y32" s="34"/>
      <c r="Z32" s="34"/>
      <c r="AA32" s="34"/>
      <c r="AB32" s="34"/>
      <c r="AC32" s="34"/>
      <c r="AD32" s="34"/>
      <c r="AE32" s="34"/>
      <c r="AF32" s="34"/>
      <c r="AG32" s="34"/>
      <c r="AH32" s="34"/>
      <c r="AI32" s="34"/>
      <c r="AJ32" s="34"/>
      <c r="AK32" s="34"/>
      <c r="AL32" s="34"/>
      <c r="AM32" s="34"/>
      <c r="AN32" s="34"/>
      <c r="AO32" s="34"/>
      <c r="AP32" s="34"/>
      <c r="AQ32" s="34"/>
      <c r="AR32" s="34"/>
      <c r="AS32" s="34"/>
      <c r="AT32" s="8"/>
      <c r="AU32" s="8"/>
      <c r="AV32" s="8"/>
      <c r="AW32" s="8"/>
      <c r="AX32" s="8"/>
      <c r="AY32" s="8"/>
      <c r="AZ32" s="8"/>
      <c r="BA32" s="8"/>
      <c r="BB32" s="8"/>
      <c r="BC32" s="8"/>
      <c r="BD32" s="8"/>
      <c r="BE32" s="8"/>
      <c r="BF32" s="8"/>
      <c r="BG32" s="8"/>
      <c r="BH32" s="8"/>
      <c r="BI32" s="8"/>
      <c r="BJ32" s="8"/>
      <c r="BK32" s="8"/>
      <c r="BL32" s="8"/>
      <c r="BM32" s="8"/>
      <c r="BN32" s="8"/>
      <c r="BO32" s="8"/>
      <c r="BP32" s="8"/>
      <c r="BQ32" s="8"/>
      <c r="BR32" s="8"/>
    </row>
    <row r="33" spans="1:70" s="2" customFormat="1" ht="15" customHeight="1">
      <c r="A33" s="8" t="s">
        <v>36</v>
      </c>
      <c r="B33" s="8">
        <v>2008</v>
      </c>
      <c r="C33" s="8">
        <v>17996736</v>
      </c>
      <c r="D33" s="2" t="s">
        <v>106</v>
      </c>
      <c r="E33" s="3" t="s">
        <v>37</v>
      </c>
      <c r="H33" s="2">
        <v>104</v>
      </c>
      <c r="I33" s="33">
        <v>0.21199999999999999</v>
      </c>
      <c r="J33" s="34">
        <v>0.625</v>
      </c>
      <c r="K33" s="34"/>
      <c r="L33" s="34"/>
      <c r="M33" s="34"/>
      <c r="N33" s="34">
        <v>0</v>
      </c>
      <c r="O33" s="34"/>
      <c r="P33" s="34"/>
      <c r="Q33" s="34"/>
      <c r="R33" s="34"/>
      <c r="S33" s="34"/>
      <c r="T33" s="34"/>
      <c r="U33" s="34"/>
      <c r="V33" s="34"/>
      <c r="W33" s="34"/>
      <c r="X33" s="34">
        <v>0.16300000000000001</v>
      </c>
      <c r="Y33" s="34"/>
      <c r="Z33" s="34"/>
      <c r="AA33" s="34"/>
      <c r="AB33" s="34"/>
      <c r="AC33" s="34"/>
      <c r="AD33" s="34"/>
      <c r="AE33" s="34"/>
      <c r="AF33" s="34"/>
      <c r="AG33" s="34"/>
      <c r="AH33" s="34"/>
      <c r="AI33" s="34"/>
      <c r="AJ33" s="34"/>
      <c r="AK33" s="34"/>
      <c r="AL33" s="34"/>
      <c r="AM33" s="34"/>
      <c r="AN33" s="34"/>
      <c r="AO33" s="34"/>
      <c r="AP33" s="34"/>
      <c r="AQ33" s="34"/>
      <c r="AR33" s="34"/>
      <c r="AS33" s="34"/>
      <c r="AT33" s="8"/>
      <c r="AU33" s="8"/>
      <c r="AV33" s="8"/>
      <c r="AW33" s="8"/>
      <c r="AX33" s="8"/>
      <c r="AY33" s="8"/>
      <c r="AZ33" s="8"/>
      <c r="BA33" s="8"/>
      <c r="BB33" s="8"/>
      <c r="BC33" s="8"/>
      <c r="BD33" s="8"/>
      <c r="BE33" s="8"/>
      <c r="BF33" s="8"/>
      <c r="BG33" s="8"/>
      <c r="BH33" s="8"/>
      <c r="BI33" s="8"/>
      <c r="BJ33" s="8"/>
      <c r="BK33" s="8"/>
      <c r="BL33" s="8"/>
      <c r="BM33" s="8"/>
      <c r="BN33" s="8"/>
      <c r="BO33" s="8"/>
      <c r="BP33" s="8"/>
      <c r="BQ33" s="8"/>
      <c r="BR33" s="8"/>
    </row>
    <row r="34" spans="1:70" s="2" customFormat="1" ht="15" customHeight="1">
      <c r="A34" s="2" t="s">
        <v>22</v>
      </c>
      <c r="B34" s="2">
        <v>2008</v>
      </c>
      <c r="C34" s="3">
        <v>18154446</v>
      </c>
      <c r="D34" s="2" t="s">
        <v>106</v>
      </c>
      <c r="E34" s="3" t="s">
        <v>38</v>
      </c>
      <c r="H34" s="2">
        <v>239</v>
      </c>
      <c r="I34" s="33">
        <v>8.9999999999999993E-3</v>
      </c>
      <c r="J34" s="34">
        <v>0.29499999999999998</v>
      </c>
      <c r="K34" s="34"/>
      <c r="L34" s="34"/>
      <c r="M34" s="34"/>
      <c r="N34" s="34"/>
      <c r="O34" s="34"/>
      <c r="P34" s="34"/>
      <c r="Q34" s="34"/>
      <c r="R34" s="34"/>
      <c r="S34" s="34"/>
      <c r="T34" s="34"/>
      <c r="U34" s="34"/>
      <c r="V34" s="34"/>
      <c r="W34" s="34"/>
      <c r="X34" s="34"/>
      <c r="Y34" s="34"/>
      <c r="Z34" s="34"/>
      <c r="AA34" s="34">
        <v>4.0000000000000001E-3</v>
      </c>
      <c r="AB34" s="34">
        <v>0.15</v>
      </c>
      <c r="AC34" s="34">
        <v>6.0000000000000001E-3</v>
      </c>
      <c r="AD34" s="34">
        <v>4.2000000000000003E-2</v>
      </c>
      <c r="AE34" s="34"/>
      <c r="AF34" s="34"/>
      <c r="AG34" s="34"/>
      <c r="AH34" s="34"/>
      <c r="AI34" s="34"/>
      <c r="AJ34" s="34"/>
      <c r="AK34" s="34"/>
      <c r="AL34" s="34"/>
      <c r="AM34" s="34"/>
      <c r="AN34" s="34"/>
      <c r="AO34" s="34"/>
      <c r="AP34" s="34"/>
      <c r="AQ34" s="34"/>
      <c r="AR34" s="34">
        <v>0</v>
      </c>
      <c r="AS34" s="34"/>
      <c r="AT34" s="8"/>
      <c r="AU34" s="8"/>
      <c r="AV34" s="8"/>
      <c r="AW34" s="8"/>
      <c r="AX34" s="8"/>
      <c r="AY34" s="8"/>
      <c r="AZ34" s="8"/>
      <c r="BA34" s="8"/>
      <c r="BB34" s="8"/>
      <c r="BC34" s="8"/>
      <c r="BD34" s="8"/>
      <c r="BE34" s="8"/>
      <c r="BF34" s="8"/>
      <c r="BG34" s="8"/>
      <c r="BH34" s="8"/>
      <c r="BI34" s="8"/>
      <c r="BJ34" s="8"/>
      <c r="BK34" s="8"/>
      <c r="BL34" s="8"/>
      <c r="BM34" s="8"/>
      <c r="BN34" s="8"/>
      <c r="BO34" s="8"/>
      <c r="BP34" s="8"/>
      <c r="BQ34" s="8"/>
      <c r="BR34" s="8"/>
    </row>
    <row r="35" spans="1:70" s="2" customFormat="1" ht="15" customHeight="1">
      <c r="A35" s="2" t="s">
        <v>36</v>
      </c>
      <c r="B35" s="2">
        <v>2007</v>
      </c>
      <c r="C35" s="3">
        <v>18159134</v>
      </c>
      <c r="D35" s="2" t="s">
        <v>106</v>
      </c>
      <c r="E35" s="3" t="s">
        <v>29</v>
      </c>
      <c r="H35" s="2">
        <v>177</v>
      </c>
      <c r="I35" s="33"/>
      <c r="J35" s="34">
        <v>0.46899999999999997</v>
      </c>
      <c r="K35" s="34"/>
      <c r="L35" s="34"/>
      <c r="M35" s="34"/>
      <c r="N35" s="34">
        <v>0</v>
      </c>
      <c r="O35" s="34"/>
      <c r="P35" s="34"/>
      <c r="Q35" s="34"/>
      <c r="R35" s="34"/>
      <c r="S35" s="34"/>
      <c r="T35" s="34"/>
      <c r="U35" s="34"/>
      <c r="V35" s="34"/>
      <c r="W35" s="34"/>
      <c r="X35" s="34">
        <v>3.6999999999999998E-2</v>
      </c>
      <c r="Y35" s="34"/>
      <c r="Z35" s="34">
        <v>0.13300000000000001</v>
      </c>
      <c r="AA35" s="34"/>
      <c r="AB35" s="34"/>
      <c r="AC35" s="34"/>
      <c r="AD35" s="34"/>
      <c r="AE35" s="34"/>
      <c r="AF35" s="34"/>
      <c r="AG35" s="34"/>
      <c r="AH35" s="34"/>
      <c r="AI35" s="34"/>
      <c r="AJ35" s="34"/>
      <c r="AK35" s="34"/>
      <c r="AL35" s="34"/>
      <c r="AM35" s="34"/>
      <c r="AN35" s="34"/>
      <c r="AO35" s="34"/>
      <c r="AP35" s="34"/>
      <c r="AQ35" s="34"/>
      <c r="AR35" s="34"/>
      <c r="AS35" s="34"/>
      <c r="AT35" s="8"/>
      <c r="AU35" s="8"/>
      <c r="AV35" s="8"/>
      <c r="AW35" s="8"/>
      <c r="AX35" s="8"/>
      <c r="AY35" s="8"/>
      <c r="AZ35" s="8"/>
      <c r="BA35" s="8"/>
      <c r="BB35" s="8"/>
      <c r="BC35" s="8"/>
      <c r="BD35" s="8"/>
      <c r="BE35" s="8"/>
      <c r="BF35" s="8"/>
      <c r="BG35" s="8"/>
      <c r="BH35" s="8"/>
      <c r="BI35" s="8"/>
      <c r="BJ35" s="8"/>
      <c r="BK35" s="8"/>
      <c r="BL35" s="8"/>
      <c r="BM35" s="8"/>
      <c r="BN35" s="8"/>
      <c r="BO35" s="8"/>
      <c r="BP35" s="8"/>
      <c r="BQ35" s="8"/>
      <c r="BR35" s="8"/>
    </row>
    <row r="36" spans="1:70" s="2" customFormat="1" ht="15" customHeight="1">
      <c r="A36" s="2" t="s">
        <v>39</v>
      </c>
      <c r="B36" s="2">
        <v>2008</v>
      </c>
      <c r="C36" s="27">
        <v>18695635</v>
      </c>
      <c r="D36" s="2" t="s">
        <v>106</v>
      </c>
      <c r="E36" s="3" t="s">
        <v>29</v>
      </c>
      <c r="H36" s="2">
        <v>80</v>
      </c>
      <c r="I36" s="33">
        <f>(12+32+8)/160</f>
        <v>0.32500000000000001</v>
      </c>
      <c r="J36" s="34">
        <f>(32+30+17)/160</f>
        <v>0.49375000000000002</v>
      </c>
      <c r="K36" s="34"/>
      <c r="L36" s="34"/>
      <c r="M36" s="34"/>
      <c r="N36" s="34"/>
      <c r="O36" s="34"/>
      <c r="P36" s="34"/>
      <c r="Q36" s="34"/>
      <c r="R36" s="34"/>
      <c r="S36" s="34"/>
      <c r="T36" s="34"/>
      <c r="U36" s="34"/>
      <c r="V36" s="34"/>
      <c r="W36" s="34"/>
      <c r="X36" s="34">
        <f>(12+17)/160</f>
        <v>0.18124999999999999</v>
      </c>
      <c r="Y36" s="34"/>
      <c r="Z36" s="34"/>
      <c r="AA36" s="34"/>
      <c r="AB36" s="34"/>
      <c r="AC36" s="34"/>
      <c r="AD36" s="34"/>
      <c r="AE36" s="34"/>
      <c r="AF36" s="34"/>
      <c r="AG36" s="34"/>
      <c r="AH36" s="34"/>
      <c r="AI36" s="34"/>
      <c r="AJ36" s="34"/>
      <c r="AK36" s="34"/>
      <c r="AL36" s="34"/>
      <c r="AM36" s="34"/>
      <c r="AN36" s="34"/>
      <c r="AO36" s="34"/>
      <c r="AP36" s="34"/>
      <c r="AQ36" s="34"/>
      <c r="AR36" s="34"/>
      <c r="AS36" s="34"/>
      <c r="AT36" s="8"/>
      <c r="AU36" s="8"/>
      <c r="AV36" s="8"/>
      <c r="AW36" s="8"/>
      <c r="AX36" s="8"/>
      <c r="AY36" s="8"/>
      <c r="AZ36" s="8"/>
      <c r="BA36" s="8"/>
      <c r="BB36" s="8"/>
      <c r="BC36" s="8"/>
      <c r="BD36" s="8"/>
      <c r="BE36" s="8"/>
      <c r="BF36" s="8"/>
      <c r="BG36" s="8"/>
      <c r="BH36" s="8"/>
      <c r="BI36" s="8"/>
      <c r="BJ36" s="8"/>
      <c r="BK36" s="8"/>
      <c r="BL36" s="8"/>
      <c r="BM36" s="8"/>
      <c r="BN36" s="8"/>
      <c r="BO36" s="8"/>
      <c r="BP36" s="8"/>
      <c r="BQ36" s="8"/>
      <c r="BR36" s="8"/>
    </row>
    <row r="37" spans="1:70" s="2" customFormat="1" ht="15" customHeight="1">
      <c r="A37" s="2" t="s">
        <v>21</v>
      </c>
      <c r="B37" s="2">
        <v>2008</v>
      </c>
      <c r="C37" s="2">
        <v>19122343</v>
      </c>
      <c r="D37" s="2" t="s">
        <v>106</v>
      </c>
      <c r="E37" s="2" t="s">
        <v>12</v>
      </c>
      <c r="H37" s="2">
        <v>96</v>
      </c>
      <c r="I37" s="33">
        <v>0.245</v>
      </c>
      <c r="J37" s="34">
        <v>0.63500000000000001</v>
      </c>
      <c r="K37" s="34"/>
      <c r="L37" s="34"/>
      <c r="M37" s="34"/>
      <c r="N37" s="34">
        <v>0</v>
      </c>
      <c r="O37" s="34"/>
      <c r="P37" s="34"/>
      <c r="Q37" s="34"/>
      <c r="R37" s="34"/>
      <c r="S37" s="34"/>
      <c r="T37" s="34"/>
      <c r="U37" s="34"/>
      <c r="V37" s="34"/>
      <c r="W37" s="34"/>
      <c r="X37" s="34">
        <v>0.12</v>
      </c>
      <c r="Y37" s="34"/>
      <c r="Z37" s="34"/>
      <c r="AA37" s="34"/>
      <c r="AB37" s="34"/>
      <c r="AC37" s="34"/>
      <c r="AD37" s="34"/>
      <c r="AE37" s="34"/>
      <c r="AF37" s="34"/>
      <c r="AG37" s="34"/>
      <c r="AH37" s="34"/>
      <c r="AI37" s="34"/>
      <c r="AJ37" s="34"/>
      <c r="AK37" s="34"/>
      <c r="AL37" s="34"/>
      <c r="AM37" s="34"/>
      <c r="AN37" s="34"/>
      <c r="AO37" s="34"/>
      <c r="AP37" s="34"/>
      <c r="AQ37" s="34"/>
      <c r="AR37" s="34"/>
      <c r="AS37" s="34"/>
      <c r="AT37" s="8"/>
      <c r="AU37" s="8"/>
      <c r="AV37" s="8"/>
      <c r="AW37" s="8"/>
      <c r="AX37" s="8"/>
      <c r="AY37" s="8"/>
      <c r="AZ37" s="8"/>
      <c r="BA37" s="8"/>
      <c r="BB37" s="8"/>
      <c r="BC37" s="8"/>
      <c r="BD37" s="8"/>
      <c r="BE37" s="8"/>
      <c r="BF37" s="8"/>
      <c r="BG37" s="8"/>
      <c r="BH37" s="8"/>
      <c r="BI37" s="8"/>
      <c r="BJ37" s="8"/>
      <c r="BK37" s="8"/>
      <c r="BL37" s="8"/>
      <c r="BM37" s="8"/>
      <c r="BN37" s="8"/>
      <c r="BO37" s="8"/>
      <c r="BP37" s="8"/>
      <c r="BQ37" s="8"/>
      <c r="BR37" s="8"/>
    </row>
    <row r="38" spans="1:70" s="2" customFormat="1" ht="15" customHeight="1">
      <c r="A38" s="2" t="s">
        <v>40</v>
      </c>
      <c r="B38" s="2">
        <v>2011</v>
      </c>
      <c r="C38" s="3">
        <v>21665049</v>
      </c>
      <c r="D38" s="2" t="s">
        <v>106</v>
      </c>
      <c r="E38" s="3" t="s">
        <v>12</v>
      </c>
      <c r="H38" s="2">
        <v>32</v>
      </c>
      <c r="I38" s="33">
        <f>19/64</f>
        <v>0.296875</v>
      </c>
      <c r="J38" s="34">
        <f>38/64</f>
        <v>0.59375</v>
      </c>
      <c r="K38" s="34"/>
      <c r="L38" s="34"/>
      <c r="M38" s="34"/>
      <c r="N38" s="34"/>
      <c r="O38" s="34"/>
      <c r="P38" s="34"/>
      <c r="Q38" s="34"/>
      <c r="R38" s="34"/>
      <c r="S38" s="34"/>
      <c r="T38" s="34"/>
      <c r="U38" s="34"/>
      <c r="V38" s="34"/>
      <c r="W38" s="34"/>
      <c r="X38" s="34">
        <f>7/64</f>
        <v>0.109375</v>
      </c>
      <c r="Y38" s="34"/>
      <c r="Z38" s="34"/>
      <c r="AA38" s="34"/>
      <c r="AB38" s="34"/>
      <c r="AC38" s="34"/>
      <c r="AD38" s="34"/>
      <c r="AE38" s="34"/>
      <c r="AF38" s="34"/>
      <c r="AG38" s="34"/>
      <c r="AH38" s="34"/>
      <c r="AI38" s="34"/>
      <c r="AJ38" s="34"/>
      <c r="AK38" s="34"/>
      <c r="AL38" s="34"/>
      <c r="AM38" s="34"/>
      <c r="AN38" s="34"/>
      <c r="AO38" s="34"/>
      <c r="AP38" s="34"/>
      <c r="AQ38" s="34"/>
      <c r="AR38" s="34"/>
      <c r="AS38" s="34"/>
      <c r="AT38" s="8"/>
      <c r="AU38" s="8"/>
      <c r="AV38" s="8"/>
      <c r="AW38" s="8"/>
      <c r="AX38" s="8"/>
      <c r="AY38" s="8"/>
      <c r="AZ38" s="8"/>
      <c r="BA38" s="8"/>
      <c r="BB38" s="8"/>
      <c r="BC38" s="8"/>
      <c r="BD38" s="8"/>
      <c r="BE38" s="8"/>
      <c r="BF38" s="8"/>
      <c r="BG38" s="8"/>
      <c r="BH38" s="8"/>
      <c r="BI38" s="8"/>
      <c r="BJ38" s="8"/>
      <c r="BK38" s="8"/>
      <c r="BL38" s="8"/>
      <c r="BM38" s="8"/>
      <c r="BN38" s="8"/>
      <c r="BO38" s="8"/>
      <c r="BP38" s="8"/>
      <c r="BQ38" s="8"/>
      <c r="BR38" s="8"/>
    </row>
    <row r="39" spans="1:70" s="2" customFormat="1" ht="15" customHeight="1">
      <c r="A39" s="2" t="s">
        <v>41</v>
      </c>
      <c r="B39" s="2">
        <v>2005</v>
      </c>
      <c r="C39" s="2">
        <v>16198652</v>
      </c>
      <c r="D39" s="2" t="s">
        <v>106</v>
      </c>
      <c r="E39" s="3" t="s">
        <v>18</v>
      </c>
      <c r="H39" s="2">
        <v>35</v>
      </c>
      <c r="I39" s="33">
        <f>(10+12+1)/70</f>
        <v>0.32857142857142857</v>
      </c>
      <c r="J39" s="34">
        <f>(36+5)/70</f>
        <v>0.58571428571428574</v>
      </c>
      <c r="K39" s="34"/>
      <c r="L39" s="34"/>
      <c r="M39" s="34"/>
      <c r="N39" s="34">
        <v>0</v>
      </c>
      <c r="O39" s="34"/>
      <c r="P39" s="34"/>
      <c r="Q39" s="34"/>
      <c r="R39" s="34"/>
      <c r="S39" s="34"/>
      <c r="T39" s="34"/>
      <c r="U39" s="34"/>
      <c r="V39" s="34"/>
      <c r="W39" s="34"/>
      <c r="X39" s="34">
        <f>6/70</f>
        <v>8.5714285714285715E-2</v>
      </c>
      <c r="Y39" s="34"/>
      <c r="Z39" s="34"/>
      <c r="AA39" s="34"/>
      <c r="AB39" s="34"/>
      <c r="AC39" s="34"/>
      <c r="AD39" s="34"/>
      <c r="AE39" s="34"/>
      <c r="AF39" s="34"/>
      <c r="AG39" s="34"/>
      <c r="AH39" s="34"/>
      <c r="AI39" s="34"/>
      <c r="AJ39" s="34"/>
      <c r="AK39" s="34"/>
      <c r="AL39" s="34"/>
      <c r="AM39" s="34"/>
      <c r="AN39" s="34"/>
      <c r="AO39" s="34"/>
      <c r="AP39" s="34"/>
      <c r="AQ39" s="34"/>
      <c r="AR39" s="34"/>
      <c r="AS39" s="34"/>
      <c r="AT39" s="8"/>
      <c r="AU39" s="8"/>
      <c r="AV39" s="8"/>
      <c r="AW39" s="8"/>
      <c r="AX39" s="8"/>
      <c r="AY39" s="8"/>
      <c r="AZ39" s="8"/>
      <c r="BA39" s="8"/>
      <c r="BB39" s="8"/>
      <c r="BC39" s="8"/>
      <c r="BD39" s="8"/>
      <c r="BE39" s="8"/>
      <c r="BF39" s="8"/>
      <c r="BG39" s="8"/>
      <c r="BH39" s="8"/>
      <c r="BI39" s="8"/>
      <c r="BJ39" s="8"/>
      <c r="BK39" s="8"/>
      <c r="BL39" s="8"/>
      <c r="BM39" s="8"/>
      <c r="BN39" s="8"/>
      <c r="BO39" s="8"/>
      <c r="BP39" s="8"/>
      <c r="BQ39" s="8"/>
      <c r="BR39" s="8"/>
    </row>
    <row r="40" spans="1:70" s="2" customFormat="1" ht="15" customHeight="1">
      <c r="A40" s="2" t="s">
        <v>41</v>
      </c>
      <c r="B40" s="2">
        <v>2005</v>
      </c>
      <c r="C40" s="2">
        <v>16198652</v>
      </c>
      <c r="D40" s="2" t="s">
        <v>106</v>
      </c>
      <c r="E40" s="3" t="s">
        <v>17</v>
      </c>
      <c r="H40" s="2">
        <v>35</v>
      </c>
      <c r="I40" s="33">
        <f>12/70</f>
        <v>0.17142857142857143</v>
      </c>
      <c r="J40" s="34">
        <f>(8+18+18+5)/70</f>
        <v>0.7</v>
      </c>
      <c r="K40" s="34"/>
      <c r="L40" s="34"/>
      <c r="M40" s="34"/>
      <c r="N40" s="34">
        <v>0</v>
      </c>
      <c r="O40" s="34"/>
      <c r="P40" s="34"/>
      <c r="Q40" s="34"/>
      <c r="R40" s="34"/>
      <c r="S40" s="34"/>
      <c r="T40" s="34"/>
      <c r="U40" s="34"/>
      <c r="V40" s="34"/>
      <c r="W40" s="34"/>
      <c r="X40" s="34">
        <f>9/70</f>
        <v>0.12857142857142856</v>
      </c>
      <c r="Y40" s="34"/>
      <c r="Z40" s="34"/>
      <c r="AA40" s="34"/>
      <c r="AB40" s="34"/>
      <c r="AC40" s="34"/>
      <c r="AD40" s="34"/>
      <c r="AE40" s="34"/>
      <c r="AF40" s="34"/>
      <c r="AG40" s="34"/>
      <c r="AH40" s="34"/>
      <c r="AI40" s="34"/>
      <c r="AJ40" s="34"/>
      <c r="AK40" s="34"/>
      <c r="AL40" s="34"/>
      <c r="AM40" s="34"/>
      <c r="AN40" s="34"/>
      <c r="AO40" s="34"/>
      <c r="AP40" s="34"/>
      <c r="AQ40" s="34"/>
      <c r="AR40" s="34"/>
      <c r="AS40" s="34"/>
      <c r="AT40" s="8"/>
      <c r="AU40" s="8"/>
      <c r="AV40" s="8"/>
      <c r="AW40" s="8"/>
      <c r="AX40" s="8"/>
      <c r="AY40" s="8"/>
      <c r="AZ40" s="8"/>
      <c r="BA40" s="8"/>
      <c r="BB40" s="8"/>
      <c r="BC40" s="8"/>
      <c r="BD40" s="8"/>
      <c r="BE40" s="8"/>
      <c r="BF40" s="8"/>
      <c r="BG40" s="8"/>
      <c r="BH40" s="8"/>
      <c r="BI40" s="8"/>
      <c r="BJ40" s="8"/>
      <c r="BK40" s="8"/>
      <c r="BL40" s="8"/>
      <c r="BM40" s="8"/>
      <c r="BN40" s="8"/>
      <c r="BO40" s="8"/>
      <c r="BP40" s="8"/>
      <c r="BQ40" s="8"/>
      <c r="BR40" s="8"/>
    </row>
    <row r="41" spans="1:70" s="8" customFormat="1" ht="15" customHeight="1">
      <c r="A41" s="2" t="s">
        <v>32</v>
      </c>
      <c r="B41" s="2">
        <v>2006</v>
      </c>
      <c r="C41" s="2">
        <v>16906022</v>
      </c>
      <c r="D41" s="2" t="s">
        <v>106</v>
      </c>
      <c r="E41" s="10" t="s">
        <v>17</v>
      </c>
      <c r="H41" s="8">
        <v>97</v>
      </c>
      <c r="I41" s="33">
        <v>0.12</v>
      </c>
      <c r="J41" s="37">
        <v>0.79</v>
      </c>
      <c r="K41" s="37"/>
      <c r="L41" s="37"/>
      <c r="M41" s="37"/>
      <c r="N41" s="37">
        <v>0</v>
      </c>
      <c r="O41" s="37"/>
      <c r="P41" s="37"/>
      <c r="Q41" s="37"/>
      <c r="R41" s="37"/>
      <c r="S41" s="37"/>
      <c r="T41" s="37"/>
      <c r="U41" s="37"/>
      <c r="V41" s="37"/>
      <c r="W41" s="37"/>
      <c r="X41" s="37">
        <v>0.09</v>
      </c>
      <c r="Y41" s="37"/>
      <c r="Z41" s="37"/>
      <c r="AA41" s="37"/>
      <c r="AB41" s="37"/>
      <c r="AC41" s="37"/>
      <c r="AD41" s="37"/>
      <c r="AE41" s="37"/>
      <c r="AF41" s="37"/>
      <c r="AG41" s="37"/>
      <c r="AH41" s="37"/>
      <c r="AI41" s="37"/>
      <c r="AJ41" s="37"/>
      <c r="AK41" s="37"/>
      <c r="AL41" s="37"/>
      <c r="AM41" s="37"/>
      <c r="AN41" s="37"/>
      <c r="AO41" s="37"/>
      <c r="AP41" s="37"/>
      <c r="AQ41" s="37"/>
      <c r="AR41" s="37"/>
      <c r="AS41" s="37"/>
    </row>
    <row r="42" spans="1:70" s="8" customFormat="1" ht="15" customHeight="1">
      <c r="A42" s="2" t="s">
        <v>21</v>
      </c>
      <c r="B42" s="2">
        <v>2008</v>
      </c>
      <c r="C42" s="2">
        <v>19122343</v>
      </c>
      <c r="D42" s="2" t="s">
        <v>106</v>
      </c>
      <c r="E42" s="10" t="s">
        <v>17</v>
      </c>
      <c r="H42" s="8">
        <v>96</v>
      </c>
      <c r="I42" s="33">
        <v>0.193</v>
      </c>
      <c r="J42" s="37">
        <v>0.71399999999999997</v>
      </c>
      <c r="K42" s="37"/>
      <c r="L42" s="37"/>
      <c r="M42" s="37"/>
      <c r="N42" s="37">
        <v>0</v>
      </c>
      <c r="O42" s="37"/>
      <c r="P42" s="37"/>
      <c r="Q42" s="37"/>
      <c r="R42" s="37"/>
      <c r="S42" s="37"/>
      <c r="T42" s="37"/>
      <c r="U42" s="37"/>
      <c r="V42" s="37"/>
      <c r="W42" s="37"/>
      <c r="X42" s="37">
        <v>9.2999999999999999E-2</v>
      </c>
      <c r="Y42" s="37"/>
      <c r="Z42" s="37"/>
      <c r="AA42" s="37"/>
      <c r="AB42" s="37"/>
      <c r="AC42" s="37"/>
      <c r="AD42" s="37"/>
      <c r="AE42" s="37"/>
      <c r="AF42" s="37"/>
      <c r="AG42" s="37"/>
      <c r="AH42" s="37"/>
      <c r="AI42" s="37"/>
      <c r="AJ42" s="37"/>
      <c r="AK42" s="37"/>
      <c r="AL42" s="37"/>
      <c r="AM42" s="37"/>
      <c r="AN42" s="37"/>
      <c r="AO42" s="37"/>
      <c r="AP42" s="37"/>
      <c r="AQ42" s="37"/>
      <c r="AR42" s="37"/>
      <c r="AS42" s="37"/>
    </row>
    <row r="43" spans="1:70" s="8" customFormat="1" ht="15" customHeight="1">
      <c r="B43" s="9"/>
      <c r="G43" s="7"/>
      <c r="I43" s="33"/>
      <c r="J43" s="33"/>
      <c r="K43" s="33"/>
      <c r="L43" s="33"/>
      <c r="M43" s="33"/>
      <c r="N43" s="33"/>
      <c r="O43" s="33"/>
      <c r="P43" s="33"/>
      <c r="Q43" s="33"/>
      <c r="R43" s="33"/>
      <c r="S43" s="33"/>
      <c r="T43" s="33"/>
      <c r="U43" s="33"/>
      <c r="V43" s="33"/>
      <c r="W43" s="33"/>
      <c r="X43" s="33"/>
      <c r="Y43" s="33"/>
      <c r="Z43" s="33"/>
      <c r="AA43" s="33"/>
      <c r="AB43" s="33"/>
      <c r="AC43" s="33"/>
      <c r="AD43" s="33"/>
      <c r="AE43" s="33"/>
      <c r="AF43" s="33"/>
      <c r="AG43" s="33"/>
      <c r="AH43" s="33"/>
      <c r="AI43" s="33"/>
      <c r="AJ43" s="33"/>
      <c r="AK43" s="33"/>
      <c r="AL43" s="33"/>
      <c r="AM43" s="33"/>
      <c r="AN43" s="33"/>
      <c r="AO43" s="33"/>
      <c r="AP43" s="33"/>
      <c r="AQ43" s="33"/>
      <c r="AR43" s="33"/>
      <c r="AS43" s="33"/>
    </row>
    <row r="44" spans="1:70" s="41" customFormat="1" ht="15" customHeight="1">
      <c r="A44" s="15" t="s">
        <v>7</v>
      </c>
      <c r="B44" s="16"/>
      <c r="C44" s="16"/>
      <c r="D44" s="16"/>
      <c r="E44" s="16"/>
      <c r="F44" s="16"/>
      <c r="G44" s="16"/>
      <c r="H44" s="16"/>
      <c r="I44" s="63">
        <f>IFERROR(SUMPRODUCT(I24:I42,--(I24:I42&lt;&gt;""),$H$24:$H$42)/SUMPRODUCT($H$24:$H$42,--(I24:I42&lt;&gt;"")),"")</f>
        <v>0.2354772528433946</v>
      </c>
      <c r="J44" s="63">
        <f t="shared" ref="J44:AS44" si="9">IFERROR(SUMPRODUCT(J24:J42,--(J24:J42&lt;&gt;""),$H$24:$H$42)/SUMPRODUCT($H$24:$H$42,--(J24:J42&lt;&gt;"")),"")</f>
        <v>0.5649776695087293</v>
      </c>
      <c r="K44" s="63" t="str">
        <f t="shared" si="9"/>
        <v/>
      </c>
      <c r="L44" s="63" t="str">
        <f t="shared" si="9"/>
        <v/>
      </c>
      <c r="M44" s="63" t="str">
        <f t="shared" si="9"/>
        <v/>
      </c>
      <c r="N44" s="63">
        <f t="shared" si="9"/>
        <v>1.852004716981132E-3</v>
      </c>
      <c r="O44" s="63" t="str">
        <f t="shared" si="9"/>
        <v/>
      </c>
      <c r="P44" s="63" t="str">
        <f t="shared" si="9"/>
        <v/>
      </c>
      <c r="Q44" s="63" t="str">
        <f t="shared" si="9"/>
        <v/>
      </c>
      <c r="R44" s="63" t="str">
        <f t="shared" si="9"/>
        <v/>
      </c>
      <c r="S44" s="63" t="str">
        <f t="shared" si="9"/>
        <v/>
      </c>
      <c r="T44" s="63" t="str">
        <f t="shared" si="9"/>
        <v/>
      </c>
      <c r="U44" s="63" t="str">
        <f t="shared" si="9"/>
        <v/>
      </c>
      <c r="V44" s="63" t="str">
        <f t="shared" si="9"/>
        <v/>
      </c>
      <c r="W44" s="63" t="str">
        <f t="shared" si="9"/>
        <v/>
      </c>
      <c r="X44" s="63">
        <f t="shared" si="9"/>
        <v>0.10630305755395685</v>
      </c>
      <c r="Y44" s="63">
        <f t="shared" si="9"/>
        <v>7.991044776119402E-2</v>
      </c>
      <c r="Z44" s="63">
        <f t="shared" si="9"/>
        <v>0.13300000000000001</v>
      </c>
      <c r="AA44" s="63">
        <f t="shared" si="9"/>
        <v>4.0000000000000001E-3</v>
      </c>
      <c r="AB44" s="63">
        <f t="shared" si="9"/>
        <v>0.15</v>
      </c>
      <c r="AC44" s="63">
        <f t="shared" si="9"/>
        <v>6.0000000000000001E-3</v>
      </c>
      <c r="AD44" s="63">
        <f t="shared" si="9"/>
        <v>4.2000000000000003E-2</v>
      </c>
      <c r="AE44" s="63" t="str">
        <f t="shared" si="9"/>
        <v/>
      </c>
      <c r="AF44" s="63" t="str">
        <f t="shared" si="9"/>
        <v/>
      </c>
      <c r="AG44" s="63" t="str">
        <f t="shared" si="9"/>
        <v/>
      </c>
      <c r="AH44" s="63" t="str">
        <f t="shared" si="9"/>
        <v/>
      </c>
      <c r="AI44" s="63" t="str">
        <f t="shared" si="9"/>
        <v/>
      </c>
      <c r="AJ44" s="63" t="str">
        <f t="shared" si="9"/>
        <v/>
      </c>
      <c r="AK44" s="63" t="str">
        <f t="shared" si="9"/>
        <v/>
      </c>
      <c r="AL44" s="63" t="str">
        <f t="shared" si="9"/>
        <v/>
      </c>
      <c r="AM44" s="63" t="str">
        <f t="shared" si="9"/>
        <v/>
      </c>
      <c r="AN44" s="63" t="str">
        <f t="shared" si="9"/>
        <v/>
      </c>
      <c r="AO44" s="63" t="str">
        <f t="shared" si="9"/>
        <v/>
      </c>
      <c r="AP44" s="63" t="str">
        <f t="shared" si="9"/>
        <v/>
      </c>
      <c r="AQ44" s="63" t="str">
        <f t="shared" si="9"/>
        <v/>
      </c>
      <c r="AR44" s="63">
        <f t="shared" si="9"/>
        <v>0</v>
      </c>
      <c r="AS44" s="63" t="str">
        <f t="shared" si="9"/>
        <v/>
      </c>
      <c r="AT44" s="8"/>
      <c r="AU44" s="8"/>
      <c r="AV44" s="8"/>
      <c r="AW44" s="8"/>
      <c r="AX44" s="8"/>
      <c r="AY44" s="8"/>
      <c r="AZ44" s="8"/>
      <c r="BA44" s="8"/>
      <c r="BB44" s="8"/>
      <c r="BC44" s="8"/>
      <c r="BD44" s="8"/>
      <c r="BE44" s="8"/>
      <c r="BF44" s="8"/>
      <c r="BG44" s="8"/>
      <c r="BH44" s="8"/>
      <c r="BI44" s="8"/>
      <c r="BJ44" s="8"/>
      <c r="BK44" s="8"/>
      <c r="BL44" s="8"/>
      <c r="BM44" s="8"/>
      <c r="BN44" s="8"/>
      <c r="BO44" s="8"/>
      <c r="BP44" s="8"/>
      <c r="BQ44" s="8"/>
      <c r="BR44" s="8"/>
    </row>
    <row r="45" spans="1:70" s="41" customFormat="1" ht="15" customHeight="1">
      <c r="A45" s="15" t="s">
        <v>8</v>
      </c>
      <c r="B45" s="16"/>
      <c r="C45" s="16"/>
      <c r="D45" s="16"/>
      <c r="E45" s="16"/>
      <c r="F45" s="16"/>
      <c r="G45" s="16"/>
      <c r="H45" s="16"/>
      <c r="I45" s="32">
        <f>IF(I44="","",MIN(I24:I42))</f>
        <v>8.9999999999999993E-3</v>
      </c>
      <c r="J45" s="32">
        <f t="shared" ref="J45:AS45" si="10">IF(J44="","",MIN(J24:J42))</f>
        <v>0.29499999999999998</v>
      </c>
      <c r="K45" s="32" t="str">
        <f t="shared" si="10"/>
        <v/>
      </c>
      <c r="L45" s="32" t="str">
        <f t="shared" si="10"/>
        <v/>
      </c>
      <c r="M45" s="32" t="str">
        <f t="shared" si="10"/>
        <v/>
      </c>
      <c r="N45" s="32">
        <f t="shared" si="10"/>
        <v>0</v>
      </c>
      <c r="O45" s="32" t="str">
        <f t="shared" si="10"/>
        <v/>
      </c>
      <c r="P45" s="32" t="str">
        <f t="shared" si="10"/>
        <v/>
      </c>
      <c r="Q45" s="32" t="str">
        <f t="shared" si="10"/>
        <v/>
      </c>
      <c r="R45" s="32" t="str">
        <f t="shared" si="10"/>
        <v/>
      </c>
      <c r="S45" s="32" t="str">
        <f t="shared" si="10"/>
        <v/>
      </c>
      <c r="T45" s="32" t="str">
        <f t="shared" si="10"/>
        <v/>
      </c>
      <c r="U45" s="32" t="str">
        <f t="shared" si="10"/>
        <v/>
      </c>
      <c r="V45" s="32" t="str">
        <f t="shared" si="10"/>
        <v/>
      </c>
      <c r="W45" s="32" t="str">
        <f t="shared" si="10"/>
        <v/>
      </c>
      <c r="X45" s="32">
        <f t="shared" si="10"/>
        <v>0.03</v>
      </c>
      <c r="Y45" s="32">
        <f t="shared" si="10"/>
        <v>3.7999999999999999E-2</v>
      </c>
      <c r="Z45" s="32">
        <f t="shared" si="10"/>
        <v>0.13300000000000001</v>
      </c>
      <c r="AA45" s="32">
        <f t="shared" si="10"/>
        <v>4.0000000000000001E-3</v>
      </c>
      <c r="AB45" s="32">
        <f t="shared" si="10"/>
        <v>0.15</v>
      </c>
      <c r="AC45" s="32">
        <f t="shared" si="10"/>
        <v>6.0000000000000001E-3</v>
      </c>
      <c r="AD45" s="32">
        <f t="shared" si="10"/>
        <v>4.2000000000000003E-2</v>
      </c>
      <c r="AE45" s="32" t="str">
        <f t="shared" si="10"/>
        <v/>
      </c>
      <c r="AF45" s="32" t="str">
        <f t="shared" si="10"/>
        <v/>
      </c>
      <c r="AG45" s="32" t="str">
        <f t="shared" si="10"/>
        <v/>
      </c>
      <c r="AH45" s="32" t="str">
        <f t="shared" si="10"/>
        <v/>
      </c>
      <c r="AI45" s="32" t="str">
        <f t="shared" si="10"/>
        <v/>
      </c>
      <c r="AJ45" s="32" t="str">
        <f t="shared" si="10"/>
        <v/>
      </c>
      <c r="AK45" s="32" t="str">
        <f t="shared" si="10"/>
        <v/>
      </c>
      <c r="AL45" s="32" t="str">
        <f t="shared" si="10"/>
        <v/>
      </c>
      <c r="AM45" s="32" t="str">
        <f t="shared" si="10"/>
        <v/>
      </c>
      <c r="AN45" s="32" t="str">
        <f t="shared" si="10"/>
        <v/>
      </c>
      <c r="AO45" s="32" t="str">
        <f t="shared" si="10"/>
        <v/>
      </c>
      <c r="AP45" s="32" t="str">
        <f t="shared" si="10"/>
        <v/>
      </c>
      <c r="AQ45" s="32" t="str">
        <f t="shared" si="10"/>
        <v/>
      </c>
      <c r="AR45" s="32">
        <f t="shared" si="10"/>
        <v>0</v>
      </c>
      <c r="AS45" s="32" t="str">
        <f t="shared" si="10"/>
        <v/>
      </c>
      <c r="AT45" s="8"/>
      <c r="AU45" s="8"/>
      <c r="AV45" s="8"/>
      <c r="AW45" s="8"/>
      <c r="AX45" s="8"/>
      <c r="AY45" s="8"/>
      <c r="AZ45" s="8"/>
      <c r="BA45" s="8"/>
      <c r="BB45" s="8"/>
      <c r="BC45" s="8"/>
      <c r="BD45" s="8"/>
      <c r="BE45" s="8"/>
      <c r="BF45" s="8"/>
      <c r="BG45" s="8"/>
      <c r="BH45" s="8"/>
      <c r="BI45" s="8"/>
      <c r="BJ45" s="8"/>
      <c r="BK45" s="8"/>
      <c r="BL45" s="8"/>
      <c r="BM45" s="8"/>
      <c r="BN45" s="8"/>
      <c r="BO45" s="8"/>
      <c r="BP45" s="8"/>
      <c r="BQ45" s="8"/>
      <c r="BR45" s="8"/>
    </row>
    <row r="46" spans="1:70" s="41" customFormat="1" ht="15" customHeight="1">
      <c r="A46" s="15" t="s">
        <v>9</v>
      </c>
      <c r="B46" s="16"/>
      <c r="C46" s="16"/>
      <c r="D46" s="16"/>
      <c r="E46" s="16"/>
      <c r="F46" s="16"/>
      <c r="G46" s="16"/>
      <c r="H46" s="16"/>
      <c r="I46" s="32">
        <f>IF(I44="","",MAX(I24:I42))</f>
        <v>0.35199999999999998</v>
      </c>
      <c r="J46" s="32">
        <f t="shared" ref="J46:AS46" si="11">IF(J44="","",MAX(J24:J42))</f>
        <v>0.79</v>
      </c>
      <c r="K46" s="32" t="str">
        <f t="shared" si="11"/>
        <v/>
      </c>
      <c r="L46" s="32" t="str">
        <f t="shared" si="11"/>
        <v/>
      </c>
      <c r="M46" s="32" t="str">
        <f t="shared" si="11"/>
        <v/>
      </c>
      <c r="N46" s="32">
        <f t="shared" si="11"/>
        <v>1.2E-2</v>
      </c>
      <c r="O46" s="32" t="str">
        <f t="shared" si="11"/>
        <v/>
      </c>
      <c r="P46" s="32" t="str">
        <f t="shared" si="11"/>
        <v/>
      </c>
      <c r="Q46" s="32" t="str">
        <f t="shared" si="11"/>
        <v/>
      </c>
      <c r="R46" s="32" t="str">
        <f t="shared" si="11"/>
        <v/>
      </c>
      <c r="S46" s="32" t="str">
        <f t="shared" si="11"/>
        <v/>
      </c>
      <c r="T46" s="32" t="str">
        <f t="shared" si="11"/>
        <v/>
      </c>
      <c r="U46" s="32" t="str">
        <f t="shared" si="11"/>
        <v/>
      </c>
      <c r="V46" s="32" t="str">
        <f t="shared" si="11"/>
        <v/>
      </c>
      <c r="W46" s="32" t="str">
        <f t="shared" si="11"/>
        <v/>
      </c>
      <c r="X46" s="32">
        <f t="shared" si="11"/>
        <v>0.22916666666666666</v>
      </c>
      <c r="Y46" s="32">
        <f t="shared" si="11"/>
        <v>0.14199999999999999</v>
      </c>
      <c r="Z46" s="32">
        <f t="shared" si="11"/>
        <v>0.13300000000000001</v>
      </c>
      <c r="AA46" s="32">
        <f t="shared" si="11"/>
        <v>4.0000000000000001E-3</v>
      </c>
      <c r="AB46" s="32">
        <f t="shared" si="11"/>
        <v>0.15</v>
      </c>
      <c r="AC46" s="32">
        <f t="shared" si="11"/>
        <v>6.0000000000000001E-3</v>
      </c>
      <c r="AD46" s="32">
        <f t="shared" si="11"/>
        <v>4.2000000000000003E-2</v>
      </c>
      <c r="AE46" s="32" t="str">
        <f t="shared" si="11"/>
        <v/>
      </c>
      <c r="AF46" s="32" t="str">
        <f t="shared" si="11"/>
        <v/>
      </c>
      <c r="AG46" s="32" t="str">
        <f t="shared" si="11"/>
        <v/>
      </c>
      <c r="AH46" s="32" t="str">
        <f t="shared" si="11"/>
        <v/>
      </c>
      <c r="AI46" s="32" t="str">
        <f t="shared" si="11"/>
        <v/>
      </c>
      <c r="AJ46" s="32" t="str">
        <f t="shared" si="11"/>
        <v/>
      </c>
      <c r="AK46" s="32" t="str">
        <f t="shared" si="11"/>
        <v/>
      </c>
      <c r="AL46" s="32" t="str">
        <f t="shared" si="11"/>
        <v/>
      </c>
      <c r="AM46" s="32" t="str">
        <f t="shared" si="11"/>
        <v/>
      </c>
      <c r="AN46" s="32" t="str">
        <f t="shared" si="11"/>
        <v/>
      </c>
      <c r="AO46" s="32" t="str">
        <f t="shared" si="11"/>
        <v/>
      </c>
      <c r="AP46" s="32" t="str">
        <f t="shared" si="11"/>
        <v/>
      </c>
      <c r="AQ46" s="32" t="str">
        <f t="shared" si="11"/>
        <v/>
      </c>
      <c r="AR46" s="32">
        <f t="shared" si="11"/>
        <v>0</v>
      </c>
      <c r="AS46" s="32" t="str">
        <f t="shared" si="11"/>
        <v/>
      </c>
      <c r="AT46" s="8"/>
      <c r="AU46" s="8"/>
      <c r="AV46" s="8"/>
      <c r="AW46" s="8"/>
      <c r="AX46" s="8"/>
      <c r="AY46" s="8"/>
      <c r="AZ46" s="8"/>
      <c r="BA46" s="8"/>
      <c r="BB46" s="8"/>
      <c r="BC46" s="8"/>
      <c r="BD46" s="8"/>
      <c r="BE46" s="8"/>
      <c r="BF46" s="8"/>
      <c r="BG46" s="8"/>
      <c r="BH46" s="8"/>
      <c r="BI46" s="8"/>
      <c r="BJ46" s="8"/>
      <c r="BK46" s="8"/>
      <c r="BL46" s="8"/>
      <c r="BM46" s="8"/>
      <c r="BN46" s="8"/>
      <c r="BO46" s="8"/>
      <c r="BP46" s="8"/>
      <c r="BQ46" s="8"/>
      <c r="BR46" s="8"/>
    </row>
    <row r="47" spans="1:70" s="8" customFormat="1" ht="15" customHeight="1">
      <c r="A47" s="4"/>
      <c r="B47" s="4"/>
      <c r="C47" s="4"/>
      <c r="D47" s="4"/>
      <c r="E47" s="4"/>
      <c r="F47" s="4"/>
      <c r="G47" s="4"/>
      <c r="H47" s="4"/>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c r="AN47" s="33"/>
      <c r="AO47" s="33"/>
      <c r="AP47" s="33"/>
      <c r="AQ47" s="33"/>
      <c r="AR47" s="33"/>
      <c r="AS47" s="33"/>
    </row>
    <row r="48" spans="1:70" s="2" customFormat="1" ht="15" customHeight="1">
      <c r="A48" s="2" t="s">
        <v>41</v>
      </c>
      <c r="B48" s="2">
        <v>2005</v>
      </c>
      <c r="C48" s="2">
        <v>16198652</v>
      </c>
      <c r="D48" s="8" t="s">
        <v>107</v>
      </c>
      <c r="E48" s="10" t="s">
        <v>13</v>
      </c>
      <c r="F48" s="8"/>
      <c r="G48" s="4"/>
      <c r="H48" s="8">
        <v>36</v>
      </c>
      <c r="I48" s="33">
        <f>(16+13+5)/72</f>
        <v>0.47222222222222221</v>
      </c>
      <c r="J48" s="37">
        <f>(13+8+1)/72</f>
        <v>0.30555555555555558</v>
      </c>
      <c r="K48" s="37"/>
      <c r="L48" s="37"/>
      <c r="M48" s="37"/>
      <c r="N48" s="37">
        <f>1/72</f>
        <v>1.3888888888888888E-2</v>
      </c>
      <c r="O48" s="37"/>
      <c r="P48" s="37"/>
      <c r="Q48" s="37"/>
      <c r="R48" s="37"/>
      <c r="S48" s="37"/>
      <c r="T48" s="37"/>
      <c r="U48" s="37"/>
      <c r="V48" s="37"/>
      <c r="W48" s="37"/>
      <c r="X48" s="37">
        <f>(6+8)/72</f>
        <v>0.19444444444444445</v>
      </c>
      <c r="Y48" s="37"/>
      <c r="Z48" s="37"/>
      <c r="AA48" s="37"/>
      <c r="AB48" s="37"/>
      <c r="AC48" s="37"/>
      <c r="AD48" s="37"/>
      <c r="AE48" s="37"/>
      <c r="AF48" s="37"/>
      <c r="AG48" s="37"/>
      <c r="AH48" s="37"/>
      <c r="AI48" s="37"/>
      <c r="AJ48" s="37"/>
      <c r="AK48" s="37"/>
      <c r="AL48" s="37"/>
      <c r="AM48" s="37"/>
      <c r="AN48" s="37"/>
      <c r="AO48" s="37"/>
      <c r="AP48" s="37"/>
      <c r="AQ48" s="37"/>
      <c r="AR48" s="37"/>
      <c r="AS48" s="37"/>
      <c r="AT48" s="8"/>
      <c r="AU48" s="8"/>
      <c r="AV48" s="8"/>
      <c r="AW48" s="8"/>
      <c r="AX48" s="8"/>
      <c r="AY48" s="8"/>
      <c r="AZ48" s="8"/>
      <c r="BA48" s="8"/>
      <c r="BB48" s="8"/>
      <c r="BC48" s="8"/>
      <c r="BD48" s="8"/>
      <c r="BE48" s="8"/>
      <c r="BF48" s="8"/>
      <c r="BG48" s="8"/>
      <c r="BH48" s="8"/>
      <c r="BI48" s="8"/>
      <c r="BJ48" s="8"/>
      <c r="BK48" s="8"/>
      <c r="BL48" s="8"/>
      <c r="BM48" s="8"/>
      <c r="BN48" s="8"/>
      <c r="BO48" s="8"/>
      <c r="BP48" s="8"/>
      <c r="BQ48" s="8"/>
      <c r="BR48" s="8"/>
    </row>
    <row r="49" spans="1:70" s="2" customFormat="1" ht="15" customHeight="1">
      <c r="A49" s="8" t="s">
        <v>43</v>
      </c>
      <c r="B49" s="8">
        <v>2006</v>
      </c>
      <c r="C49" s="8">
        <v>16515396</v>
      </c>
      <c r="D49" s="8" t="s">
        <v>107</v>
      </c>
      <c r="E49" s="7" t="s">
        <v>42</v>
      </c>
      <c r="F49" s="8"/>
      <c r="G49" s="4"/>
      <c r="H49" s="8">
        <v>250</v>
      </c>
      <c r="I49" s="33">
        <v>0.49</v>
      </c>
      <c r="J49" s="37">
        <v>0.33</v>
      </c>
      <c r="K49" s="37"/>
      <c r="L49" s="37"/>
      <c r="M49" s="37"/>
      <c r="N49" s="37">
        <v>0.01</v>
      </c>
      <c r="O49" s="37"/>
      <c r="P49" s="37"/>
      <c r="Q49" s="37"/>
      <c r="R49" s="37"/>
      <c r="S49" s="37"/>
      <c r="T49" s="37"/>
      <c r="U49" s="37"/>
      <c r="V49" s="37"/>
      <c r="W49" s="37"/>
      <c r="X49" s="37">
        <v>0.09</v>
      </c>
      <c r="Y49" s="37"/>
      <c r="Z49" s="37">
        <v>0.02</v>
      </c>
      <c r="AA49" s="37"/>
      <c r="AB49" s="37"/>
      <c r="AC49" s="37"/>
      <c r="AD49" s="37">
        <v>0.04</v>
      </c>
      <c r="AE49" s="37"/>
      <c r="AF49" s="37"/>
      <c r="AG49" s="37"/>
      <c r="AH49" s="37"/>
      <c r="AI49" s="37"/>
      <c r="AJ49" s="37"/>
      <c r="AK49" s="37"/>
      <c r="AL49" s="37"/>
      <c r="AM49" s="37"/>
      <c r="AN49" s="37"/>
      <c r="AO49" s="37"/>
      <c r="AP49" s="37"/>
      <c r="AQ49" s="37"/>
      <c r="AR49" s="37"/>
      <c r="AS49" s="37"/>
      <c r="AT49" s="8"/>
      <c r="AU49" s="8"/>
      <c r="AV49" s="8"/>
      <c r="AW49" s="8"/>
      <c r="AX49" s="8"/>
      <c r="AY49" s="8"/>
      <c r="AZ49" s="8"/>
      <c r="BA49" s="8"/>
      <c r="BB49" s="8"/>
      <c r="BC49" s="8"/>
      <c r="BD49" s="8"/>
      <c r="BE49" s="8"/>
      <c r="BF49" s="8"/>
      <c r="BG49" s="8"/>
      <c r="BH49" s="8"/>
      <c r="BI49" s="8"/>
      <c r="BJ49" s="8"/>
      <c r="BK49" s="8"/>
      <c r="BL49" s="8"/>
      <c r="BM49" s="8"/>
      <c r="BN49" s="8"/>
      <c r="BO49" s="8"/>
      <c r="BP49" s="8"/>
      <c r="BQ49" s="8"/>
      <c r="BR49" s="8"/>
    </row>
    <row r="50" spans="1:70" s="2" customFormat="1" ht="15" customHeight="1">
      <c r="A50" s="2" t="s">
        <v>22</v>
      </c>
      <c r="B50" s="2">
        <v>2006</v>
      </c>
      <c r="C50" s="2">
        <v>16758257</v>
      </c>
      <c r="D50" s="8" t="s">
        <v>107</v>
      </c>
      <c r="E50" s="7" t="s">
        <v>44</v>
      </c>
      <c r="F50" s="8"/>
      <c r="G50" s="4"/>
      <c r="H50" s="8">
        <v>468</v>
      </c>
      <c r="I50" s="33">
        <v>0.107</v>
      </c>
      <c r="J50" s="34">
        <v>2.1999999999999999E-2</v>
      </c>
      <c r="K50" s="34"/>
      <c r="L50" s="34"/>
      <c r="M50" s="34"/>
      <c r="N50" s="34">
        <v>2.7E-2</v>
      </c>
      <c r="O50" s="34"/>
      <c r="P50" s="34"/>
      <c r="Q50" s="34"/>
      <c r="R50" s="34"/>
      <c r="S50" s="34"/>
      <c r="T50" s="34"/>
      <c r="U50" s="34"/>
      <c r="V50" s="34"/>
      <c r="W50" s="34"/>
      <c r="X50" s="34">
        <v>2.4E-2</v>
      </c>
      <c r="Y50" s="34">
        <v>7.9000000000000001E-2</v>
      </c>
      <c r="Z50" s="34">
        <v>6.9000000000000006E-2</v>
      </c>
      <c r="AA50" s="34">
        <v>0.126</v>
      </c>
      <c r="AB50" s="34"/>
      <c r="AC50" s="34">
        <v>0.02</v>
      </c>
      <c r="AD50" s="34">
        <v>1.6E-2</v>
      </c>
      <c r="AE50" s="34"/>
      <c r="AF50" s="34"/>
      <c r="AG50" s="34"/>
      <c r="AH50" s="34"/>
      <c r="AI50" s="34"/>
      <c r="AJ50" s="34"/>
      <c r="AK50" s="34"/>
      <c r="AL50" s="34"/>
      <c r="AM50" s="34"/>
      <c r="AN50" s="34"/>
      <c r="AO50" s="34"/>
      <c r="AP50" s="34"/>
      <c r="AQ50" s="34"/>
      <c r="AR50" s="34"/>
      <c r="AS50" s="34"/>
      <c r="AT50" s="8"/>
      <c r="AU50" s="8"/>
      <c r="AV50" s="8"/>
      <c r="AW50" s="8"/>
      <c r="AX50" s="8"/>
      <c r="AY50" s="8"/>
      <c r="AZ50" s="8"/>
      <c r="BA50" s="8"/>
      <c r="BB50" s="8"/>
      <c r="BC50" s="8"/>
      <c r="BD50" s="8"/>
      <c r="BE50" s="8"/>
      <c r="BF50" s="8"/>
      <c r="BG50" s="8"/>
      <c r="BH50" s="8"/>
      <c r="BI50" s="8"/>
      <c r="BJ50" s="8"/>
      <c r="BK50" s="8"/>
      <c r="BL50" s="8"/>
      <c r="BM50" s="8"/>
      <c r="BN50" s="8"/>
      <c r="BO50" s="8"/>
      <c r="BP50" s="8"/>
      <c r="BQ50" s="8"/>
      <c r="BR50" s="8"/>
    </row>
    <row r="51" spans="1:70" s="2" customFormat="1" ht="15" customHeight="1">
      <c r="A51" s="8" t="s">
        <v>21</v>
      </c>
      <c r="B51" s="8">
        <v>2007</v>
      </c>
      <c r="C51" s="8">
        <v>17622941</v>
      </c>
      <c r="D51" s="8" t="s">
        <v>107</v>
      </c>
      <c r="E51" s="7" t="s">
        <v>45</v>
      </c>
      <c r="F51" s="8"/>
      <c r="G51" s="4"/>
      <c r="H51" s="8">
        <v>69</v>
      </c>
      <c r="I51" s="33">
        <f>(26+26+24)/138</f>
        <v>0.55072463768115942</v>
      </c>
      <c r="J51" s="37">
        <f>27/138</f>
        <v>0.19565217391304349</v>
      </c>
      <c r="K51" s="37"/>
      <c r="L51" s="37"/>
      <c r="M51" s="37"/>
      <c r="N51" s="37">
        <f>1/138</f>
        <v>7.246376811594203E-3</v>
      </c>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8"/>
      <c r="AU51" s="8"/>
      <c r="AV51" s="8"/>
      <c r="AW51" s="8"/>
      <c r="AX51" s="8"/>
      <c r="AY51" s="8"/>
      <c r="AZ51" s="8"/>
      <c r="BA51" s="8"/>
      <c r="BB51" s="8"/>
      <c r="BC51" s="8"/>
      <c r="BD51" s="8"/>
      <c r="BE51" s="8"/>
      <c r="BF51" s="8"/>
      <c r="BG51" s="8"/>
      <c r="BH51" s="8"/>
      <c r="BI51" s="8"/>
      <c r="BJ51" s="8"/>
      <c r="BK51" s="8"/>
      <c r="BL51" s="8"/>
      <c r="BM51" s="8"/>
      <c r="BN51" s="8"/>
      <c r="BO51" s="8"/>
      <c r="BP51" s="8"/>
      <c r="BQ51" s="8"/>
      <c r="BR51" s="8"/>
    </row>
    <row r="52" spans="1:70" s="2" customFormat="1" ht="15" customHeight="1">
      <c r="A52" s="2" t="s">
        <v>46</v>
      </c>
      <c r="B52" s="2">
        <v>2008</v>
      </c>
      <c r="C52" s="2">
        <v>18043684</v>
      </c>
      <c r="D52" s="8" t="s">
        <v>107</v>
      </c>
      <c r="E52" s="7" t="s">
        <v>42</v>
      </c>
      <c r="F52" s="8"/>
      <c r="G52" s="4"/>
      <c r="H52" s="8">
        <v>99</v>
      </c>
      <c r="I52" s="33">
        <v>0.57699999999999996</v>
      </c>
      <c r="J52" s="34">
        <v>0.246</v>
      </c>
      <c r="K52" s="34"/>
      <c r="L52" s="34"/>
      <c r="M52" s="34"/>
      <c r="N52" s="34">
        <v>2.7E-2</v>
      </c>
      <c r="O52" s="34"/>
      <c r="P52" s="34"/>
      <c r="Q52" s="34"/>
      <c r="R52" s="34"/>
      <c r="S52" s="34"/>
      <c r="T52" s="34"/>
      <c r="U52" s="34"/>
      <c r="V52" s="34"/>
      <c r="W52" s="34"/>
      <c r="X52" s="34">
        <v>0.15</v>
      </c>
      <c r="Y52" s="34"/>
      <c r="Z52" s="34"/>
      <c r="AA52" s="34"/>
      <c r="AB52" s="34"/>
      <c r="AC52" s="34"/>
      <c r="AD52" s="34"/>
      <c r="AE52" s="34"/>
      <c r="AF52" s="34"/>
      <c r="AG52" s="34"/>
      <c r="AH52" s="34"/>
      <c r="AI52" s="34"/>
      <c r="AJ52" s="34"/>
      <c r="AK52" s="34"/>
      <c r="AL52" s="34"/>
      <c r="AM52" s="34"/>
      <c r="AN52" s="34"/>
      <c r="AO52" s="34"/>
      <c r="AP52" s="34"/>
      <c r="AQ52" s="34"/>
      <c r="AR52" s="34"/>
      <c r="AS52" s="34"/>
      <c r="AT52" s="8"/>
      <c r="AU52" s="8"/>
      <c r="AV52" s="8"/>
      <c r="AW52" s="8"/>
      <c r="AX52" s="8"/>
      <c r="AY52" s="8"/>
      <c r="AZ52" s="8"/>
      <c r="BA52" s="8"/>
      <c r="BB52" s="8"/>
      <c r="BC52" s="8"/>
      <c r="BD52" s="8"/>
      <c r="BE52" s="8"/>
      <c r="BF52" s="8"/>
      <c r="BG52" s="8"/>
      <c r="BH52" s="8"/>
      <c r="BI52" s="8"/>
      <c r="BJ52" s="8"/>
      <c r="BK52" s="8"/>
      <c r="BL52" s="8"/>
      <c r="BM52" s="8"/>
      <c r="BN52" s="8"/>
      <c r="BO52" s="8"/>
      <c r="BP52" s="8"/>
      <c r="BQ52" s="8"/>
      <c r="BR52" s="8"/>
    </row>
    <row r="53" spans="1:70" s="2" customFormat="1" ht="15" customHeight="1">
      <c r="A53" s="2" t="s">
        <v>22</v>
      </c>
      <c r="B53" s="2">
        <v>2008</v>
      </c>
      <c r="C53" s="3">
        <v>18154446</v>
      </c>
      <c r="D53" s="8" t="s">
        <v>107</v>
      </c>
      <c r="E53" s="3" t="s">
        <v>47</v>
      </c>
      <c r="H53" s="2">
        <v>151</v>
      </c>
      <c r="I53" s="33">
        <v>0.11</v>
      </c>
      <c r="J53" s="34">
        <v>2.5999999999999999E-2</v>
      </c>
      <c r="K53" s="34"/>
      <c r="L53" s="34"/>
      <c r="M53" s="34"/>
      <c r="N53" s="34"/>
      <c r="O53" s="34"/>
      <c r="P53" s="34"/>
      <c r="Q53" s="34"/>
      <c r="R53" s="34"/>
      <c r="S53" s="34"/>
      <c r="T53" s="34"/>
      <c r="U53" s="34"/>
      <c r="V53" s="34"/>
      <c r="W53" s="34"/>
      <c r="X53" s="34"/>
      <c r="Y53" s="34"/>
      <c r="Z53" s="34"/>
      <c r="AA53" s="34">
        <v>0</v>
      </c>
      <c r="AB53" s="34">
        <v>0.41</v>
      </c>
      <c r="AC53" s="34">
        <v>0.05</v>
      </c>
      <c r="AD53" s="34">
        <v>0.01</v>
      </c>
      <c r="AE53" s="34"/>
      <c r="AF53" s="34"/>
      <c r="AG53" s="34"/>
      <c r="AH53" s="34"/>
      <c r="AI53" s="34"/>
      <c r="AJ53" s="34"/>
      <c r="AK53" s="34"/>
      <c r="AL53" s="34"/>
      <c r="AM53" s="34"/>
      <c r="AN53" s="34"/>
      <c r="AO53" s="34"/>
      <c r="AP53" s="34"/>
      <c r="AQ53" s="34"/>
      <c r="AR53" s="34">
        <v>0</v>
      </c>
      <c r="AS53" s="34"/>
      <c r="AT53" s="8"/>
      <c r="AU53" s="8"/>
      <c r="AV53" s="8"/>
      <c r="AW53" s="8"/>
      <c r="AX53" s="8"/>
      <c r="AY53" s="8"/>
      <c r="AZ53" s="8"/>
      <c r="BA53" s="8"/>
      <c r="BB53" s="8"/>
      <c r="BC53" s="8"/>
      <c r="BD53" s="8"/>
      <c r="BE53" s="8"/>
      <c r="BF53" s="8"/>
      <c r="BG53" s="8"/>
      <c r="BH53" s="8"/>
      <c r="BI53" s="8"/>
      <c r="BJ53" s="8"/>
      <c r="BK53" s="8"/>
      <c r="BL53" s="8"/>
      <c r="BM53" s="8"/>
      <c r="BN53" s="8"/>
      <c r="BO53" s="8"/>
      <c r="BP53" s="8"/>
      <c r="BQ53" s="8"/>
      <c r="BR53" s="8"/>
    </row>
    <row r="54" spans="1:70" s="2" customFormat="1" ht="15" customHeight="1">
      <c r="A54" s="2" t="s">
        <v>25</v>
      </c>
      <c r="B54" s="2">
        <v>2008</v>
      </c>
      <c r="C54" s="2">
        <v>18185926</v>
      </c>
      <c r="D54" s="8" t="s">
        <v>107</v>
      </c>
      <c r="E54" s="5" t="s">
        <v>42</v>
      </c>
      <c r="F54" s="5"/>
      <c r="G54" s="5"/>
      <c r="H54" s="5">
        <v>276</v>
      </c>
      <c r="I54" s="33">
        <f>0.491+0.113</f>
        <v>0.60399999999999998</v>
      </c>
      <c r="J54" s="34">
        <f>0.022+0.04+0.025</f>
        <v>8.6999999999999994E-2</v>
      </c>
      <c r="K54" s="34"/>
      <c r="L54" s="34"/>
      <c r="M54" s="34"/>
      <c r="N54" s="34">
        <v>0.03</v>
      </c>
      <c r="O54" s="34"/>
      <c r="P54" s="34"/>
      <c r="Q54" s="34"/>
      <c r="R54" s="34"/>
      <c r="S54" s="34"/>
      <c r="T54" s="34"/>
      <c r="U54" s="34"/>
      <c r="V54" s="34"/>
      <c r="W54" s="34">
        <v>0.154</v>
      </c>
      <c r="X54" s="34">
        <v>0.11899999999999999</v>
      </c>
      <c r="Y54" s="34"/>
      <c r="Z54" s="34"/>
      <c r="AA54" s="34"/>
      <c r="AB54" s="34"/>
      <c r="AC54" s="34"/>
      <c r="AD54" s="34"/>
      <c r="AE54" s="34"/>
      <c r="AF54" s="34"/>
      <c r="AG54" s="34"/>
      <c r="AH54" s="34"/>
      <c r="AI54" s="34"/>
      <c r="AJ54" s="34"/>
      <c r="AK54" s="34"/>
      <c r="AL54" s="34"/>
      <c r="AM54" s="34"/>
      <c r="AN54" s="34"/>
      <c r="AO54" s="34"/>
      <c r="AP54" s="34"/>
      <c r="AQ54" s="34"/>
      <c r="AR54" s="34"/>
      <c r="AS54" s="34"/>
      <c r="AT54" s="8"/>
      <c r="AU54" s="8"/>
      <c r="AV54" s="8"/>
      <c r="AW54" s="8"/>
      <c r="AX54" s="8"/>
      <c r="AY54" s="8"/>
      <c r="AZ54" s="8"/>
      <c r="BA54" s="8"/>
      <c r="BB54" s="8"/>
      <c r="BC54" s="8"/>
      <c r="BD54" s="8"/>
      <c r="BE54" s="8"/>
      <c r="BF54" s="8"/>
      <c r="BG54" s="8"/>
      <c r="BH54" s="8"/>
      <c r="BI54" s="8"/>
      <c r="BJ54" s="8"/>
      <c r="BK54" s="8"/>
      <c r="BL54" s="8"/>
      <c r="BM54" s="8"/>
      <c r="BN54" s="8"/>
      <c r="BO54" s="8"/>
      <c r="BP54" s="8"/>
      <c r="BQ54" s="8"/>
      <c r="BR54" s="8"/>
    </row>
    <row r="55" spans="1:70" s="2" customFormat="1" ht="15" customHeight="1">
      <c r="A55" s="2" t="s">
        <v>25</v>
      </c>
      <c r="B55" s="2">
        <v>2008</v>
      </c>
      <c r="C55" s="2">
        <v>18185926</v>
      </c>
      <c r="D55" s="8" t="s">
        <v>107</v>
      </c>
      <c r="E55" s="10" t="s">
        <v>48</v>
      </c>
      <c r="F55" s="8"/>
      <c r="G55" s="8"/>
      <c r="H55" s="8">
        <v>78</v>
      </c>
      <c r="I55" s="33">
        <f>0.459+0.064</f>
        <v>0.52300000000000002</v>
      </c>
      <c r="J55" s="37">
        <f>0.021+0.103+0.051+0.043</f>
        <v>0.21799999999999997</v>
      </c>
      <c r="K55" s="37"/>
      <c r="L55" s="37"/>
      <c r="M55" s="37"/>
      <c r="N55" s="37">
        <v>1.4E-2</v>
      </c>
      <c r="O55" s="37"/>
      <c r="P55" s="37"/>
      <c r="Q55" s="37"/>
      <c r="R55" s="37"/>
      <c r="S55" s="37"/>
      <c r="T55" s="37"/>
      <c r="U55" s="37"/>
      <c r="V55" s="37"/>
      <c r="W55" s="37">
        <v>0.14099999999999999</v>
      </c>
      <c r="X55" s="37">
        <v>9.4E-2</v>
      </c>
      <c r="Y55" s="37"/>
      <c r="Z55" s="37"/>
      <c r="AA55" s="37"/>
      <c r="AB55" s="37"/>
      <c r="AC55" s="37"/>
      <c r="AD55" s="37"/>
      <c r="AE55" s="37"/>
      <c r="AF55" s="37"/>
      <c r="AG55" s="37"/>
      <c r="AH55" s="37"/>
      <c r="AI55" s="37"/>
      <c r="AJ55" s="37"/>
      <c r="AK55" s="37"/>
      <c r="AL55" s="37"/>
      <c r="AM55" s="37"/>
      <c r="AN55" s="37"/>
      <c r="AO55" s="37"/>
      <c r="AP55" s="37"/>
      <c r="AQ55" s="37"/>
      <c r="AR55" s="37"/>
      <c r="AS55" s="37"/>
      <c r="AT55" s="8"/>
      <c r="AU55" s="8"/>
      <c r="AV55" s="8"/>
      <c r="AW55" s="8"/>
      <c r="AX55" s="8"/>
      <c r="AY55" s="8"/>
      <c r="AZ55" s="8"/>
      <c r="BA55" s="8"/>
      <c r="BB55" s="8"/>
      <c r="BC55" s="8"/>
      <c r="BD55" s="8"/>
      <c r="BE55" s="8"/>
      <c r="BF55" s="8"/>
      <c r="BG55" s="8"/>
      <c r="BH55" s="8"/>
      <c r="BI55" s="8"/>
      <c r="BJ55" s="8"/>
      <c r="BK55" s="8"/>
      <c r="BL55" s="8"/>
      <c r="BM55" s="8"/>
      <c r="BN55" s="8"/>
      <c r="BO55" s="8"/>
      <c r="BP55" s="8"/>
      <c r="BQ55" s="8"/>
      <c r="BR55" s="8"/>
    </row>
    <row r="56" spans="1:70" s="2" customFormat="1" ht="15" customHeight="1">
      <c r="A56" s="7" t="s">
        <v>50</v>
      </c>
      <c r="B56" s="9">
        <v>2010</v>
      </c>
      <c r="C56" s="8">
        <v>19890249</v>
      </c>
      <c r="D56" s="8" t="s">
        <v>107</v>
      </c>
      <c r="E56" s="10" t="s">
        <v>49</v>
      </c>
      <c r="F56" s="8"/>
      <c r="G56" s="8"/>
      <c r="H56" s="8">
        <v>185</v>
      </c>
      <c r="I56" s="33">
        <v>0.53</v>
      </c>
      <c r="J56" s="37">
        <v>0.14000000000000001</v>
      </c>
      <c r="K56" s="37"/>
      <c r="L56" s="37"/>
      <c r="M56" s="37"/>
      <c r="N56" s="37">
        <v>2.1000000000000001E-2</v>
      </c>
      <c r="O56" s="37"/>
      <c r="P56" s="37"/>
      <c r="Q56" s="37"/>
      <c r="R56" s="37"/>
      <c r="S56" s="37"/>
      <c r="T56" s="37"/>
      <c r="U56" s="37"/>
      <c r="V56" s="37"/>
      <c r="W56" s="37">
        <v>0.13</v>
      </c>
      <c r="X56" s="37">
        <v>0.15</v>
      </c>
      <c r="Y56" s="37"/>
      <c r="Z56" s="37"/>
      <c r="AA56" s="37"/>
      <c r="AB56" s="37"/>
      <c r="AC56" s="37"/>
      <c r="AD56" s="37"/>
      <c r="AE56" s="37"/>
      <c r="AF56" s="37"/>
      <c r="AG56" s="37"/>
      <c r="AH56" s="37"/>
      <c r="AI56" s="37"/>
      <c r="AJ56" s="37"/>
      <c r="AK56" s="37"/>
      <c r="AL56" s="37"/>
      <c r="AM56" s="37"/>
      <c r="AN56" s="37"/>
      <c r="AO56" s="37"/>
      <c r="AP56" s="37"/>
      <c r="AQ56" s="37"/>
      <c r="AR56" s="37"/>
      <c r="AS56" s="37"/>
      <c r="AT56" s="8"/>
      <c r="AU56" s="8"/>
      <c r="AV56" s="8"/>
      <c r="AW56" s="8"/>
      <c r="AX56" s="8"/>
      <c r="AY56" s="8"/>
      <c r="AZ56" s="8"/>
      <c r="BA56" s="8"/>
      <c r="BB56" s="8"/>
      <c r="BC56" s="8"/>
      <c r="BD56" s="8"/>
      <c r="BE56" s="8"/>
      <c r="BF56" s="8"/>
      <c r="BG56" s="8"/>
      <c r="BH56" s="8"/>
      <c r="BI56" s="8"/>
      <c r="BJ56" s="8"/>
      <c r="BK56" s="8"/>
      <c r="BL56" s="8"/>
      <c r="BM56" s="8"/>
      <c r="BN56" s="8"/>
      <c r="BO56" s="8"/>
      <c r="BP56" s="8"/>
      <c r="BQ56" s="8"/>
      <c r="BR56" s="8"/>
    </row>
    <row r="57" spans="1:70" s="8" customFormat="1" ht="15" customHeight="1">
      <c r="A57" s="5" t="s">
        <v>52</v>
      </c>
      <c r="B57" s="6">
        <v>2010</v>
      </c>
      <c r="C57" s="2">
        <v>20712525</v>
      </c>
      <c r="D57" s="8" t="s">
        <v>107</v>
      </c>
      <c r="E57" s="10" t="s">
        <v>51</v>
      </c>
      <c r="H57" s="8">
        <v>1885</v>
      </c>
      <c r="I57" s="33">
        <f>(942+603+603)/(1885*2)</f>
        <v>0.56976127320954906</v>
      </c>
      <c r="J57" s="37">
        <f>(720+302)/(1885*2)</f>
        <v>0.27108753315649869</v>
      </c>
      <c r="K57" s="37"/>
      <c r="L57" s="37"/>
      <c r="M57" s="37"/>
      <c r="N57" s="37"/>
      <c r="O57" s="37"/>
      <c r="P57" s="37"/>
      <c r="Q57" s="37"/>
      <c r="R57" s="37"/>
      <c r="S57" s="37"/>
      <c r="T57" s="37"/>
      <c r="U57" s="37"/>
      <c r="V57" s="37"/>
      <c r="W57" s="37"/>
      <c r="X57" s="37">
        <f>(500+36+36)/(1885*2)</f>
        <v>0.15172413793103448</v>
      </c>
      <c r="Y57" s="37"/>
      <c r="Z57" s="37"/>
      <c r="AA57" s="37"/>
      <c r="AB57" s="37"/>
      <c r="AC57" s="37"/>
      <c r="AD57" s="37"/>
      <c r="AE57" s="37"/>
      <c r="AF57" s="37"/>
      <c r="AG57" s="37"/>
      <c r="AH57" s="37"/>
      <c r="AI57" s="37"/>
      <c r="AJ57" s="37"/>
      <c r="AK57" s="37"/>
      <c r="AL57" s="37"/>
      <c r="AM57" s="37"/>
      <c r="AN57" s="37"/>
      <c r="AO57" s="37"/>
      <c r="AP57" s="37"/>
      <c r="AQ57" s="37"/>
      <c r="AR57" s="37"/>
      <c r="AS57" s="37"/>
    </row>
    <row r="58" spans="1:70" s="2" customFormat="1" ht="15" customHeight="1">
      <c r="A58" s="2" t="s">
        <v>54</v>
      </c>
      <c r="B58" s="2">
        <v>2010</v>
      </c>
      <c r="C58" s="3">
        <v>20877131</v>
      </c>
      <c r="D58" s="8" t="s">
        <v>107</v>
      </c>
      <c r="E58" s="10" t="s">
        <v>53</v>
      </c>
      <c r="F58" s="8"/>
      <c r="G58" s="8"/>
      <c r="H58" s="8">
        <v>41</v>
      </c>
      <c r="I58" s="33">
        <v>0.42099999999999999</v>
      </c>
      <c r="J58" s="37">
        <v>5.2999999999999999E-2</v>
      </c>
      <c r="K58" s="37"/>
      <c r="L58" s="37"/>
      <c r="M58" s="37"/>
      <c r="N58" s="37"/>
      <c r="O58" s="37"/>
      <c r="P58" s="37"/>
      <c r="Q58" s="37"/>
      <c r="R58" s="37"/>
      <c r="S58" s="37"/>
      <c r="T58" s="37"/>
      <c r="U58" s="37"/>
      <c r="V58" s="37"/>
      <c r="W58" s="37"/>
      <c r="X58" s="37">
        <f>0.026+0.092</f>
        <v>0.11799999999999999</v>
      </c>
      <c r="Y58" s="37"/>
      <c r="Z58" s="37"/>
      <c r="AA58" s="37"/>
      <c r="AB58" s="37"/>
      <c r="AC58" s="37"/>
      <c r="AD58" s="37"/>
      <c r="AE58" s="37"/>
      <c r="AF58" s="37"/>
      <c r="AG58" s="37"/>
      <c r="AH58" s="37"/>
      <c r="AI58" s="37"/>
      <c r="AJ58" s="37"/>
      <c r="AK58" s="37"/>
      <c r="AL58" s="37"/>
      <c r="AM58" s="37"/>
      <c r="AN58" s="37"/>
      <c r="AO58" s="37"/>
      <c r="AP58" s="37"/>
      <c r="AQ58" s="37"/>
      <c r="AR58" s="37"/>
      <c r="AS58" s="37"/>
      <c r="AT58" s="8"/>
      <c r="AU58" s="8"/>
      <c r="AV58" s="8"/>
      <c r="AW58" s="8"/>
      <c r="AX58" s="8"/>
      <c r="AY58" s="8"/>
      <c r="AZ58" s="8"/>
      <c r="BA58" s="8"/>
      <c r="BB58" s="8"/>
      <c r="BC58" s="8"/>
      <c r="BD58" s="8"/>
      <c r="BE58" s="8"/>
      <c r="BF58" s="8"/>
      <c r="BG58" s="8"/>
      <c r="BH58" s="8"/>
      <c r="BI58" s="8"/>
      <c r="BJ58" s="8"/>
      <c r="BK58" s="8"/>
      <c r="BL58" s="8"/>
      <c r="BM58" s="8"/>
      <c r="BN58" s="8"/>
      <c r="BO58" s="8"/>
      <c r="BP58" s="8"/>
      <c r="BQ58" s="8"/>
      <c r="BR58" s="8"/>
    </row>
    <row r="59" spans="1:70" s="2" customFormat="1" ht="15" customHeight="1">
      <c r="A59" s="2" t="s">
        <v>26</v>
      </c>
      <c r="B59" s="2">
        <v>2011</v>
      </c>
      <c r="C59" s="2">
        <v>21630030</v>
      </c>
      <c r="D59" s="8" t="s">
        <v>107</v>
      </c>
      <c r="E59" s="2" t="s">
        <v>42</v>
      </c>
      <c r="H59" s="2">
        <v>236</v>
      </c>
      <c r="I59" s="33">
        <v>0.55700000000000005</v>
      </c>
      <c r="J59" s="34">
        <v>0.34499999999999997</v>
      </c>
      <c r="K59" s="34"/>
      <c r="L59" s="34"/>
      <c r="M59" s="34"/>
      <c r="N59" s="34">
        <v>2.5000000000000001E-2</v>
      </c>
      <c r="O59" s="34"/>
      <c r="P59" s="34"/>
      <c r="Q59" s="34"/>
      <c r="R59" s="34"/>
      <c r="S59" s="34"/>
      <c r="T59" s="34"/>
      <c r="U59" s="34"/>
      <c r="V59" s="34"/>
      <c r="W59" s="34"/>
      <c r="X59" s="34">
        <v>7.1999999999999995E-2</v>
      </c>
      <c r="Y59" s="34"/>
      <c r="Z59" s="34"/>
      <c r="AA59" s="34"/>
      <c r="AB59" s="34"/>
      <c r="AC59" s="34"/>
      <c r="AD59" s="34"/>
      <c r="AE59" s="34"/>
      <c r="AF59" s="34"/>
      <c r="AG59" s="34"/>
      <c r="AH59" s="34"/>
      <c r="AI59" s="34"/>
      <c r="AJ59" s="34"/>
      <c r="AK59" s="34"/>
      <c r="AL59" s="34"/>
      <c r="AM59" s="34"/>
      <c r="AN59" s="34"/>
      <c r="AO59" s="34"/>
      <c r="AP59" s="34"/>
      <c r="AQ59" s="34"/>
      <c r="AR59" s="34"/>
      <c r="AS59" s="34"/>
      <c r="AT59" s="8"/>
      <c r="AU59" s="8"/>
      <c r="AV59" s="8"/>
      <c r="AW59" s="8"/>
      <c r="AX59" s="8"/>
      <c r="AY59" s="8"/>
      <c r="AZ59" s="8"/>
      <c r="BA59" s="8"/>
      <c r="BB59" s="8"/>
      <c r="BC59" s="8"/>
      <c r="BD59" s="8"/>
      <c r="BE59" s="8"/>
      <c r="BF59" s="8"/>
      <c r="BG59" s="8"/>
      <c r="BH59" s="8"/>
      <c r="BI59" s="8"/>
      <c r="BJ59" s="8"/>
      <c r="BK59" s="8"/>
      <c r="BL59" s="8"/>
      <c r="BM59" s="8"/>
      <c r="BN59" s="8"/>
      <c r="BO59" s="8"/>
      <c r="BP59" s="8"/>
      <c r="BQ59" s="8"/>
      <c r="BR59" s="8"/>
    </row>
    <row r="60" spans="1:70" s="53" customFormat="1" ht="15" customHeight="1">
      <c r="A60" s="52"/>
      <c r="B60" s="54"/>
      <c r="E60" s="55"/>
      <c r="F60" s="52"/>
      <c r="G60" s="52"/>
      <c r="H60" s="52"/>
      <c r="I60" s="56"/>
      <c r="J60" s="57"/>
      <c r="K60" s="57"/>
      <c r="L60" s="57"/>
      <c r="M60" s="57"/>
      <c r="N60" s="58"/>
      <c r="O60" s="57"/>
      <c r="P60" s="58"/>
      <c r="Q60" s="57"/>
      <c r="R60" s="58"/>
      <c r="S60" s="57"/>
      <c r="T60" s="58"/>
      <c r="U60" s="57"/>
      <c r="V60" s="58"/>
      <c r="W60" s="57"/>
      <c r="X60" s="58"/>
      <c r="Y60" s="57"/>
      <c r="Z60" s="58"/>
      <c r="AA60" s="57"/>
      <c r="AB60" s="58"/>
      <c r="AC60" s="57"/>
      <c r="AD60" s="58"/>
      <c r="AE60" s="57"/>
      <c r="AF60" s="58"/>
      <c r="AG60" s="57"/>
      <c r="AH60" s="58"/>
      <c r="AI60" s="57"/>
      <c r="AJ60" s="58"/>
      <c r="AK60" s="57"/>
      <c r="AL60" s="58"/>
      <c r="AM60" s="57"/>
      <c r="AN60" s="58"/>
      <c r="AO60" s="57"/>
      <c r="AP60" s="58"/>
      <c r="AQ60" s="57"/>
      <c r="AR60" s="58"/>
      <c r="AS60" s="57"/>
      <c r="AT60" s="52"/>
      <c r="AU60" s="52"/>
      <c r="AV60" s="52"/>
      <c r="AW60" s="52"/>
      <c r="AX60" s="52"/>
      <c r="AY60" s="52"/>
      <c r="AZ60" s="52"/>
      <c r="BA60" s="52"/>
      <c r="BB60" s="52"/>
      <c r="BC60" s="52"/>
      <c r="BD60" s="52"/>
      <c r="BE60" s="52"/>
      <c r="BF60" s="52"/>
      <c r="BG60" s="52"/>
      <c r="BH60" s="52"/>
      <c r="BI60" s="52"/>
      <c r="BJ60" s="52"/>
      <c r="BK60" s="52"/>
      <c r="BL60" s="52"/>
      <c r="BM60" s="52"/>
      <c r="BN60" s="52"/>
      <c r="BO60" s="52"/>
      <c r="BP60" s="52"/>
      <c r="BQ60" s="52"/>
      <c r="BR60" s="52"/>
    </row>
    <row r="61" spans="1:70" s="41" customFormat="1" ht="15" customHeight="1">
      <c r="A61" s="15" t="s">
        <v>7</v>
      </c>
      <c r="B61" s="16"/>
      <c r="C61" s="16"/>
      <c r="D61" s="16"/>
      <c r="E61" s="16"/>
      <c r="F61" s="16"/>
      <c r="G61" s="16"/>
      <c r="H61" s="16"/>
      <c r="I61" s="63">
        <f>IFERROR(SUMPRODUCT(I48:I59,--(I48:I59&lt;&gt;""),$H$48:$H$59)/SUMPRODUCT($H$48:$H$59,--(I48:I59&lt;&gt;"")),"")</f>
        <v>0.48478272390037092</v>
      </c>
      <c r="J61" s="63">
        <f t="shared" ref="J61:AS61" si="12">IFERROR(SUMPRODUCT(J48:J59,--(J48:J59&lt;&gt;""),$H$48:$H$59)/SUMPRODUCT($H$48:$H$59,--(J48:J59&lt;&gt;"")),"")</f>
        <v>0.21385400105988339</v>
      </c>
      <c r="K61" s="63" t="str">
        <f t="shared" si="12"/>
        <v/>
      </c>
      <c r="L61" s="63" t="str">
        <f t="shared" si="12"/>
        <v/>
      </c>
      <c r="M61" s="63" t="str">
        <f t="shared" si="12"/>
        <v/>
      </c>
      <c r="N61" s="63">
        <f t="shared" si="12"/>
        <v>2.2372421921037122E-2</v>
      </c>
      <c r="O61" s="63" t="str">
        <f t="shared" si="12"/>
        <v/>
      </c>
      <c r="P61" s="63" t="str">
        <f t="shared" si="12"/>
        <v/>
      </c>
      <c r="Q61" s="63" t="str">
        <f t="shared" si="12"/>
        <v/>
      </c>
      <c r="R61" s="63" t="str">
        <f t="shared" si="12"/>
        <v/>
      </c>
      <c r="S61" s="63" t="str">
        <f t="shared" si="12"/>
        <v/>
      </c>
      <c r="T61" s="63" t="str">
        <f t="shared" si="12"/>
        <v/>
      </c>
      <c r="U61" s="63" t="str">
        <f t="shared" si="12"/>
        <v/>
      </c>
      <c r="V61" s="63" t="str">
        <f t="shared" si="12"/>
        <v/>
      </c>
      <c r="W61" s="63">
        <f t="shared" si="12"/>
        <v>0.14388126159554729</v>
      </c>
      <c r="X61" s="63">
        <f t="shared" si="12"/>
        <v>0.12136691052335398</v>
      </c>
      <c r="Y61" s="63">
        <f t="shared" si="12"/>
        <v>7.9000000000000001E-2</v>
      </c>
      <c r="Z61" s="63">
        <f t="shared" si="12"/>
        <v>5.1938718662952646E-2</v>
      </c>
      <c r="AA61" s="63">
        <f t="shared" si="12"/>
        <v>9.5263327948303722E-2</v>
      </c>
      <c r="AB61" s="63">
        <f t="shared" si="12"/>
        <v>0.41</v>
      </c>
      <c r="AC61" s="63">
        <f t="shared" si="12"/>
        <v>2.7318255250403878E-2</v>
      </c>
      <c r="AD61" s="63">
        <f t="shared" si="12"/>
        <v>2.1861910241657078E-2</v>
      </c>
      <c r="AE61" s="63" t="str">
        <f t="shared" si="12"/>
        <v/>
      </c>
      <c r="AF61" s="63" t="str">
        <f t="shared" si="12"/>
        <v/>
      </c>
      <c r="AG61" s="63" t="str">
        <f t="shared" si="12"/>
        <v/>
      </c>
      <c r="AH61" s="63" t="str">
        <f t="shared" si="12"/>
        <v/>
      </c>
      <c r="AI61" s="63" t="str">
        <f t="shared" si="12"/>
        <v/>
      </c>
      <c r="AJ61" s="63" t="str">
        <f t="shared" si="12"/>
        <v/>
      </c>
      <c r="AK61" s="63" t="str">
        <f t="shared" si="12"/>
        <v/>
      </c>
      <c r="AL61" s="63" t="str">
        <f t="shared" si="12"/>
        <v/>
      </c>
      <c r="AM61" s="63" t="str">
        <f t="shared" si="12"/>
        <v/>
      </c>
      <c r="AN61" s="63" t="str">
        <f t="shared" si="12"/>
        <v/>
      </c>
      <c r="AO61" s="63" t="str">
        <f t="shared" si="12"/>
        <v/>
      </c>
      <c r="AP61" s="63" t="str">
        <f t="shared" si="12"/>
        <v/>
      </c>
      <c r="AQ61" s="63" t="str">
        <f t="shared" si="12"/>
        <v/>
      </c>
      <c r="AR61" s="63">
        <f t="shared" si="12"/>
        <v>0</v>
      </c>
      <c r="AS61" s="63" t="str">
        <f t="shared" si="12"/>
        <v/>
      </c>
      <c r="AT61" s="8"/>
      <c r="AU61" s="8"/>
      <c r="AV61" s="8"/>
      <c r="AW61" s="8"/>
      <c r="AX61" s="8"/>
      <c r="AY61" s="8"/>
      <c r="AZ61" s="8"/>
      <c r="BA61" s="8"/>
      <c r="BB61" s="8"/>
      <c r="BC61" s="8"/>
      <c r="BD61" s="8"/>
      <c r="BE61" s="8"/>
      <c r="BF61" s="8"/>
      <c r="BG61" s="8"/>
      <c r="BH61" s="8"/>
      <c r="BI61" s="8"/>
      <c r="BJ61" s="8"/>
      <c r="BK61" s="8"/>
      <c r="BL61" s="8"/>
      <c r="BM61" s="8"/>
      <c r="BN61" s="8"/>
      <c r="BO61" s="8"/>
      <c r="BP61" s="8"/>
      <c r="BQ61" s="8"/>
      <c r="BR61" s="8"/>
    </row>
    <row r="62" spans="1:70" s="41" customFormat="1" ht="15" customHeight="1">
      <c r="A62" s="15" t="s">
        <v>8</v>
      </c>
      <c r="B62" s="16"/>
      <c r="C62" s="16"/>
      <c r="D62" s="16"/>
      <c r="E62" s="16"/>
      <c r="F62" s="16"/>
      <c r="G62" s="16"/>
      <c r="H62" s="16"/>
      <c r="I62" s="32">
        <f>IF(I61="","",MIN(I48:I59))</f>
        <v>0.107</v>
      </c>
      <c r="J62" s="32">
        <f t="shared" ref="J62:AS62" si="13">IF(J61="","",MIN(J48:J59))</f>
        <v>2.1999999999999999E-2</v>
      </c>
      <c r="K62" s="32" t="str">
        <f t="shared" si="13"/>
        <v/>
      </c>
      <c r="L62" s="32" t="str">
        <f t="shared" si="13"/>
        <v/>
      </c>
      <c r="M62" s="32" t="str">
        <f t="shared" si="13"/>
        <v/>
      </c>
      <c r="N62" s="32">
        <f t="shared" si="13"/>
        <v>7.246376811594203E-3</v>
      </c>
      <c r="O62" s="32" t="str">
        <f t="shared" si="13"/>
        <v/>
      </c>
      <c r="P62" s="32" t="str">
        <f t="shared" si="13"/>
        <v/>
      </c>
      <c r="Q62" s="32" t="str">
        <f t="shared" si="13"/>
        <v/>
      </c>
      <c r="R62" s="32" t="str">
        <f t="shared" si="13"/>
        <v/>
      </c>
      <c r="S62" s="32" t="str">
        <f t="shared" si="13"/>
        <v/>
      </c>
      <c r="T62" s="32" t="str">
        <f t="shared" si="13"/>
        <v/>
      </c>
      <c r="U62" s="32" t="str">
        <f t="shared" si="13"/>
        <v/>
      </c>
      <c r="V62" s="32" t="str">
        <f t="shared" si="13"/>
        <v/>
      </c>
      <c r="W62" s="32">
        <f t="shared" si="13"/>
        <v>0.13</v>
      </c>
      <c r="X62" s="32">
        <f t="shared" si="13"/>
        <v>2.4E-2</v>
      </c>
      <c r="Y62" s="32">
        <f t="shared" si="13"/>
        <v>7.9000000000000001E-2</v>
      </c>
      <c r="Z62" s="32">
        <f t="shared" si="13"/>
        <v>0.02</v>
      </c>
      <c r="AA62" s="32">
        <f t="shared" si="13"/>
        <v>0</v>
      </c>
      <c r="AB62" s="32">
        <f t="shared" si="13"/>
        <v>0.41</v>
      </c>
      <c r="AC62" s="32">
        <f t="shared" si="13"/>
        <v>0.02</v>
      </c>
      <c r="AD62" s="32">
        <f t="shared" si="13"/>
        <v>0.01</v>
      </c>
      <c r="AE62" s="32" t="str">
        <f t="shared" si="13"/>
        <v/>
      </c>
      <c r="AF62" s="32" t="str">
        <f t="shared" si="13"/>
        <v/>
      </c>
      <c r="AG62" s="32" t="str">
        <f t="shared" si="13"/>
        <v/>
      </c>
      <c r="AH62" s="32" t="str">
        <f t="shared" si="13"/>
        <v/>
      </c>
      <c r="AI62" s="32" t="str">
        <f t="shared" si="13"/>
        <v/>
      </c>
      <c r="AJ62" s="32" t="str">
        <f t="shared" si="13"/>
        <v/>
      </c>
      <c r="AK62" s="32" t="str">
        <f t="shared" si="13"/>
        <v/>
      </c>
      <c r="AL62" s="32" t="str">
        <f t="shared" si="13"/>
        <v/>
      </c>
      <c r="AM62" s="32" t="str">
        <f t="shared" si="13"/>
        <v/>
      </c>
      <c r="AN62" s="32" t="str">
        <f t="shared" si="13"/>
        <v/>
      </c>
      <c r="AO62" s="32" t="str">
        <f t="shared" si="13"/>
        <v/>
      </c>
      <c r="AP62" s="32" t="str">
        <f t="shared" si="13"/>
        <v/>
      </c>
      <c r="AQ62" s="32" t="str">
        <f t="shared" si="13"/>
        <v/>
      </c>
      <c r="AR62" s="32">
        <f t="shared" si="13"/>
        <v>0</v>
      </c>
      <c r="AS62" s="32" t="str">
        <f t="shared" si="13"/>
        <v/>
      </c>
      <c r="AT62" s="8"/>
      <c r="AU62" s="8"/>
      <c r="AV62" s="8"/>
      <c r="AW62" s="8"/>
      <c r="AX62" s="8"/>
      <c r="AY62" s="8"/>
      <c r="AZ62" s="8"/>
      <c r="BA62" s="8"/>
      <c r="BB62" s="8"/>
      <c r="BC62" s="8"/>
      <c r="BD62" s="8"/>
      <c r="BE62" s="8"/>
      <c r="BF62" s="8"/>
      <c r="BG62" s="8"/>
      <c r="BH62" s="8"/>
      <c r="BI62" s="8"/>
      <c r="BJ62" s="8"/>
      <c r="BK62" s="8"/>
      <c r="BL62" s="8"/>
      <c r="BM62" s="8"/>
      <c r="BN62" s="8"/>
      <c r="BO62" s="8"/>
      <c r="BP62" s="8"/>
      <c r="BQ62" s="8"/>
      <c r="BR62" s="8"/>
    </row>
    <row r="63" spans="1:70" s="41" customFormat="1" ht="15" customHeight="1">
      <c r="A63" s="15" t="s">
        <v>9</v>
      </c>
      <c r="B63" s="16"/>
      <c r="C63" s="16"/>
      <c r="D63" s="16"/>
      <c r="E63" s="16"/>
      <c r="F63" s="16"/>
      <c r="G63" s="16"/>
      <c r="H63" s="16"/>
      <c r="I63" s="32">
        <f>IF(I61="","",MAX(I48:I59))</f>
        <v>0.60399999999999998</v>
      </c>
      <c r="J63" s="32">
        <f t="shared" ref="J63:AS63" si="14">IF(J61="","",MAX(J48:J59))</f>
        <v>0.34499999999999997</v>
      </c>
      <c r="K63" s="32" t="str">
        <f t="shared" si="14"/>
        <v/>
      </c>
      <c r="L63" s="32" t="str">
        <f t="shared" si="14"/>
        <v/>
      </c>
      <c r="M63" s="32" t="str">
        <f t="shared" si="14"/>
        <v/>
      </c>
      <c r="N63" s="32">
        <f t="shared" si="14"/>
        <v>0.03</v>
      </c>
      <c r="O63" s="32" t="str">
        <f t="shared" si="14"/>
        <v/>
      </c>
      <c r="P63" s="32" t="str">
        <f t="shared" si="14"/>
        <v/>
      </c>
      <c r="Q63" s="32" t="str">
        <f t="shared" si="14"/>
        <v/>
      </c>
      <c r="R63" s="32" t="str">
        <f t="shared" si="14"/>
        <v/>
      </c>
      <c r="S63" s="32" t="str">
        <f t="shared" si="14"/>
        <v/>
      </c>
      <c r="T63" s="32" t="str">
        <f t="shared" si="14"/>
        <v/>
      </c>
      <c r="U63" s="32" t="str">
        <f t="shared" si="14"/>
        <v/>
      </c>
      <c r="V63" s="32" t="str">
        <f t="shared" si="14"/>
        <v/>
      </c>
      <c r="W63" s="32">
        <f t="shared" si="14"/>
        <v>0.154</v>
      </c>
      <c r="X63" s="32">
        <f t="shared" si="14"/>
        <v>0.19444444444444445</v>
      </c>
      <c r="Y63" s="32">
        <f t="shared" si="14"/>
        <v>7.9000000000000001E-2</v>
      </c>
      <c r="Z63" s="32">
        <f t="shared" si="14"/>
        <v>6.9000000000000006E-2</v>
      </c>
      <c r="AA63" s="32">
        <f t="shared" si="14"/>
        <v>0.126</v>
      </c>
      <c r="AB63" s="32">
        <f t="shared" si="14"/>
        <v>0.41</v>
      </c>
      <c r="AC63" s="32">
        <f t="shared" si="14"/>
        <v>0.05</v>
      </c>
      <c r="AD63" s="32">
        <f t="shared" si="14"/>
        <v>0.04</v>
      </c>
      <c r="AE63" s="32" t="str">
        <f t="shared" si="14"/>
        <v/>
      </c>
      <c r="AF63" s="32" t="str">
        <f t="shared" si="14"/>
        <v/>
      </c>
      <c r="AG63" s="32" t="str">
        <f t="shared" si="14"/>
        <v/>
      </c>
      <c r="AH63" s="32" t="str">
        <f t="shared" si="14"/>
        <v/>
      </c>
      <c r="AI63" s="32" t="str">
        <f t="shared" si="14"/>
        <v/>
      </c>
      <c r="AJ63" s="32" t="str">
        <f t="shared" si="14"/>
        <v/>
      </c>
      <c r="AK63" s="32" t="str">
        <f t="shared" si="14"/>
        <v/>
      </c>
      <c r="AL63" s="32" t="str">
        <f t="shared" si="14"/>
        <v/>
      </c>
      <c r="AM63" s="32" t="str">
        <f t="shared" si="14"/>
        <v/>
      </c>
      <c r="AN63" s="32" t="str">
        <f t="shared" si="14"/>
        <v/>
      </c>
      <c r="AO63" s="32" t="str">
        <f t="shared" si="14"/>
        <v/>
      </c>
      <c r="AP63" s="32" t="str">
        <f t="shared" si="14"/>
        <v/>
      </c>
      <c r="AQ63" s="32" t="str">
        <f t="shared" si="14"/>
        <v/>
      </c>
      <c r="AR63" s="32">
        <f t="shared" si="14"/>
        <v>0</v>
      </c>
      <c r="AS63" s="32" t="str">
        <f t="shared" si="14"/>
        <v/>
      </c>
      <c r="AT63" s="8"/>
      <c r="AU63" s="8"/>
      <c r="AV63" s="8"/>
      <c r="AW63" s="8"/>
      <c r="AX63" s="8"/>
      <c r="AY63" s="8"/>
      <c r="AZ63" s="8"/>
      <c r="BA63" s="8"/>
      <c r="BB63" s="8"/>
      <c r="BC63" s="8"/>
      <c r="BD63" s="8"/>
      <c r="BE63" s="8"/>
      <c r="BF63" s="8"/>
      <c r="BG63" s="8"/>
      <c r="BH63" s="8"/>
      <c r="BI63" s="8"/>
      <c r="BJ63" s="8"/>
      <c r="BK63" s="8"/>
      <c r="BL63" s="8"/>
      <c r="BM63" s="8"/>
      <c r="BN63" s="8"/>
      <c r="BO63" s="8"/>
      <c r="BP63" s="8"/>
      <c r="BQ63" s="8"/>
      <c r="BR63" s="8"/>
    </row>
    <row r="64" spans="1:70" s="52" customFormat="1" ht="15" customHeight="1">
      <c r="A64" s="4"/>
      <c r="B64" s="4"/>
      <c r="C64" s="4"/>
      <c r="D64" s="4"/>
      <c r="E64" s="4"/>
      <c r="F64" s="4"/>
      <c r="G64" s="4"/>
      <c r="H64" s="4"/>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c r="AN64" s="33"/>
      <c r="AO64" s="33"/>
      <c r="AP64" s="33"/>
      <c r="AQ64" s="33"/>
      <c r="AR64" s="33"/>
      <c r="AS64" s="33"/>
    </row>
    <row r="65" spans="1:70" s="52" customFormat="1" ht="15" customHeight="1">
      <c r="A65" s="4"/>
      <c r="B65" s="4"/>
      <c r="C65" s="4"/>
      <c r="D65" s="4"/>
      <c r="E65" s="4"/>
      <c r="F65" s="4"/>
      <c r="G65" s="4"/>
      <c r="H65" s="4"/>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c r="AN65" s="33"/>
      <c r="AO65" s="33"/>
      <c r="AP65" s="33"/>
      <c r="AQ65" s="33"/>
      <c r="AR65" s="33"/>
      <c r="AS65" s="33"/>
    </row>
    <row r="66" spans="1:70" s="53" customFormat="1" ht="15" customHeight="1">
      <c r="A66" s="5"/>
      <c r="B66" s="6"/>
      <c r="C66" s="2"/>
      <c r="D66" s="5"/>
      <c r="E66" s="5"/>
      <c r="F66" s="5"/>
      <c r="G66" s="5"/>
      <c r="H66" s="5"/>
      <c r="I66" s="33"/>
      <c r="J66" s="35"/>
      <c r="K66" s="35"/>
      <c r="L66" s="35"/>
      <c r="M66" s="35"/>
      <c r="N66" s="34"/>
      <c r="O66" s="35"/>
      <c r="P66" s="34"/>
      <c r="Q66" s="35"/>
      <c r="R66" s="34"/>
      <c r="S66" s="35"/>
      <c r="T66" s="34"/>
      <c r="U66" s="35"/>
      <c r="V66" s="34"/>
      <c r="W66" s="35"/>
      <c r="X66" s="34"/>
      <c r="Y66" s="35"/>
      <c r="Z66" s="34"/>
      <c r="AA66" s="35"/>
      <c r="AB66" s="34"/>
      <c r="AC66" s="35"/>
      <c r="AD66" s="34"/>
      <c r="AE66" s="35"/>
      <c r="AF66" s="34"/>
      <c r="AG66" s="35"/>
      <c r="AH66" s="34"/>
      <c r="AI66" s="35"/>
      <c r="AJ66" s="34"/>
      <c r="AK66" s="35"/>
      <c r="AL66" s="34"/>
      <c r="AM66" s="35"/>
      <c r="AN66" s="34"/>
      <c r="AO66" s="35"/>
      <c r="AP66" s="34"/>
      <c r="AQ66" s="35"/>
      <c r="AR66" s="34"/>
      <c r="AS66" s="35"/>
      <c r="AT66" s="52"/>
      <c r="AU66" s="52"/>
      <c r="AV66" s="52"/>
      <c r="AW66" s="52"/>
      <c r="AX66" s="52"/>
      <c r="AY66" s="52"/>
      <c r="AZ66" s="52"/>
      <c r="BA66" s="52"/>
      <c r="BB66" s="52"/>
      <c r="BC66" s="52"/>
      <c r="BD66" s="52"/>
      <c r="BE66" s="52"/>
      <c r="BF66" s="52"/>
      <c r="BG66" s="52"/>
      <c r="BH66" s="52"/>
      <c r="BI66" s="52"/>
      <c r="BJ66" s="52"/>
      <c r="BK66" s="52"/>
      <c r="BL66" s="52"/>
      <c r="BM66" s="52"/>
      <c r="BN66" s="52"/>
      <c r="BO66" s="52"/>
      <c r="BP66" s="52"/>
      <c r="BQ66" s="52"/>
      <c r="BR66" s="52"/>
    </row>
    <row r="67" spans="1:70" s="61" customFormat="1" ht="15" customHeight="1">
      <c r="A67" s="15" t="s">
        <v>7</v>
      </c>
      <c r="B67" s="16"/>
      <c r="C67" s="16"/>
      <c r="D67" s="16"/>
      <c r="E67" s="16"/>
      <c r="F67" s="16"/>
      <c r="G67" s="16"/>
      <c r="H67" s="16"/>
      <c r="I67" s="31"/>
      <c r="J67" s="31"/>
      <c r="K67" s="31"/>
      <c r="L67" s="31"/>
      <c r="M67" s="31"/>
      <c r="N67" s="31"/>
      <c r="O67" s="31"/>
      <c r="P67" s="31"/>
      <c r="Q67" s="31"/>
      <c r="R67" s="31"/>
      <c r="S67" s="31"/>
      <c r="T67" s="31"/>
      <c r="U67" s="31"/>
      <c r="V67" s="31"/>
      <c r="W67" s="31"/>
      <c r="X67" s="31"/>
      <c r="Y67" s="31"/>
      <c r="Z67" s="31"/>
      <c r="AA67" s="31"/>
      <c r="AB67" s="31"/>
      <c r="AC67" s="31"/>
      <c r="AD67" s="31"/>
      <c r="AE67" s="31"/>
      <c r="AF67" s="31"/>
      <c r="AG67" s="31"/>
      <c r="AH67" s="31"/>
      <c r="AI67" s="31"/>
      <c r="AJ67" s="31"/>
      <c r="AK67" s="31"/>
      <c r="AL67" s="31"/>
      <c r="AM67" s="31"/>
      <c r="AN67" s="31"/>
      <c r="AO67" s="31"/>
      <c r="AP67" s="31"/>
      <c r="AQ67" s="31"/>
      <c r="AR67" s="31"/>
      <c r="AS67" s="31"/>
      <c r="AT67" s="60"/>
      <c r="AU67" s="60"/>
      <c r="AV67" s="60"/>
      <c r="AW67" s="60"/>
      <c r="AX67" s="60"/>
      <c r="AY67" s="60"/>
      <c r="AZ67" s="60"/>
      <c r="BA67" s="60"/>
      <c r="BB67" s="60"/>
      <c r="BC67" s="60"/>
      <c r="BD67" s="60"/>
      <c r="BE67" s="60"/>
      <c r="BF67" s="60"/>
      <c r="BG67" s="60"/>
      <c r="BH67" s="60"/>
      <c r="BI67" s="60"/>
      <c r="BJ67" s="60"/>
      <c r="BK67" s="60"/>
      <c r="BL67" s="60"/>
      <c r="BM67" s="60"/>
      <c r="BN67" s="60"/>
      <c r="BO67" s="60"/>
      <c r="BP67" s="60"/>
      <c r="BQ67" s="60"/>
      <c r="BR67" s="60"/>
    </row>
    <row r="68" spans="1:70" s="41" customFormat="1" ht="15" customHeight="1">
      <c r="A68" s="15" t="s">
        <v>8</v>
      </c>
      <c r="B68" s="16"/>
      <c r="C68" s="16"/>
      <c r="D68" s="16"/>
      <c r="E68" s="16"/>
      <c r="F68" s="16"/>
      <c r="G68" s="16"/>
      <c r="H68" s="16"/>
      <c r="I68" s="32"/>
      <c r="J68" s="32"/>
      <c r="K68" s="32"/>
      <c r="L68" s="32"/>
      <c r="M68" s="32"/>
      <c r="N68" s="32"/>
      <c r="O68" s="32"/>
      <c r="P68" s="32"/>
      <c r="Q68" s="32"/>
      <c r="R68" s="32"/>
      <c r="S68" s="32"/>
      <c r="T68" s="32"/>
      <c r="U68" s="32"/>
      <c r="V68" s="32"/>
      <c r="W68" s="32"/>
      <c r="X68" s="32"/>
      <c r="Y68" s="32"/>
      <c r="Z68" s="32"/>
      <c r="AA68" s="32"/>
      <c r="AB68" s="32"/>
      <c r="AC68" s="32"/>
      <c r="AD68" s="32"/>
      <c r="AE68" s="32"/>
      <c r="AF68" s="32"/>
      <c r="AG68" s="32"/>
      <c r="AH68" s="32"/>
      <c r="AI68" s="32"/>
      <c r="AJ68" s="32"/>
      <c r="AK68" s="32"/>
      <c r="AL68" s="32"/>
      <c r="AM68" s="32"/>
      <c r="AN68" s="32"/>
      <c r="AO68" s="32"/>
      <c r="AP68" s="32"/>
      <c r="AQ68" s="32"/>
      <c r="AR68" s="32"/>
      <c r="AS68" s="32"/>
      <c r="AT68" s="8"/>
      <c r="AU68" s="8"/>
      <c r="AV68" s="8"/>
      <c r="AW68" s="8"/>
      <c r="AX68" s="8"/>
      <c r="AY68" s="8"/>
      <c r="AZ68" s="8"/>
      <c r="BA68" s="8"/>
      <c r="BB68" s="8"/>
      <c r="BC68" s="8"/>
      <c r="BD68" s="8"/>
      <c r="BE68" s="8"/>
      <c r="BF68" s="8"/>
      <c r="BG68" s="8"/>
      <c r="BH68" s="8"/>
      <c r="BI68" s="8"/>
      <c r="BJ68" s="8"/>
      <c r="BK68" s="8"/>
      <c r="BL68" s="8"/>
      <c r="BM68" s="8"/>
      <c r="BN68" s="8"/>
      <c r="BO68" s="8"/>
      <c r="BP68" s="8"/>
      <c r="BQ68" s="8"/>
      <c r="BR68" s="8"/>
    </row>
    <row r="69" spans="1:70" s="41" customFormat="1" ht="15" customHeight="1">
      <c r="A69" s="15" t="s">
        <v>9</v>
      </c>
      <c r="B69" s="16"/>
      <c r="C69" s="16"/>
      <c r="D69" s="16"/>
      <c r="E69" s="16"/>
      <c r="F69" s="16"/>
      <c r="G69" s="16"/>
      <c r="H69" s="16"/>
      <c r="I69" s="36"/>
      <c r="J69" s="32"/>
      <c r="K69" s="32"/>
      <c r="L69" s="32"/>
      <c r="M69" s="32"/>
      <c r="N69" s="32"/>
      <c r="O69" s="32"/>
      <c r="P69" s="32"/>
      <c r="Q69" s="32"/>
      <c r="R69" s="32"/>
      <c r="S69" s="32"/>
      <c r="T69" s="32"/>
      <c r="U69" s="32"/>
      <c r="V69" s="32"/>
      <c r="W69" s="32"/>
      <c r="X69" s="32"/>
      <c r="Y69" s="32"/>
      <c r="Z69" s="32"/>
      <c r="AA69" s="32"/>
      <c r="AB69" s="32"/>
      <c r="AC69" s="32"/>
      <c r="AD69" s="32"/>
      <c r="AE69" s="32"/>
      <c r="AF69" s="32"/>
      <c r="AG69" s="32"/>
      <c r="AH69" s="32"/>
      <c r="AI69" s="32"/>
      <c r="AJ69" s="32"/>
      <c r="AK69" s="32"/>
      <c r="AL69" s="32"/>
      <c r="AM69" s="32"/>
      <c r="AN69" s="32"/>
      <c r="AO69" s="32"/>
      <c r="AP69" s="32"/>
      <c r="AQ69" s="32"/>
      <c r="AR69" s="32"/>
      <c r="AS69" s="32"/>
      <c r="AT69" s="8"/>
      <c r="AU69" s="8"/>
      <c r="AV69" s="8"/>
      <c r="AW69" s="8"/>
      <c r="AX69" s="8"/>
      <c r="AY69" s="8"/>
      <c r="AZ69" s="8"/>
      <c r="BA69" s="8"/>
      <c r="BB69" s="8"/>
      <c r="BC69" s="8"/>
      <c r="BD69" s="8"/>
      <c r="BE69" s="8"/>
      <c r="BF69" s="8"/>
      <c r="BG69" s="8"/>
      <c r="BH69" s="8"/>
      <c r="BI69" s="8"/>
      <c r="BJ69" s="8"/>
      <c r="BK69" s="8"/>
      <c r="BL69" s="8"/>
      <c r="BM69" s="8"/>
      <c r="BN69" s="8"/>
      <c r="BO69" s="8"/>
      <c r="BP69" s="8"/>
      <c r="BQ69" s="8"/>
      <c r="BR69" s="8"/>
    </row>
    <row r="70" spans="1:70" s="8" customFormat="1" ht="15" customHeight="1">
      <c r="A70" s="4"/>
      <c r="B70" s="4"/>
      <c r="C70" s="4"/>
      <c r="D70" s="4"/>
      <c r="E70" s="4"/>
      <c r="F70" s="4"/>
      <c r="G70" s="4"/>
      <c r="H70" s="4"/>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c r="AN70" s="33"/>
      <c r="AO70" s="33"/>
      <c r="AP70" s="33"/>
      <c r="AQ70" s="33"/>
      <c r="AR70" s="33"/>
      <c r="AS70" s="33"/>
    </row>
    <row r="71" spans="1:70" s="8" customFormat="1" ht="15" customHeight="1">
      <c r="A71" s="2" t="s">
        <v>22</v>
      </c>
      <c r="B71" s="2">
        <v>2008</v>
      </c>
      <c r="C71" s="2">
        <v>18154446</v>
      </c>
      <c r="D71" s="2" t="s">
        <v>100</v>
      </c>
      <c r="E71" s="2" t="s">
        <v>102</v>
      </c>
      <c r="F71" s="2"/>
      <c r="G71" s="2"/>
      <c r="H71" s="2">
        <v>162</v>
      </c>
      <c r="I71" s="33">
        <v>0.29499999999999998</v>
      </c>
      <c r="J71" s="35">
        <v>0.13300000000000001</v>
      </c>
      <c r="K71" s="35"/>
      <c r="L71" s="35"/>
      <c r="M71" s="35"/>
      <c r="N71" s="35"/>
      <c r="O71" s="35"/>
      <c r="P71" s="35"/>
      <c r="Q71" s="35"/>
      <c r="R71" s="35"/>
      <c r="S71" s="35"/>
      <c r="T71" s="35"/>
      <c r="U71" s="35"/>
      <c r="V71" s="35"/>
      <c r="W71" s="35"/>
      <c r="X71" s="35"/>
      <c r="Y71" s="35"/>
      <c r="Z71" s="35"/>
      <c r="AA71" s="35">
        <v>0</v>
      </c>
      <c r="AB71" s="35">
        <v>4.9000000000000002E-2</v>
      </c>
      <c r="AC71" s="35">
        <v>0.182</v>
      </c>
      <c r="AD71" s="35">
        <v>0.189</v>
      </c>
      <c r="AE71" s="35"/>
      <c r="AF71" s="35"/>
      <c r="AG71" s="35"/>
      <c r="AH71" s="35"/>
      <c r="AI71" s="35"/>
      <c r="AJ71" s="35"/>
      <c r="AK71" s="35"/>
      <c r="AL71" s="35"/>
      <c r="AM71" s="35"/>
      <c r="AN71" s="35"/>
      <c r="AO71" s="35"/>
      <c r="AP71" s="35"/>
      <c r="AQ71" s="35"/>
      <c r="AR71" s="35">
        <v>0</v>
      </c>
      <c r="AS71" s="35"/>
    </row>
    <row r="72" spans="1:70" s="53" customFormat="1" ht="15" customHeight="1">
      <c r="A72" s="5"/>
      <c r="B72" s="6"/>
      <c r="C72" s="2"/>
      <c r="D72" s="2"/>
      <c r="E72" s="5"/>
      <c r="F72" s="5"/>
      <c r="G72" s="5"/>
      <c r="H72" s="5"/>
      <c r="I72" s="33"/>
      <c r="J72" s="35"/>
      <c r="K72" s="35"/>
      <c r="L72" s="35"/>
      <c r="M72" s="35"/>
      <c r="N72" s="35"/>
      <c r="O72" s="35"/>
      <c r="P72" s="35"/>
      <c r="Q72" s="35"/>
      <c r="R72" s="35"/>
      <c r="S72" s="35"/>
      <c r="T72" s="35"/>
      <c r="U72" s="35"/>
      <c r="V72" s="35"/>
      <c r="W72" s="35"/>
      <c r="X72" s="35"/>
      <c r="Y72" s="35"/>
      <c r="Z72" s="35"/>
      <c r="AA72" s="35"/>
      <c r="AB72" s="35"/>
      <c r="AC72" s="35"/>
      <c r="AD72" s="35"/>
      <c r="AE72" s="35"/>
      <c r="AF72" s="35"/>
      <c r="AG72" s="35"/>
      <c r="AH72" s="35"/>
      <c r="AI72" s="35"/>
      <c r="AJ72" s="35"/>
      <c r="AK72" s="35"/>
      <c r="AL72" s="35"/>
      <c r="AM72" s="35"/>
      <c r="AN72" s="35"/>
      <c r="AO72" s="35"/>
      <c r="AP72" s="35"/>
      <c r="AQ72" s="35"/>
      <c r="AR72" s="35"/>
      <c r="AS72" s="35"/>
      <c r="AT72" s="52"/>
      <c r="AU72" s="52"/>
      <c r="AV72" s="52"/>
      <c r="AW72" s="52"/>
      <c r="AX72" s="52"/>
      <c r="AY72" s="52"/>
      <c r="AZ72" s="52"/>
      <c r="BA72" s="52"/>
      <c r="BB72" s="52"/>
      <c r="BC72" s="52"/>
      <c r="BD72" s="52"/>
      <c r="BE72" s="52"/>
      <c r="BF72" s="52"/>
      <c r="BG72" s="52"/>
      <c r="BH72" s="52"/>
      <c r="BI72" s="52"/>
      <c r="BJ72" s="52"/>
      <c r="BK72" s="52"/>
      <c r="BL72" s="52"/>
      <c r="BM72" s="52"/>
      <c r="BN72" s="52"/>
      <c r="BO72" s="52"/>
      <c r="BP72" s="52"/>
      <c r="BQ72" s="52"/>
      <c r="BR72" s="52"/>
    </row>
    <row r="73" spans="1:70" s="41" customFormat="1" ht="15" customHeight="1">
      <c r="A73" s="15" t="s">
        <v>7</v>
      </c>
      <c r="B73" s="16"/>
      <c r="C73" s="16"/>
      <c r="D73" s="16"/>
      <c r="E73" s="16"/>
      <c r="F73" s="16"/>
      <c r="G73" s="16"/>
      <c r="H73" s="16"/>
      <c r="I73" s="63">
        <f>IFERROR(SUMPRODUCT(I71,--(I71&lt;&gt;""),$H$71)/SUMPRODUCT($H$71,--(I71&lt;&gt;"")),"")</f>
        <v>0.29499999999999998</v>
      </c>
      <c r="J73" s="63">
        <f t="shared" ref="J73:AS73" si="15">IFERROR(SUMPRODUCT(J71,--(J71&lt;&gt;""),$H$71)/SUMPRODUCT($H$71,--(J71&lt;&gt;"")),"")</f>
        <v>0.13300000000000001</v>
      </c>
      <c r="K73" s="63" t="str">
        <f t="shared" si="15"/>
        <v/>
      </c>
      <c r="L73" s="63" t="str">
        <f t="shared" si="15"/>
        <v/>
      </c>
      <c r="M73" s="63" t="str">
        <f t="shared" si="15"/>
        <v/>
      </c>
      <c r="N73" s="63" t="str">
        <f t="shared" si="15"/>
        <v/>
      </c>
      <c r="O73" s="63" t="str">
        <f t="shared" si="15"/>
        <v/>
      </c>
      <c r="P73" s="63" t="str">
        <f t="shared" si="15"/>
        <v/>
      </c>
      <c r="Q73" s="63" t="str">
        <f t="shared" si="15"/>
        <v/>
      </c>
      <c r="R73" s="63" t="str">
        <f t="shared" si="15"/>
        <v/>
      </c>
      <c r="S73" s="63" t="str">
        <f t="shared" si="15"/>
        <v/>
      </c>
      <c r="T73" s="63" t="str">
        <f t="shared" si="15"/>
        <v/>
      </c>
      <c r="U73" s="63" t="str">
        <f t="shared" si="15"/>
        <v/>
      </c>
      <c r="V73" s="63" t="str">
        <f t="shared" si="15"/>
        <v/>
      </c>
      <c r="W73" s="63" t="str">
        <f t="shared" si="15"/>
        <v/>
      </c>
      <c r="X73" s="63" t="str">
        <f t="shared" si="15"/>
        <v/>
      </c>
      <c r="Y73" s="63" t="str">
        <f t="shared" si="15"/>
        <v/>
      </c>
      <c r="Z73" s="63" t="str">
        <f t="shared" si="15"/>
        <v/>
      </c>
      <c r="AA73" s="63">
        <f t="shared" si="15"/>
        <v>0</v>
      </c>
      <c r="AB73" s="63">
        <f t="shared" si="15"/>
        <v>4.9000000000000002E-2</v>
      </c>
      <c r="AC73" s="63">
        <f t="shared" si="15"/>
        <v>0.182</v>
      </c>
      <c r="AD73" s="63">
        <f t="shared" si="15"/>
        <v>0.189</v>
      </c>
      <c r="AE73" s="63" t="str">
        <f t="shared" si="15"/>
        <v/>
      </c>
      <c r="AF73" s="63" t="str">
        <f t="shared" si="15"/>
        <v/>
      </c>
      <c r="AG73" s="63" t="str">
        <f t="shared" si="15"/>
        <v/>
      </c>
      <c r="AH73" s="63" t="str">
        <f t="shared" si="15"/>
        <v/>
      </c>
      <c r="AI73" s="63" t="str">
        <f t="shared" si="15"/>
        <v/>
      </c>
      <c r="AJ73" s="63" t="str">
        <f t="shared" si="15"/>
        <v/>
      </c>
      <c r="AK73" s="63" t="str">
        <f t="shared" si="15"/>
        <v/>
      </c>
      <c r="AL73" s="63" t="str">
        <f t="shared" si="15"/>
        <v/>
      </c>
      <c r="AM73" s="63" t="str">
        <f t="shared" si="15"/>
        <v/>
      </c>
      <c r="AN73" s="63" t="str">
        <f t="shared" si="15"/>
        <v/>
      </c>
      <c r="AO73" s="63" t="str">
        <f t="shared" si="15"/>
        <v/>
      </c>
      <c r="AP73" s="63" t="str">
        <f t="shared" si="15"/>
        <v/>
      </c>
      <c r="AQ73" s="63" t="str">
        <f t="shared" si="15"/>
        <v/>
      </c>
      <c r="AR73" s="63">
        <f t="shared" si="15"/>
        <v>0</v>
      </c>
      <c r="AS73" s="63" t="str">
        <f t="shared" si="15"/>
        <v/>
      </c>
      <c r="AT73" s="8"/>
      <c r="AU73" s="8"/>
      <c r="AV73" s="8"/>
      <c r="AW73" s="8"/>
      <c r="AX73" s="8"/>
      <c r="AY73" s="8"/>
      <c r="AZ73" s="8"/>
      <c r="BA73" s="8"/>
      <c r="BB73" s="8"/>
      <c r="BC73" s="8"/>
      <c r="BD73" s="8"/>
      <c r="BE73" s="8"/>
      <c r="BF73" s="8"/>
      <c r="BG73" s="8"/>
      <c r="BH73" s="8"/>
      <c r="BI73" s="8"/>
      <c r="BJ73" s="8"/>
      <c r="BK73" s="8"/>
      <c r="BL73" s="8"/>
      <c r="BM73" s="8"/>
      <c r="BN73" s="8"/>
      <c r="BO73" s="8"/>
      <c r="BP73" s="8"/>
      <c r="BQ73" s="8"/>
      <c r="BR73" s="8"/>
    </row>
    <row r="74" spans="1:70" s="41" customFormat="1" ht="15" customHeight="1">
      <c r="A74" s="15" t="s">
        <v>8</v>
      </c>
      <c r="B74" s="16"/>
      <c r="C74" s="16"/>
      <c r="D74" s="16"/>
      <c r="E74" s="16"/>
      <c r="F74" s="16"/>
      <c r="G74" s="16"/>
      <c r="H74" s="16"/>
      <c r="I74" s="32">
        <f>IF(I73="","",MIN(I71))</f>
        <v>0.29499999999999998</v>
      </c>
      <c r="J74" s="32">
        <f t="shared" ref="J74:AS74" si="16">IF(J73="","",MIN(J71))</f>
        <v>0.13300000000000001</v>
      </c>
      <c r="K74" s="32" t="str">
        <f t="shared" si="16"/>
        <v/>
      </c>
      <c r="L74" s="32" t="str">
        <f t="shared" si="16"/>
        <v/>
      </c>
      <c r="M74" s="32" t="str">
        <f t="shared" si="16"/>
        <v/>
      </c>
      <c r="N74" s="32" t="str">
        <f t="shared" si="16"/>
        <v/>
      </c>
      <c r="O74" s="32" t="str">
        <f t="shared" si="16"/>
        <v/>
      </c>
      <c r="P74" s="32" t="str">
        <f t="shared" si="16"/>
        <v/>
      </c>
      <c r="Q74" s="32" t="str">
        <f t="shared" si="16"/>
        <v/>
      </c>
      <c r="R74" s="32" t="str">
        <f t="shared" si="16"/>
        <v/>
      </c>
      <c r="S74" s="32" t="str">
        <f t="shared" si="16"/>
        <v/>
      </c>
      <c r="T74" s="32" t="str">
        <f t="shared" si="16"/>
        <v/>
      </c>
      <c r="U74" s="32" t="str">
        <f t="shared" si="16"/>
        <v/>
      </c>
      <c r="V74" s="32" t="str">
        <f t="shared" si="16"/>
        <v/>
      </c>
      <c r="W74" s="32" t="str">
        <f t="shared" si="16"/>
        <v/>
      </c>
      <c r="X74" s="32" t="str">
        <f t="shared" si="16"/>
        <v/>
      </c>
      <c r="Y74" s="32" t="str">
        <f t="shared" si="16"/>
        <v/>
      </c>
      <c r="Z74" s="32" t="str">
        <f t="shared" si="16"/>
        <v/>
      </c>
      <c r="AA74" s="32">
        <f t="shared" si="16"/>
        <v>0</v>
      </c>
      <c r="AB74" s="32">
        <f t="shared" si="16"/>
        <v>4.9000000000000002E-2</v>
      </c>
      <c r="AC74" s="32">
        <f t="shared" si="16"/>
        <v>0.182</v>
      </c>
      <c r="AD74" s="32">
        <f t="shared" si="16"/>
        <v>0.189</v>
      </c>
      <c r="AE74" s="32" t="str">
        <f t="shared" si="16"/>
        <v/>
      </c>
      <c r="AF74" s="32" t="str">
        <f t="shared" si="16"/>
        <v/>
      </c>
      <c r="AG74" s="32" t="str">
        <f t="shared" si="16"/>
        <v/>
      </c>
      <c r="AH74" s="32" t="str">
        <f t="shared" si="16"/>
        <v/>
      </c>
      <c r="AI74" s="32" t="str">
        <f t="shared" si="16"/>
        <v/>
      </c>
      <c r="AJ74" s="32" t="str">
        <f t="shared" si="16"/>
        <v/>
      </c>
      <c r="AK74" s="32" t="str">
        <f t="shared" si="16"/>
        <v/>
      </c>
      <c r="AL74" s="32" t="str">
        <f t="shared" si="16"/>
        <v/>
      </c>
      <c r="AM74" s="32" t="str">
        <f t="shared" si="16"/>
        <v/>
      </c>
      <c r="AN74" s="32" t="str">
        <f t="shared" si="16"/>
        <v/>
      </c>
      <c r="AO74" s="32" t="str">
        <f t="shared" si="16"/>
        <v/>
      </c>
      <c r="AP74" s="32" t="str">
        <f t="shared" si="16"/>
        <v/>
      </c>
      <c r="AQ74" s="32" t="str">
        <f t="shared" si="16"/>
        <v/>
      </c>
      <c r="AR74" s="32">
        <f t="shared" si="16"/>
        <v>0</v>
      </c>
      <c r="AS74" s="32" t="str">
        <f t="shared" si="16"/>
        <v/>
      </c>
      <c r="AT74" s="8"/>
      <c r="AU74" s="8"/>
      <c r="AV74" s="8"/>
      <c r="AW74" s="8"/>
      <c r="AX74" s="8"/>
      <c r="AY74" s="8"/>
      <c r="AZ74" s="8"/>
      <c r="BA74" s="8"/>
      <c r="BB74" s="8"/>
      <c r="BC74" s="8"/>
      <c r="BD74" s="8"/>
      <c r="BE74" s="8"/>
      <c r="BF74" s="8"/>
      <c r="BG74" s="8"/>
      <c r="BH74" s="8"/>
      <c r="BI74" s="8"/>
      <c r="BJ74" s="8"/>
      <c r="BK74" s="8"/>
      <c r="BL74" s="8"/>
      <c r="BM74" s="8"/>
      <c r="BN74" s="8"/>
      <c r="BO74" s="8"/>
      <c r="BP74" s="8"/>
      <c r="BQ74" s="8"/>
      <c r="BR74" s="8"/>
    </row>
    <row r="75" spans="1:70" s="41" customFormat="1" ht="15" customHeight="1">
      <c r="A75" s="15" t="s">
        <v>9</v>
      </c>
      <c r="B75" s="16"/>
      <c r="C75" s="16"/>
      <c r="D75" s="16"/>
      <c r="E75" s="16"/>
      <c r="F75" s="16"/>
      <c r="G75" s="16"/>
      <c r="H75" s="16"/>
      <c r="I75" s="32">
        <f>IF(I73="","",MAX(I71))</f>
        <v>0.29499999999999998</v>
      </c>
      <c r="J75" s="32">
        <f t="shared" ref="J75:AS75" si="17">IF(J73="","",MAX(J71))</f>
        <v>0.13300000000000001</v>
      </c>
      <c r="K75" s="32" t="str">
        <f t="shared" si="17"/>
        <v/>
      </c>
      <c r="L75" s="32" t="str">
        <f t="shared" si="17"/>
        <v/>
      </c>
      <c r="M75" s="32" t="str">
        <f t="shared" si="17"/>
        <v/>
      </c>
      <c r="N75" s="32" t="str">
        <f t="shared" si="17"/>
        <v/>
      </c>
      <c r="O75" s="32" t="str">
        <f t="shared" si="17"/>
        <v/>
      </c>
      <c r="P75" s="32" t="str">
        <f t="shared" si="17"/>
        <v/>
      </c>
      <c r="Q75" s="32" t="str">
        <f t="shared" si="17"/>
        <v/>
      </c>
      <c r="R75" s="32" t="str">
        <f t="shared" si="17"/>
        <v/>
      </c>
      <c r="S75" s="32" t="str">
        <f t="shared" si="17"/>
        <v/>
      </c>
      <c r="T75" s="32" t="str">
        <f t="shared" si="17"/>
        <v/>
      </c>
      <c r="U75" s="32" t="str">
        <f t="shared" si="17"/>
        <v/>
      </c>
      <c r="V75" s="32" t="str">
        <f t="shared" si="17"/>
        <v/>
      </c>
      <c r="W75" s="32" t="str">
        <f t="shared" si="17"/>
        <v/>
      </c>
      <c r="X75" s="32" t="str">
        <f t="shared" si="17"/>
        <v/>
      </c>
      <c r="Y75" s="32" t="str">
        <f t="shared" si="17"/>
        <v/>
      </c>
      <c r="Z75" s="32" t="str">
        <f t="shared" si="17"/>
        <v/>
      </c>
      <c r="AA75" s="32">
        <f t="shared" si="17"/>
        <v>0</v>
      </c>
      <c r="AB75" s="32">
        <f t="shared" si="17"/>
        <v>4.9000000000000002E-2</v>
      </c>
      <c r="AC75" s="32">
        <f t="shared" si="17"/>
        <v>0.182</v>
      </c>
      <c r="AD75" s="32">
        <f t="shared" si="17"/>
        <v>0.189</v>
      </c>
      <c r="AE75" s="32" t="str">
        <f t="shared" si="17"/>
        <v/>
      </c>
      <c r="AF75" s="32" t="str">
        <f t="shared" si="17"/>
        <v/>
      </c>
      <c r="AG75" s="32" t="str">
        <f t="shared" si="17"/>
        <v/>
      </c>
      <c r="AH75" s="32" t="str">
        <f t="shared" si="17"/>
        <v/>
      </c>
      <c r="AI75" s="32" t="str">
        <f t="shared" si="17"/>
        <v/>
      </c>
      <c r="AJ75" s="32" t="str">
        <f t="shared" si="17"/>
        <v/>
      </c>
      <c r="AK75" s="32" t="str">
        <f t="shared" si="17"/>
        <v/>
      </c>
      <c r="AL75" s="32" t="str">
        <f t="shared" si="17"/>
        <v/>
      </c>
      <c r="AM75" s="32" t="str">
        <f t="shared" si="17"/>
        <v/>
      </c>
      <c r="AN75" s="32" t="str">
        <f t="shared" si="17"/>
        <v/>
      </c>
      <c r="AO75" s="32" t="str">
        <f t="shared" si="17"/>
        <v/>
      </c>
      <c r="AP75" s="32" t="str">
        <f t="shared" si="17"/>
        <v/>
      </c>
      <c r="AQ75" s="32" t="str">
        <f t="shared" si="17"/>
        <v/>
      </c>
      <c r="AR75" s="32">
        <f t="shared" si="17"/>
        <v>0</v>
      </c>
      <c r="AS75" s="32" t="str">
        <f t="shared" si="17"/>
        <v/>
      </c>
      <c r="AT75" s="8"/>
      <c r="AU75" s="8"/>
      <c r="AV75" s="8"/>
      <c r="AW75" s="8"/>
      <c r="AX75" s="8"/>
      <c r="AY75" s="8"/>
      <c r="AZ75" s="8"/>
      <c r="BA75" s="8"/>
      <c r="BB75" s="8"/>
      <c r="BC75" s="8"/>
      <c r="BD75" s="8"/>
      <c r="BE75" s="8"/>
      <c r="BF75" s="8"/>
      <c r="BG75" s="8"/>
      <c r="BH75" s="8"/>
      <c r="BI75" s="8"/>
      <c r="BJ75" s="8"/>
      <c r="BK75" s="8"/>
      <c r="BL75" s="8"/>
      <c r="BM75" s="8"/>
      <c r="BN75" s="8"/>
      <c r="BO75" s="8"/>
      <c r="BP75" s="8"/>
      <c r="BQ75" s="8"/>
      <c r="BR75" s="8"/>
    </row>
    <row r="76" spans="1:70" s="8" customFormat="1" ht="15" customHeight="1">
      <c r="A76" s="4"/>
      <c r="B76" s="4"/>
      <c r="C76" s="4"/>
      <c r="D76" s="4"/>
      <c r="E76" s="4"/>
      <c r="F76" s="4"/>
      <c r="G76" s="4"/>
      <c r="H76" s="4"/>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c r="AN76" s="33"/>
      <c r="AO76" s="33"/>
      <c r="AP76" s="33"/>
      <c r="AQ76" s="33"/>
      <c r="AR76" s="33"/>
      <c r="AS76" s="33"/>
    </row>
    <row r="77" spans="1:70" s="2" customFormat="1" ht="15" customHeight="1">
      <c r="A77" s="2" t="s">
        <v>22</v>
      </c>
      <c r="B77" s="2">
        <v>2008</v>
      </c>
      <c r="C77" s="2">
        <v>18154446</v>
      </c>
      <c r="D77" s="2" t="s">
        <v>99</v>
      </c>
      <c r="E77" s="3"/>
      <c r="H77" s="2">
        <v>28</v>
      </c>
      <c r="I77" s="33">
        <v>0</v>
      </c>
      <c r="J77" s="34">
        <v>5.3999999999999999E-2</v>
      </c>
      <c r="K77" s="34"/>
      <c r="L77" s="34"/>
      <c r="M77" s="34"/>
      <c r="N77" s="34"/>
      <c r="O77" s="34"/>
      <c r="P77" s="34"/>
      <c r="Q77" s="34"/>
      <c r="R77" s="34"/>
      <c r="S77" s="34"/>
      <c r="T77" s="34"/>
      <c r="U77" s="34"/>
      <c r="V77" s="34"/>
      <c r="W77" s="34"/>
      <c r="X77" s="34"/>
      <c r="Y77" s="34"/>
      <c r="Z77" s="34"/>
      <c r="AA77" s="34">
        <v>8.8999999999999996E-2</v>
      </c>
      <c r="AB77" s="34">
        <v>0.23</v>
      </c>
      <c r="AC77" s="34">
        <v>0</v>
      </c>
      <c r="AD77" s="34">
        <v>0</v>
      </c>
      <c r="AE77" s="34"/>
      <c r="AF77" s="34"/>
      <c r="AG77" s="34"/>
      <c r="AH77" s="34"/>
      <c r="AI77" s="34"/>
      <c r="AJ77" s="34"/>
      <c r="AK77" s="34"/>
      <c r="AL77" s="34"/>
      <c r="AM77" s="34"/>
      <c r="AN77" s="34"/>
      <c r="AO77" s="34"/>
      <c r="AP77" s="34"/>
      <c r="AQ77" s="34"/>
      <c r="AR77" s="34">
        <v>0</v>
      </c>
      <c r="AS77" s="34"/>
      <c r="AT77" s="8"/>
      <c r="AU77" s="8"/>
      <c r="AV77" s="8"/>
      <c r="AW77" s="8"/>
      <c r="AX77" s="8"/>
      <c r="AY77" s="8"/>
      <c r="AZ77" s="8"/>
      <c r="BA77" s="8"/>
      <c r="BB77" s="8"/>
      <c r="BC77" s="8"/>
      <c r="BD77" s="8"/>
      <c r="BE77" s="8"/>
      <c r="BF77" s="8"/>
      <c r="BG77" s="8"/>
      <c r="BH77" s="8"/>
      <c r="BI77" s="8"/>
      <c r="BJ77" s="8"/>
      <c r="BK77" s="8"/>
      <c r="BL77" s="8"/>
      <c r="BM77" s="8"/>
      <c r="BN77" s="8"/>
      <c r="BO77" s="8"/>
      <c r="BP77" s="8"/>
      <c r="BQ77" s="8"/>
      <c r="BR77" s="8"/>
    </row>
    <row r="78" spans="1:70" s="53" customFormat="1" ht="15" customHeight="1">
      <c r="A78" s="5"/>
      <c r="B78" s="6"/>
      <c r="C78" s="2"/>
      <c r="D78" s="2"/>
      <c r="E78" s="5"/>
      <c r="F78" s="5"/>
      <c r="G78" s="5"/>
      <c r="H78" s="5"/>
      <c r="I78" s="33"/>
      <c r="J78" s="35"/>
      <c r="K78" s="35"/>
      <c r="L78" s="35"/>
      <c r="M78" s="35"/>
      <c r="N78" s="35"/>
      <c r="O78" s="35"/>
      <c r="P78" s="35"/>
      <c r="Q78" s="35"/>
      <c r="R78" s="35"/>
      <c r="S78" s="35"/>
      <c r="T78" s="35"/>
      <c r="U78" s="35"/>
      <c r="V78" s="35"/>
      <c r="W78" s="35"/>
      <c r="X78" s="35"/>
      <c r="Y78" s="35"/>
      <c r="Z78" s="35"/>
      <c r="AA78" s="35"/>
      <c r="AB78" s="35"/>
      <c r="AC78" s="35"/>
      <c r="AD78" s="35"/>
      <c r="AE78" s="35"/>
      <c r="AF78" s="35"/>
      <c r="AG78" s="35"/>
      <c r="AH78" s="35"/>
      <c r="AI78" s="35"/>
      <c r="AJ78" s="35"/>
      <c r="AK78" s="35"/>
      <c r="AL78" s="35"/>
      <c r="AM78" s="35"/>
      <c r="AN78" s="35"/>
      <c r="AO78" s="35"/>
      <c r="AP78" s="35"/>
      <c r="AQ78" s="35"/>
      <c r="AR78" s="35"/>
      <c r="AS78" s="35"/>
      <c r="AT78" s="52"/>
      <c r="AU78" s="52"/>
      <c r="AV78" s="52"/>
      <c r="AW78" s="52"/>
      <c r="AX78" s="52"/>
      <c r="AY78" s="52"/>
      <c r="AZ78" s="52"/>
      <c r="BA78" s="52"/>
      <c r="BB78" s="52"/>
      <c r="BC78" s="52"/>
      <c r="BD78" s="52"/>
      <c r="BE78" s="52"/>
      <c r="BF78" s="52"/>
      <c r="BG78" s="52"/>
      <c r="BH78" s="52"/>
      <c r="BI78" s="52"/>
      <c r="BJ78" s="52"/>
      <c r="BK78" s="52"/>
      <c r="BL78" s="52"/>
      <c r="BM78" s="52"/>
      <c r="BN78" s="52"/>
      <c r="BO78" s="52"/>
      <c r="BP78" s="52"/>
      <c r="BQ78" s="52"/>
      <c r="BR78" s="52"/>
    </row>
    <row r="79" spans="1:70" s="59" customFormat="1" ht="15" customHeight="1">
      <c r="A79" s="15" t="s">
        <v>7</v>
      </c>
      <c r="B79" s="16"/>
      <c r="C79" s="16"/>
      <c r="D79" s="16"/>
      <c r="E79" s="16"/>
      <c r="F79" s="16"/>
      <c r="G79" s="16"/>
      <c r="H79" s="16"/>
      <c r="I79" s="63">
        <f>IFERROR(SUMPRODUCT(I77,--(I77&lt;&gt;""),$H$77)/SUMPRODUCT($H$77,--(I77&lt;&gt;"")),"")</f>
        <v>0</v>
      </c>
      <c r="J79" s="63">
        <f t="shared" ref="J79:AS79" si="18">IFERROR(SUMPRODUCT(J77,--(J77&lt;&gt;""),$H$77)/SUMPRODUCT($H$77,--(J77&lt;&gt;"")),"")</f>
        <v>5.3999999999999999E-2</v>
      </c>
      <c r="K79" s="63" t="str">
        <f t="shared" si="18"/>
        <v/>
      </c>
      <c r="L79" s="63" t="str">
        <f t="shared" si="18"/>
        <v/>
      </c>
      <c r="M79" s="63" t="str">
        <f t="shared" si="18"/>
        <v/>
      </c>
      <c r="N79" s="63" t="str">
        <f t="shared" si="18"/>
        <v/>
      </c>
      <c r="O79" s="63" t="str">
        <f t="shared" si="18"/>
        <v/>
      </c>
      <c r="P79" s="63" t="str">
        <f t="shared" si="18"/>
        <v/>
      </c>
      <c r="Q79" s="63" t="str">
        <f t="shared" si="18"/>
        <v/>
      </c>
      <c r="R79" s="63" t="str">
        <f t="shared" si="18"/>
        <v/>
      </c>
      <c r="S79" s="63" t="str">
        <f t="shared" si="18"/>
        <v/>
      </c>
      <c r="T79" s="63" t="str">
        <f t="shared" si="18"/>
        <v/>
      </c>
      <c r="U79" s="63" t="str">
        <f t="shared" si="18"/>
        <v/>
      </c>
      <c r="V79" s="63" t="str">
        <f t="shared" si="18"/>
        <v/>
      </c>
      <c r="W79" s="63" t="str">
        <f t="shared" si="18"/>
        <v/>
      </c>
      <c r="X79" s="63" t="str">
        <f t="shared" si="18"/>
        <v/>
      </c>
      <c r="Y79" s="63" t="str">
        <f t="shared" si="18"/>
        <v/>
      </c>
      <c r="Z79" s="63" t="str">
        <f t="shared" si="18"/>
        <v/>
      </c>
      <c r="AA79" s="63">
        <f t="shared" si="18"/>
        <v>8.8999999999999996E-2</v>
      </c>
      <c r="AB79" s="63">
        <f t="shared" si="18"/>
        <v>0.23</v>
      </c>
      <c r="AC79" s="63">
        <f t="shared" si="18"/>
        <v>0</v>
      </c>
      <c r="AD79" s="63">
        <f t="shared" si="18"/>
        <v>0</v>
      </c>
      <c r="AE79" s="63" t="str">
        <f t="shared" si="18"/>
        <v/>
      </c>
      <c r="AF79" s="63" t="str">
        <f t="shared" si="18"/>
        <v/>
      </c>
      <c r="AG79" s="63" t="str">
        <f t="shared" si="18"/>
        <v/>
      </c>
      <c r="AH79" s="63" t="str">
        <f t="shared" si="18"/>
        <v/>
      </c>
      <c r="AI79" s="63" t="str">
        <f t="shared" si="18"/>
        <v/>
      </c>
      <c r="AJ79" s="63" t="str">
        <f t="shared" si="18"/>
        <v/>
      </c>
      <c r="AK79" s="63" t="str">
        <f t="shared" si="18"/>
        <v/>
      </c>
      <c r="AL79" s="63" t="str">
        <f t="shared" si="18"/>
        <v/>
      </c>
      <c r="AM79" s="63" t="str">
        <f t="shared" si="18"/>
        <v/>
      </c>
      <c r="AN79" s="63" t="str">
        <f t="shared" si="18"/>
        <v/>
      </c>
      <c r="AO79" s="63" t="str">
        <f t="shared" si="18"/>
        <v/>
      </c>
      <c r="AP79" s="63" t="str">
        <f t="shared" si="18"/>
        <v/>
      </c>
      <c r="AQ79" s="63" t="str">
        <f t="shared" si="18"/>
        <v/>
      </c>
      <c r="AR79" s="63">
        <f t="shared" si="18"/>
        <v>0</v>
      </c>
      <c r="AS79" s="63" t="str">
        <f t="shared" si="18"/>
        <v/>
      </c>
      <c r="AT79" s="52"/>
      <c r="AU79" s="52"/>
      <c r="AV79" s="52"/>
      <c r="AW79" s="52"/>
      <c r="AX79" s="52"/>
      <c r="AY79" s="52"/>
      <c r="AZ79" s="52"/>
      <c r="BA79" s="52"/>
      <c r="BB79" s="52"/>
      <c r="BC79" s="52"/>
      <c r="BD79" s="52"/>
      <c r="BE79" s="52"/>
      <c r="BF79" s="52"/>
      <c r="BG79" s="52"/>
      <c r="BH79" s="52"/>
      <c r="BI79" s="52"/>
      <c r="BJ79" s="52"/>
      <c r="BK79" s="52"/>
      <c r="BL79" s="52"/>
      <c r="BM79" s="52"/>
      <c r="BN79" s="52"/>
      <c r="BO79" s="52"/>
      <c r="BP79" s="52"/>
      <c r="BQ79" s="52"/>
      <c r="BR79" s="52"/>
    </row>
    <row r="80" spans="1:70" s="59" customFormat="1" ht="15" customHeight="1">
      <c r="A80" s="15" t="s">
        <v>8</v>
      </c>
      <c r="B80" s="16"/>
      <c r="C80" s="16"/>
      <c r="D80" s="16"/>
      <c r="E80" s="16"/>
      <c r="F80" s="16"/>
      <c r="G80" s="16"/>
      <c r="H80" s="16"/>
      <c r="I80" s="32">
        <f>IF(I79="","",MIN(I77))</f>
        <v>0</v>
      </c>
      <c r="J80" s="32">
        <f t="shared" ref="J80:AS80" si="19">IF(J79="","",MIN(J77))</f>
        <v>5.3999999999999999E-2</v>
      </c>
      <c r="K80" s="32" t="str">
        <f t="shared" si="19"/>
        <v/>
      </c>
      <c r="L80" s="32" t="str">
        <f t="shared" si="19"/>
        <v/>
      </c>
      <c r="M80" s="32" t="str">
        <f t="shared" si="19"/>
        <v/>
      </c>
      <c r="N80" s="32" t="str">
        <f t="shared" si="19"/>
        <v/>
      </c>
      <c r="O80" s="32" t="str">
        <f t="shared" si="19"/>
        <v/>
      </c>
      <c r="P80" s="32" t="str">
        <f t="shared" si="19"/>
        <v/>
      </c>
      <c r="Q80" s="32" t="str">
        <f t="shared" si="19"/>
        <v/>
      </c>
      <c r="R80" s="32" t="str">
        <f t="shared" si="19"/>
        <v/>
      </c>
      <c r="S80" s="32" t="str">
        <f t="shared" si="19"/>
        <v/>
      </c>
      <c r="T80" s="32" t="str">
        <f t="shared" si="19"/>
        <v/>
      </c>
      <c r="U80" s="32" t="str">
        <f t="shared" si="19"/>
        <v/>
      </c>
      <c r="V80" s="32" t="str">
        <f t="shared" si="19"/>
        <v/>
      </c>
      <c r="W80" s="32" t="str">
        <f t="shared" si="19"/>
        <v/>
      </c>
      <c r="X80" s="32" t="str">
        <f t="shared" si="19"/>
        <v/>
      </c>
      <c r="Y80" s="32" t="str">
        <f t="shared" si="19"/>
        <v/>
      </c>
      <c r="Z80" s="32" t="str">
        <f t="shared" si="19"/>
        <v/>
      </c>
      <c r="AA80" s="32">
        <f t="shared" si="19"/>
        <v>8.8999999999999996E-2</v>
      </c>
      <c r="AB80" s="32">
        <f t="shared" si="19"/>
        <v>0.23</v>
      </c>
      <c r="AC80" s="32">
        <f t="shared" si="19"/>
        <v>0</v>
      </c>
      <c r="AD80" s="32">
        <f t="shared" si="19"/>
        <v>0</v>
      </c>
      <c r="AE80" s="32" t="str">
        <f t="shared" si="19"/>
        <v/>
      </c>
      <c r="AF80" s="32" t="str">
        <f t="shared" si="19"/>
        <v/>
      </c>
      <c r="AG80" s="32" t="str">
        <f t="shared" si="19"/>
        <v/>
      </c>
      <c r="AH80" s="32" t="str">
        <f t="shared" si="19"/>
        <v/>
      </c>
      <c r="AI80" s="32" t="str">
        <f t="shared" si="19"/>
        <v/>
      </c>
      <c r="AJ80" s="32" t="str">
        <f t="shared" si="19"/>
        <v/>
      </c>
      <c r="AK80" s="32" t="str">
        <f t="shared" si="19"/>
        <v/>
      </c>
      <c r="AL80" s="32" t="str">
        <f t="shared" si="19"/>
        <v/>
      </c>
      <c r="AM80" s="32" t="str">
        <f t="shared" si="19"/>
        <v/>
      </c>
      <c r="AN80" s="32" t="str">
        <f t="shared" si="19"/>
        <v/>
      </c>
      <c r="AO80" s="32" t="str">
        <f t="shared" si="19"/>
        <v/>
      </c>
      <c r="AP80" s="32" t="str">
        <f t="shared" si="19"/>
        <v/>
      </c>
      <c r="AQ80" s="32" t="str">
        <f t="shared" si="19"/>
        <v/>
      </c>
      <c r="AR80" s="32">
        <f t="shared" si="19"/>
        <v>0</v>
      </c>
      <c r="AS80" s="32" t="str">
        <f t="shared" si="19"/>
        <v/>
      </c>
      <c r="AT80" s="52"/>
      <c r="AU80" s="52"/>
      <c r="AV80" s="52"/>
      <c r="AW80" s="52"/>
      <c r="AX80" s="52"/>
      <c r="AY80" s="52"/>
      <c r="AZ80" s="52"/>
      <c r="BA80" s="52"/>
      <c r="BB80" s="52"/>
      <c r="BC80" s="52"/>
      <c r="BD80" s="52"/>
      <c r="BE80" s="52"/>
      <c r="BF80" s="52"/>
      <c r="BG80" s="52"/>
      <c r="BH80" s="52"/>
      <c r="BI80" s="52"/>
      <c r="BJ80" s="52"/>
      <c r="BK80" s="52"/>
      <c r="BL80" s="52"/>
      <c r="BM80" s="52"/>
      <c r="BN80" s="52"/>
      <c r="BO80" s="52"/>
      <c r="BP80" s="52"/>
      <c r="BQ80" s="52"/>
      <c r="BR80" s="52"/>
    </row>
    <row r="81" spans="1:70" s="59" customFormat="1" ht="15" customHeight="1">
      <c r="A81" s="15" t="s">
        <v>9</v>
      </c>
      <c r="B81" s="16"/>
      <c r="C81" s="16"/>
      <c r="D81" s="16"/>
      <c r="E81" s="16"/>
      <c r="F81" s="16"/>
      <c r="G81" s="16"/>
      <c r="H81" s="16"/>
      <c r="I81" s="32">
        <f>IF(I79="","",MAX(I77))</f>
        <v>0</v>
      </c>
      <c r="J81" s="32">
        <f t="shared" ref="J81:AS81" si="20">IF(J79="","",MAX(J77))</f>
        <v>5.3999999999999999E-2</v>
      </c>
      <c r="K81" s="32" t="str">
        <f t="shared" si="20"/>
        <v/>
      </c>
      <c r="L81" s="32" t="str">
        <f t="shared" si="20"/>
        <v/>
      </c>
      <c r="M81" s="32" t="str">
        <f t="shared" si="20"/>
        <v/>
      </c>
      <c r="N81" s="32" t="str">
        <f t="shared" si="20"/>
        <v/>
      </c>
      <c r="O81" s="32" t="str">
        <f t="shared" si="20"/>
        <v/>
      </c>
      <c r="P81" s="32" t="str">
        <f t="shared" si="20"/>
        <v/>
      </c>
      <c r="Q81" s="32" t="str">
        <f t="shared" si="20"/>
        <v/>
      </c>
      <c r="R81" s="32" t="str">
        <f t="shared" si="20"/>
        <v/>
      </c>
      <c r="S81" s="32" t="str">
        <f t="shared" si="20"/>
        <v/>
      </c>
      <c r="T81" s="32" t="str">
        <f t="shared" si="20"/>
        <v/>
      </c>
      <c r="U81" s="32" t="str">
        <f t="shared" si="20"/>
        <v/>
      </c>
      <c r="V81" s="32" t="str">
        <f t="shared" si="20"/>
        <v/>
      </c>
      <c r="W81" s="32" t="str">
        <f t="shared" si="20"/>
        <v/>
      </c>
      <c r="X81" s="32" t="str">
        <f t="shared" si="20"/>
        <v/>
      </c>
      <c r="Y81" s="32" t="str">
        <f t="shared" si="20"/>
        <v/>
      </c>
      <c r="Z81" s="32" t="str">
        <f t="shared" si="20"/>
        <v/>
      </c>
      <c r="AA81" s="32">
        <f t="shared" si="20"/>
        <v>8.8999999999999996E-2</v>
      </c>
      <c r="AB81" s="32">
        <f t="shared" si="20"/>
        <v>0.23</v>
      </c>
      <c r="AC81" s="32">
        <f t="shared" si="20"/>
        <v>0</v>
      </c>
      <c r="AD81" s="32">
        <f t="shared" si="20"/>
        <v>0</v>
      </c>
      <c r="AE81" s="32" t="str">
        <f t="shared" si="20"/>
        <v/>
      </c>
      <c r="AF81" s="32" t="str">
        <f t="shared" si="20"/>
        <v/>
      </c>
      <c r="AG81" s="32" t="str">
        <f t="shared" si="20"/>
        <v/>
      </c>
      <c r="AH81" s="32" t="str">
        <f t="shared" si="20"/>
        <v/>
      </c>
      <c r="AI81" s="32" t="str">
        <f t="shared" si="20"/>
        <v/>
      </c>
      <c r="AJ81" s="32" t="str">
        <f t="shared" si="20"/>
        <v/>
      </c>
      <c r="AK81" s="32" t="str">
        <f t="shared" si="20"/>
        <v/>
      </c>
      <c r="AL81" s="32" t="str">
        <f t="shared" si="20"/>
        <v/>
      </c>
      <c r="AM81" s="32" t="str">
        <f t="shared" si="20"/>
        <v/>
      </c>
      <c r="AN81" s="32" t="str">
        <f t="shared" si="20"/>
        <v/>
      </c>
      <c r="AO81" s="32" t="str">
        <f t="shared" si="20"/>
        <v/>
      </c>
      <c r="AP81" s="32" t="str">
        <f t="shared" si="20"/>
        <v/>
      </c>
      <c r="AQ81" s="32" t="str">
        <f t="shared" si="20"/>
        <v/>
      </c>
      <c r="AR81" s="32">
        <f t="shared" si="20"/>
        <v>0</v>
      </c>
      <c r="AS81" s="32" t="str">
        <f t="shared" si="20"/>
        <v/>
      </c>
      <c r="AT81" s="52"/>
      <c r="AU81" s="52"/>
      <c r="AV81" s="52"/>
      <c r="AW81" s="52"/>
      <c r="AX81" s="52"/>
      <c r="AY81" s="52"/>
      <c r="AZ81" s="52"/>
      <c r="BA81" s="52"/>
      <c r="BB81" s="52"/>
      <c r="BC81" s="52"/>
      <c r="BD81" s="52"/>
      <c r="BE81" s="52"/>
      <c r="BF81" s="52"/>
      <c r="BG81" s="52"/>
      <c r="BH81" s="52"/>
      <c r="BI81" s="52"/>
      <c r="BJ81" s="52"/>
      <c r="BK81" s="52"/>
      <c r="BL81" s="52"/>
      <c r="BM81" s="52"/>
      <c r="BN81" s="52"/>
      <c r="BO81" s="52"/>
      <c r="BP81" s="52"/>
      <c r="BQ81" s="52"/>
      <c r="BR81" s="52"/>
    </row>
    <row r="82" spans="1:70" s="8" customFormat="1" ht="15" customHeight="1">
      <c r="A82" s="4"/>
      <c r="B82" s="4"/>
      <c r="C82" s="4"/>
      <c r="D82" s="4"/>
      <c r="E82" s="4"/>
      <c r="F82" s="4"/>
      <c r="G82" s="4"/>
      <c r="H82" s="4"/>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c r="AN82" s="33"/>
      <c r="AO82" s="33"/>
      <c r="AP82" s="33"/>
      <c r="AQ82" s="33"/>
      <c r="AR82" s="33"/>
      <c r="AS82" s="33"/>
    </row>
    <row r="83" spans="1:70" s="2" customFormat="1" ht="15" customHeight="1">
      <c r="A83" s="2" t="s">
        <v>22</v>
      </c>
      <c r="B83" s="2">
        <v>2008</v>
      </c>
      <c r="C83" s="3">
        <v>18154446</v>
      </c>
      <c r="D83" s="2" t="s">
        <v>101</v>
      </c>
      <c r="E83" s="3" t="s">
        <v>23</v>
      </c>
      <c r="H83" s="2">
        <v>105</v>
      </c>
      <c r="I83" s="33">
        <v>0.16400000000000001</v>
      </c>
      <c r="J83" s="34">
        <v>0.16200000000000001</v>
      </c>
      <c r="K83" s="34"/>
      <c r="L83" s="34"/>
      <c r="M83" s="34"/>
      <c r="N83" s="34"/>
      <c r="O83" s="34"/>
      <c r="P83" s="34"/>
      <c r="Q83" s="34"/>
      <c r="R83" s="34"/>
      <c r="S83" s="34"/>
      <c r="T83" s="34"/>
      <c r="U83" s="34"/>
      <c r="V83" s="34"/>
      <c r="W83" s="34"/>
      <c r="X83" s="34"/>
      <c r="Y83" s="34"/>
      <c r="Z83" s="34"/>
      <c r="AA83" s="34">
        <v>6.7000000000000004E-2</v>
      </c>
      <c r="AB83" s="34">
        <v>0.01</v>
      </c>
      <c r="AC83" s="34">
        <v>4.8000000000000001E-2</v>
      </c>
      <c r="AD83" s="34">
        <v>0.26</v>
      </c>
      <c r="AE83" s="34"/>
      <c r="AF83" s="34"/>
      <c r="AG83" s="34"/>
      <c r="AH83" s="34"/>
      <c r="AI83" s="34"/>
      <c r="AJ83" s="34"/>
      <c r="AK83" s="34"/>
      <c r="AL83" s="34"/>
      <c r="AM83" s="34"/>
      <c r="AN83" s="34"/>
      <c r="AO83" s="34"/>
      <c r="AP83" s="34"/>
      <c r="AQ83" s="34"/>
      <c r="AR83" s="34">
        <v>4.2999999999999997E-2</v>
      </c>
      <c r="AS83" s="34"/>
      <c r="AT83" s="8"/>
      <c r="AU83" s="8"/>
      <c r="AV83" s="8"/>
      <c r="AW83" s="8"/>
      <c r="AX83" s="8"/>
      <c r="AY83" s="8"/>
      <c r="AZ83" s="8"/>
      <c r="BA83" s="8"/>
      <c r="BB83" s="8"/>
      <c r="BC83" s="8"/>
      <c r="BD83" s="8"/>
      <c r="BE83" s="8"/>
      <c r="BF83" s="8"/>
      <c r="BG83" s="8"/>
      <c r="BH83" s="8"/>
      <c r="BI83" s="8"/>
      <c r="BJ83" s="8"/>
      <c r="BK83" s="8"/>
      <c r="BL83" s="8"/>
      <c r="BM83" s="8"/>
      <c r="BN83" s="8"/>
      <c r="BO83" s="8"/>
      <c r="BP83" s="8"/>
      <c r="BQ83" s="8"/>
      <c r="BR83" s="8"/>
    </row>
    <row r="84" spans="1:70" s="2" customFormat="1" ht="15" customHeight="1">
      <c r="A84" s="2" t="s">
        <v>25</v>
      </c>
      <c r="B84" s="2">
        <v>2008</v>
      </c>
      <c r="C84" s="2">
        <v>18185926</v>
      </c>
      <c r="D84" s="2" t="s">
        <v>101</v>
      </c>
      <c r="E84" s="2" t="s">
        <v>24</v>
      </c>
      <c r="H84" s="2">
        <v>109</v>
      </c>
      <c r="I84" s="33">
        <f>0.19+0.028</f>
        <v>0.218</v>
      </c>
      <c r="J84" s="34">
        <f>0.629+0.059+0.014</f>
        <v>0.70199999999999996</v>
      </c>
      <c r="K84" s="34"/>
      <c r="L84" s="34"/>
      <c r="M84" s="34"/>
      <c r="N84" s="34">
        <v>0</v>
      </c>
      <c r="O84" s="34"/>
      <c r="P84" s="34"/>
      <c r="Q84" s="34"/>
      <c r="R84" s="34"/>
      <c r="S84" s="34"/>
      <c r="T84" s="34"/>
      <c r="U84" s="34"/>
      <c r="V84" s="34"/>
      <c r="W84" s="34">
        <v>0</v>
      </c>
      <c r="X84" s="34">
        <v>3.2000000000000001E-2</v>
      </c>
      <c r="Y84" s="34"/>
      <c r="Z84" s="34"/>
      <c r="AA84" s="34"/>
      <c r="AB84" s="34"/>
      <c r="AC84" s="34"/>
      <c r="AD84" s="34"/>
      <c r="AE84" s="34"/>
      <c r="AF84" s="34"/>
      <c r="AG84" s="34"/>
      <c r="AH84" s="34"/>
      <c r="AI84" s="34"/>
      <c r="AJ84" s="34"/>
      <c r="AK84" s="34"/>
      <c r="AL84" s="34"/>
      <c r="AM84" s="34"/>
      <c r="AN84" s="34"/>
      <c r="AO84" s="34"/>
      <c r="AP84" s="34"/>
      <c r="AQ84" s="34"/>
      <c r="AR84" s="34"/>
      <c r="AS84" s="34"/>
      <c r="AT84" s="8"/>
      <c r="AU84" s="8"/>
      <c r="AV84" s="8"/>
      <c r="AW84" s="8"/>
      <c r="AX84" s="8"/>
      <c r="AY84" s="8"/>
      <c r="AZ84" s="8"/>
      <c r="BA84" s="8"/>
      <c r="BB84" s="8"/>
      <c r="BC84" s="8"/>
      <c r="BD84" s="8"/>
      <c r="BE84" s="8"/>
      <c r="BF84" s="8"/>
      <c r="BG84" s="8"/>
      <c r="BH84" s="8"/>
      <c r="BI84" s="8"/>
      <c r="BJ84" s="8"/>
      <c r="BK84" s="8"/>
      <c r="BL84" s="8"/>
      <c r="BM84" s="8"/>
      <c r="BN84" s="8"/>
      <c r="BO84" s="8"/>
      <c r="BP84" s="8"/>
      <c r="BQ84" s="8"/>
      <c r="BR84" s="8"/>
    </row>
    <row r="85" spans="1:70" s="2" customFormat="1" ht="15" customHeight="1">
      <c r="A85" s="2" t="s">
        <v>26</v>
      </c>
      <c r="B85" s="2">
        <v>2011</v>
      </c>
      <c r="C85" s="3">
        <v>21630030</v>
      </c>
      <c r="D85" s="2" t="s">
        <v>101</v>
      </c>
      <c r="E85" s="7" t="s">
        <v>10</v>
      </c>
      <c r="F85" s="7"/>
      <c r="H85" s="7">
        <v>366</v>
      </c>
      <c r="I85" s="33">
        <v>0.13200000000000001</v>
      </c>
      <c r="J85" s="34">
        <v>0.83899999999999997</v>
      </c>
      <c r="K85" s="34"/>
      <c r="L85" s="34"/>
      <c r="M85" s="34"/>
      <c r="N85" s="34">
        <v>0</v>
      </c>
      <c r="O85" s="34"/>
      <c r="P85" s="34"/>
      <c r="Q85" s="34"/>
      <c r="R85" s="34"/>
      <c r="S85" s="34"/>
      <c r="T85" s="34"/>
      <c r="U85" s="34"/>
      <c r="V85" s="34"/>
      <c r="W85" s="34"/>
      <c r="X85" s="34">
        <v>2.9000000000000001E-2</v>
      </c>
      <c r="Y85" s="34"/>
      <c r="Z85" s="34"/>
      <c r="AA85" s="34"/>
      <c r="AB85" s="34"/>
      <c r="AC85" s="34"/>
      <c r="AD85" s="34"/>
      <c r="AE85" s="34"/>
      <c r="AF85" s="34"/>
      <c r="AG85" s="34"/>
      <c r="AH85" s="34"/>
      <c r="AI85" s="34"/>
      <c r="AJ85" s="34"/>
      <c r="AK85" s="34"/>
      <c r="AL85" s="34"/>
      <c r="AM85" s="34"/>
      <c r="AN85" s="34"/>
      <c r="AO85" s="34"/>
      <c r="AP85" s="34"/>
      <c r="AQ85" s="34"/>
      <c r="AR85" s="34"/>
      <c r="AS85" s="34"/>
      <c r="AT85" s="8"/>
      <c r="AU85" s="8"/>
      <c r="AV85" s="8"/>
      <c r="AW85" s="8"/>
      <c r="AX85" s="8"/>
      <c r="AY85" s="8"/>
      <c r="AZ85" s="8"/>
      <c r="BA85" s="8"/>
      <c r="BB85" s="8"/>
      <c r="BC85" s="8"/>
      <c r="BD85" s="8"/>
      <c r="BE85" s="8"/>
      <c r="BF85" s="8"/>
      <c r="BG85" s="8"/>
      <c r="BH85" s="8"/>
      <c r="BI85" s="8"/>
      <c r="BJ85" s="8"/>
      <c r="BK85" s="8"/>
      <c r="BL85" s="8"/>
      <c r="BM85" s="8"/>
      <c r="BN85" s="8"/>
      <c r="BO85" s="8"/>
      <c r="BP85" s="8"/>
      <c r="BQ85" s="8"/>
      <c r="BR85" s="8"/>
    </row>
    <row r="86" spans="1:70" s="8" customFormat="1" ht="15" customHeight="1">
      <c r="A86" s="7"/>
      <c r="B86" s="9"/>
      <c r="E86" s="7"/>
      <c r="F86" s="7"/>
      <c r="G86" s="7"/>
      <c r="H86" s="7"/>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c r="AN86" s="33"/>
      <c r="AO86" s="33"/>
      <c r="AP86" s="33"/>
      <c r="AQ86" s="33"/>
      <c r="AR86" s="33"/>
      <c r="AS86" s="33"/>
    </row>
    <row r="87" spans="1:70" s="41" customFormat="1" ht="15" customHeight="1">
      <c r="A87" s="15" t="s">
        <v>7</v>
      </c>
      <c r="B87" s="16"/>
      <c r="C87" s="16"/>
      <c r="D87" s="16"/>
      <c r="E87" s="16"/>
      <c r="F87" s="16"/>
      <c r="G87" s="16"/>
      <c r="H87" s="16"/>
      <c r="I87" s="63">
        <f>IFERROR(SUMPRODUCT(I83:I85,--(I83:I85&lt;&gt;""),$H$83:$H$85)/SUMPRODUCT($H$83:$H$85,--(I83:I85&lt;&gt;"")),"")</f>
        <v>0.15395517241379311</v>
      </c>
      <c r="J87" s="63">
        <f t="shared" ref="J87:AS87" si="21">IFERROR(SUMPRODUCT(J83:J85,--(J83:J85&lt;&gt;""),$H$83:$H$85)/SUMPRODUCT($H$83:$H$85,--(J83:J85&lt;&gt;"")),"")</f>
        <v>0.69069310344827595</v>
      </c>
      <c r="K87" s="63" t="str">
        <f t="shared" si="21"/>
        <v/>
      </c>
      <c r="L87" s="63" t="str">
        <f t="shared" si="21"/>
        <v/>
      </c>
      <c r="M87" s="63" t="str">
        <f t="shared" si="21"/>
        <v/>
      </c>
      <c r="N87" s="63">
        <f t="shared" si="21"/>
        <v>0</v>
      </c>
      <c r="O87" s="63" t="str">
        <f t="shared" si="21"/>
        <v/>
      </c>
      <c r="P87" s="63" t="str">
        <f t="shared" si="21"/>
        <v/>
      </c>
      <c r="Q87" s="63" t="str">
        <f t="shared" si="21"/>
        <v/>
      </c>
      <c r="R87" s="63" t="str">
        <f t="shared" si="21"/>
        <v/>
      </c>
      <c r="S87" s="63" t="str">
        <f t="shared" si="21"/>
        <v/>
      </c>
      <c r="T87" s="63" t="str">
        <f t="shared" si="21"/>
        <v/>
      </c>
      <c r="U87" s="63" t="str">
        <f t="shared" si="21"/>
        <v/>
      </c>
      <c r="V87" s="63" t="str">
        <f t="shared" si="21"/>
        <v/>
      </c>
      <c r="W87" s="63">
        <f t="shared" si="21"/>
        <v>0</v>
      </c>
      <c r="X87" s="63">
        <f t="shared" si="21"/>
        <v>2.9688421052631579E-2</v>
      </c>
      <c r="Y87" s="63" t="str">
        <f t="shared" si="21"/>
        <v/>
      </c>
      <c r="Z87" s="63" t="str">
        <f t="shared" si="21"/>
        <v/>
      </c>
      <c r="AA87" s="63">
        <f t="shared" si="21"/>
        <v>6.7000000000000004E-2</v>
      </c>
      <c r="AB87" s="63">
        <f t="shared" si="21"/>
        <v>0.01</v>
      </c>
      <c r="AC87" s="63">
        <f t="shared" si="21"/>
        <v>4.8000000000000001E-2</v>
      </c>
      <c r="AD87" s="63">
        <f t="shared" si="21"/>
        <v>0.26</v>
      </c>
      <c r="AE87" s="63" t="str">
        <f t="shared" si="21"/>
        <v/>
      </c>
      <c r="AF87" s="63" t="str">
        <f t="shared" si="21"/>
        <v/>
      </c>
      <c r="AG87" s="63" t="str">
        <f t="shared" si="21"/>
        <v/>
      </c>
      <c r="AH87" s="63" t="str">
        <f t="shared" si="21"/>
        <v/>
      </c>
      <c r="AI87" s="63" t="str">
        <f t="shared" si="21"/>
        <v/>
      </c>
      <c r="AJ87" s="63" t="str">
        <f t="shared" si="21"/>
        <v/>
      </c>
      <c r="AK87" s="63" t="str">
        <f t="shared" si="21"/>
        <v/>
      </c>
      <c r="AL87" s="63" t="str">
        <f t="shared" si="21"/>
        <v/>
      </c>
      <c r="AM87" s="63" t="str">
        <f t="shared" si="21"/>
        <v/>
      </c>
      <c r="AN87" s="63" t="str">
        <f t="shared" si="21"/>
        <v/>
      </c>
      <c r="AO87" s="63" t="str">
        <f t="shared" si="21"/>
        <v/>
      </c>
      <c r="AP87" s="63" t="str">
        <f t="shared" si="21"/>
        <v/>
      </c>
      <c r="AQ87" s="63" t="str">
        <f t="shared" si="21"/>
        <v/>
      </c>
      <c r="AR87" s="63">
        <f t="shared" si="21"/>
        <v>4.2999999999999997E-2</v>
      </c>
      <c r="AS87" s="63" t="str">
        <f t="shared" si="21"/>
        <v/>
      </c>
      <c r="AT87" s="8"/>
      <c r="AU87" s="8"/>
      <c r="AV87" s="8"/>
      <c r="AW87" s="8"/>
      <c r="AX87" s="8"/>
      <c r="AY87" s="8"/>
      <c r="AZ87" s="8"/>
      <c r="BA87" s="8"/>
      <c r="BB87" s="8"/>
      <c r="BC87" s="8"/>
      <c r="BD87" s="8"/>
      <c r="BE87" s="8"/>
      <c r="BF87" s="8"/>
      <c r="BG87" s="8"/>
      <c r="BH87" s="8"/>
      <c r="BI87" s="8"/>
      <c r="BJ87" s="8"/>
      <c r="BK87" s="8"/>
      <c r="BL87" s="8"/>
      <c r="BM87" s="8"/>
      <c r="BN87" s="8"/>
      <c r="BO87" s="8"/>
      <c r="BP87" s="8"/>
      <c r="BQ87" s="8"/>
      <c r="BR87" s="8"/>
    </row>
    <row r="88" spans="1:70" s="41" customFormat="1" ht="15" customHeight="1">
      <c r="A88" s="15" t="s">
        <v>8</v>
      </c>
      <c r="B88" s="16"/>
      <c r="C88" s="16"/>
      <c r="D88" s="16"/>
      <c r="E88" s="16"/>
      <c r="F88" s="16"/>
      <c r="G88" s="16"/>
      <c r="H88" s="16"/>
      <c r="I88" s="32">
        <f>IF(I87="","",MIN(I83:I85))</f>
        <v>0.13200000000000001</v>
      </c>
      <c r="J88" s="32">
        <f t="shared" ref="J88:AS88" si="22">IF(J87="","",MIN(J83:J85))</f>
        <v>0.16200000000000001</v>
      </c>
      <c r="K88" s="32" t="str">
        <f t="shared" si="22"/>
        <v/>
      </c>
      <c r="L88" s="32" t="str">
        <f t="shared" si="22"/>
        <v/>
      </c>
      <c r="M88" s="32" t="str">
        <f t="shared" si="22"/>
        <v/>
      </c>
      <c r="N88" s="32">
        <f t="shared" si="22"/>
        <v>0</v>
      </c>
      <c r="O88" s="32" t="str">
        <f t="shared" si="22"/>
        <v/>
      </c>
      <c r="P88" s="32" t="str">
        <f t="shared" si="22"/>
        <v/>
      </c>
      <c r="Q88" s="32" t="str">
        <f t="shared" si="22"/>
        <v/>
      </c>
      <c r="R88" s="32" t="str">
        <f t="shared" si="22"/>
        <v/>
      </c>
      <c r="S88" s="32" t="str">
        <f t="shared" si="22"/>
        <v/>
      </c>
      <c r="T88" s="32" t="str">
        <f t="shared" si="22"/>
        <v/>
      </c>
      <c r="U88" s="32" t="str">
        <f t="shared" si="22"/>
        <v/>
      </c>
      <c r="V88" s="32" t="str">
        <f t="shared" si="22"/>
        <v/>
      </c>
      <c r="W88" s="32">
        <f t="shared" si="22"/>
        <v>0</v>
      </c>
      <c r="X88" s="32">
        <f t="shared" si="22"/>
        <v>2.9000000000000001E-2</v>
      </c>
      <c r="Y88" s="32" t="str">
        <f t="shared" si="22"/>
        <v/>
      </c>
      <c r="Z88" s="32" t="str">
        <f t="shared" si="22"/>
        <v/>
      </c>
      <c r="AA88" s="32">
        <f t="shared" si="22"/>
        <v>6.7000000000000004E-2</v>
      </c>
      <c r="AB88" s="32">
        <f t="shared" si="22"/>
        <v>0.01</v>
      </c>
      <c r="AC88" s="32">
        <f t="shared" si="22"/>
        <v>4.8000000000000001E-2</v>
      </c>
      <c r="AD88" s="32">
        <f t="shared" si="22"/>
        <v>0.26</v>
      </c>
      <c r="AE88" s="32" t="str">
        <f t="shared" si="22"/>
        <v/>
      </c>
      <c r="AF88" s="32" t="str">
        <f t="shared" si="22"/>
        <v/>
      </c>
      <c r="AG88" s="32" t="str">
        <f t="shared" si="22"/>
        <v/>
      </c>
      <c r="AH88" s="32" t="str">
        <f t="shared" si="22"/>
        <v/>
      </c>
      <c r="AI88" s="32" t="str">
        <f t="shared" si="22"/>
        <v/>
      </c>
      <c r="AJ88" s="32" t="str">
        <f t="shared" si="22"/>
        <v/>
      </c>
      <c r="AK88" s="32" t="str">
        <f t="shared" si="22"/>
        <v/>
      </c>
      <c r="AL88" s="32" t="str">
        <f t="shared" si="22"/>
        <v/>
      </c>
      <c r="AM88" s="32" t="str">
        <f t="shared" si="22"/>
        <v/>
      </c>
      <c r="AN88" s="32" t="str">
        <f t="shared" si="22"/>
        <v/>
      </c>
      <c r="AO88" s="32" t="str">
        <f t="shared" si="22"/>
        <v/>
      </c>
      <c r="AP88" s="32" t="str">
        <f t="shared" si="22"/>
        <v/>
      </c>
      <c r="AQ88" s="32" t="str">
        <f t="shared" si="22"/>
        <v/>
      </c>
      <c r="AR88" s="32">
        <f t="shared" si="22"/>
        <v>4.2999999999999997E-2</v>
      </c>
      <c r="AS88" s="32" t="str">
        <f t="shared" si="22"/>
        <v/>
      </c>
      <c r="AT88" s="8"/>
      <c r="AU88" s="8"/>
      <c r="AV88" s="8"/>
      <c r="AW88" s="8"/>
      <c r="AX88" s="8"/>
      <c r="AY88" s="8"/>
      <c r="AZ88" s="8"/>
      <c r="BA88" s="8"/>
      <c r="BB88" s="8"/>
      <c r="BC88" s="8"/>
      <c r="BD88" s="8"/>
      <c r="BE88" s="8"/>
      <c r="BF88" s="8"/>
      <c r="BG88" s="8"/>
      <c r="BH88" s="8"/>
      <c r="BI88" s="8"/>
      <c r="BJ88" s="8"/>
      <c r="BK88" s="8"/>
      <c r="BL88" s="8"/>
      <c r="BM88" s="8"/>
      <c r="BN88" s="8"/>
      <c r="BO88" s="8"/>
      <c r="BP88" s="8"/>
      <c r="BQ88" s="8"/>
      <c r="BR88" s="8"/>
    </row>
    <row r="89" spans="1:70" s="41" customFormat="1" ht="15" customHeight="1">
      <c r="A89" s="15" t="s">
        <v>9</v>
      </c>
      <c r="B89" s="16"/>
      <c r="C89" s="16"/>
      <c r="D89" s="16"/>
      <c r="E89" s="16"/>
      <c r="F89" s="16"/>
      <c r="G89" s="16"/>
      <c r="H89" s="16"/>
      <c r="I89" s="32">
        <f>IF(I87="","",MAX(I83:I85))</f>
        <v>0.218</v>
      </c>
      <c r="J89" s="32">
        <f t="shared" ref="J89:AS89" si="23">IF(J87="","",MAX(J83:J85))</f>
        <v>0.83899999999999997</v>
      </c>
      <c r="K89" s="32" t="str">
        <f t="shared" si="23"/>
        <v/>
      </c>
      <c r="L89" s="32" t="str">
        <f t="shared" si="23"/>
        <v/>
      </c>
      <c r="M89" s="32" t="str">
        <f t="shared" si="23"/>
        <v/>
      </c>
      <c r="N89" s="32">
        <f t="shared" si="23"/>
        <v>0</v>
      </c>
      <c r="O89" s="32" t="str">
        <f t="shared" si="23"/>
        <v/>
      </c>
      <c r="P89" s="32" t="str">
        <f t="shared" si="23"/>
        <v/>
      </c>
      <c r="Q89" s="32" t="str">
        <f t="shared" si="23"/>
        <v/>
      </c>
      <c r="R89" s="32" t="str">
        <f t="shared" si="23"/>
        <v/>
      </c>
      <c r="S89" s="32" t="str">
        <f t="shared" si="23"/>
        <v/>
      </c>
      <c r="T89" s="32" t="str">
        <f t="shared" si="23"/>
        <v/>
      </c>
      <c r="U89" s="32" t="str">
        <f t="shared" si="23"/>
        <v/>
      </c>
      <c r="V89" s="32" t="str">
        <f t="shared" si="23"/>
        <v/>
      </c>
      <c r="W89" s="32">
        <f t="shared" si="23"/>
        <v>0</v>
      </c>
      <c r="X89" s="32">
        <f t="shared" si="23"/>
        <v>3.2000000000000001E-2</v>
      </c>
      <c r="Y89" s="32" t="str">
        <f t="shared" si="23"/>
        <v/>
      </c>
      <c r="Z89" s="32" t="str">
        <f t="shared" si="23"/>
        <v/>
      </c>
      <c r="AA89" s="32">
        <f t="shared" si="23"/>
        <v>6.7000000000000004E-2</v>
      </c>
      <c r="AB89" s="32">
        <f t="shared" si="23"/>
        <v>0.01</v>
      </c>
      <c r="AC89" s="32">
        <f t="shared" si="23"/>
        <v>4.8000000000000001E-2</v>
      </c>
      <c r="AD89" s="32">
        <f t="shared" si="23"/>
        <v>0.26</v>
      </c>
      <c r="AE89" s="32" t="str">
        <f t="shared" si="23"/>
        <v/>
      </c>
      <c r="AF89" s="32" t="str">
        <f t="shared" si="23"/>
        <v/>
      </c>
      <c r="AG89" s="32" t="str">
        <f t="shared" si="23"/>
        <v/>
      </c>
      <c r="AH89" s="32" t="str">
        <f t="shared" si="23"/>
        <v/>
      </c>
      <c r="AI89" s="32" t="str">
        <f t="shared" si="23"/>
        <v/>
      </c>
      <c r="AJ89" s="32" t="str">
        <f t="shared" si="23"/>
        <v/>
      </c>
      <c r="AK89" s="32" t="str">
        <f t="shared" si="23"/>
        <v/>
      </c>
      <c r="AL89" s="32" t="str">
        <f t="shared" si="23"/>
        <v/>
      </c>
      <c r="AM89" s="32" t="str">
        <f t="shared" si="23"/>
        <v/>
      </c>
      <c r="AN89" s="32" t="str">
        <f t="shared" si="23"/>
        <v/>
      </c>
      <c r="AO89" s="32" t="str">
        <f t="shared" si="23"/>
        <v/>
      </c>
      <c r="AP89" s="32" t="str">
        <f t="shared" si="23"/>
        <v/>
      </c>
      <c r="AQ89" s="32" t="str">
        <f t="shared" si="23"/>
        <v/>
      </c>
      <c r="AR89" s="32">
        <f t="shared" si="23"/>
        <v>4.2999999999999997E-2</v>
      </c>
      <c r="AS89" s="32" t="str">
        <f t="shared" si="23"/>
        <v/>
      </c>
      <c r="AT89" s="8"/>
      <c r="AU89" s="8"/>
      <c r="AV89" s="8"/>
      <c r="AW89" s="8"/>
      <c r="AX89" s="8"/>
      <c r="AY89" s="8"/>
      <c r="AZ89" s="8"/>
      <c r="BA89" s="8"/>
      <c r="BB89" s="8"/>
      <c r="BC89" s="8"/>
      <c r="BD89" s="8"/>
      <c r="BE89" s="8"/>
      <c r="BF89" s="8"/>
      <c r="BG89" s="8"/>
      <c r="BH89" s="8"/>
      <c r="BI89" s="8"/>
      <c r="BJ89" s="8"/>
      <c r="BK89" s="8"/>
      <c r="BL89" s="8"/>
      <c r="BM89" s="8"/>
      <c r="BN89" s="8"/>
      <c r="BO89" s="8"/>
      <c r="BP89" s="8"/>
      <c r="BQ89" s="8"/>
      <c r="BR89" s="8"/>
    </row>
    <row r="90" spans="1:70" s="8" customFormat="1" ht="15" customHeight="1">
      <c r="A90" s="4"/>
      <c r="B90" s="4"/>
      <c r="C90" s="4"/>
      <c r="D90" s="4"/>
      <c r="E90" s="4"/>
      <c r="F90" s="4"/>
      <c r="G90" s="4"/>
      <c r="H90" s="4"/>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c r="AN90" s="33"/>
      <c r="AO90" s="33"/>
      <c r="AP90" s="33"/>
      <c r="AQ90" s="33"/>
      <c r="AR90" s="33"/>
      <c r="AS90" s="33"/>
    </row>
    <row r="91" spans="1:70" s="2" customFormat="1" ht="15" customHeight="1">
      <c r="B91" s="6"/>
      <c r="I91" s="35"/>
      <c r="J91" s="35"/>
      <c r="K91" s="35"/>
      <c r="L91" s="35"/>
      <c r="M91" s="35"/>
      <c r="N91" s="35"/>
      <c r="O91" s="35"/>
      <c r="P91" s="35"/>
      <c r="Q91" s="35"/>
      <c r="R91" s="35"/>
      <c r="S91" s="35"/>
      <c r="T91" s="35"/>
      <c r="U91" s="35"/>
      <c r="V91" s="35"/>
      <c r="W91" s="35"/>
      <c r="X91" s="35"/>
      <c r="Y91" s="35"/>
      <c r="Z91" s="35"/>
      <c r="AA91" s="35"/>
      <c r="AB91" s="35"/>
      <c r="AC91" s="35"/>
      <c r="AD91" s="35"/>
      <c r="AE91" s="35"/>
      <c r="AF91" s="35"/>
      <c r="AG91" s="35"/>
      <c r="AH91" s="35"/>
      <c r="AI91" s="35"/>
      <c r="AJ91" s="35"/>
      <c r="AK91" s="35"/>
      <c r="AL91" s="35"/>
      <c r="AM91" s="35"/>
      <c r="AN91" s="35"/>
      <c r="AO91" s="35"/>
      <c r="AP91" s="35"/>
      <c r="AQ91" s="35"/>
      <c r="AR91" s="35"/>
      <c r="AS91" s="35"/>
      <c r="AT91" s="8"/>
      <c r="AU91" s="8"/>
      <c r="AV91" s="8"/>
      <c r="AW91" s="8"/>
      <c r="AX91" s="8"/>
      <c r="AY91" s="8"/>
      <c r="AZ91" s="8"/>
      <c r="BA91" s="8"/>
      <c r="BB91" s="8"/>
      <c r="BC91" s="8"/>
      <c r="BD91" s="8"/>
      <c r="BE91" s="8"/>
      <c r="BF91" s="8"/>
      <c r="BG91" s="8"/>
      <c r="BH91" s="8"/>
      <c r="BI91" s="8"/>
      <c r="BJ91" s="8"/>
      <c r="BK91" s="8"/>
      <c r="BL91" s="8"/>
      <c r="BM91" s="8"/>
      <c r="BN91" s="8"/>
      <c r="BO91" s="8"/>
      <c r="BP91" s="8"/>
      <c r="BQ91" s="8"/>
      <c r="BR91" s="8"/>
    </row>
    <row r="92" spans="1:70" s="2" customFormat="1" ht="15" customHeight="1">
      <c r="B92" s="6"/>
      <c r="I92" s="35"/>
      <c r="J92" s="35"/>
      <c r="K92" s="35"/>
      <c r="L92" s="35"/>
      <c r="M92" s="35"/>
      <c r="N92" s="35"/>
      <c r="O92" s="35"/>
      <c r="P92" s="35"/>
      <c r="Q92" s="35"/>
      <c r="R92" s="35"/>
      <c r="S92" s="35"/>
      <c r="T92" s="35"/>
      <c r="U92" s="35"/>
      <c r="V92" s="35"/>
      <c r="W92" s="35"/>
      <c r="X92" s="35"/>
      <c r="Y92" s="35"/>
      <c r="Z92" s="35"/>
      <c r="AA92" s="35"/>
      <c r="AB92" s="35"/>
      <c r="AC92" s="35"/>
      <c r="AD92" s="35"/>
      <c r="AE92" s="35"/>
      <c r="AF92" s="35"/>
      <c r="AG92" s="35"/>
      <c r="AH92" s="35"/>
      <c r="AI92" s="35"/>
      <c r="AJ92" s="35"/>
      <c r="AK92" s="35"/>
      <c r="AL92" s="35"/>
      <c r="AM92" s="35"/>
      <c r="AN92" s="35"/>
      <c r="AO92" s="35"/>
      <c r="AP92" s="35"/>
      <c r="AQ92" s="35"/>
      <c r="AR92" s="35"/>
      <c r="AS92" s="35"/>
      <c r="AT92" s="8"/>
      <c r="AU92" s="8"/>
      <c r="AV92" s="8"/>
      <c r="AW92" s="8"/>
      <c r="AX92" s="8"/>
      <c r="AY92" s="8"/>
      <c r="AZ92" s="8"/>
      <c r="BA92" s="8"/>
      <c r="BB92" s="8"/>
      <c r="BC92" s="8"/>
      <c r="BD92" s="8"/>
      <c r="BE92" s="8"/>
      <c r="BF92" s="8"/>
      <c r="BG92" s="8"/>
      <c r="BH92" s="8"/>
      <c r="BI92" s="8"/>
      <c r="BJ92" s="8"/>
      <c r="BK92" s="8"/>
      <c r="BL92" s="8"/>
      <c r="BM92" s="8"/>
      <c r="BN92" s="8"/>
      <c r="BO92" s="8"/>
      <c r="BP92" s="8"/>
      <c r="BQ92" s="8"/>
      <c r="BR92" s="8"/>
    </row>
    <row r="93" spans="1:70" s="2" customFormat="1" ht="15" customHeight="1">
      <c r="B93" s="6"/>
      <c r="I93" s="35"/>
      <c r="J93" s="35"/>
      <c r="K93" s="35"/>
      <c r="L93" s="35"/>
      <c r="M93" s="35"/>
      <c r="N93" s="35"/>
      <c r="O93" s="35"/>
      <c r="P93" s="35"/>
      <c r="Q93" s="35"/>
      <c r="R93" s="35"/>
      <c r="S93" s="35"/>
      <c r="T93" s="35"/>
      <c r="U93" s="35"/>
      <c r="V93" s="35"/>
      <c r="W93" s="35"/>
      <c r="X93" s="35"/>
      <c r="Y93" s="35"/>
      <c r="Z93" s="35"/>
      <c r="AA93" s="35"/>
      <c r="AB93" s="35"/>
      <c r="AC93" s="35"/>
      <c r="AD93" s="35"/>
      <c r="AE93" s="35"/>
      <c r="AF93" s="35"/>
      <c r="AG93" s="35"/>
      <c r="AH93" s="35"/>
      <c r="AI93" s="35"/>
      <c r="AJ93" s="35"/>
      <c r="AK93" s="35"/>
      <c r="AL93" s="35"/>
      <c r="AM93" s="35"/>
      <c r="AN93" s="35"/>
      <c r="AO93" s="35"/>
      <c r="AP93" s="35"/>
      <c r="AQ93" s="35"/>
      <c r="AR93" s="35"/>
      <c r="AS93" s="35"/>
      <c r="AT93" s="8"/>
      <c r="AU93" s="8"/>
      <c r="AV93" s="8"/>
      <c r="AW93" s="8"/>
      <c r="AX93" s="8"/>
      <c r="AY93" s="8"/>
      <c r="AZ93" s="8"/>
      <c r="BA93" s="8"/>
      <c r="BB93" s="8"/>
      <c r="BC93" s="8"/>
      <c r="BD93" s="8"/>
      <c r="BE93" s="8"/>
      <c r="BF93" s="8"/>
      <c r="BG93" s="8"/>
      <c r="BH93" s="8"/>
      <c r="BI93" s="8"/>
      <c r="BJ93" s="8"/>
      <c r="BK93" s="8"/>
      <c r="BL93" s="8"/>
      <c r="BM93" s="8"/>
      <c r="BN93" s="8"/>
      <c r="BO93" s="8"/>
      <c r="BP93" s="8"/>
      <c r="BQ93" s="8"/>
      <c r="BR93" s="8"/>
    </row>
    <row r="94" spans="1:70" s="2" customFormat="1" ht="15" customHeight="1">
      <c r="B94" s="6"/>
      <c r="I94" s="35"/>
      <c r="J94" s="35"/>
      <c r="K94" s="35"/>
      <c r="L94" s="35"/>
      <c r="M94" s="35"/>
      <c r="N94" s="35"/>
      <c r="O94" s="35"/>
      <c r="P94" s="35"/>
      <c r="Q94" s="35"/>
      <c r="R94" s="35"/>
      <c r="S94" s="35"/>
      <c r="T94" s="35"/>
      <c r="U94" s="35"/>
      <c r="V94" s="35"/>
      <c r="W94" s="35"/>
      <c r="X94" s="35"/>
      <c r="Y94" s="35"/>
      <c r="Z94" s="35"/>
      <c r="AA94" s="35"/>
      <c r="AB94" s="35"/>
      <c r="AC94" s="35"/>
      <c r="AD94" s="35"/>
      <c r="AE94" s="35"/>
      <c r="AF94" s="35"/>
      <c r="AG94" s="35"/>
      <c r="AH94" s="35"/>
      <c r="AI94" s="35"/>
      <c r="AJ94" s="35"/>
      <c r="AK94" s="35"/>
      <c r="AL94" s="35"/>
      <c r="AM94" s="35"/>
      <c r="AN94" s="35"/>
      <c r="AO94" s="35"/>
      <c r="AP94" s="35"/>
      <c r="AQ94" s="35"/>
      <c r="AR94" s="35"/>
      <c r="AS94" s="35"/>
      <c r="AT94" s="8"/>
      <c r="AU94" s="8"/>
      <c r="AV94" s="8"/>
      <c r="AW94" s="8"/>
      <c r="AX94" s="8"/>
      <c r="AY94" s="8"/>
      <c r="AZ94" s="8"/>
      <c r="BA94" s="8"/>
      <c r="BB94" s="8"/>
      <c r="BC94" s="8"/>
      <c r="BD94" s="8"/>
      <c r="BE94" s="8"/>
      <c r="BF94" s="8"/>
      <c r="BG94" s="8"/>
      <c r="BH94" s="8"/>
      <c r="BI94" s="8"/>
      <c r="BJ94" s="8"/>
      <c r="BK94" s="8"/>
      <c r="BL94" s="8"/>
      <c r="BM94" s="8"/>
      <c r="BN94" s="8"/>
      <c r="BO94" s="8"/>
      <c r="BP94" s="8"/>
      <c r="BQ94" s="8"/>
      <c r="BR94" s="8"/>
    </row>
    <row r="95" spans="1:70" s="2" customFormat="1" ht="15" customHeight="1">
      <c r="B95" s="6"/>
      <c r="I95" s="35"/>
      <c r="J95" s="35"/>
      <c r="K95" s="35"/>
      <c r="L95" s="35"/>
      <c r="M95" s="35"/>
      <c r="N95" s="35"/>
      <c r="O95" s="35"/>
      <c r="P95" s="35"/>
      <c r="Q95" s="35"/>
      <c r="R95" s="35"/>
      <c r="S95" s="35"/>
      <c r="T95" s="35"/>
      <c r="U95" s="35"/>
      <c r="V95" s="35"/>
      <c r="W95" s="35"/>
      <c r="X95" s="35"/>
      <c r="Y95" s="35"/>
      <c r="Z95" s="35"/>
      <c r="AA95" s="35"/>
      <c r="AB95" s="35"/>
      <c r="AC95" s="35"/>
      <c r="AD95" s="35"/>
      <c r="AE95" s="35"/>
      <c r="AF95" s="35"/>
      <c r="AG95" s="35"/>
      <c r="AH95" s="35"/>
      <c r="AI95" s="35"/>
      <c r="AJ95" s="35"/>
      <c r="AK95" s="35"/>
      <c r="AL95" s="35"/>
      <c r="AM95" s="35"/>
      <c r="AN95" s="35"/>
      <c r="AO95" s="35"/>
      <c r="AP95" s="35"/>
      <c r="AQ95" s="35"/>
      <c r="AR95" s="35"/>
      <c r="AS95" s="35"/>
      <c r="AT95" s="8"/>
      <c r="AU95" s="8"/>
      <c r="AV95" s="8"/>
      <c r="AW95" s="8"/>
      <c r="AX95" s="8"/>
      <c r="AY95" s="8"/>
      <c r="AZ95" s="8"/>
      <c r="BA95" s="8"/>
      <c r="BB95" s="8"/>
      <c r="BC95" s="8"/>
      <c r="BD95" s="8"/>
      <c r="BE95" s="8"/>
      <c r="BF95" s="8"/>
      <c r="BG95" s="8"/>
      <c r="BH95" s="8"/>
      <c r="BI95" s="8"/>
      <c r="BJ95" s="8"/>
      <c r="BK95" s="8"/>
      <c r="BL95" s="8"/>
      <c r="BM95" s="8"/>
      <c r="BN95" s="8"/>
      <c r="BO95" s="8"/>
      <c r="BP95" s="8"/>
      <c r="BQ95" s="8"/>
      <c r="BR95" s="8"/>
    </row>
    <row r="96" spans="1:70" s="2" customFormat="1" ht="15" customHeight="1">
      <c r="B96" s="6"/>
      <c r="I96" s="35"/>
      <c r="J96" s="35"/>
      <c r="K96" s="35"/>
      <c r="L96" s="35"/>
      <c r="M96" s="35"/>
      <c r="N96" s="35"/>
      <c r="O96" s="35"/>
      <c r="P96" s="35"/>
      <c r="Q96" s="35"/>
      <c r="R96" s="35"/>
      <c r="S96" s="35"/>
      <c r="T96" s="35"/>
      <c r="U96" s="35"/>
      <c r="V96" s="35"/>
      <c r="W96" s="35"/>
      <c r="X96" s="35"/>
      <c r="Y96" s="35"/>
      <c r="Z96" s="35"/>
      <c r="AA96" s="35"/>
      <c r="AB96" s="35"/>
      <c r="AC96" s="35"/>
      <c r="AD96" s="35"/>
      <c r="AE96" s="35"/>
      <c r="AF96" s="35"/>
      <c r="AG96" s="35"/>
      <c r="AH96" s="35"/>
      <c r="AI96" s="35"/>
      <c r="AJ96" s="35"/>
      <c r="AK96" s="35"/>
      <c r="AL96" s="35"/>
      <c r="AM96" s="35"/>
      <c r="AN96" s="35"/>
      <c r="AO96" s="35"/>
      <c r="AP96" s="35"/>
      <c r="AQ96" s="35"/>
      <c r="AR96" s="35"/>
      <c r="AS96" s="35"/>
      <c r="AT96" s="8"/>
      <c r="AU96" s="8"/>
      <c r="AV96" s="8"/>
      <c r="AW96" s="8"/>
      <c r="AX96" s="8"/>
      <c r="AY96" s="8"/>
      <c r="AZ96" s="8"/>
      <c r="BA96" s="8"/>
      <c r="BB96" s="8"/>
      <c r="BC96" s="8"/>
      <c r="BD96" s="8"/>
      <c r="BE96" s="8"/>
      <c r="BF96" s="8"/>
      <c r="BG96" s="8"/>
      <c r="BH96" s="8"/>
      <c r="BI96" s="8"/>
      <c r="BJ96" s="8"/>
      <c r="BK96" s="8"/>
      <c r="BL96" s="8"/>
      <c r="BM96" s="8"/>
      <c r="BN96" s="8"/>
      <c r="BO96" s="8"/>
      <c r="BP96" s="8"/>
      <c r="BQ96" s="8"/>
      <c r="BR96" s="8"/>
    </row>
    <row r="97" spans="2:70" s="2" customFormat="1" ht="15" customHeight="1">
      <c r="B97" s="6"/>
      <c r="I97" s="35"/>
      <c r="J97" s="35"/>
      <c r="K97" s="35"/>
      <c r="L97" s="35"/>
      <c r="M97" s="35"/>
      <c r="N97" s="35"/>
      <c r="O97" s="35"/>
      <c r="P97" s="35"/>
      <c r="Q97" s="35"/>
      <c r="R97" s="35"/>
      <c r="S97" s="35"/>
      <c r="T97" s="35"/>
      <c r="U97" s="35"/>
      <c r="V97" s="35"/>
      <c r="W97" s="35"/>
      <c r="X97" s="35"/>
      <c r="Y97" s="35"/>
      <c r="Z97" s="35"/>
      <c r="AA97" s="35"/>
      <c r="AB97" s="35"/>
      <c r="AC97" s="35"/>
      <c r="AD97" s="35"/>
      <c r="AE97" s="35"/>
      <c r="AF97" s="35"/>
      <c r="AG97" s="35"/>
      <c r="AH97" s="35"/>
      <c r="AI97" s="35"/>
      <c r="AJ97" s="35"/>
      <c r="AK97" s="35"/>
      <c r="AL97" s="35"/>
      <c r="AM97" s="35"/>
      <c r="AN97" s="35"/>
      <c r="AO97" s="35"/>
      <c r="AP97" s="35"/>
      <c r="AQ97" s="35"/>
      <c r="AR97" s="35"/>
      <c r="AS97" s="35"/>
      <c r="AT97" s="8"/>
      <c r="AU97" s="8"/>
      <c r="AV97" s="8"/>
      <c r="AW97" s="8"/>
      <c r="AX97" s="8"/>
      <c r="AY97" s="8"/>
      <c r="AZ97" s="8"/>
      <c r="BA97" s="8"/>
      <c r="BB97" s="8"/>
      <c r="BC97" s="8"/>
      <c r="BD97" s="8"/>
      <c r="BE97" s="8"/>
      <c r="BF97" s="8"/>
      <c r="BG97" s="8"/>
      <c r="BH97" s="8"/>
      <c r="BI97" s="8"/>
      <c r="BJ97" s="8"/>
      <c r="BK97" s="8"/>
      <c r="BL97" s="8"/>
      <c r="BM97" s="8"/>
      <c r="BN97" s="8"/>
      <c r="BO97" s="8"/>
      <c r="BP97" s="8"/>
      <c r="BQ97" s="8"/>
      <c r="BR97" s="8"/>
    </row>
    <row r="98" spans="2:70" s="2" customFormat="1" ht="15" customHeight="1">
      <c r="B98" s="6"/>
      <c r="I98" s="35"/>
      <c r="J98" s="35"/>
      <c r="K98" s="35"/>
      <c r="L98" s="35"/>
      <c r="M98" s="35"/>
      <c r="N98" s="35"/>
      <c r="O98" s="35"/>
      <c r="P98" s="35"/>
      <c r="Q98" s="35"/>
      <c r="R98" s="35"/>
      <c r="S98" s="35"/>
      <c r="T98" s="35"/>
      <c r="U98" s="35"/>
      <c r="V98" s="35"/>
      <c r="W98" s="35"/>
      <c r="X98" s="35"/>
      <c r="Y98" s="35"/>
      <c r="Z98" s="35"/>
      <c r="AA98" s="35"/>
      <c r="AB98" s="35"/>
      <c r="AC98" s="35"/>
      <c r="AD98" s="35"/>
      <c r="AE98" s="35"/>
      <c r="AF98" s="35"/>
      <c r="AG98" s="35"/>
      <c r="AH98" s="35"/>
      <c r="AI98" s="35"/>
      <c r="AJ98" s="35"/>
      <c r="AK98" s="35"/>
      <c r="AL98" s="35"/>
      <c r="AM98" s="35"/>
      <c r="AN98" s="35"/>
      <c r="AO98" s="35"/>
      <c r="AP98" s="35"/>
      <c r="AQ98" s="35"/>
      <c r="AR98" s="35"/>
      <c r="AS98" s="35"/>
      <c r="AT98" s="8"/>
      <c r="AU98" s="8"/>
      <c r="AV98" s="8"/>
      <c r="AW98" s="8"/>
      <c r="AX98" s="8"/>
      <c r="AY98" s="8"/>
      <c r="AZ98" s="8"/>
      <c r="BA98" s="8"/>
      <c r="BB98" s="8"/>
      <c r="BC98" s="8"/>
      <c r="BD98" s="8"/>
      <c r="BE98" s="8"/>
      <c r="BF98" s="8"/>
      <c r="BG98" s="8"/>
      <c r="BH98" s="8"/>
      <c r="BI98" s="8"/>
      <c r="BJ98" s="8"/>
      <c r="BK98" s="8"/>
      <c r="BL98" s="8"/>
      <c r="BM98" s="8"/>
      <c r="BN98" s="8"/>
      <c r="BO98" s="8"/>
      <c r="BP98" s="8"/>
      <c r="BQ98" s="8"/>
      <c r="BR98" s="8"/>
    </row>
    <row r="99" spans="2:70" s="2" customFormat="1" ht="15" customHeight="1">
      <c r="B99" s="6"/>
      <c r="I99" s="35"/>
      <c r="J99" s="35"/>
      <c r="K99" s="35"/>
      <c r="L99" s="35"/>
      <c r="M99" s="35"/>
      <c r="N99" s="35"/>
      <c r="O99" s="35"/>
      <c r="P99" s="35"/>
      <c r="Q99" s="35"/>
      <c r="R99" s="35"/>
      <c r="S99" s="35"/>
      <c r="T99" s="35"/>
      <c r="U99" s="35"/>
      <c r="V99" s="35"/>
      <c r="W99" s="35"/>
      <c r="X99" s="35"/>
      <c r="Y99" s="35"/>
      <c r="Z99" s="35"/>
      <c r="AA99" s="35"/>
      <c r="AB99" s="35"/>
      <c r="AC99" s="35"/>
      <c r="AD99" s="35"/>
      <c r="AE99" s="35"/>
      <c r="AF99" s="35"/>
      <c r="AG99" s="35"/>
      <c r="AH99" s="35"/>
      <c r="AI99" s="35"/>
      <c r="AJ99" s="35"/>
      <c r="AK99" s="35"/>
      <c r="AL99" s="35"/>
      <c r="AM99" s="35"/>
      <c r="AN99" s="35"/>
      <c r="AO99" s="35"/>
      <c r="AP99" s="35"/>
      <c r="AQ99" s="35"/>
      <c r="AR99" s="35"/>
      <c r="AS99" s="35"/>
      <c r="AT99" s="8"/>
      <c r="AU99" s="8"/>
      <c r="AV99" s="8"/>
      <c r="AW99" s="8"/>
      <c r="AX99" s="8"/>
      <c r="AY99" s="8"/>
      <c r="AZ99" s="8"/>
      <c r="BA99" s="8"/>
      <c r="BB99" s="8"/>
      <c r="BC99" s="8"/>
      <c r="BD99" s="8"/>
      <c r="BE99" s="8"/>
      <c r="BF99" s="8"/>
      <c r="BG99" s="8"/>
      <c r="BH99" s="8"/>
      <c r="BI99" s="8"/>
      <c r="BJ99" s="8"/>
      <c r="BK99" s="8"/>
      <c r="BL99" s="8"/>
      <c r="BM99" s="8"/>
      <c r="BN99" s="8"/>
      <c r="BO99" s="8"/>
      <c r="BP99" s="8"/>
      <c r="BQ99" s="8"/>
      <c r="BR99" s="8"/>
    </row>
    <row r="100" spans="2:70" s="2" customFormat="1" ht="15" customHeight="1">
      <c r="B100" s="6"/>
      <c r="I100" s="35"/>
      <c r="J100" s="35"/>
      <c r="K100" s="35"/>
      <c r="L100" s="35"/>
      <c r="M100" s="35"/>
      <c r="N100" s="35"/>
      <c r="O100" s="35"/>
      <c r="P100" s="35"/>
      <c r="Q100" s="35"/>
      <c r="R100" s="35"/>
      <c r="S100" s="35"/>
      <c r="T100" s="35"/>
      <c r="U100" s="35"/>
      <c r="V100" s="35"/>
      <c r="W100" s="35"/>
      <c r="X100" s="35"/>
      <c r="Y100" s="35"/>
      <c r="Z100" s="35"/>
      <c r="AA100" s="35"/>
      <c r="AB100" s="35"/>
      <c r="AC100" s="35"/>
      <c r="AD100" s="35"/>
      <c r="AE100" s="35"/>
      <c r="AF100" s="35"/>
      <c r="AG100" s="35"/>
      <c r="AH100" s="35"/>
      <c r="AI100" s="35"/>
      <c r="AJ100" s="35"/>
      <c r="AK100" s="35"/>
      <c r="AL100" s="35"/>
      <c r="AM100" s="35"/>
      <c r="AN100" s="35"/>
      <c r="AO100" s="35"/>
      <c r="AP100" s="35"/>
      <c r="AQ100" s="35"/>
      <c r="AR100" s="35"/>
      <c r="AS100" s="35"/>
      <c r="AT100" s="8"/>
      <c r="AU100" s="8"/>
      <c r="AV100" s="8"/>
      <c r="AW100" s="8"/>
      <c r="AX100" s="8"/>
      <c r="AY100" s="8"/>
      <c r="AZ100" s="8"/>
      <c r="BA100" s="8"/>
      <c r="BB100" s="8"/>
      <c r="BC100" s="8"/>
      <c r="BD100" s="8"/>
      <c r="BE100" s="8"/>
      <c r="BF100" s="8"/>
      <c r="BG100" s="8"/>
      <c r="BH100" s="8"/>
      <c r="BI100" s="8"/>
      <c r="BJ100" s="8"/>
      <c r="BK100" s="8"/>
      <c r="BL100" s="8"/>
      <c r="BM100" s="8"/>
      <c r="BN100" s="8"/>
      <c r="BO100" s="8"/>
      <c r="BP100" s="8"/>
      <c r="BQ100" s="8"/>
      <c r="BR100" s="8"/>
    </row>
    <row r="101" spans="2:70" s="2" customFormat="1" ht="15" customHeight="1">
      <c r="B101" s="6"/>
      <c r="I101" s="35"/>
      <c r="J101" s="35"/>
      <c r="K101" s="35"/>
      <c r="L101" s="35"/>
      <c r="M101" s="35"/>
      <c r="N101" s="35"/>
      <c r="O101" s="35"/>
      <c r="P101" s="35"/>
      <c r="Q101" s="35"/>
      <c r="R101" s="35"/>
      <c r="S101" s="35"/>
      <c r="T101" s="35"/>
      <c r="U101" s="35"/>
      <c r="V101" s="35"/>
      <c r="W101" s="35"/>
      <c r="X101" s="35"/>
      <c r="Y101" s="35"/>
      <c r="Z101" s="35"/>
      <c r="AA101" s="35"/>
      <c r="AB101" s="35"/>
      <c r="AC101" s="35"/>
      <c r="AD101" s="35"/>
      <c r="AE101" s="35"/>
      <c r="AF101" s="35"/>
      <c r="AG101" s="35"/>
      <c r="AH101" s="35"/>
      <c r="AI101" s="35"/>
      <c r="AJ101" s="35"/>
      <c r="AK101" s="35"/>
      <c r="AL101" s="35"/>
      <c r="AM101" s="35"/>
      <c r="AN101" s="35"/>
      <c r="AO101" s="35"/>
      <c r="AP101" s="35"/>
      <c r="AQ101" s="35"/>
      <c r="AR101" s="35"/>
      <c r="AS101" s="35"/>
      <c r="AT101" s="8"/>
      <c r="AU101" s="8"/>
      <c r="AV101" s="8"/>
      <c r="AW101" s="8"/>
      <c r="AX101" s="8"/>
      <c r="AY101" s="8"/>
      <c r="AZ101" s="8"/>
      <c r="BA101" s="8"/>
      <c r="BB101" s="8"/>
      <c r="BC101" s="8"/>
      <c r="BD101" s="8"/>
      <c r="BE101" s="8"/>
      <c r="BF101" s="8"/>
      <c r="BG101" s="8"/>
      <c r="BH101" s="8"/>
      <c r="BI101" s="8"/>
      <c r="BJ101" s="8"/>
      <c r="BK101" s="8"/>
      <c r="BL101" s="8"/>
      <c r="BM101" s="8"/>
      <c r="BN101" s="8"/>
      <c r="BO101" s="8"/>
      <c r="BP101" s="8"/>
      <c r="BQ101" s="8"/>
      <c r="BR101" s="8"/>
    </row>
    <row r="102" spans="2:70" s="2" customFormat="1" ht="15" customHeight="1">
      <c r="B102" s="6"/>
      <c r="I102" s="35"/>
      <c r="J102" s="35"/>
      <c r="K102" s="35"/>
      <c r="L102" s="35"/>
      <c r="M102" s="35"/>
      <c r="N102" s="35"/>
      <c r="O102" s="35"/>
      <c r="P102" s="35"/>
      <c r="Q102" s="35"/>
      <c r="R102" s="35"/>
      <c r="S102" s="35"/>
      <c r="T102" s="35"/>
      <c r="U102" s="35"/>
      <c r="V102" s="35"/>
      <c r="W102" s="35"/>
      <c r="X102" s="35"/>
      <c r="Y102" s="35"/>
      <c r="Z102" s="35"/>
      <c r="AA102" s="35"/>
      <c r="AB102" s="35"/>
      <c r="AC102" s="35"/>
      <c r="AD102" s="35"/>
      <c r="AE102" s="35"/>
      <c r="AF102" s="35"/>
      <c r="AG102" s="35"/>
      <c r="AH102" s="35"/>
      <c r="AI102" s="35"/>
      <c r="AJ102" s="35"/>
      <c r="AK102" s="35"/>
      <c r="AL102" s="35"/>
      <c r="AM102" s="35"/>
      <c r="AN102" s="35"/>
      <c r="AO102" s="35"/>
      <c r="AP102" s="35"/>
      <c r="AQ102" s="35"/>
      <c r="AR102" s="35"/>
      <c r="AS102" s="35"/>
      <c r="AT102" s="8"/>
      <c r="AU102" s="8"/>
      <c r="AV102" s="8"/>
      <c r="AW102" s="8"/>
      <c r="AX102" s="8"/>
      <c r="AY102" s="8"/>
      <c r="AZ102" s="8"/>
      <c r="BA102" s="8"/>
      <c r="BB102" s="8"/>
      <c r="BC102" s="8"/>
      <c r="BD102" s="8"/>
      <c r="BE102" s="8"/>
      <c r="BF102" s="8"/>
      <c r="BG102" s="8"/>
      <c r="BH102" s="8"/>
      <c r="BI102" s="8"/>
      <c r="BJ102" s="8"/>
      <c r="BK102" s="8"/>
      <c r="BL102" s="8"/>
      <c r="BM102" s="8"/>
      <c r="BN102" s="8"/>
      <c r="BO102" s="8"/>
      <c r="BP102" s="8"/>
      <c r="BQ102" s="8"/>
      <c r="BR102" s="8"/>
    </row>
    <row r="103" spans="2:70" s="2" customFormat="1" ht="15" customHeight="1">
      <c r="B103" s="6"/>
      <c r="I103" s="35"/>
      <c r="J103" s="35"/>
      <c r="K103" s="35"/>
      <c r="L103" s="35"/>
      <c r="M103" s="35"/>
      <c r="N103" s="35"/>
      <c r="O103" s="35"/>
      <c r="P103" s="35"/>
      <c r="Q103" s="35"/>
      <c r="R103" s="35"/>
      <c r="S103" s="35"/>
      <c r="T103" s="35"/>
      <c r="U103" s="35"/>
      <c r="V103" s="35"/>
      <c r="W103" s="35"/>
      <c r="X103" s="35"/>
      <c r="Y103" s="35"/>
      <c r="Z103" s="35"/>
      <c r="AA103" s="35"/>
      <c r="AB103" s="35"/>
      <c r="AC103" s="35"/>
      <c r="AD103" s="35"/>
      <c r="AE103" s="35"/>
      <c r="AF103" s="35"/>
      <c r="AG103" s="35"/>
      <c r="AH103" s="35"/>
      <c r="AI103" s="35"/>
      <c r="AJ103" s="35"/>
      <c r="AK103" s="35"/>
      <c r="AL103" s="35"/>
      <c r="AM103" s="35"/>
      <c r="AN103" s="35"/>
      <c r="AO103" s="35"/>
      <c r="AP103" s="35"/>
      <c r="AQ103" s="35"/>
      <c r="AR103" s="35"/>
      <c r="AS103" s="35"/>
      <c r="AT103" s="8"/>
      <c r="AU103" s="8"/>
      <c r="AV103" s="8"/>
      <c r="AW103" s="8"/>
      <c r="AX103" s="8"/>
      <c r="AY103" s="8"/>
      <c r="AZ103" s="8"/>
      <c r="BA103" s="8"/>
      <c r="BB103" s="8"/>
      <c r="BC103" s="8"/>
      <c r="BD103" s="8"/>
      <c r="BE103" s="8"/>
      <c r="BF103" s="8"/>
      <c r="BG103" s="8"/>
      <c r="BH103" s="8"/>
      <c r="BI103" s="8"/>
      <c r="BJ103" s="8"/>
      <c r="BK103" s="8"/>
      <c r="BL103" s="8"/>
      <c r="BM103" s="8"/>
      <c r="BN103" s="8"/>
      <c r="BO103" s="8"/>
      <c r="BP103" s="8"/>
      <c r="BQ103" s="8"/>
      <c r="BR103" s="8"/>
    </row>
    <row r="104" spans="2:70" s="2" customFormat="1" ht="15" customHeight="1">
      <c r="B104" s="6"/>
      <c r="I104" s="35"/>
      <c r="J104" s="35"/>
      <c r="K104" s="35"/>
      <c r="L104" s="35"/>
      <c r="M104" s="35"/>
      <c r="N104" s="35"/>
      <c r="O104" s="35"/>
      <c r="P104" s="35"/>
      <c r="Q104" s="35"/>
      <c r="R104" s="35"/>
      <c r="S104" s="35"/>
      <c r="T104" s="35"/>
      <c r="U104" s="35"/>
      <c r="V104" s="35"/>
      <c r="W104" s="35"/>
      <c r="X104" s="35"/>
      <c r="Y104" s="35"/>
      <c r="Z104" s="35"/>
      <c r="AA104" s="35"/>
      <c r="AB104" s="35"/>
      <c r="AC104" s="35"/>
      <c r="AD104" s="35"/>
      <c r="AE104" s="35"/>
      <c r="AF104" s="35"/>
      <c r="AG104" s="35"/>
      <c r="AH104" s="35"/>
      <c r="AI104" s="35"/>
      <c r="AJ104" s="35"/>
      <c r="AK104" s="35"/>
      <c r="AL104" s="35"/>
      <c r="AM104" s="35"/>
      <c r="AN104" s="35"/>
      <c r="AO104" s="35"/>
      <c r="AP104" s="35"/>
      <c r="AQ104" s="35"/>
      <c r="AR104" s="35"/>
      <c r="AS104" s="35"/>
      <c r="AT104" s="8"/>
      <c r="AU104" s="8"/>
      <c r="AV104" s="8"/>
      <c r="AW104" s="8"/>
      <c r="AX104" s="8"/>
      <c r="AY104" s="8"/>
      <c r="AZ104" s="8"/>
      <c r="BA104" s="8"/>
      <c r="BB104" s="8"/>
      <c r="BC104" s="8"/>
      <c r="BD104" s="8"/>
      <c r="BE104" s="8"/>
      <c r="BF104" s="8"/>
      <c r="BG104" s="8"/>
      <c r="BH104" s="8"/>
      <c r="BI104" s="8"/>
      <c r="BJ104" s="8"/>
      <c r="BK104" s="8"/>
      <c r="BL104" s="8"/>
      <c r="BM104" s="8"/>
      <c r="BN104" s="8"/>
      <c r="BO104" s="8"/>
      <c r="BP104" s="8"/>
      <c r="BQ104" s="8"/>
      <c r="BR104" s="8"/>
    </row>
    <row r="105" spans="2:70" s="2" customFormat="1" ht="15" customHeight="1">
      <c r="B105" s="6"/>
      <c r="I105" s="35"/>
      <c r="J105" s="35"/>
      <c r="K105" s="35"/>
      <c r="L105" s="35"/>
      <c r="M105" s="35"/>
      <c r="N105" s="35"/>
      <c r="O105" s="35"/>
      <c r="P105" s="35"/>
      <c r="Q105" s="35"/>
      <c r="R105" s="35"/>
      <c r="S105" s="35"/>
      <c r="T105" s="35"/>
      <c r="U105" s="35"/>
      <c r="V105" s="35"/>
      <c r="W105" s="35"/>
      <c r="X105" s="35"/>
      <c r="Y105" s="35"/>
      <c r="Z105" s="35"/>
      <c r="AA105" s="35"/>
      <c r="AB105" s="35"/>
      <c r="AC105" s="35"/>
      <c r="AD105" s="35"/>
      <c r="AE105" s="35"/>
      <c r="AF105" s="35"/>
      <c r="AG105" s="35"/>
      <c r="AH105" s="35"/>
      <c r="AI105" s="35"/>
      <c r="AJ105" s="35"/>
      <c r="AK105" s="35"/>
      <c r="AL105" s="35"/>
      <c r="AM105" s="35"/>
      <c r="AN105" s="35"/>
      <c r="AO105" s="35"/>
      <c r="AP105" s="35"/>
      <c r="AQ105" s="35"/>
      <c r="AR105" s="35"/>
      <c r="AS105" s="35"/>
      <c r="AT105" s="8"/>
      <c r="AU105" s="8"/>
      <c r="AV105" s="8"/>
      <c r="AW105" s="8"/>
      <c r="AX105" s="8"/>
      <c r="AY105" s="8"/>
      <c r="AZ105" s="8"/>
      <c r="BA105" s="8"/>
      <c r="BB105" s="8"/>
      <c r="BC105" s="8"/>
      <c r="BD105" s="8"/>
      <c r="BE105" s="8"/>
      <c r="BF105" s="8"/>
      <c r="BG105" s="8"/>
      <c r="BH105" s="8"/>
      <c r="BI105" s="8"/>
      <c r="BJ105" s="8"/>
      <c r="BK105" s="8"/>
      <c r="BL105" s="8"/>
      <c r="BM105" s="8"/>
      <c r="BN105" s="8"/>
      <c r="BO105" s="8"/>
      <c r="BP105" s="8"/>
      <c r="BQ105" s="8"/>
      <c r="BR105" s="8"/>
    </row>
    <row r="106" spans="2:70" s="2" customFormat="1" ht="15" customHeight="1">
      <c r="B106" s="6"/>
      <c r="I106" s="35"/>
      <c r="J106" s="35"/>
      <c r="K106" s="35"/>
      <c r="L106" s="35"/>
      <c r="M106" s="35"/>
      <c r="N106" s="35"/>
      <c r="O106" s="35"/>
      <c r="P106" s="35"/>
      <c r="Q106" s="35"/>
      <c r="R106" s="35"/>
      <c r="S106" s="35"/>
      <c r="T106" s="35"/>
      <c r="U106" s="35"/>
      <c r="V106" s="35"/>
      <c r="W106" s="35"/>
      <c r="X106" s="35"/>
      <c r="Y106" s="35"/>
      <c r="Z106" s="35"/>
      <c r="AA106" s="35"/>
      <c r="AB106" s="35"/>
      <c r="AC106" s="35"/>
      <c r="AD106" s="35"/>
      <c r="AE106" s="35"/>
      <c r="AF106" s="35"/>
      <c r="AG106" s="35"/>
      <c r="AH106" s="35"/>
      <c r="AI106" s="35"/>
      <c r="AJ106" s="35"/>
      <c r="AK106" s="35"/>
      <c r="AL106" s="35"/>
      <c r="AM106" s="35"/>
      <c r="AN106" s="35"/>
      <c r="AO106" s="35"/>
      <c r="AP106" s="35"/>
      <c r="AQ106" s="35"/>
      <c r="AR106" s="35"/>
      <c r="AS106" s="35"/>
      <c r="AT106" s="8"/>
      <c r="AU106" s="8"/>
      <c r="AV106" s="8"/>
      <c r="AW106" s="8"/>
      <c r="AX106" s="8"/>
      <c r="AY106" s="8"/>
      <c r="AZ106" s="8"/>
      <c r="BA106" s="8"/>
      <c r="BB106" s="8"/>
      <c r="BC106" s="8"/>
      <c r="BD106" s="8"/>
      <c r="BE106" s="8"/>
      <c r="BF106" s="8"/>
      <c r="BG106" s="8"/>
      <c r="BH106" s="8"/>
      <c r="BI106" s="8"/>
      <c r="BJ106" s="8"/>
      <c r="BK106" s="8"/>
      <c r="BL106" s="8"/>
      <c r="BM106" s="8"/>
      <c r="BN106" s="8"/>
      <c r="BO106" s="8"/>
      <c r="BP106" s="8"/>
      <c r="BQ106" s="8"/>
      <c r="BR106" s="8"/>
    </row>
    <row r="107" spans="2:70" s="2" customFormat="1" ht="15" customHeight="1">
      <c r="B107" s="6"/>
      <c r="I107" s="35"/>
      <c r="J107" s="35"/>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35"/>
      <c r="AK107" s="35"/>
      <c r="AL107" s="35"/>
      <c r="AM107" s="35"/>
      <c r="AN107" s="35"/>
      <c r="AO107" s="35"/>
      <c r="AP107" s="35"/>
      <c r="AQ107" s="35"/>
      <c r="AR107" s="35"/>
      <c r="AS107" s="35"/>
      <c r="AT107" s="8"/>
      <c r="AU107" s="8"/>
      <c r="AV107" s="8"/>
      <c r="AW107" s="8"/>
      <c r="AX107" s="8"/>
      <c r="AY107" s="8"/>
      <c r="AZ107" s="8"/>
      <c r="BA107" s="8"/>
      <c r="BB107" s="8"/>
      <c r="BC107" s="8"/>
      <c r="BD107" s="8"/>
      <c r="BE107" s="8"/>
      <c r="BF107" s="8"/>
      <c r="BG107" s="8"/>
      <c r="BH107" s="8"/>
      <c r="BI107" s="8"/>
      <c r="BJ107" s="8"/>
      <c r="BK107" s="8"/>
      <c r="BL107" s="8"/>
      <c r="BM107" s="8"/>
      <c r="BN107" s="8"/>
      <c r="BO107" s="8"/>
      <c r="BP107" s="8"/>
      <c r="BQ107" s="8"/>
      <c r="BR107" s="8"/>
    </row>
    <row r="108" spans="2:70" s="2" customFormat="1" ht="15" customHeight="1">
      <c r="B108" s="6"/>
      <c r="I108" s="35"/>
      <c r="J108" s="35"/>
      <c r="K108" s="35"/>
      <c r="L108" s="35"/>
      <c r="M108" s="35"/>
      <c r="N108" s="35"/>
      <c r="O108" s="35"/>
      <c r="P108" s="35"/>
      <c r="Q108" s="35"/>
      <c r="R108" s="35"/>
      <c r="S108" s="35"/>
      <c r="T108" s="35"/>
      <c r="U108" s="35"/>
      <c r="V108" s="35"/>
      <c r="W108" s="35"/>
      <c r="X108" s="35"/>
      <c r="Y108" s="35"/>
      <c r="Z108" s="35"/>
      <c r="AA108" s="35"/>
      <c r="AB108" s="35"/>
      <c r="AC108" s="35"/>
      <c r="AD108" s="35"/>
      <c r="AE108" s="35"/>
      <c r="AF108" s="35"/>
      <c r="AG108" s="35"/>
      <c r="AH108" s="35"/>
      <c r="AI108" s="35"/>
      <c r="AJ108" s="35"/>
      <c r="AK108" s="35"/>
      <c r="AL108" s="35"/>
      <c r="AM108" s="35"/>
      <c r="AN108" s="35"/>
      <c r="AO108" s="35"/>
      <c r="AP108" s="35"/>
      <c r="AQ108" s="35"/>
      <c r="AR108" s="35"/>
      <c r="AS108" s="35"/>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row>
    <row r="109" spans="2:70" s="2" customFormat="1" ht="15" customHeight="1">
      <c r="B109" s="6"/>
      <c r="I109" s="35"/>
      <c r="J109" s="35"/>
      <c r="K109" s="35"/>
      <c r="L109" s="35"/>
      <c r="M109" s="35"/>
      <c r="N109" s="35"/>
      <c r="O109" s="35"/>
      <c r="P109" s="35"/>
      <c r="Q109" s="35"/>
      <c r="R109" s="35"/>
      <c r="S109" s="35"/>
      <c r="T109" s="35"/>
      <c r="U109" s="35"/>
      <c r="V109" s="35"/>
      <c r="W109" s="35"/>
      <c r="X109" s="35"/>
      <c r="Y109" s="35"/>
      <c r="Z109" s="35"/>
      <c r="AA109" s="35"/>
      <c r="AB109" s="35"/>
      <c r="AC109" s="35"/>
      <c r="AD109" s="35"/>
      <c r="AE109" s="35"/>
      <c r="AF109" s="35"/>
      <c r="AG109" s="35"/>
      <c r="AH109" s="35"/>
      <c r="AI109" s="35"/>
      <c r="AJ109" s="35"/>
      <c r="AK109" s="35"/>
      <c r="AL109" s="35"/>
      <c r="AM109" s="35"/>
      <c r="AN109" s="35"/>
      <c r="AO109" s="35"/>
      <c r="AP109" s="35"/>
      <c r="AQ109" s="35"/>
      <c r="AR109" s="35"/>
      <c r="AS109" s="35"/>
      <c r="AT109" s="8"/>
      <c r="AU109" s="8"/>
      <c r="AV109" s="8"/>
      <c r="AW109" s="8"/>
      <c r="AX109" s="8"/>
      <c r="AY109" s="8"/>
      <c r="AZ109" s="8"/>
      <c r="BA109" s="8"/>
      <c r="BB109" s="8"/>
      <c r="BC109" s="8"/>
      <c r="BD109" s="8"/>
      <c r="BE109" s="8"/>
      <c r="BF109" s="8"/>
      <c r="BG109" s="8"/>
      <c r="BH109" s="8"/>
      <c r="BI109" s="8"/>
      <c r="BJ109" s="8"/>
      <c r="BK109" s="8"/>
      <c r="BL109" s="8"/>
      <c r="BM109" s="8"/>
      <c r="BN109" s="8"/>
      <c r="BO109" s="8"/>
      <c r="BP109" s="8"/>
      <c r="BQ109" s="8"/>
      <c r="BR109" s="8"/>
    </row>
    <row r="113" spans="1:70" s="17" customFormat="1">
      <c r="A113" s="18"/>
      <c r="B113" s="19"/>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c r="AH113" s="38"/>
      <c r="AI113" s="38"/>
      <c r="AJ113" s="38"/>
      <c r="AK113" s="38"/>
      <c r="AL113" s="38"/>
      <c r="AM113" s="38"/>
      <c r="AN113" s="38"/>
      <c r="AO113" s="38"/>
      <c r="AP113" s="38"/>
      <c r="AQ113" s="38"/>
      <c r="AR113" s="38"/>
      <c r="AS113" s="38"/>
      <c r="AT113" s="42"/>
      <c r="AU113" s="42"/>
      <c r="AV113" s="42"/>
      <c r="AW113" s="42"/>
      <c r="AX113" s="42"/>
      <c r="AY113" s="42"/>
      <c r="AZ113" s="42"/>
      <c r="BA113" s="42"/>
      <c r="BB113" s="42"/>
      <c r="BC113" s="42"/>
      <c r="BD113" s="42"/>
      <c r="BE113" s="42"/>
      <c r="BF113" s="42"/>
      <c r="BG113" s="42"/>
      <c r="BH113" s="42"/>
      <c r="BI113" s="42"/>
      <c r="BJ113" s="42"/>
      <c r="BK113" s="42"/>
      <c r="BL113" s="42"/>
      <c r="BM113" s="42"/>
      <c r="BN113" s="42"/>
      <c r="BO113" s="42"/>
      <c r="BP113" s="42"/>
      <c r="BQ113" s="42"/>
      <c r="BR113" s="42"/>
    </row>
    <row r="114" spans="1:70" s="17" customFormat="1">
      <c r="A114" s="18"/>
      <c r="B114" s="19"/>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c r="AH114" s="38"/>
      <c r="AI114" s="38"/>
      <c r="AJ114" s="38"/>
      <c r="AK114" s="38"/>
      <c r="AL114" s="38"/>
      <c r="AM114" s="38"/>
      <c r="AN114" s="38"/>
      <c r="AO114" s="38"/>
      <c r="AP114" s="38"/>
      <c r="AQ114" s="38"/>
      <c r="AR114" s="38"/>
      <c r="AS114" s="38"/>
      <c r="AT114" s="42"/>
      <c r="AU114" s="42"/>
      <c r="AV114" s="42"/>
      <c r="AW114" s="42"/>
      <c r="AX114" s="42"/>
      <c r="AY114" s="42"/>
      <c r="AZ114" s="42"/>
      <c r="BA114" s="42"/>
      <c r="BB114" s="42"/>
      <c r="BC114" s="42"/>
      <c r="BD114" s="42"/>
      <c r="BE114" s="42"/>
      <c r="BF114" s="42"/>
      <c r="BG114" s="42"/>
      <c r="BH114" s="42"/>
      <c r="BI114" s="42"/>
      <c r="BJ114" s="42"/>
      <c r="BK114" s="42"/>
      <c r="BL114" s="42"/>
      <c r="BM114" s="42"/>
      <c r="BN114" s="42"/>
      <c r="BO114" s="42"/>
      <c r="BP114" s="42"/>
      <c r="BQ114" s="42"/>
      <c r="BR114" s="42"/>
    </row>
    <row r="115" spans="1:70" s="17" customFormat="1">
      <c r="A115" s="18"/>
      <c r="B115" s="19"/>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c r="AH115" s="38"/>
      <c r="AI115" s="38"/>
      <c r="AJ115" s="38"/>
      <c r="AK115" s="38"/>
      <c r="AL115" s="38"/>
      <c r="AM115" s="38"/>
      <c r="AN115" s="38"/>
      <c r="AO115" s="38"/>
      <c r="AP115" s="38"/>
      <c r="AQ115" s="38"/>
      <c r="AR115" s="38"/>
      <c r="AS115" s="38"/>
      <c r="AT115" s="42"/>
      <c r="AU115" s="42"/>
      <c r="AV115" s="42"/>
      <c r="AW115" s="42"/>
      <c r="AX115" s="42"/>
      <c r="AY115" s="42"/>
      <c r="AZ115" s="42"/>
      <c r="BA115" s="42"/>
      <c r="BB115" s="42"/>
      <c r="BC115" s="42"/>
      <c r="BD115" s="42"/>
      <c r="BE115" s="42"/>
      <c r="BF115" s="42"/>
      <c r="BG115" s="42"/>
      <c r="BH115" s="42"/>
      <c r="BI115" s="42"/>
      <c r="BJ115" s="42"/>
      <c r="BK115" s="42"/>
      <c r="BL115" s="42"/>
      <c r="BM115" s="42"/>
      <c r="BN115" s="42"/>
      <c r="BO115" s="42"/>
      <c r="BP115" s="42"/>
      <c r="BQ115" s="42"/>
      <c r="BR115" s="42"/>
    </row>
    <row r="117" spans="1:70" s="17" customFormat="1">
      <c r="A117" s="18"/>
      <c r="B117" s="19"/>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c r="AH117" s="38"/>
      <c r="AI117" s="38"/>
      <c r="AJ117" s="38"/>
      <c r="AK117" s="38"/>
      <c r="AL117" s="38"/>
      <c r="AM117" s="38"/>
      <c r="AN117" s="38"/>
      <c r="AO117" s="38"/>
      <c r="AP117" s="38"/>
      <c r="AQ117" s="38"/>
      <c r="AR117" s="38"/>
      <c r="AS117" s="38"/>
      <c r="AT117" s="42"/>
      <c r="AU117" s="42"/>
      <c r="AV117" s="42"/>
      <c r="AW117" s="42"/>
      <c r="AX117" s="42"/>
      <c r="AY117" s="42"/>
      <c r="AZ117" s="42"/>
      <c r="BA117" s="42"/>
      <c r="BB117" s="42"/>
      <c r="BC117" s="42"/>
      <c r="BD117" s="42"/>
      <c r="BE117" s="42"/>
      <c r="BF117" s="42"/>
      <c r="BG117" s="42"/>
      <c r="BH117" s="42"/>
      <c r="BI117" s="42"/>
      <c r="BJ117" s="42"/>
      <c r="BK117" s="42"/>
      <c r="BL117" s="42"/>
      <c r="BM117" s="42"/>
      <c r="BN117" s="42"/>
      <c r="BO117" s="42"/>
      <c r="BP117" s="42"/>
      <c r="BQ117" s="42"/>
      <c r="BR117" s="42"/>
    </row>
    <row r="118" spans="1:70" s="17" customFormat="1">
      <c r="A118" s="18"/>
      <c r="B118" s="19"/>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c r="AH118" s="38"/>
      <c r="AI118" s="38"/>
      <c r="AJ118" s="38"/>
      <c r="AK118" s="38"/>
      <c r="AL118" s="38"/>
      <c r="AM118" s="38"/>
      <c r="AN118" s="38"/>
      <c r="AO118" s="38"/>
      <c r="AP118" s="38"/>
      <c r="AQ118" s="38"/>
      <c r="AR118" s="38"/>
      <c r="AS118" s="38"/>
      <c r="AT118" s="42"/>
      <c r="AU118" s="42"/>
      <c r="AV118" s="42"/>
      <c r="AW118" s="42"/>
      <c r="AX118" s="42"/>
      <c r="AY118" s="42"/>
      <c r="AZ118" s="42"/>
      <c r="BA118" s="42"/>
      <c r="BB118" s="42"/>
      <c r="BC118" s="42"/>
      <c r="BD118" s="42"/>
      <c r="BE118" s="42"/>
      <c r="BF118" s="42"/>
      <c r="BG118" s="42"/>
      <c r="BH118" s="42"/>
      <c r="BI118" s="42"/>
      <c r="BJ118" s="42"/>
      <c r="BK118" s="42"/>
      <c r="BL118" s="42"/>
      <c r="BM118" s="42"/>
      <c r="BN118" s="42"/>
      <c r="BO118" s="42"/>
      <c r="BP118" s="42"/>
      <c r="BQ118" s="42"/>
      <c r="BR118" s="42"/>
    </row>
    <row r="119" spans="1:70" s="17" customFormat="1">
      <c r="A119" s="18"/>
      <c r="B119" s="19"/>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c r="AH119" s="38"/>
      <c r="AI119" s="38"/>
      <c r="AJ119" s="38"/>
      <c r="AK119" s="38"/>
      <c r="AL119" s="38"/>
      <c r="AM119" s="38"/>
      <c r="AN119" s="38"/>
      <c r="AO119" s="38"/>
      <c r="AP119" s="38"/>
      <c r="AQ119" s="38"/>
      <c r="AR119" s="38"/>
      <c r="AS119" s="38"/>
      <c r="AT119" s="42"/>
      <c r="AU119" s="42"/>
      <c r="AV119" s="42"/>
      <c r="AW119" s="42"/>
      <c r="AX119" s="42"/>
      <c r="AY119" s="42"/>
      <c r="AZ119" s="42"/>
      <c r="BA119" s="42"/>
      <c r="BB119" s="42"/>
      <c r="BC119" s="42"/>
      <c r="BD119" s="42"/>
      <c r="BE119" s="42"/>
      <c r="BF119" s="42"/>
      <c r="BG119" s="42"/>
      <c r="BH119" s="42"/>
      <c r="BI119" s="42"/>
      <c r="BJ119" s="42"/>
      <c r="BK119" s="42"/>
      <c r="BL119" s="42"/>
      <c r="BM119" s="42"/>
      <c r="BN119" s="42"/>
      <c r="BO119" s="42"/>
      <c r="BP119" s="42"/>
      <c r="BQ119" s="42"/>
      <c r="BR119" s="42"/>
    </row>
    <row r="120" spans="1:70" s="17" customFormat="1">
      <c r="A120" s="18"/>
      <c r="B120" s="19"/>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c r="AH120" s="38"/>
      <c r="AI120" s="38"/>
      <c r="AJ120" s="38"/>
      <c r="AK120" s="38"/>
      <c r="AL120" s="38"/>
      <c r="AM120" s="38"/>
      <c r="AN120" s="38"/>
      <c r="AO120" s="38"/>
      <c r="AP120" s="38"/>
      <c r="AQ120" s="38"/>
      <c r="AR120" s="38"/>
      <c r="AS120" s="38"/>
      <c r="AT120" s="42"/>
      <c r="AU120" s="42"/>
      <c r="AV120" s="42"/>
      <c r="AW120" s="42"/>
      <c r="AX120" s="42"/>
      <c r="AY120" s="42"/>
      <c r="AZ120" s="42"/>
      <c r="BA120" s="42"/>
      <c r="BB120" s="42"/>
      <c r="BC120" s="42"/>
      <c r="BD120" s="42"/>
      <c r="BE120" s="42"/>
      <c r="BF120" s="42"/>
      <c r="BG120" s="42"/>
      <c r="BH120" s="42"/>
      <c r="BI120" s="42"/>
      <c r="BJ120" s="42"/>
      <c r="BK120" s="42"/>
      <c r="BL120" s="42"/>
      <c r="BM120" s="42"/>
      <c r="BN120" s="42"/>
      <c r="BO120" s="42"/>
      <c r="BP120" s="42"/>
      <c r="BQ120" s="42"/>
      <c r="BR120" s="42"/>
    </row>
    <row r="121" spans="1:70" s="17" customFormat="1">
      <c r="A121" s="18"/>
      <c r="B121" s="19"/>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c r="AH121" s="38"/>
      <c r="AI121" s="38"/>
      <c r="AJ121" s="38"/>
      <c r="AK121" s="38"/>
      <c r="AL121" s="38"/>
      <c r="AM121" s="38"/>
      <c r="AN121" s="38"/>
      <c r="AO121" s="38"/>
      <c r="AP121" s="38"/>
      <c r="AQ121" s="38"/>
      <c r="AR121" s="38"/>
      <c r="AS121" s="38"/>
      <c r="AT121" s="42"/>
      <c r="AU121" s="42"/>
      <c r="AV121" s="42"/>
      <c r="AW121" s="42"/>
      <c r="AX121" s="42"/>
      <c r="AY121" s="42"/>
      <c r="AZ121" s="42"/>
      <c r="BA121" s="42"/>
      <c r="BB121" s="42"/>
      <c r="BC121" s="42"/>
      <c r="BD121" s="42"/>
      <c r="BE121" s="42"/>
      <c r="BF121" s="42"/>
      <c r="BG121" s="42"/>
      <c r="BH121" s="42"/>
      <c r="BI121" s="42"/>
      <c r="BJ121" s="42"/>
      <c r="BK121" s="42"/>
      <c r="BL121" s="42"/>
      <c r="BM121" s="42"/>
      <c r="BN121" s="42"/>
      <c r="BO121" s="42"/>
      <c r="BP121" s="42"/>
      <c r="BQ121" s="42"/>
      <c r="BR121" s="42"/>
    </row>
    <row r="122" spans="1:70" s="17" customFormat="1">
      <c r="A122" s="18"/>
      <c r="B122" s="19"/>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c r="AH122" s="38"/>
      <c r="AI122" s="38"/>
      <c r="AJ122" s="38"/>
      <c r="AK122" s="38"/>
      <c r="AL122" s="38"/>
      <c r="AM122" s="38"/>
      <c r="AN122" s="38"/>
      <c r="AO122" s="38"/>
      <c r="AP122" s="38"/>
      <c r="AQ122" s="38"/>
      <c r="AR122" s="38"/>
      <c r="AS122" s="38"/>
      <c r="AT122" s="42"/>
      <c r="AU122" s="42"/>
      <c r="AV122" s="42"/>
      <c r="AW122" s="42"/>
      <c r="AX122" s="42"/>
      <c r="AY122" s="42"/>
      <c r="AZ122" s="42"/>
      <c r="BA122" s="42"/>
      <c r="BB122" s="42"/>
      <c r="BC122" s="42"/>
      <c r="BD122" s="42"/>
      <c r="BE122" s="42"/>
      <c r="BF122" s="42"/>
      <c r="BG122" s="42"/>
      <c r="BH122" s="42"/>
      <c r="BI122" s="42"/>
      <c r="BJ122" s="42"/>
      <c r="BK122" s="42"/>
      <c r="BL122" s="42"/>
      <c r="BM122" s="42"/>
      <c r="BN122" s="42"/>
      <c r="BO122" s="42"/>
      <c r="BP122" s="42"/>
      <c r="BQ122" s="42"/>
      <c r="BR122" s="42"/>
    </row>
    <row r="123" spans="1:70" s="17" customFormat="1">
      <c r="A123" s="18"/>
      <c r="B123" s="19"/>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c r="AH123" s="38"/>
      <c r="AI123" s="38"/>
      <c r="AJ123" s="38"/>
      <c r="AK123" s="38"/>
      <c r="AL123" s="38"/>
      <c r="AM123" s="38"/>
      <c r="AN123" s="38"/>
      <c r="AO123" s="38"/>
      <c r="AP123" s="38"/>
      <c r="AQ123" s="38"/>
      <c r="AR123" s="38"/>
      <c r="AS123" s="38"/>
      <c r="AT123" s="42"/>
      <c r="AU123" s="42"/>
      <c r="AV123" s="42"/>
      <c r="AW123" s="42"/>
      <c r="AX123" s="42"/>
      <c r="AY123" s="42"/>
      <c r="AZ123" s="42"/>
      <c r="BA123" s="42"/>
      <c r="BB123" s="42"/>
      <c r="BC123" s="42"/>
      <c r="BD123" s="42"/>
      <c r="BE123" s="42"/>
      <c r="BF123" s="42"/>
      <c r="BG123" s="42"/>
      <c r="BH123" s="42"/>
      <c r="BI123" s="42"/>
      <c r="BJ123" s="42"/>
      <c r="BK123" s="42"/>
      <c r="BL123" s="42"/>
      <c r="BM123" s="42"/>
      <c r="BN123" s="42"/>
      <c r="BO123" s="42"/>
      <c r="BP123" s="42"/>
      <c r="BQ123" s="42"/>
      <c r="BR123" s="42"/>
    </row>
    <row r="124" spans="1:70" s="17" customFormat="1">
      <c r="A124" s="18"/>
      <c r="B124" s="19"/>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c r="AH124" s="38"/>
      <c r="AI124" s="38"/>
      <c r="AJ124" s="38"/>
      <c r="AK124" s="38"/>
      <c r="AL124" s="38"/>
      <c r="AM124" s="38"/>
      <c r="AN124" s="38"/>
      <c r="AO124" s="38"/>
      <c r="AP124" s="38"/>
      <c r="AQ124" s="38"/>
      <c r="AR124" s="38"/>
      <c r="AS124" s="38"/>
      <c r="AT124" s="42"/>
      <c r="AU124" s="42"/>
      <c r="AV124" s="42"/>
      <c r="AW124" s="42"/>
      <c r="AX124" s="42"/>
      <c r="AY124" s="42"/>
      <c r="AZ124" s="42"/>
      <c r="BA124" s="42"/>
      <c r="BB124" s="42"/>
      <c r="BC124" s="42"/>
      <c r="BD124" s="42"/>
      <c r="BE124" s="42"/>
      <c r="BF124" s="42"/>
      <c r="BG124" s="42"/>
      <c r="BH124" s="42"/>
      <c r="BI124" s="42"/>
      <c r="BJ124" s="42"/>
      <c r="BK124" s="42"/>
      <c r="BL124" s="42"/>
      <c r="BM124" s="42"/>
      <c r="BN124" s="42"/>
      <c r="BO124" s="42"/>
      <c r="BP124" s="42"/>
      <c r="BQ124" s="42"/>
      <c r="BR124" s="42"/>
    </row>
    <row r="125" spans="1:70" s="17" customFormat="1">
      <c r="A125" s="18"/>
      <c r="B125" s="19"/>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c r="AH125" s="38"/>
      <c r="AI125" s="38"/>
      <c r="AJ125" s="38"/>
      <c r="AK125" s="38"/>
      <c r="AL125" s="38"/>
      <c r="AM125" s="38"/>
      <c r="AN125" s="38"/>
      <c r="AO125" s="38"/>
      <c r="AP125" s="38"/>
      <c r="AQ125" s="38"/>
      <c r="AR125" s="38"/>
      <c r="AS125" s="38"/>
      <c r="AT125" s="42"/>
      <c r="AU125" s="42"/>
      <c r="AV125" s="42"/>
      <c r="AW125" s="42"/>
      <c r="AX125" s="42"/>
      <c r="AY125" s="42"/>
      <c r="AZ125" s="42"/>
      <c r="BA125" s="42"/>
      <c r="BB125" s="42"/>
      <c r="BC125" s="42"/>
      <c r="BD125" s="42"/>
      <c r="BE125" s="42"/>
      <c r="BF125" s="42"/>
      <c r="BG125" s="42"/>
      <c r="BH125" s="42"/>
      <c r="BI125" s="42"/>
      <c r="BJ125" s="42"/>
      <c r="BK125" s="42"/>
      <c r="BL125" s="42"/>
      <c r="BM125" s="42"/>
      <c r="BN125" s="42"/>
      <c r="BO125" s="42"/>
      <c r="BP125" s="42"/>
      <c r="BQ125" s="42"/>
      <c r="BR125" s="42"/>
    </row>
    <row r="126" spans="1:70" s="17" customFormat="1">
      <c r="A126" s="18"/>
      <c r="B126" s="19"/>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c r="AH126" s="38"/>
      <c r="AI126" s="38"/>
      <c r="AJ126" s="38"/>
      <c r="AK126" s="38"/>
      <c r="AL126" s="38"/>
      <c r="AM126" s="38"/>
      <c r="AN126" s="38"/>
      <c r="AO126" s="38"/>
      <c r="AP126" s="38"/>
      <c r="AQ126" s="38"/>
      <c r="AR126" s="38"/>
      <c r="AS126" s="38"/>
      <c r="AT126" s="42"/>
      <c r="AU126" s="42"/>
      <c r="AV126" s="42"/>
      <c r="AW126" s="42"/>
      <c r="AX126" s="42"/>
      <c r="AY126" s="42"/>
      <c r="AZ126" s="42"/>
      <c r="BA126" s="42"/>
      <c r="BB126" s="42"/>
      <c r="BC126" s="42"/>
      <c r="BD126" s="42"/>
      <c r="BE126" s="42"/>
      <c r="BF126" s="42"/>
      <c r="BG126" s="42"/>
      <c r="BH126" s="42"/>
      <c r="BI126" s="42"/>
      <c r="BJ126" s="42"/>
      <c r="BK126" s="42"/>
      <c r="BL126" s="42"/>
      <c r="BM126" s="42"/>
      <c r="BN126" s="42"/>
      <c r="BO126" s="42"/>
      <c r="BP126" s="42"/>
      <c r="BQ126" s="42"/>
      <c r="BR126" s="42"/>
    </row>
    <row r="127" spans="1:70" s="17" customFormat="1">
      <c r="A127" s="18"/>
      <c r="B127" s="19"/>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c r="AH127" s="38"/>
      <c r="AI127" s="38"/>
      <c r="AJ127" s="38"/>
      <c r="AK127" s="38"/>
      <c r="AL127" s="38"/>
      <c r="AM127" s="38"/>
      <c r="AN127" s="38"/>
      <c r="AO127" s="38"/>
      <c r="AP127" s="38"/>
      <c r="AQ127" s="38"/>
      <c r="AR127" s="38"/>
      <c r="AS127" s="38"/>
      <c r="AT127" s="42"/>
      <c r="AU127" s="42"/>
      <c r="AV127" s="42"/>
      <c r="AW127" s="42"/>
      <c r="AX127" s="42"/>
      <c r="AY127" s="42"/>
      <c r="AZ127" s="42"/>
      <c r="BA127" s="42"/>
      <c r="BB127" s="42"/>
      <c r="BC127" s="42"/>
      <c r="BD127" s="42"/>
      <c r="BE127" s="42"/>
      <c r="BF127" s="42"/>
      <c r="BG127" s="42"/>
      <c r="BH127" s="42"/>
      <c r="BI127" s="42"/>
      <c r="BJ127" s="42"/>
      <c r="BK127" s="42"/>
      <c r="BL127" s="42"/>
      <c r="BM127" s="42"/>
      <c r="BN127" s="42"/>
      <c r="BO127" s="42"/>
      <c r="BP127" s="42"/>
      <c r="BQ127" s="42"/>
      <c r="BR127" s="42"/>
    </row>
    <row r="128" spans="1:70" s="17" customFormat="1">
      <c r="A128" s="18"/>
      <c r="B128" s="19"/>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c r="AH128" s="38"/>
      <c r="AI128" s="38"/>
      <c r="AJ128" s="38"/>
      <c r="AK128" s="38"/>
      <c r="AL128" s="38"/>
      <c r="AM128" s="38"/>
      <c r="AN128" s="38"/>
      <c r="AO128" s="38"/>
      <c r="AP128" s="38"/>
      <c r="AQ128" s="38"/>
      <c r="AR128" s="38"/>
      <c r="AS128" s="38"/>
      <c r="AT128" s="42"/>
      <c r="AU128" s="42"/>
      <c r="AV128" s="42"/>
      <c r="AW128" s="42"/>
      <c r="AX128" s="42"/>
      <c r="AY128" s="42"/>
      <c r="AZ128" s="42"/>
      <c r="BA128" s="42"/>
      <c r="BB128" s="42"/>
      <c r="BC128" s="42"/>
      <c r="BD128" s="42"/>
      <c r="BE128" s="42"/>
      <c r="BF128" s="42"/>
      <c r="BG128" s="42"/>
      <c r="BH128" s="42"/>
      <c r="BI128" s="42"/>
      <c r="BJ128" s="42"/>
      <c r="BK128" s="42"/>
      <c r="BL128" s="42"/>
      <c r="BM128" s="42"/>
      <c r="BN128" s="42"/>
      <c r="BO128" s="42"/>
      <c r="BP128" s="42"/>
      <c r="BQ128" s="42"/>
      <c r="BR128" s="42"/>
    </row>
    <row r="129" spans="1:70" s="17" customFormat="1">
      <c r="A129" s="18"/>
      <c r="B129" s="19"/>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c r="AH129" s="38"/>
      <c r="AI129" s="38"/>
      <c r="AJ129" s="38"/>
      <c r="AK129" s="38"/>
      <c r="AL129" s="38"/>
      <c r="AM129" s="38"/>
      <c r="AN129" s="38"/>
      <c r="AO129" s="38"/>
      <c r="AP129" s="38"/>
      <c r="AQ129" s="38"/>
      <c r="AR129" s="38"/>
      <c r="AS129" s="38"/>
      <c r="AT129" s="42"/>
      <c r="AU129" s="42"/>
      <c r="AV129" s="42"/>
      <c r="AW129" s="42"/>
      <c r="AX129" s="42"/>
      <c r="AY129" s="42"/>
      <c r="AZ129" s="42"/>
      <c r="BA129" s="42"/>
      <c r="BB129" s="42"/>
      <c r="BC129" s="42"/>
      <c r="BD129" s="42"/>
      <c r="BE129" s="42"/>
      <c r="BF129" s="42"/>
      <c r="BG129" s="42"/>
      <c r="BH129" s="42"/>
      <c r="BI129" s="42"/>
      <c r="BJ129" s="42"/>
      <c r="BK129" s="42"/>
      <c r="BL129" s="42"/>
      <c r="BM129" s="42"/>
      <c r="BN129" s="42"/>
      <c r="BO129" s="42"/>
      <c r="BP129" s="42"/>
      <c r="BQ129" s="42"/>
      <c r="BR129" s="42"/>
    </row>
    <row r="130" spans="1:70" s="17" customFormat="1">
      <c r="A130" s="18"/>
      <c r="B130" s="19"/>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c r="AH130" s="38"/>
      <c r="AI130" s="38"/>
      <c r="AJ130" s="38"/>
      <c r="AK130" s="38"/>
      <c r="AL130" s="38"/>
      <c r="AM130" s="38"/>
      <c r="AN130" s="38"/>
      <c r="AO130" s="38"/>
      <c r="AP130" s="38"/>
      <c r="AQ130" s="38"/>
      <c r="AR130" s="38"/>
      <c r="AS130" s="38"/>
      <c r="AT130" s="42"/>
      <c r="AU130" s="42"/>
      <c r="AV130" s="42"/>
      <c r="AW130" s="42"/>
      <c r="AX130" s="42"/>
      <c r="AY130" s="42"/>
      <c r="AZ130" s="42"/>
      <c r="BA130" s="42"/>
      <c r="BB130" s="42"/>
      <c r="BC130" s="42"/>
      <c r="BD130" s="42"/>
      <c r="BE130" s="42"/>
      <c r="BF130" s="42"/>
      <c r="BG130" s="42"/>
      <c r="BH130" s="42"/>
      <c r="BI130" s="42"/>
      <c r="BJ130" s="42"/>
      <c r="BK130" s="42"/>
      <c r="BL130" s="42"/>
      <c r="BM130" s="42"/>
      <c r="BN130" s="42"/>
      <c r="BO130" s="42"/>
      <c r="BP130" s="42"/>
      <c r="BQ130" s="42"/>
      <c r="BR130" s="42"/>
    </row>
    <row r="131" spans="1:70" s="17" customFormat="1">
      <c r="A131" s="18"/>
      <c r="B131" s="19"/>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c r="AH131" s="38"/>
      <c r="AI131" s="38"/>
      <c r="AJ131" s="38"/>
      <c r="AK131" s="38"/>
      <c r="AL131" s="38"/>
      <c r="AM131" s="38"/>
      <c r="AN131" s="38"/>
      <c r="AO131" s="38"/>
      <c r="AP131" s="38"/>
      <c r="AQ131" s="38"/>
      <c r="AR131" s="38"/>
      <c r="AS131" s="38"/>
      <c r="AT131" s="42"/>
      <c r="AU131" s="42"/>
      <c r="AV131" s="42"/>
      <c r="AW131" s="42"/>
      <c r="AX131" s="42"/>
      <c r="AY131" s="42"/>
      <c r="AZ131" s="42"/>
      <c r="BA131" s="42"/>
      <c r="BB131" s="42"/>
      <c r="BC131" s="42"/>
      <c r="BD131" s="42"/>
      <c r="BE131" s="42"/>
      <c r="BF131" s="42"/>
      <c r="BG131" s="42"/>
      <c r="BH131" s="42"/>
      <c r="BI131" s="42"/>
      <c r="BJ131" s="42"/>
      <c r="BK131" s="42"/>
      <c r="BL131" s="42"/>
      <c r="BM131" s="42"/>
      <c r="BN131" s="42"/>
      <c r="BO131" s="42"/>
      <c r="BP131" s="42"/>
      <c r="BQ131" s="42"/>
      <c r="BR131" s="42"/>
    </row>
    <row r="132" spans="1:70" s="17" customFormat="1">
      <c r="A132" s="18"/>
      <c r="B132" s="19"/>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c r="AH132" s="38"/>
      <c r="AI132" s="38"/>
      <c r="AJ132" s="38"/>
      <c r="AK132" s="38"/>
      <c r="AL132" s="38"/>
      <c r="AM132" s="38"/>
      <c r="AN132" s="38"/>
      <c r="AO132" s="38"/>
      <c r="AP132" s="38"/>
      <c r="AQ132" s="38"/>
      <c r="AR132" s="38"/>
      <c r="AS132" s="38"/>
      <c r="AT132" s="42"/>
      <c r="AU132" s="42"/>
      <c r="AV132" s="42"/>
      <c r="AW132" s="42"/>
      <c r="AX132" s="42"/>
      <c r="AY132" s="42"/>
      <c r="AZ132" s="42"/>
      <c r="BA132" s="42"/>
      <c r="BB132" s="42"/>
      <c r="BC132" s="42"/>
      <c r="BD132" s="42"/>
      <c r="BE132" s="42"/>
      <c r="BF132" s="42"/>
      <c r="BG132" s="42"/>
      <c r="BH132" s="42"/>
      <c r="BI132" s="42"/>
      <c r="BJ132" s="42"/>
      <c r="BK132" s="42"/>
      <c r="BL132" s="42"/>
      <c r="BM132" s="42"/>
      <c r="BN132" s="42"/>
      <c r="BO132" s="42"/>
      <c r="BP132" s="42"/>
      <c r="BQ132" s="42"/>
      <c r="BR132" s="42"/>
    </row>
    <row r="133" spans="1:70" s="17" customFormat="1">
      <c r="A133" s="18"/>
      <c r="B133" s="19"/>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c r="AH133" s="38"/>
      <c r="AI133" s="38"/>
      <c r="AJ133" s="38"/>
      <c r="AK133" s="38"/>
      <c r="AL133" s="38"/>
      <c r="AM133" s="38"/>
      <c r="AN133" s="38"/>
      <c r="AO133" s="38"/>
      <c r="AP133" s="38"/>
      <c r="AQ133" s="38"/>
      <c r="AR133" s="38"/>
      <c r="AS133" s="38"/>
      <c r="AT133" s="42"/>
      <c r="AU133" s="42"/>
      <c r="AV133" s="42"/>
      <c r="AW133" s="42"/>
      <c r="AX133" s="42"/>
      <c r="AY133" s="42"/>
      <c r="AZ133" s="42"/>
      <c r="BA133" s="42"/>
      <c r="BB133" s="42"/>
      <c r="BC133" s="42"/>
      <c r="BD133" s="42"/>
      <c r="BE133" s="42"/>
      <c r="BF133" s="42"/>
      <c r="BG133" s="42"/>
      <c r="BH133" s="42"/>
      <c r="BI133" s="42"/>
      <c r="BJ133" s="42"/>
      <c r="BK133" s="42"/>
      <c r="BL133" s="42"/>
      <c r="BM133" s="42"/>
      <c r="BN133" s="42"/>
      <c r="BO133" s="42"/>
      <c r="BP133" s="42"/>
      <c r="BQ133" s="42"/>
      <c r="BR133" s="42"/>
    </row>
    <row r="134" spans="1:70" s="17" customFormat="1">
      <c r="A134" s="18"/>
      <c r="B134" s="19"/>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c r="AH134" s="38"/>
      <c r="AI134" s="38"/>
      <c r="AJ134" s="38"/>
      <c r="AK134" s="38"/>
      <c r="AL134" s="38"/>
      <c r="AM134" s="38"/>
      <c r="AN134" s="38"/>
      <c r="AO134" s="38"/>
      <c r="AP134" s="38"/>
      <c r="AQ134" s="38"/>
      <c r="AR134" s="38"/>
      <c r="AS134" s="38"/>
      <c r="AT134" s="42"/>
      <c r="AU134" s="42"/>
      <c r="AV134" s="42"/>
      <c r="AW134" s="42"/>
      <c r="AX134" s="42"/>
      <c r="AY134" s="42"/>
      <c r="AZ134" s="42"/>
      <c r="BA134" s="42"/>
      <c r="BB134" s="42"/>
      <c r="BC134" s="42"/>
      <c r="BD134" s="42"/>
      <c r="BE134" s="42"/>
      <c r="BF134" s="42"/>
      <c r="BG134" s="42"/>
      <c r="BH134" s="42"/>
      <c r="BI134" s="42"/>
      <c r="BJ134" s="42"/>
      <c r="BK134" s="42"/>
      <c r="BL134" s="42"/>
      <c r="BM134" s="42"/>
      <c r="BN134" s="42"/>
      <c r="BO134" s="42"/>
      <c r="BP134" s="42"/>
      <c r="BQ134" s="42"/>
      <c r="BR134" s="42"/>
    </row>
    <row r="135" spans="1:70" s="17" customFormat="1">
      <c r="A135" s="18"/>
      <c r="B135" s="19"/>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c r="AH135" s="38"/>
      <c r="AI135" s="38"/>
      <c r="AJ135" s="38"/>
      <c r="AK135" s="38"/>
      <c r="AL135" s="38"/>
      <c r="AM135" s="38"/>
      <c r="AN135" s="38"/>
      <c r="AO135" s="38"/>
      <c r="AP135" s="38"/>
      <c r="AQ135" s="38"/>
      <c r="AR135" s="38"/>
      <c r="AS135" s="38"/>
      <c r="AT135" s="42"/>
      <c r="AU135" s="42"/>
      <c r="AV135" s="42"/>
      <c r="AW135" s="42"/>
      <c r="AX135" s="42"/>
      <c r="AY135" s="42"/>
      <c r="AZ135" s="42"/>
      <c r="BA135" s="42"/>
      <c r="BB135" s="42"/>
      <c r="BC135" s="42"/>
      <c r="BD135" s="42"/>
      <c r="BE135" s="42"/>
      <c r="BF135" s="42"/>
      <c r="BG135" s="42"/>
      <c r="BH135" s="42"/>
      <c r="BI135" s="42"/>
      <c r="BJ135" s="42"/>
      <c r="BK135" s="42"/>
      <c r="BL135" s="42"/>
      <c r="BM135" s="42"/>
      <c r="BN135" s="42"/>
      <c r="BO135" s="42"/>
      <c r="BP135" s="42"/>
      <c r="BQ135" s="42"/>
      <c r="BR135" s="42"/>
    </row>
    <row r="136" spans="1:70" s="17" customFormat="1">
      <c r="A136" s="18"/>
      <c r="B136" s="19"/>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c r="AH136" s="38"/>
      <c r="AI136" s="38"/>
      <c r="AJ136" s="38"/>
      <c r="AK136" s="38"/>
      <c r="AL136" s="38"/>
      <c r="AM136" s="38"/>
      <c r="AN136" s="38"/>
      <c r="AO136" s="38"/>
      <c r="AP136" s="38"/>
      <c r="AQ136" s="38"/>
      <c r="AR136" s="38"/>
      <c r="AS136" s="38"/>
      <c r="AT136" s="42"/>
      <c r="AU136" s="42"/>
      <c r="AV136" s="42"/>
      <c r="AW136" s="42"/>
      <c r="AX136" s="42"/>
      <c r="AY136" s="42"/>
      <c r="AZ136" s="42"/>
      <c r="BA136" s="42"/>
      <c r="BB136" s="42"/>
      <c r="BC136" s="42"/>
      <c r="BD136" s="42"/>
      <c r="BE136" s="42"/>
      <c r="BF136" s="42"/>
      <c r="BG136" s="42"/>
      <c r="BH136" s="42"/>
      <c r="BI136" s="42"/>
      <c r="BJ136" s="42"/>
      <c r="BK136" s="42"/>
      <c r="BL136" s="42"/>
      <c r="BM136" s="42"/>
      <c r="BN136" s="42"/>
      <c r="BO136" s="42"/>
      <c r="BP136" s="42"/>
      <c r="BQ136" s="42"/>
      <c r="BR136" s="42"/>
    </row>
  </sheetData>
  <autoFilter ref="A2:E81"/>
  <phoneticPr fontId="29" type="noConversion"/>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
  <sheetViews>
    <sheetView workbookViewId="0">
      <selection activeCell="A6" sqref="A6"/>
    </sheetView>
  </sheetViews>
  <sheetFormatPr defaultColWidth="11" defaultRowHeight="14.25"/>
  <cols>
    <col min="1" max="1" width="153.125" customWidth="1"/>
  </cols>
  <sheetData>
    <row r="1" spans="1:1" s="1" customFormat="1">
      <c r="A1" s="62" t="s">
        <v>116</v>
      </c>
    </row>
    <row r="2" spans="1:1" s="1" customFormat="1"/>
    <row r="3" spans="1:1" ht="15.75">
      <c r="A3" s="73" t="s">
        <v>115</v>
      </c>
    </row>
    <row r="4" spans="1:1">
      <c r="A4" s="1"/>
    </row>
    <row r="5" spans="1:1" ht="15.75">
      <c r="A5" s="74" t="s">
        <v>117</v>
      </c>
    </row>
    <row r="6" spans="1:1" ht="15.75">
      <c r="A6" s="75"/>
    </row>
    <row r="7" spans="1:1" ht="78.75">
      <c r="A7" s="76" t="s">
        <v>113</v>
      </c>
    </row>
    <row r="8" spans="1:1" ht="15.75">
      <c r="A8" s="75"/>
    </row>
    <row r="9" spans="1:1" ht="63">
      <c r="A9" s="76" t="s">
        <v>114</v>
      </c>
    </row>
  </sheetData>
  <phoneticPr fontId="3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5" sqref="B5"/>
    </sheetView>
  </sheetViews>
  <sheetFormatPr defaultColWidth="8.875" defaultRowHeight="14.25"/>
  <cols>
    <col min="1" max="1" width="12.5" style="22" customWidth="1"/>
    <col min="2" max="2" width="88.5" style="22" customWidth="1"/>
    <col min="3" max="16384" width="8.875" style="1"/>
  </cols>
  <sheetData>
    <row r="1" spans="1:2">
      <c r="A1" s="20" t="s">
        <v>15</v>
      </c>
      <c r="B1" s="20" t="s">
        <v>16</v>
      </c>
    </row>
    <row r="2" spans="1:2">
      <c r="A2" s="21">
        <v>42409</v>
      </c>
      <c r="B2" s="22" t="s">
        <v>56</v>
      </c>
    </row>
    <row r="3" spans="1:2">
      <c r="A3" s="21">
        <v>42779</v>
      </c>
      <c r="B3" s="22" t="s">
        <v>58</v>
      </c>
    </row>
    <row r="4" spans="1:2">
      <c r="A4" s="21">
        <v>43767</v>
      </c>
      <c r="B4" s="22" t="s">
        <v>112</v>
      </c>
    </row>
    <row r="5" spans="1:2">
      <c r="A5" s="21"/>
    </row>
    <row r="6" spans="1:2">
      <c r="A6" s="21"/>
    </row>
    <row r="7" spans="1:2">
      <c r="A7" s="21"/>
    </row>
    <row r="8" spans="1:2">
      <c r="A8" s="21"/>
    </row>
    <row r="10" spans="1:2">
      <c r="A10" s="21"/>
    </row>
  </sheetData>
  <phoneticPr fontId="34"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Allele frequency</vt:lpstr>
      <vt:lpstr>References</vt:lpstr>
      <vt:lpstr>Methods and caveats</vt:lpstr>
      <vt:lpstr>Change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VICO</cp:lastModifiedBy>
  <dcterms:created xsi:type="dcterms:W3CDTF">2016-05-26T21:15:34Z</dcterms:created>
  <dcterms:modified xsi:type="dcterms:W3CDTF">2021-05-10T06:51:47Z</dcterms:modified>
</cp:coreProperties>
</file>