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bazant/Documents/papers/misc fluids/2020/COVID-19_indoor_disease_transmission/6-foot-rule/"/>
    </mc:Choice>
  </mc:AlternateContent>
  <xr:revisionPtr revIDLastSave="0" documentId="13_ncr:1_{38D186AB-EAF0-6742-8910-48A6EB146867}" xr6:coauthVersionLast="46" xr6:coauthVersionMax="46" xr10:uidLastSave="{00000000-0000-0000-0000-000000000000}"/>
  <bookViews>
    <workbookView xWindow="1180" yWindow="460" windowWidth="17760" windowHeight="16060" xr2:uid="{2CAB60B8-2B25-2841-9EEC-25E3F7AC2E10}"/>
  </bookViews>
  <sheets>
    <sheet name="Guideline Calculator" sheetId="1" r:id="rId1"/>
    <sheet name="Plot Data" sheetId="5" r:id="rId2"/>
    <sheet name="Sheet2" sheetId="2" state="hidden" r:id="rId3"/>
    <sheet name="Sheet3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24" i="1" s="1"/>
  <c r="C39" i="1"/>
  <c r="C34" i="1"/>
  <c r="E19" i="1"/>
  <c r="E18" i="1"/>
  <c r="C61" i="1" s="1"/>
  <c r="E62" i="1"/>
  <c r="C60" i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C3" i="5"/>
  <c r="C4" i="5" s="1"/>
  <c r="C5" i="5" s="1"/>
  <c r="C6" i="5" s="1"/>
  <c r="C32" i="1"/>
  <c r="E38" i="1"/>
  <c r="C44" i="1" l="1"/>
  <c r="E44" i="1" s="1"/>
  <c r="F26" i="5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5" i="5" s="1"/>
  <c r="F47" i="5" s="1"/>
  <c r="F49" i="5" s="1"/>
  <c r="F51" i="5" s="1"/>
  <c r="F53" i="5" s="1"/>
  <c r="F55" i="5" s="1"/>
  <c r="F57" i="5" s="1"/>
  <c r="F59" i="5" s="1"/>
  <c r="F61" i="5" s="1"/>
  <c r="F63" i="5" s="1"/>
  <c r="F65" i="5" s="1"/>
  <c r="F67" i="5" s="1"/>
  <c r="F69" i="5" s="1"/>
  <c r="F71" i="5" s="1"/>
  <c r="F73" i="5" s="1"/>
  <c r="F75" i="5" s="1"/>
  <c r="F77" i="5" s="1"/>
  <c r="F79" i="5" s="1"/>
  <c r="F81" i="5" s="1"/>
  <c r="F83" i="5" s="1"/>
  <c r="F85" i="5" s="1"/>
  <c r="F87" i="5" s="1"/>
  <c r="F89" i="5" s="1"/>
  <c r="F91" i="5" s="1"/>
  <c r="F93" i="5" s="1"/>
  <c r="F95" i="5" s="1"/>
  <c r="F97" i="5" s="1"/>
  <c r="F99" i="5" s="1"/>
  <c r="F101" i="5" s="1"/>
  <c r="F103" i="5" s="1"/>
  <c r="F105" i="5" s="1"/>
  <c r="F107" i="5" s="1"/>
  <c r="F109" i="5" s="1"/>
  <c r="F111" i="5" s="1"/>
  <c r="F113" i="5" s="1"/>
  <c r="F20" i="5"/>
  <c r="F21" i="5" s="1"/>
  <c r="F22" i="5" s="1"/>
  <c r="F23" i="5" s="1"/>
  <c r="F24" i="5" s="1"/>
  <c r="F25" i="5" s="1"/>
  <c r="E20" i="1"/>
  <c r="C7" i="5"/>
  <c r="E24" i="1"/>
  <c r="C28" i="1"/>
  <c r="C22" i="1"/>
  <c r="C63" i="1" s="1"/>
  <c r="C45" i="1" l="1"/>
  <c r="C72" i="1" s="1"/>
  <c r="E72" i="1" s="1"/>
  <c r="E22" i="1"/>
  <c r="F44" i="5"/>
  <c r="F46" i="5" s="1"/>
  <c r="F48" i="5" s="1"/>
  <c r="F50" i="5" s="1"/>
  <c r="F52" i="5" s="1"/>
  <c r="F54" i="5" s="1"/>
  <c r="F56" i="5" s="1"/>
  <c r="F58" i="5" s="1"/>
  <c r="F60" i="5" s="1"/>
  <c r="F62" i="5" s="1"/>
  <c r="F64" i="5" s="1"/>
  <c r="F66" i="5" s="1"/>
  <c r="F68" i="5" s="1"/>
  <c r="F70" i="5" s="1"/>
  <c r="F72" i="5" s="1"/>
  <c r="F74" i="5" s="1"/>
  <c r="F76" i="5" s="1"/>
  <c r="F78" i="5" s="1"/>
  <c r="F80" i="5" s="1"/>
  <c r="F82" i="5" s="1"/>
  <c r="F84" i="5" s="1"/>
  <c r="F86" i="5" s="1"/>
  <c r="F88" i="5" s="1"/>
  <c r="F90" i="5" s="1"/>
  <c r="F92" i="5" s="1"/>
  <c r="F94" i="5" s="1"/>
  <c r="F96" i="5" s="1"/>
  <c r="F98" i="5" s="1"/>
  <c r="F100" i="5" s="1"/>
  <c r="F102" i="5" s="1"/>
  <c r="F104" i="5" s="1"/>
  <c r="F106" i="5" s="1"/>
  <c r="F108" i="5" s="1"/>
  <c r="F110" i="5" s="1"/>
  <c r="F112" i="5" s="1"/>
  <c r="C8" i="5"/>
  <c r="C25" i="1"/>
  <c r="E25" i="1" s="1"/>
  <c r="E45" i="1" l="1"/>
  <c r="E3" i="5"/>
  <c r="C51" i="1"/>
  <c r="C58" i="1" s="1"/>
  <c r="C74" i="1"/>
  <c r="C46" i="1"/>
  <c r="C47" i="1" s="1"/>
  <c r="C59" i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C26" i="1"/>
  <c r="E4" i="5"/>
  <c r="C9" i="5"/>
  <c r="C68" i="1" l="1"/>
  <c r="C67" i="1" s="1"/>
  <c r="E67" i="1" s="1"/>
  <c r="E5" i="5"/>
  <c r="C10" i="5"/>
  <c r="H2" i="5" l="1"/>
  <c r="A3" i="5" s="1"/>
  <c r="E68" i="1"/>
  <c r="A4" i="5"/>
  <c r="B3" i="5"/>
  <c r="C11" i="5"/>
  <c r="E6" i="5"/>
  <c r="E7" i="5" l="1"/>
  <c r="C12" i="5"/>
  <c r="A5" i="5"/>
  <c r="B4" i="5"/>
  <c r="A6" i="5" l="1"/>
  <c r="B5" i="5"/>
  <c r="C13" i="5"/>
  <c r="E8" i="5"/>
  <c r="E9" i="5" l="1"/>
  <c r="C14" i="5"/>
  <c r="A7" i="5"/>
  <c r="B6" i="5"/>
  <c r="A8" i="5" l="1"/>
  <c r="B7" i="5"/>
  <c r="C15" i="5"/>
  <c r="E10" i="5"/>
  <c r="E11" i="5" l="1"/>
  <c r="C16" i="5"/>
  <c r="A9" i="5"/>
  <c r="B8" i="5"/>
  <c r="A10" i="5" l="1"/>
  <c r="B9" i="5"/>
  <c r="C17" i="5"/>
  <c r="E12" i="5"/>
  <c r="C18" i="5" l="1"/>
  <c r="E13" i="5"/>
  <c r="A11" i="5"/>
  <c r="B10" i="5"/>
  <c r="E14" i="5" l="1"/>
  <c r="A12" i="5"/>
  <c r="B11" i="5"/>
  <c r="C19" i="5"/>
  <c r="A13" i="5" l="1"/>
  <c r="B12" i="5"/>
  <c r="C20" i="5"/>
  <c r="C26" i="5"/>
  <c r="E15" i="5"/>
  <c r="C21" i="5" l="1"/>
  <c r="E16" i="5"/>
  <c r="C27" i="5"/>
  <c r="A14" i="5"/>
  <c r="B13" i="5"/>
  <c r="A15" i="5" l="1"/>
  <c r="B14" i="5"/>
  <c r="C28" i="5"/>
  <c r="E17" i="5"/>
  <c r="C22" i="5"/>
  <c r="C23" i="5" l="1"/>
  <c r="E18" i="5"/>
  <c r="C29" i="5"/>
  <c r="A16" i="5"/>
  <c r="B15" i="5"/>
  <c r="E19" i="5" l="1"/>
  <c r="A17" i="5"/>
  <c r="B16" i="5"/>
  <c r="C30" i="5"/>
  <c r="C24" i="5"/>
  <c r="C25" i="5" l="1"/>
  <c r="C31" i="5"/>
  <c r="A18" i="5"/>
  <c r="B17" i="5"/>
  <c r="E20" i="5"/>
  <c r="E21" i="5" l="1"/>
  <c r="A19" i="5"/>
  <c r="B18" i="5"/>
  <c r="C32" i="5"/>
  <c r="C33" i="5" l="1"/>
  <c r="A20" i="5"/>
  <c r="B19" i="5"/>
  <c r="E22" i="5"/>
  <c r="E23" i="5" l="1"/>
  <c r="A21" i="5"/>
  <c r="B20" i="5"/>
  <c r="C34" i="5"/>
  <c r="C35" i="5" l="1"/>
  <c r="A22" i="5"/>
  <c r="B21" i="5"/>
  <c r="E24" i="5"/>
  <c r="E25" i="5" l="1"/>
  <c r="A23" i="5"/>
  <c r="B22" i="5"/>
  <c r="C36" i="5"/>
  <c r="A24" i="5" l="1"/>
  <c r="B23" i="5"/>
  <c r="C37" i="5"/>
  <c r="E26" i="5"/>
  <c r="E27" i="5" l="1"/>
  <c r="C38" i="5"/>
  <c r="A25" i="5"/>
  <c r="B24" i="5"/>
  <c r="A26" i="5" l="1"/>
  <c r="B25" i="5"/>
  <c r="C39" i="5"/>
  <c r="E28" i="5"/>
  <c r="C40" i="5" l="1"/>
  <c r="E29" i="5"/>
  <c r="A27" i="5"/>
  <c r="B26" i="5"/>
  <c r="A28" i="5" l="1"/>
  <c r="B27" i="5"/>
  <c r="E30" i="5"/>
  <c r="C41" i="5"/>
  <c r="E31" i="5" l="1"/>
  <c r="C42" i="5"/>
  <c r="A29" i="5"/>
  <c r="B28" i="5"/>
  <c r="C43" i="5" l="1"/>
  <c r="C44" i="5"/>
  <c r="A30" i="5"/>
  <c r="B29" i="5"/>
  <c r="E32" i="5"/>
  <c r="E33" i="5" l="1"/>
  <c r="A31" i="5"/>
  <c r="B30" i="5"/>
  <c r="C46" i="5"/>
  <c r="C45" i="5"/>
  <c r="A32" i="5" l="1"/>
  <c r="B31" i="5"/>
  <c r="C47" i="5"/>
  <c r="C48" i="5"/>
  <c r="E34" i="5"/>
  <c r="E35" i="5" l="1"/>
  <c r="C49" i="5"/>
  <c r="C50" i="5"/>
  <c r="A33" i="5"/>
  <c r="B32" i="5"/>
  <c r="C51" i="5" l="1"/>
  <c r="A34" i="5"/>
  <c r="B33" i="5"/>
  <c r="C52" i="5"/>
  <c r="E36" i="5"/>
  <c r="C53" i="5" l="1"/>
  <c r="E37" i="5"/>
  <c r="C54" i="5"/>
  <c r="A35" i="5"/>
  <c r="B34" i="5"/>
  <c r="A36" i="5" l="1"/>
  <c r="B35" i="5"/>
  <c r="C56" i="5"/>
  <c r="E38" i="5"/>
  <c r="C55" i="5"/>
  <c r="C57" i="5" l="1"/>
  <c r="E39" i="5"/>
  <c r="C58" i="5"/>
  <c r="A37" i="5"/>
  <c r="B36" i="5"/>
  <c r="A38" i="5" l="1"/>
  <c r="B37" i="5"/>
  <c r="C60" i="5"/>
  <c r="E40" i="5"/>
  <c r="C59" i="5"/>
  <c r="C61" i="5" l="1"/>
  <c r="E41" i="5"/>
  <c r="C62" i="5"/>
  <c r="A39" i="5"/>
  <c r="B38" i="5"/>
  <c r="A40" i="5" l="1"/>
  <c r="B39" i="5"/>
  <c r="C64" i="5"/>
  <c r="E42" i="5"/>
  <c r="C63" i="5"/>
  <c r="C65" i="5" l="1"/>
  <c r="E44" i="5"/>
  <c r="E43" i="5"/>
  <c r="C66" i="5"/>
  <c r="A41" i="5"/>
  <c r="B40" i="5"/>
  <c r="A42" i="5" l="1"/>
  <c r="B41" i="5"/>
  <c r="C68" i="5"/>
  <c r="E45" i="5"/>
  <c r="E46" i="5"/>
  <c r="C67" i="5"/>
  <c r="E48" i="5" l="1"/>
  <c r="E47" i="5"/>
  <c r="C70" i="5"/>
  <c r="C69" i="5"/>
  <c r="A43" i="5"/>
  <c r="B42" i="5"/>
  <c r="C72" i="5" l="1"/>
  <c r="C71" i="5"/>
  <c r="E49" i="5"/>
  <c r="A44" i="5"/>
  <c r="B43" i="5"/>
  <c r="E50" i="5"/>
  <c r="A45" i="5" l="1"/>
  <c r="B44" i="5"/>
  <c r="C74" i="5"/>
  <c r="E51" i="5"/>
  <c r="C73" i="5"/>
  <c r="E52" i="5"/>
  <c r="C75" i="5" l="1"/>
  <c r="E53" i="5"/>
  <c r="C76" i="5"/>
  <c r="E54" i="5"/>
  <c r="A46" i="5"/>
  <c r="B45" i="5"/>
  <c r="E56" i="5" l="1"/>
  <c r="C78" i="5"/>
  <c r="E55" i="5"/>
  <c r="A47" i="5"/>
  <c r="B46" i="5"/>
  <c r="C77" i="5"/>
  <c r="E57" i="5" l="1"/>
  <c r="A48" i="5"/>
  <c r="B47" i="5"/>
  <c r="C80" i="5"/>
  <c r="C79" i="5"/>
  <c r="E58" i="5"/>
  <c r="C82" i="5" l="1"/>
  <c r="C81" i="5"/>
  <c r="A49" i="5"/>
  <c r="B48" i="5"/>
  <c r="E60" i="5"/>
  <c r="E59" i="5"/>
  <c r="E62" i="5" l="1"/>
  <c r="C84" i="5"/>
  <c r="A50" i="5"/>
  <c r="B49" i="5"/>
  <c r="C83" i="5"/>
  <c r="E61" i="5"/>
  <c r="C85" i="5" l="1"/>
  <c r="A51" i="5"/>
  <c r="B50" i="5"/>
  <c r="C86" i="5"/>
  <c r="E63" i="5"/>
  <c r="E64" i="5"/>
  <c r="C88" i="5" l="1"/>
  <c r="E65" i="5"/>
  <c r="A52" i="5"/>
  <c r="B51" i="5"/>
  <c r="E66" i="5"/>
  <c r="C87" i="5"/>
  <c r="E68" i="5" l="1"/>
  <c r="A53" i="5"/>
  <c r="B52" i="5"/>
  <c r="C90" i="5"/>
  <c r="E67" i="5"/>
  <c r="C89" i="5"/>
  <c r="C92" i="5" l="1"/>
  <c r="E69" i="5"/>
  <c r="A54" i="5"/>
  <c r="B53" i="5"/>
  <c r="C91" i="5"/>
  <c r="E70" i="5"/>
  <c r="C93" i="5" l="1"/>
  <c r="A55" i="5"/>
  <c r="B54" i="5"/>
  <c r="E71" i="5"/>
  <c r="E72" i="5"/>
  <c r="C94" i="5"/>
  <c r="C96" i="5" l="1"/>
  <c r="E74" i="5"/>
  <c r="E73" i="5"/>
  <c r="A56" i="5"/>
  <c r="B55" i="5"/>
  <c r="C95" i="5"/>
  <c r="C98" i="5" l="1"/>
  <c r="A57" i="5"/>
  <c r="B56" i="5"/>
  <c r="E75" i="5"/>
  <c r="E76" i="5"/>
  <c r="C97" i="5"/>
  <c r="E78" i="5" l="1"/>
  <c r="E77" i="5"/>
  <c r="A58" i="5"/>
  <c r="B57" i="5"/>
  <c r="C99" i="5"/>
  <c r="C100" i="5"/>
  <c r="C101" i="5" l="1"/>
  <c r="A59" i="5"/>
  <c r="B58" i="5"/>
  <c r="E79" i="5"/>
  <c r="C102" i="5"/>
  <c r="E80" i="5"/>
  <c r="C104" i="5" l="1"/>
  <c r="E81" i="5"/>
  <c r="C103" i="5"/>
  <c r="A60" i="5"/>
  <c r="B59" i="5"/>
  <c r="E82" i="5"/>
  <c r="A61" i="5" l="1"/>
  <c r="B60" i="5"/>
  <c r="C105" i="5"/>
  <c r="E83" i="5"/>
  <c r="E84" i="5"/>
  <c r="C106" i="5"/>
  <c r="E85" i="5" l="1"/>
  <c r="E86" i="5"/>
  <c r="C107" i="5"/>
  <c r="C108" i="5"/>
  <c r="A62" i="5"/>
  <c r="B61" i="5"/>
  <c r="C110" i="5" l="1"/>
  <c r="C109" i="5"/>
  <c r="E88" i="5"/>
  <c r="A63" i="5"/>
  <c r="B62" i="5"/>
  <c r="E87" i="5"/>
  <c r="A64" i="5" l="1"/>
  <c r="B63" i="5"/>
  <c r="E90" i="5"/>
  <c r="C111" i="5"/>
  <c r="E89" i="5"/>
  <c r="C112" i="5"/>
  <c r="E91" i="5" l="1"/>
  <c r="C113" i="5"/>
  <c r="E92" i="5"/>
  <c r="A65" i="5"/>
  <c r="B64" i="5"/>
  <c r="A66" i="5" l="1"/>
  <c r="B65" i="5"/>
  <c r="E94" i="5"/>
  <c r="E93" i="5"/>
  <c r="A67" i="5" l="1"/>
  <c r="B66" i="5"/>
  <c r="E95" i="5"/>
  <c r="E96" i="5"/>
  <c r="E98" i="5" l="1"/>
  <c r="E97" i="5"/>
  <c r="A68" i="5"/>
  <c r="B67" i="5"/>
  <c r="E99" i="5" l="1"/>
  <c r="A69" i="5"/>
  <c r="B68" i="5"/>
  <c r="E100" i="5"/>
  <c r="E102" i="5" l="1"/>
  <c r="A70" i="5"/>
  <c r="B69" i="5"/>
  <c r="E101" i="5"/>
  <c r="A71" i="5" l="1"/>
  <c r="B70" i="5"/>
  <c r="E103" i="5"/>
  <c r="E104" i="5"/>
  <c r="E106" i="5" l="1"/>
  <c r="E105" i="5"/>
  <c r="A72" i="5"/>
  <c r="B71" i="5"/>
  <c r="A73" i="5" l="1"/>
  <c r="B72" i="5"/>
  <c r="E107" i="5"/>
  <c r="E108" i="5"/>
  <c r="E109" i="5" l="1"/>
  <c r="E110" i="5"/>
  <c r="A74" i="5"/>
  <c r="B73" i="5"/>
  <c r="A75" i="5" l="1"/>
  <c r="B74" i="5"/>
  <c r="E112" i="5"/>
  <c r="E111" i="5"/>
  <c r="E113" i="5" l="1"/>
  <c r="A76" i="5"/>
  <c r="B75" i="5"/>
  <c r="A77" i="5" l="1"/>
  <c r="B76" i="5"/>
  <c r="A78" i="5" l="1"/>
  <c r="B77" i="5"/>
  <c r="A79" i="5" l="1"/>
  <c r="B78" i="5"/>
  <c r="A80" i="5" l="1"/>
  <c r="B79" i="5"/>
  <c r="A81" i="5" l="1"/>
  <c r="B80" i="5"/>
  <c r="A82" i="5" l="1"/>
  <c r="B81" i="5"/>
  <c r="A83" i="5" l="1"/>
  <c r="B82" i="5"/>
  <c r="A84" i="5" l="1"/>
  <c r="B83" i="5"/>
  <c r="A85" i="5" l="1"/>
  <c r="B84" i="5"/>
  <c r="A86" i="5" l="1"/>
  <c r="B85" i="5"/>
  <c r="A87" i="5" l="1"/>
  <c r="B86" i="5"/>
  <c r="A88" i="5" l="1"/>
  <c r="B87" i="5"/>
  <c r="A89" i="5" l="1"/>
  <c r="B88" i="5"/>
  <c r="A90" i="5" l="1"/>
  <c r="B89" i="5"/>
  <c r="A91" i="5" l="1"/>
  <c r="B90" i="5"/>
  <c r="A92" i="5" l="1"/>
  <c r="B91" i="5"/>
  <c r="A93" i="5" l="1"/>
  <c r="B92" i="5"/>
  <c r="A94" i="5" l="1"/>
  <c r="B93" i="5"/>
  <c r="A95" i="5" l="1"/>
  <c r="B94" i="5"/>
  <c r="A96" i="5" l="1"/>
  <c r="B95" i="5"/>
  <c r="A97" i="5" l="1"/>
  <c r="B96" i="5"/>
  <c r="A98" i="5" l="1"/>
  <c r="B97" i="5"/>
  <c r="A99" i="5" l="1"/>
  <c r="B98" i="5"/>
  <c r="A100" i="5" l="1"/>
  <c r="B99" i="5"/>
  <c r="A101" i="5" l="1"/>
  <c r="B100" i="5"/>
  <c r="A102" i="5" l="1"/>
  <c r="B101" i="5"/>
  <c r="A103" i="5" l="1"/>
  <c r="B102" i="5"/>
  <c r="A104" i="5" l="1"/>
  <c r="B103" i="5"/>
  <c r="A105" i="5" l="1"/>
  <c r="B104" i="5"/>
  <c r="A106" i="5" l="1"/>
  <c r="B105" i="5"/>
  <c r="A107" i="5" l="1"/>
  <c r="B106" i="5"/>
  <c r="A108" i="5" l="1"/>
  <c r="B107" i="5"/>
  <c r="A109" i="5" l="1"/>
  <c r="B108" i="5"/>
  <c r="A110" i="5" l="1"/>
  <c r="B109" i="5"/>
  <c r="A111" i="5" l="1"/>
  <c r="B110" i="5"/>
  <c r="A112" i="5" l="1"/>
  <c r="B111" i="5"/>
  <c r="A113" i="5" l="1"/>
  <c r="B113" i="5" s="1"/>
  <c r="B112" i="5"/>
</calcChain>
</file>

<file path=xl/sharedStrings.xml><?xml version="1.0" encoding="utf-8"?>
<sst xmlns="http://schemas.openxmlformats.org/spreadsheetml/2006/main" count="140" uniqueCount="121">
  <si>
    <t>bazant@mit.edu</t>
  </si>
  <si>
    <t>Physical Parameters</t>
  </si>
  <si>
    <r>
      <t xml:space="preserve">Room volume, </t>
    </r>
    <r>
      <rPr>
        <i/>
        <sz val="12"/>
        <color theme="1"/>
        <rFont val="Calibri"/>
        <family val="2"/>
        <scheme val="minor"/>
      </rPr>
      <t>V</t>
    </r>
  </si>
  <si>
    <r>
      <t xml:space="preserve">Mean ceiling height, </t>
    </r>
    <r>
      <rPr>
        <i/>
        <sz val="12"/>
        <color theme="1"/>
        <rFont val="Calibri"/>
        <family val="2"/>
        <scheme val="minor"/>
      </rPr>
      <t xml:space="preserve">H </t>
    </r>
  </si>
  <si>
    <r>
      <t xml:space="preserve">Floor area, </t>
    </r>
    <r>
      <rPr>
        <i/>
        <sz val="12"/>
        <color theme="1"/>
        <rFont val="Calibri"/>
        <family val="2"/>
        <scheme val="minor"/>
      </rPr>
      <t>A</t>
    </r>
  </si>
  <si>
    <r>
      <t xml:space="preserve">Mean breathing flow rate, </t>
    </r>
    <r>
      <rPr>
        <i/>
        <sz val="12"/>
        <color theme="1"/>
        <rFont val="Calibri"/>
        <family val="2"/>
        <scheme val="minor"/>
      </rPr>
      <t>Q</t>
    </r>
    <r>
      <rPr>
        <i/>
        <sz val="9"/>
        <color theme="1"/>
        <rFont val="Calibri (Body)_x0000_"/>
      </rPr>
      <t>b</t>
    </r>
  </si>
  <si>
    <t>Physiological Parameters</t>
  </si>
  <si>
    <t>Contact:</t>
  </si>
  <si>
    <t>Martin Z. Bazant</t>
  </si>
  <si>
    <t>mm/sec</t>
  </si>
  <si>
    <r>
      <t xml:space="preserve">Respiratory aerosol radius, </t>
    </r>
    <r>
      <rPr>
        <i/>
        <u/>
        <sz val="12"/>
        <color theme="1"/>
        <rFont val="Calibri (Body)_x0000_"/>
      </rPr>
      <t>r</t>
    </r>
  </si>
  <si>
    <t>Disease Parameters</t>
  </si>
  <si>
    <t>hour deactivation time</t>
  </si>
  <si>
    <t>Infectious Aerosol Properties</t>
  </si>
  <si>
    <r>
      <t>Infectiousness of exhaled air, C</t>
    </r>
    <r>
      <rPr>
        <sz val="9"/>
        <color theme="1"/>
        <rFont val="Calibri (Body)_x0000_"/>
      </rPr>
      <t>q</t>
    </r>
  </si>
  <si>
    <t>hour relaxation time</t>
  </si>
  <si>
    <t>Safe Room Occupancy</t>
  </si>
  <si>
    <r>
      <t>Exposure time,</t>
    </r>
    <r>
      <rPr>
        <sz val="12"/>
        <color theme="1"/>
        <rFont val="Symbol"/>
        <charset val="2"/>
      </rPr>
      <t xml:space="preserve"> t</t>
    </r>
  </si>
  <si>
    <t>hours</t>
  </si>
  <si>
    <t>Precautionary Parameters</t>
  </si>
  <si>
    <r>
      <t xml:space="preserve">Risk tolerance, </t>
    </r>
    <r>
      <rPr>
        <sz val="12"/>
        <color theme="1"/>
        <rFont val="Symbol"/>
        <charset val="2"/>
      </rPr>
      <t>e</t>
    </r>
  </si>
  <si>
    <t>(net before testing/removal/recovery)</t>
  </si>
  <si>
    <r>
      <t xml:space="preserve">Airborne transmission rate, </t>
    </r>
    <r>
      <rPr>
        <sz val="12"/>
        <color theme="1"/>
        <rFont val="Symbol"/>
        <charset val="2"/>
      </rPr>
      <t>b</t>
    </r>
    <r>
      <rPr>
        <sz val="9"/>
        <color theme="1"/>
        <rFont val="Calibri (Body)_x0000_"/>
      </rPr>
      <t>a</t>
    </r>
  </si>
  <si>
    <t>Safe Exposure Time</t>
  </si>
  <si>
    <t>(depends weakly on activity, disease)</t>
  </si>
  <si>
    <r>
      <t xml:space="preserve">Room occupancy, </t>
    </r>
    <r>
      <rPr>
        <i/>
        <sz val="12"/>
        <color theme="1"/>
        <rFont val="Calibri"/>
        <family val="2"/>
        <scheme val="minor"/>
      </rPr>
      <t>N</t>
    </r>
  </si>
  <si>
    <t>persons</t>
  </si>
  <si>
    <t>N</t>
  </si>
  <si>
    <t>Transient cumulative exposure time bound</t>
  </si>
  <si>
    <r>
      <t xml:space="preserve">t </t>
    </r>
    <r>
      <rPr>
        <sz val="12"/>
        <color theme="1"/>
        <rFont val="Calibri"/>
        <family val="2"/>
      </rPr>
      <t>(hours)</t>
    </r>
  </si>
  <si>
    <t>lambda_c</t>
  </si>
  <si>
    <t>epsilon</t>
  </si>
  <si>
    <t>beta_a</t>
  </si>
  <si>
    <t>N (6 ft rule)</t>
  </si>
  <si>
    <t xml:space="preserve">persons </t>
  </si>
  <si>
    <t>(with transient aerosol buildup)</t>
  </si>
  <si>
    <t>(steady state aerosol concentration)</t>
  </si>
  <si>
    <r>
      <t>Mask aerosol passage probability, p</t>
    </r>
    <r>
      <rPr>
        <i/>
        <sz val="9"/>
        <color theme="1"/>
        <rFont val="Calibri (Body)_x0000_"/>
      </rPr>
      <t>m</t>
    </r>
  </si>
  <si>
    <t xml:space="preserve">      Safety Guideline for Indoor Airborne Transmission of COVID-19</t>
  </si>
  <si>
    <r>
      <t xml:space="preserve">minutes   </t>
    </r>
    <r>
      <rPr>
        <sz val="12"/>
        <color theme="2" tint="-0.499984740745262"/>
        <rFont val="Calibri (Body)_x0000_"/>
      </rPr>
      <t xml:space="preserve"> (transient)</t>
    </r>
  </si>
  <si>
    <r>
      <t xml:space="preserve">minutes   </t>
    </r>
    <r>
      <rPr>
        <sz val="12"/>
        <color theme="2" tint="-0.499984740745262"/>
        <rFont val="Calibri (Body)_x0000_"/>
      </rPr>
      <t xml:space="preserve"> (steady state)</t>
    </r>
  </si>
  <si>
    <t>infectiousness of ambient air / exhaled breath</t>
  </si>
  <si>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scheme val="minor"/>
      </rPr>
      <t>m</t>
    </r>
  </si>
  <si>
    <r>
      <t>ft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/min  </t>
    </r>
  </si>
  <si>
    <t>/hr</t>
  </si>
  <si>
    <r>
      <t>ft</t>
    </r>
    <r>
      <rPr>
        <vertAlign val="superscript"/>
        <sz val="12"/>
        <color theme="1"/>
        <rFont val="Calibri (Body)"/>
      </rPr>
      <t>2</t>
    </r>
  </si>
  <si>
    <t>ft</t>
  </si>
  <si>
    <r>
      <t>ft</t>
    </r>
    <r>
      <rPr>
        <vertAlign val="superscript"/>
        <sz val="12"/>
        <color theme="1"/>
        <rFont val="Calibri (Body)"/>
      </rPr>
      <t>3</t>
    </r>
  </si>
  <si>
    <t>/hr (ACH)</t>
  </si>
  <si>
    <r>
      <t>m</t>
    </r>
    <r>
      <rPr>
        <vertAlign val="superscript"/>
        <sz val="12"/>
        <color theme="1"/>
        <rFont val="Calibri (Body)"/>
      </rPr>
      <t>2</t>
    </r>
  </si>
  <si>
    <t>m</t>
  </si>
  <si>
    <r>
      <t>m</t>
    </r>
    <r>
      <rPr>
        <vertAlign val="superscript"/>
        <sz val="12"/>
        <color theme="1"/>
        <rFont val="Calibri (Body)"/>
      </rPr>
      <t>3</t>
    </r>
  </si>
  <si>
    <r>
      <t>ft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/min</t>
    </r>
  </si>
  <si>
    <r>
      <t>m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/hr</t>
    </r>
  </si>
  <si>
    <r>
      <t>infection quanta/m</t>
    </r>
    <r>
      <rPr>
        <vertAlign val="superscript"/>
        <sz val="12"/>
        <color theme="1"/>
        <rFont val="Calibri (Body)"/>
      </rPr>
      <t>3</t>
    </r>
  </si>
  <si>
    <t>(depends on activity, Fig. 2)</t>
  </si>
  <si>
    <r>
      <t>infection quanta/m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in steady state</t>
    </r>
  </si>
  <si>
    <t>(per pair of persons in steady state)</t>
  </si>
  <si>
    <r>
      <t xml:space="preserve">Primary outdoor air fraction, </t>
    </r>
    <r>
      <rPr>
        <i/>
        <sz val="12"/>
        <color theme="1"/>
        <rFont val="Calibri"/>
        <family val="2"/>
        <scheme val="minor"/>
      </rPr>
      <t>Z</t>
    </r>
    <r>
      <rPr>
        <vertAlign val="subscript"/>
        <sz val="12"/>
        <color theme="1"/>
        <rFont val="Calibri (Body)"/>
      </rPr>
      <t>p</t>
    </r>
  </si>
  <si>
    <r>
      <t xml:space="preserve">Air filtration rate, </t>
    </r>
    <r>
      <rPr>
        <sz val="12"/>
        <color theme="1"/>
        <rFont val="Symbol"/>
        <charset val="2"/>
      </rPr>
      <t>l</t>
    </r>
    <r>
      <rPr>
        <vertAlign val="subscript"/>
        <sz val="11"/>
        <color theme="1"/>
        <rFont val="Calibri (Body)_x0000_"/>
      </rPr>
      <t>f</t>
    </r>
    <r>
      <rPr>
        <vertAlign val="subscript"/>
        <sz val="12"/>
        <color theme="1"/>
        <rFont val="Calibri"/>
        <family val="2"/>
        <scheme val="minor"/>
      </rPr>
      <t xml:space="preserve"> </t>
    </r>
  </si>
  <si>
    <r>
      <t>Aerosol filtration efficiency, p</t>
    </r>
    <r>
      <rPr>
        <vertAlign val="subscript"/>
        <sz val="11"/>
        <color theme="1"/>
        <rFont val="Calibri (Body)"/>
      </rPr>
      <t>f</t>
    </r>
  </si>
  <si>
    <r>
      <t>m</t>
    </r>
    <r>
      <rPr>
        <vertAlign val="superscript"/>
        <sz val="10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/hr  </t>
    </r>
    <r>
      <rPr>
        <sz val="12"/>
        <color theme="2" tint="-0.499984740745262"/>
        <rFont val="Calibri (Body)_x0000_"/>
      </rPr>
      <t>(=0.5 rest, =1-3 active)</t>
    </r>
  </si>
  <si>
    <r>
      <t xml:space="preserve">Concentration relaxation rate, </t>
    </r>
    <r>
      <rPr>
        <sz val="12"/>
        <color theme="1"/>
        <rFont val="Symbol"/>
        <charset val="2"/>
      </rPr>
      <t>l</t>
    </r>
    <r>
      <rPr>
        <vertAlign val="subscript"/>
        <sz val="12"/>
        <color theme="1"/>
        <rFont val="Calibri (Body)"/>
      </rPr>
      <t>c</t>
    </r>
  </si>
  <si>
    <r>
      <t>Dilution factor, f</t>
    </r>
    <r>
      <rPr>
        <vertAlign val="subscript"/>
        <sz val="12"/>
        <color theme="1"/>
        <rFont val="Calibri (Body)"/>
      </rPr>
      <t>d</t>
    </r>
  </si>
  <si>
    <r>
      <t>Infectiousness of room air, f</t>
    </r>
    <r>
      <rPr>
        <vertAlign val="subscript"/>
        <sz val="12"/>
        <color theme="1"/>
        <rFont val="Calibri (Body)_x0000_"/>
      </rPr>
      <t>d</t>
    </r>
    <r>
      <rPr>
        <vertAlign val="subscript"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C</t>
    </r>
    <r>
      <rPr>
        <vertAlign val="subscript"/>
        <sz val="12"/>
        <color theme="1"/>
        <rFont val="Calibri (Body)"/>
      </rPr>
      <t>q</t>
    </r>
  </si>
  <si>
    <r>
      <t>Effective settling speed, v</t>
    </r>
    <r>
      <rPr>
        <vertAlign val="subscript"/>
        <sz val="12"/>
        <color theme="1"/>
        <rFont val="Calibri (Body)"/>
      </rPr>
      <t>s</t>
    </r>
    <r>
      <rPr>
        <sz val="12"/>
        <color theme="1"/>
        <rFont val="Calibri"/>
        <family val="2"/>
        <scheme val="minor"/>
      </rPr>
      <t>(</t>
    </r>
    <r>
      <rPr>
        <i/>
        <u/>
        <sz val="12"/>
        <color theme="1"/>
        <rFont val="Calibri (Body)_x0000_"/>
      </rPr>
      <t>r</t>
    </r>
    <r>
      <rPr>
        <sz val="12"/>
        <color theme="1"/>
        <rFont val="Calibri (Body)_x0000_"/>
      </rPr>
      <t>)</t>
    </r>
  </si>
  <si>
    <t>dtau</t>
  </si>
  <si>
    <r>
      <t>(bound on R</t>
    </r>
    <r>
      <rPr>
        <vertAlign val="subscript"/>
        <sz val="12"/>
        <color theme="2" tint="-0.499984740745262"/>
        <rFont val="Calibri (Body)"/>
      </rPr>
      <t>in</t>
    </r>
    <r>
      <rPr>
        <sz val="12"/>
        <color theme="2" tint="-0.499984740745262"/>
        <rFont val="Calibri (Body)_x0000_"/>
      </rPr>
      <t>, expected transmissions per infector)</t>
    </r>
  </si>
  <si>
    <t>(&gt;0.9997 HEPA, =0.2-0.9 MERVs, =0 no filter)</t>
  </si>
  <si>
    <t>http://www.mit.edu/~bazant</t>
  </si>
  <si>
    <r>
      <t>Outdoor air exchange rate,</t>
    </r>
    <r>
      <rPr>
        <sz val="12"/>
        <color theme="1"/>
        <rFont val="Symbol"/>
        <charset val="2"/>
      </rPr>
      <t xml:space="preserve"> l</t>
    </r>
    <r>
      <rPr>
        <vertAlign val="subscript"/>
        <sz val="12"/>
        <color theme="1"/>
        <rFont val="Calibri"/>
        <family val="2"/>
      </rPr>
      <t>a</t>
    </r>
  </si>
  <si>
    <r>
      <t xml:space="preserve">Ventilation (outdoor air) flow rate, </t>
    </r>
    <r>
      <rPr>
        <i/>
        <sz val="12"/>
        <color theme="1"/>
        <rFont val="Calibri"/>
        <family val="2"/>
        <scheme val="minor"/>
      </rPr>
      <t>Q</t>
    </r>
  </si>
  <si>
    <t>(=1.0 natural ventilation, or no recirculation)</t>
  </si>
  <si>
    <t>(includes HVAC &amp; air filtration units)</t>
  </si>
  <si>
    <t>Humidity-adjusted radius</t>
  </si>
  <si>
    <r>
      <rPr>
        <sz val="12"/>
        <color theme="1"/>
        <rFont val="Symbol"/>
        <charset val="2"/>
      </rPr>
      <t>m</t>
    </r>
    <r>
      <rPr>
        <sz val="12"/>
        <color theme="1"/>
        <rFont val="Calibri"/>
        <family val="2"/>
        <charset val="2"/>
        <scheme val="minor"/>
      </rPr>
      <t>m</t>
    </r>
  </si>
  <si>
    <t>Humidity-adjusted deactivation rate</t>
  </si>
  <si>
    <r>
      <t xml:space="preserve">Viral deactivation rate, </t>
    </r>
    <r>
      <rPr>
        <sz val="12"/>
        <color theme="1"/>
        <rFont val="Symbol"/>
        <charset val="2"/>
      </rPr>
      <t xml:space="preserve"> l</t>
    </r>
    <r>
      <rPr>
        <sz val="9"/>
        <color theme="1"/>
        <rFont val="Calibri (Body)_x0000_"/>
      </rPr>
      <t xml:space="preserve">v  </t>
    </r>
    <r>
      <rPr>
        <sz val="12"/>
        <color theme="1"/>
        <rFont val="Calibri (Body)_x0000_"/>
      </rPr>
      <t>@ 50% RH</t>
    </r>
  </si>
  <si>
    <t xml:space="preserve">(assume linear in RH) </t>
  </si>
  <si>
    <r>
      <t>Recirculation (return) flow rate, Q</t>
    </r>
    <r>
      <rPr>
        <sz val="9"/>
        <color theme="1"/>
        <rFont val="Calibri (Body)_x0000_"/>
      </rPr>
      <t>r</t>
    </r>
  </si>
  <si>
    <r>
      <t xml:space="preserve">Primary (total) air flow rate, </t>
    </r>
    <r>
      <rPr>
        <i/>
        <sz val="12"/>
        <color theme="1"/>
        <rFont val="Calibri"/>
        <family val="2"/>
        <scheme val="minor"/>
      </rPr>
      <t>Q+Q</t>
    </r>
    <r>
      <rPr>
        <i/>
        <sz val="9"/>
        <color theme="1"/>
        <rFont val="Calibri (Body)_x0000_"/>
      </rPr>
      <t>r</t>
    </r>
  </si>
  <si>
    <r>
      <t xml:space="preserve">Recirculation air exchange rate, </t>
    </r>
    <r>
      <rPr>
        <sz val="12"/>
        <color theme="1"/>
        <rFont val="Symbol"/>
        <charset val="2"/>
      </rPr>
      <t>l</t>
    </r>
    <r>
      <rPr>
        <sz val="10"/>
        <color theme="1"/>
        <rFont val="Calibri (Body)"/>
      </rPr>
      <t>r</t>
    </r>
  </si>
  <si>
    <r>
      <t>Relative humidity,</t>
    </r>
    <r>
      <rPr>
        <i/>
        <sz val="12"/>
        <color theme="1"/>
        <rFont val="Calibri"/>
        <family val="2"/>
        <scheme val="minor"/>
      </rPr>
      <t xml:space="preserve"> RH</t>
    </r>
  </si>
  <si>
    <t>%</t>
  </si>
  <si>
    <t>Minimum outdoor airflow / person</t>
  </si>
  <si>
    <t>Maximum occupancy for outdoor air</t>
  </si>
  <si>
    <r>
      <t>Maximum safe occupancy, N</t>
    </r>
    <r>
      <rPr>
        <sz val="9"/>
        <color theme="1"/>
        <rFont val="Calibri (Body)_x0000_"/>
      </rPr>
      <t>max</t>
    </r>
  </si>
  <si>
    <t>L/s</t>
  </si>
  <si>
    <t>ft3/min</t>
  </si>
  <si>
    <t>6 FOOT RULE (CDC)</t>
  </si>
  <si>
    <t>1 METER RULE (WHO)</t>
  </si>
  <si>
    <r>
      <t xml:space="preserve">Maximum exposure time, </t>
    </r>
    <r>
      <rPr>
        <sz val="12"/>
        <color theme="1"/>
        <rFont val="Symbol"/>
        <charset val="2"/>
      </rPr>
      <t>t</t>
    </r>
    <r>
      <rPr>
        <sz val="8"/>
        <color theme="1"/>
        <rFont val="Calibri (Body)_x0000_"/>
      </rPr>
      <t xml:space="preserve">max </t>
    </r>
  </si>
  <si>
    <t>http://www.mit.edu/~bazant/COVID-19</t>
  </si>
  <si>
    <r>
      <rPr>
        <b/>
        <sz val="12"/>
        <color theme="1"/>
        <rFont val="Calibri"/>
        <family val="2"/>
        <scheme val="minor"/>
      </rPr>
      <t>History</t>
    </r>
    <r>
      <rPr>
        <sz val="12"/>
        <color theme="1"/>
        <rFont val="Calibri"/>
        <family val="2"/>
        <scheme val="minor"/>
      </rPr>
      <t>: 6-4-2020 (v1), 7-1-2020 (v2),</t>
    </r>
  </si>
  <si>
    <r>
      <t xml:space="preserve">For an </t>
    </r>
    <r>
      <rPr>
        <b/>
        <sz val="12"/>
        <color theme="1"/>
        <rFont val="Calibri"/>
        <family val="2"/>
        <scheme val="minor"/>
      </rPr>
      <t>online app, edX course</t>
    </r>
    <r>
      <rPr>
        <sz val="12"/>
        <color theme="1"/>
        <rFont val="Calibri"/>
        <family val="2"/>
        <scheme val="minor"/>
      </rPr>
      <t xml:space="preserve"> other resources, please visit:</t>
    </r>
  </si>
  <si>
    <r>
      <t xml:space="preserve">Relative transmissibility, </t>
    </r>
    <r>
      <rPr>
        <i/>
        <sz val="12"/>
        <color theme="1"/>
        <rFont val="Calibri"/>
        <family val="2"/>
        <scheme val="minor"/>
      </rPr>
      <t>s</t>
    </r>
    <r>
      <rPr>
        <i/>
        <sz val="9"/>
        <color theme="1"/>
        <rFont val="Calibri (Body)"/>
      </rPr>
      <t>r</t>
    </r>
  </si>
  <si>
    <t xml:space="preserve">(=0.23 for children, 0.68 for adults, 1.0 for elderly, </t>
  </si>
  <si>
    <t>(=1 no masks, 0.01-0.1 surgical, 0.1-0.4 hybrid fabric )</t>
  </si>
  <si>
    <t>multiply by 1.6 for B.1.1.7 UK variant of concern)</t>
  </si>
  <si>
    <t>8-16 (v3), medRxiv 9-1-2020 (v4), 10-20 (v5), 1-20-2021 (v6)</t>
  </si>
  <si>
    <t>ppm</t>
  </si>
  <si>
    <r>
      <t xml:space="preserve">minutes </t>
    </r>
    <r>
      <rPr>
        <sz val="12"/>
        <color theme="2" tint="-0.499984740745262"/>
        <rFont val="Calibri (Body)"/>
      </rPr>
      <t>(transient)</t>
    </r>
  </si>
  <si>
    <t>If carbon dioxide data is available:</t>
  </si>
  <si>
    <r>
      <t>Average CO</t>
    </r>
    <r>
      <rPr>
        <sz val="10"/>
        <color theme="1"/>
        <rFont val="Calibri (Body)"/>
      </rPr>
      <t>2</t>
    </r>
    <r>
      <rPr>
        <sz val="12"/>
        <color theme="1"/>
        <rFont val="Calibri (Body)"/>
      </rPr>
      <t xml:space="preserve"> during occupancy time</t>
    </r>
  </si>
  <si>
    <r>
      <t>Background CO</t>
    </r>
    <r>
      <rPr>
        <sz val="10"/>
        <color theme="1"/>
        <rFont val="Calibri (Body)"/>
      </rPr>
      <t>2</t>
    </r>
    <r>
      <rPr>
        <sz val="12"/>
        <color theme="1"/>
        <rFont val="Calibri (Body)"/>
      </rPr>
      <t xml:space="preserve"> concentration </t>
    </r>
  </si>
  <si>
    <t>(N=0 or outdoor ~250-450, rural to urban)</t>
  </si>
  <si>
    <t>(with exhaled CO2 &gt; background)</t>
  </si>
  <si>
    <t>Given the exposure time:</t>
  </si>
  <si>
    <t>(only to limit airborne transmission,</t>
  </si>
  <si>
    <t xml:space="preserve"> Detailed instructions are in the Supporting Information, SI Appendix,  Section 7.</t>
  </si>
  <si>
    <r>
      <t xml:space="preserve">References:   1. </t>
    </r>
    <r>
      <rPr>
        <sz val="12"/>
        <color theme="1"/>
        <rFont val="Calibri"/>
        <family val="2"/>
        <scheme val="minor"/>
      </rPr>
      <t>Martin Z. Bazant and John W. M. Bush, PNAS (2021).</t>
    </r>
  </si>
  <si>
    <t>Monitoring carbon dioxide to quantify the risk of indoor airborne transmission of CO2.</t>
  </si>
  <si>
    <r>
      <rPr>
        <b/>
        <sz val="12"/>
        <color theme="1"/>
        <rFont val="Calibri"/>
        <family val="2"/>
        <scheme val="minor"/>
      </rPr>
      <t>2.</t>
    </r>
    <r>
      <rPr>
        <sz val="12"/>
        <color theme="1"/>
        <rFont val="Calibri"/>
        <family val="2"/>
        <scheme val="minor"/>
      </rPr>
      <t xml:space="preserve"> M.Z. Bazant, O. Kodio, A. E. Cohen, K. Khan. Z. Gu &amp; J. W. M. Bush, medRxiv  (2021).</t>
    </r>
  </si>
  <si>
    <t>Input values are in the pink cells.</t>
  </si>
  <si>
    <r>
      <rPr>
        <b/>
        <sz val="16"/>
        <color theme="1"/>
        <rFont val="Calibri"/>
        <family val="2"/>
        <scheme val="minor"/>
      </rPr>
      <t>To limit transmission, in the presence of one infected person (R</t>
    </r>
    <r>
      <rPr>
        <b/>
        <sz val="12"/>
        <color theme="1"/>
        <rFont val="Calibri (Body)"/>
      </rPr>
      <t>in</t>
    </r>
    <r>
      <rPr>
        <b/>
        <sz val="16"/>
        <color theme="1"/>
        <rFont val="Calibri (Body)"/>
      </rPr>
      <t xml:space="preserve"> &lt; </t>
    </r>
    <r>
      <rPr>
        <b/>
        <sz val="16"/>
        <color theme="1"/>
        <rFont val="Symbol"/>
        <charset val="2"/>
      </rPr>
      <t>e</t>
    </r>
    <r>
      <rPr>
        <b/>
        <sz val="16"/>
        <color theme="1"/>
        <rFont val="Calibri"/>
        <family val="2"/>
        <scheme val="minor"/>
      </rPr>
      <t>):</t>
    </r>
  </si>
  <si>
    <r>
      <rPr>
        <b/>
        <sz val="16"/>
        <color theme="1"/>
        <rFont val="Calibri"/>
        <family val="2"/>
        <scheme val="minor"/>
      </rPr>
      <t>Safe CO</t>
    </r>
    <r>
      <rPr>
        <b/>
        <sz val="16"/>
        <color theme="1"/>
        <rFont val="Calibri (Body)"/>
      </rPr>
      <t>2 Concentration</t>
    </r>
  </si>
  <si>
    <t>&gt; 5000 ppm for 8 hours is unhealthy)</t>
  </si>
  <si>
    <r>
      <rPr>
        <b/>
        <sz val="12"/>
        <color theme="1"/>
        <rFont val="Calibri"/>
        <family val="2"/>
        <scheme val="minor"/>
      </rPr>
      <t xml:space="preserve">This version: </t>
    </r>
    <r>
      <rPr>
        <sz val="12"/>
        <color theme="1"/>
        <rFont val="Calibri"/>
        <family val="2"/>
        <scheme val="minor"/>
      </rPr>
      <t>4-12-2021 (v7 PNAS, with Alex E. Cohen)</t>
    </r>
  </si>
  <si>
    <t>"Beyond Six Feet: A Guideline to Limit Indoor Airborne Transmission of COVID-19"</t>
  </si>
  <si>
    <t xml:space="preserve">m/hr  </t>
  </si>
  <si>
    <t xml:space="preserve">(1100 kg/m^3 density of droplet nuclei)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</si>
</sst>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u/>
      <sz val="12"/>
      <color theme="10"/>
      <name val="Calibri"/>
      <family val="2"/>
      <scheme val="minor"/>
    </font>
    <font>
      <sz val="12"/>
      <color theme="1"/>
      <name val="Calibri (Body)_x0000_"/>
    </font>
    <font>
      <b/>
      <sz val="12"/>
      <color theme="1"/>
      <name val="Calibri (Body)_x0000_"/>
    </font>
    <font>
      <sz val="12"/>
      <color theme="1"/>
      <name val="Symbol"/>
      <charset val="2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9"/>
      <color theme="1"/>
      <name val="Calibri (Body)_x0000_"/>
    </font>
    <font>
      <sz val="14"/>
      <color theme="1"/>
      <name val="Calibri (Body)_x0000_"/>
    </font>
    <font>
      <i/>
      <u/>
      <sz val="12"/>
      <color theme="1"/>
      <name val="Calibri (Body)_x0000_"/>
    </font>
    <font>
      <sz val="9"/>
      <color theme="1"/>
      <name val="Calibri (Body)_x0000_"/>
    </font>
    <font>
      <b/>
      <sz val="12"/>
      <color rgb="FFFF0000"/>
      <name val="Calibri (Body)_x0000_"/>
    </font>
    <font>
      <sz val="12"/>
      <color theme="2" tint="-0.499984740745262"/>
      <name val="Calibri (Body)_x0000_"/>
    </font>
    <font>
      <vertAlign val="superscript"/>
      <sz val="10"/>
      <color theme="1"/>
      <name val="Calibri (Body)"/>
    </font>
    <font>
      <sz val="12"/>
      <color theme="1"/>
      <name val="Calibri"/>
      <family val="2"/>
      <charset val="2"/>
      <scheme val="minor"/>
    </font>
    <font>
      <vertAlign val="superscript"/>
      <sz val="12"/>
      <color theme="1"/>
      <name val="Calibri (Body)"/>
    </font>
    <font>
      <vertAlign val="subscript"/>
      <sz val="11"/>
      <color theme="1"/>
      <name val="Calibri (Body)"/>
    </font>
    <font>
      <vertAlign val="subscript"/>
      <sz val="12"/>
      <color theme="1"/>
      <name val="Calibri (Body)"/>
    </font>
    <font>
      <vertAlign val="subscript"/>
      <sz val="12"/>
      <color theme="1"/>
      <name val="Calibri"/>
      <family val="2"/>
    </font>
    <font>
      <vertAlign val="subscript"/>
      <sz val="11"/>
      <color theme="1"/>
      <name val="Calibri (Body)_x0000_"/>
    </font>
    <font>
      <vertAlign val="subscript"/>
      <sz val="12"/>
      <color theme="1"/>
      <name val="Calibri"/>
      <family val="2"/>
      <scheme val="minor"/>
    </font>
    <font>
      <vertAlign val="subscript"/>
      <sz val="12"/>
      <color theme="1"/>
      <name val="Calibri (Body)_x0000_"/>
    </font>
    <font>
      <vertAlign val="subscript"/>
      <sz val="12"/>
      <color theme="2" tint="-0.499984740745262"/>
      <name val="Calibri (Body)"/>
    </font>
    <font>
      <sz val="10"/>
      <color theme="1"/>
      <name val="Calibri (Body)"/>
    </font>
    <font>
      <sz val="8"/>
      <color theme="1"/>
      <name val="Calibri (Body)_x0000_"/>
    </font>
    <font>
      <i/>
      <sz val="9"/>
      <color theme="1"/>
      <name val="Calibri (Body)"/>
    </font>
    <font>
      <sz val="12"/>
      <color theme="2" tint="-0.499984740745262"/>
      <name val="Calibri"/>
      <family val="2"/>
      <scheme val="minor"/>
    </font>
    <font>
      <sz val="12"/>
      <color theme="2" tint="-0.499984740745262"/>
      <name val="Calibri (Body)"/>
    </font>
    <font>
      <sz val="12"/>
      <color theme="1"/>
      <name val="Calibri (Body)"/>
    </font>
    <font>
      <b/>
      <sz val="16"/>
      <color theme="1"/>
      <name val="Calibri"/>
      <family val="2"/>
      <scheme val="minor"/>
    </font>
    <font>
      <b/>
      <sz val="16"/>
      <color theme="1"/>
      <name val="Calibri (Body)"/>
    </font>
    <font>
      <b/>
      <sz val="16"/>
      <color theme="1"/>
      <name val="Symbol"/>
      <charset val="2"/>
    </font>
    <font>
      <b/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0" xfId="0" applyFont="1" applyFill="1"/>
    <xf numFmtId="0" fontId="0" fillId="2" borderId="0" xfId="0" applyFont="1" applyFill="1"/>
    <xf numFmtId="0" fontId="0" fillId="2" borderId="0" xfId="0" applyFill="1"/>
    <xf numFmtId="0" fontId="3" fillId="2" borderId="0" xfId="1" applyFill="1"/>
    <xf numFmtId="0" fontId="0" fillId="3" borderId="0" xfId="0" applyFill="1"/>
    <xf numFmtId="0" fontId="5" fillId="3" borderId="0" xfId="0" applyFont="1" applyFill="1"/>
    <xf numFmtId="0" fontId="3" fillId="3" borderId="0" xfId="1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10" fillId="2" borderId="0" xfId="0" applyFont="1" applyFill="1"/>
    <xf numFmtId="0" fontId="1" fillId="6" borderId="0" xfId="0" applyFont="1" applyFill="1"/>
    <xf numFmtId="0" fontId="6" fillId="0" borderId="0" xfId="0" applyFont="1"/>
    <xf numFmtId="0" fontId="13" fillId="0" borderId="0" xfId="0" applyFont="1"/>
    <xf numFmtId="0" fontId="0" fillId="0" borderId="0" xfId="0" applyFill="1"/>
    <xf numFmtId="0" fontId="1" fillId="7" borderId="0" xfId="0" applyFont="1" applyFill="1"/>
    <xf numFmtId="0" fontId="0" fillId="6" borderId="0" xfId="0" applyFill="1"/>
    <xf numFmtId="0" fontId="13" fillId="5" borderId="0" xfId="0" applyFont="1" applyFill="1"/>
    <xf numFmtId="0" fontId="14" fillId="0" borderId="0" xfId="0" applyFont="1"/>
    <xf numFmtId="0" fontId="16" fillId="0" borderId="0" xfId="0" applyFont="1"/>
    <xf numFmtId="0" fontId="0" fillId="0" borderId="0" xfId="0" quotePrefix="1"/>
    <xf numFmtId="0" fontId="0" fillId="0" borderId="0" xfId="0" applyFont="1"/>
    <xf numFmtId="0" fontId="4" fillId="5" borderId="0" xfId="0" applyFont="1" applyFill="1"/>
    <xf numFmtId="0" fontId="14" fillId="5" borderId="0" xfId="0" applyFont="1" applyFill="1"/>
    <xf numFmtId="0" fontId="16" fillId="5" borderId="0" xfId="0" applyFont="1" applyFill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0" fillId="8" borderId="0" xfId="0" applyFill="1"/>
    <xf numFmtId="0" fontId="3" fillId="4" borderId="0" xfId="1" applyFill="1"/>
    <xf numFmtId="0" fontId="32" fillId="6" borderId="0" xfId="0" applyFont="1" applyFill="1"/>
    <xf numFmtId="0" fontId="31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DB3EF"/>
      <color rgb="FFF7F4AE"/>
      <color rgb="FFFA85DF"/>
      <color rgb="FFFD5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Indoor Safety Guideline:  </a:t>
            </a:r>
          </a:p>
          <a:p>
            <a:pPr>
              <a:defRPr/>
            </a:pPr>
            <a:r>
              <a:rPr lang="en-US"/>
              <a:t>Maximum </a:t>
            </a:r>
            <a:r>
              <a:rPr lang="en-US" baseline="0"/>
              <a:t>occupancy vs time (hours)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COVID-19 Indoor Safety Guideline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Data'!$A$3:$A$113</c:f>
              <c:numCache>
                <c:formatCode>General</c:formatCode>
                <c:ptCount val="111"/>
                <c:pt idx="0">
                  <c:v>0.466559554951748</c:v>
                </c:pt>
                <c:pt idx="1">
                  <c:v>0.933119109903496</c:v>
                </c:pt>
                <c:pt idx="2">
                  <c:v>1.3996786648552439</c:v>
                </c:pt>
                <c:pt idx="3">
                  <c:v>1.8662382198069918</c:v>
                </c:pt>
                <c:pt idx="4">
                  <c:v>2.3327977747587396</c:v>
                </c:pt>
                <c:pt idx="5">
                  <c:v>2.7993573297104875</c:v>
                </c:pt>
                <c:pt idx="6">
                  <c:v>3.2659168846622353</c:v>
                </c:pt>
                <c:pt idx="7">
                  <c:v>3.7324764396139831</c:v>
                </c:pt>
                <c:pt idx="8">
                  <c:v>4.1990359945657314</c:v>
                </c:pt>
                <c:pt idx="9">
                  <c:v>4.6655955495174801</c:v>
                </c:pt>
                <c:pt idx="10">
                  <c:v>5.1321551044692288</c:v>
                </c:pt>
                <c:pt idx="11">
                  <c:v>5.5987146594209776</c:v>
                </c:pt>
                <c:pt idx="12">
                  <c:v>6.0652742143727263</c:v>
                </c:pt>
                <c:pt idx="13">
                  <c:v>6.531833769324475</c:v>
                </c:pt>
                <c:pt idx="14">
                  <c:v>6.9983933242762237</c:v>
                </c:pt>
                <c:pt idx="15">
                  <c:v>7.4649528792279725</c:v>
                </c:pt>
                <c:pt idx="16">
                  <c:v>7.9315124341797212</c:v>
                </c:pt>
                <c:pt idx="17">
                  <c:v>8.3980719891314699</c:v>
                </c:pt>
                <c:pt idx="18">
                  <c:v>8.8646315440832186</c:v>
                </c:pt>
                <c:pt idx="19">
                  <c:v>9.3311910990349674</c:v>
                </c:pt>
                <c:pt idx="20">
                  <c:v>9.7977506539867161</c:v>
                </c:pt>
                <c:pt idx="21">
                  <c:v>10.264310208938465</c:v>
                </c:pt>
                <c:pt idx="22">
                  <c:v>10.730869763890214</c:v>
                </c:pt>
                <c:pt idx="23">
                  <c:v>11.197429318841962</c:v>
                </c:pt>
                <c:pt idx="24">
                  <c:v>11.663988873793711</c:v>
                </c:pt>
                <c:pt idx="25">
                  <c:v>12.13054842874546</c:v>
                </c:pt>
                <c:pt idx="26">
                  <c:v>12.597107983697208</c:v>
                </c:pt>
                <c:pt idx="27">
                  <c:v>13.063667538648957</c:v>
                </c:pt>
                <c:pt idx="28">
                  <c:v>13.530227093600706</c:v>
                </c:pt>
                <c:pt idx="29">
                  <c:v>13.996786648552455</c:v>
                </c:pt>
                <c:pt idx="30">
                  <c:v>14.463346203504203</c:v>
                </c:pt>
                <c:pt idx="31">
                  <c:v>14.929905758455952</c:v>
                </c:pt>
                <c:pt idx="32">
                  <c:v>15.396465313407701</c:v>
                </c:pt>
                <c:pt idx="33">
                  <c:v>15.863024868359449</c:v>
                </c:pt>
                <c:pt idx="34">
                  <c:v>16.329584423311196</c:v>
                </c:pt>
                <c:pt idx="35">
                  <c:v>16.796143978262943</c:v>
                </c:pt>
                <c:pt idx="36">
                  <c:v>17.26270353321469</c:v>
                </c:pt>
                <c:pt idx="37">
                  <c:v>17.729263088166437</c:v>
                </c:pt>
                <c:pt idx="38">
                  <c:v>18.195822643118184</c:v>
                </c:pt>
                <c:pt idx="39">
                  <c:v>18.662382198069931</c:v>
                </c:pt>
                <c:pt idx="40">
                  <c:v>19.128941753021678</c:v>
                </c:pt>
                <c:pt idx="41">
                  <c:v>19.595501307973425</c:v>
                </c:pt>
                <c:pt idx="42">
                  <c:v>20.062060862925172</c:v>
                </c:pt>
                <c:pt idx="43">
                  <c:v>20.528620417876919</c:v>
                </c:pt>
                <c:pt idx="44">
                  <c:v>20.995179972828666</c:v>
                </c:pt>
                <c:pt idx="45">
                  <c:v>21.461739527780413</c:v>
                </c:pt>
                <c:pt idx="46">
                  <c:v>21.92829908273216</c:v>
                </c:pt>
                <c:pt idx="47">
                  <c:v>22.394858637683907</c:v>
                </c:pt>
                <c:pt idx="48">
                  <c:v>22.861418192635654</c:v>
                </c:pt>
                <c:pt idx="49">
                  <c:v>23.327977747587401</c:v>
                </c:pt>
                <c:pt idx="50">
                  <c:v>23.794537302539148</c:v>
                </c:pt>
                <c:pt idx="51">
                  <c:v>24.261096857490895</c:v>
                </c:pt>
                <c:pt idx="52">
                  <c:v>24.727656412442641</c:v>
                </c:pt>
                <c:pt idx="53">
                  <c:v>25.194215967394388</c:v>
                </c:pt>
                <c:pt idx="54">
                  <c:v>25.660775522346135</c:v>
                </c:pt>
                <c:pt idx="55">
                  <c:v>26.127335077297882</c:v>
                </c:pt>
                <c:pt idx="56">
                  <c:v>26.593894632249629</c:v>
                </c:pt>
                <c:pt idx="57">
                  <c:v>27.060454187201376</c:v>
                </c:pt>
                <c:pt idx="58">
                  <c:v>27.527013742153123</c:v>
                </c:pt>
                <c:pt idx="59">
                  <c:v>27.99357329710487</c:v>
                </c:pt>
                <c:pt idx="60">
                  <c:v>28.460132852056617</c:v>
                </c:pt>
                <c:pt idx="61">
                  <c:v>28.926692407008364</c:v>
                </c:pt>
                <c:pt idx="62">
                  <c:v>29.393251961960111</c:v>
                </c:pt>
                <c:pt idx="63">
                  <c:v>29.859811516911858</c:v>
                </c:pt>
                <c:pt idx="64">
                  <c:v>30.326371071863605</c:v>
                </c:pt>
                <c:pt idx="65">
                  <c:v>30.792930626815352</c:v>
                </c:pt>
                <c:pt idx="66">
                  <c:v>31.259490181767099</c:v>
                </c:pt>
                <c:pt idx="67">
                  <c:v>31.726049736718846</c:v>
                </c:pt>
                <c:pt idx="68">
                  <c:v>32.192609291670593</c:v>
                </c:pt>
                <c:pt idx="69">
                  <c:v>32.659168846622336</c:v>
                </c:pt>
                <c:pt idx="70">
                  <c:v>33.125728401574079</c:v>
                </c:pt>
                <c:pt idx="71">
                  <c:v>33.592287956525823</c:v>
                </c:pt>
                <c:pt idx="72">
                  <c:v>34.058847511477566</c:v>
                </c:pt>
                <c:pt idx="73">
                  <c:v>34.52540706642931</c:v>
                </c:pt>
                <c:pt idx="74">
                  <c:v>34.991966621381053</c:v>
                </c:pt>
                <c:pt idx="75">
                  <c:v>35.458526176332796</c:v>
                </c:pt>
                <c:pt idx="76">
                  <c:v>35.92508573128454</c:v>
                </c:pt>
                <c:pt idx="77">
                  <c:v>36.391645286236283</c:v>
                </c:pt>
                <c:pt idx="78">
                  <c:v>36.858204841188027</c:v>
                </c:pt>
                <c:pt idx="79">
                  <c:v>37.32476439613977</c:v>
                </c:pt>
                <c:pt idx="80">
                  <c:v>37.791323951091513</c:v>
                </c:pt>
                <c:pt idx="81">
                  <c:v>38.257883506043257</c:v>
                </c:pt>
                <c:pt idx="82">
                  <c:v>38.724443060995</c:v>
                </c:pt>
                <c:pt idx="83">
                  <c:v>39.191002615946744</c:v>
                </c:pt>
                <c:pt idx="84">
                  <c:v>39.657562170898487</c:v>
                </c:pt>
                <c:pt idx="85">
                  <c:v>40.12412172585023</c:v>
                </c:pt>
                <c:pt idx="86">
                  <c:v>40.590681280801974</c:v>
                </c:pt>
                <c:pt idx="87">
                  <c:v>41.057240835753717</c:v>
                </c:pt>
                <c:pt idx="88">
                  <c:v>41.52380039070546</c:v>
                </c:pt>
                <c:pt idx="89">
                  <c:v>41.990359945657204</c:v>
                </c:pt>
                <c:pt idx="90">
                  <c:v>42.456919500608947</c:v>
                </c:pt>
                <c:pt idx="91">
                  <c:v>42.923479055560691</c:v>
                </c:pt>
                <c:pt idx="92">
                  <c:v>43.390038610512434</c:v>
                </c:pt>
                <c:pt idx="93">
                  <c:v>43.856598165464177</c:v>
                </c:pt>
                <c:pt idx="94">
                  <c:v>44.323157720415921</c:v>
                </c:pt>
                <c:pt idx="95">
                  <c:v>44.789717275367664</c:v>
                </c:pt>
                <c:pt idx="96">
                  <c:v>45.256276830319408</c:v>
                </c:pt>
                <c:pt idx="97">
                  <c:v>45.722836385271151</c:v>
                </c:pt>
                <c:pt idx="98">
                  <c:v>46.189395940222894</c:v>
                </c:pt>
                <c:pt idx="99">
                  <c:v>46.655955495174638</c:v>
                </c:pt>
                <c:pt idx="100">
                  <c:v>47.122515050126381</c:v>
                </c:pt>
                <c:pt idx="101">
                  <c:v>47.589074605078125</c:v>
                </c:pt>
                <c:pt idx="102">
                  <c:v>48.055634160029868</c:v>
                </c:pt>
                <c:pt idx="103">
                  <c:v>48.522193714981611</c:v>
                </c:pt>
                <c:pt idx="104">
                  <c:v>48.988753269933355</c:v>
                </c:pt>
                <c:pt idx="105">
                  <c:v>49.455312824885098</c:v>
                </c:pt>
                <c:pt idx="106">
                  <c:v>49.921872379836842</c:v>
                </c:pt>
                <c:pt idx="107">
                  <c:v>50.388431934788585</c:v>
                </c:pt>
                <c:pt idx="108">
                  <c:v>50.854991489740328</c:v>
                </c:pt>
                <c:pt idx="109">
                  <c:v>51.321551044692072</c:v>
                </c:pt>
                <c:pt idx="110">
                  <c:v>51.788110599643815</c:v>
                </c:pt>
              </c:numCache>
            </c:numRef>
          </c:xVal>
          <c:yVal>
            <c:numRef>
              <c:f>'Plot Data'!$B$3:$B$113</c:f>
              <c:numCache>
                <c:formatCode>General</c:formatCode>
                <c:ptCount val="111"/>
                <c:pt idx="0">
                  <c:v>1098.8065061140223</c:v>
                </c:pt>
                <c:pt idx="1">
                  <c:v>452.19467388959168</c:v>
                </c:pt>
                <c:pt idx="2">
                  <c:v>280.08343166696784</c:v>
                </c:pt>
                <c:pt idx="3">
                  <c:v>202.17019215294096</c:v>
                </c:pt>
                <c:pt idx="4">
                  <c:v>158.027810555656</c:v>
                </c:pt>
                <c:pt idx="5">
                  <c:v>129.68520703710402</c:v>
                </c:pt>
                <c:pt idx="6">
                  <c:v>109.97223760775691</c:v>
                </c:pt>
                <c:pt idx="7">
                  <c:v>95.478309878506764</c:v>
                </c:pt>
                <c:pt idx="8">
                  <c:v>84.377580514429354</c:v>
                </c:pt>
                <c:pt idx="9">
                  <c:v>75.605562111131206</c:v>
                </c:pt>
                <c:pt idx="10">
                  <c:v>68.500234715350928</c:v>
                </c:pt>
                <c:pt idx="11">
                  <c:v>62.628476319456993</c:v>
                </c:pt>
                <c:pt idx="12">
                  <c:v>57.695105203823353</c:v>
                </c:pt>
                <c:pt idx="13">
                  <c:v>53.492066167808638</c:v>
                </c:pt>
                <c:pt idx="14">
                  <c:v>49.868520703710374</c:v>
                </c:pt>
                <c:pt idx="15">
                  <c:v>46.712458389762418</c:v>
                </c:pt>
                <c:pt idx="16">
                  <c:v>43.938967256828796</c:v>
                </c:pt>
                <c:pt idx="17">
                  <c:v>41.482511502061314</c:v>
                </c:pt>
                <c:pt idx="18">
                  <c:v>39.29170613881498</c:v>
                </c:pt>
                <c:pt idx="19">
                  <c:v>37.325695263891376</c:v>
                </c:pt>
                <c:pt idx="20">
                  <c:v>35.55158797052357</c:v>
                </c:pt>
                <c:pt idx="21">
                  <c:v>33.942608438936439</c:v>
                </c:pt>
                <c:pt idx="22">
                  <c:v>32.476738513968961</c:v>
                </c:pt>
                <c:pt idx="23">
                  <c:v>31.135706359954732</c:v>
                </c:pt>
                <c:pt idx="24">
                  <c:v>29.904222484445228</c:v>
                </c:pt>
                <c:pt idx="25">
                  <c:v>28.769395328731665</c:v>
                </c:pt>
                <c:pt idx="26">
                  <c:v>27.720279055784573</c:v>
                </c:pt>
                <c:pt idx="27">
                  <c:v>26.747519924886863</c:v>
                </c:pt>
                <c:pt idx="28">
                  <c:v>25.843077063680902</c:v>
                </c:pt>
                <c:pt idx="29">
                  <c:v>24.999999999999982</c:v>
                </c:pt>
                <c:pt idx="30">
                  <c:v>24.212249936986808</c:v>
                </c:pt>
                <c:pt idx="31">
                  <c:v>23.474555057508468</c:v>
                </c:pt>
                <c:pt idx="32">
                  <c:v>22.782292532904506</c:v>
                </c:pt>
                <c:pt idx="33">
                  <c:v>22.131391658976948</c:v>
                </c:pt>
                <c:pt idx="34">
                  <c:v>21.518253834466691</c:v>
                </c:pt>
                <c:pt idx="35">
                  <c:v>20.93968606224232</c:v>
                </c:pt>
                <c:pt idx="36">
                  <c:v>20.392845380650396</c:v>
                </c:pt>
                <c:pt idx="37">
                  <c:v>19.875192185287215</c:v>
                </c:pt>
                <c:pt idx="38">
                  <c:v>19.384450825114452</c:v>
                </c:pt>
                <c:pt idx="39">
                  <c:v>18.918576184027142</c:v>
                </c:pt>
                <c:pt idx="40">
                  <c:v>18.475725213496595</c:v>
                </c:pt>
                <c:pt idx="41">
                  <c:v>18.054232581254038</c:v>
                </c:pt>
                <c:pt idx="42">
                  <c:v>17.652589758126805</c:v>
                </c:pt>
                <c:pt idx="43">
                  <c:v>17.269426989783479</c:v>
                </c:pt>
                <c:pt idx="44">
                  <c:v>16.903497699587732</c:v>
                </c:pt>
                <c:pt idx="45">
                  <c:v>16.553664948539463</c:v>
                </c:pt>
                <c:pt idx="46">
                  <c:v>16.218889642622841</c:v>
                </c:pt>
                <c:pt idx="47">
                  <c:v>15.898220230033937</c:v>
                </c:pt>
                <c:pt idx="48">
                  <c:v>15.59078367323721</c:v>
                </c:pt>
                <c:pt idx="49">
                  <c:v>15.295777515554756</c:v>
                </c:pt>
                <c:pt idx="50">
                  <c:v>15.012462890554106</c:v>
                </c:pt>
                <c:pt idx="51">
                  <c:v>14.740158346070851</c:v>
                </c:pt>
                <c:pt idx="52">
                  <c:v>14.478234374232796</c:v>
                </c:pt>
                <c:pt idx="53">
                  <c:v>14.226108555097488</c:v>
                </c:pt>
                <c:pt idx="54">
                  <c:v>13.983241235077228</c:v>
                </c:pt>
                <c:pt idx="55">
                  <c:v>13.749131672689082</c:v>
                </c:pt>
                <c:pt idx="56">
                  <c:v>13.523314593720318</c:v>
                </c:pt>
                <c:pt idx="57">
                  <c:v>13.305357105957686</c:v>
                </c:pt>
                <c:pt idx="58">
                  <c:v>13.094855930446998</c:v>
                </c:pt>
                <c:pt idx="59">
                  <c:v>12.891434912036207</c:v>
                </c:pt>
                <c:pt idx="60">
                  <c:v>12.694742776881132</c:v>
                </c:pt>
                <c:pt idx="61">
                  <c:v>12.504451108797875</c:v>
                </c:pt>
                <c:pt idx="62">
                  <c:v>12.320252519945422</c:v>
                </c:pt>
                <c:pt idx="63">
                  <c:v>12.141858994411066</c:v>
                </c:pt>
                <c:pt idx="64">
                  <c:v>11.969000385929485</c:v>
                </c:pt>
                <c:pt idx="65">
                  <c:v>11.80142305325905</c:v>
                </c:pt>
                <c:pt idx="66">
                  <c:v>11.63888861872149</c:v>
                </c:pt>
                <c:pt idx="67">
                  <c:v>11.481172837129133</c:v>
                </c:pt>
                <c:pt idx="68">
                  <c:v>11.328064563816314</c:v>
                </c:pt>
                <c:pt idx="69">
                  <c:v>11.179364811790572</c:v>
                </c:pt>
                <c:pt idx="70">
                  <c:v>11.034885889152582</c:v>
                </c:pt>
                <c:pt idx="71">
                  <c:v>10.894450608924096</c:v>
                </c:pt>
                <c:pt idx="72">
                  <c:v>10.757891564291024</c:v>
                </c:pt>
                <c:pt idx="73">
                  <c:v>10.625050463029805</c:v>
                </c:pt>
                <c:pt idx="74">
                  <c:v>10.495777515554767</c:v>
                </c:pt>
                <c:pt idx="75">
                  <c:v>10.36993087161356</c:v>
                </c:pt>
                <c:pt idx="76">
                  <c:v>10.247376101177984</c:v>
                </c:pt>
                <c:pt idx="77">
                  <c:v>10.127985715537248</c:v>
                </c:pt>
                <c:pt idx="78">
                  <c:v>10.011638725007687</c:v>
                </c:pt>
                <c:pt idx="79">
                  <c:v>9.8982202300339566</c:v>
                </c:pt>
                <c:pt idx="80">
                  <c:v>9.787621042777273</c:v>
                </c:pt>
                <c:pt idx="81">
                  <c:v>9.6797373365713888</c:v>
                </c:pt>
                <c:pt idx="82">
                  <c:v>9.5744703208811721</c:v>
                </c:pt>
                <c:pt idx="83">
                  <c:v>9.4717259396251041</c:v>
                </c:pt>
                <c:pt idx="84">
                  <c:v>9.3714145909258235</c:v>
                </c:pt>
                <c:pt idx="85">
                  <c:v>9.2734508665337252</c:v>
                </c:pt>
                <c:pt idx="86">
                  <c:v>9.1777533093311909</c:v>
                </c:pt>
                <c:pt idx="87">
                  <c:v>9.0842441874705742</c:v>
                </c:pt>
                <c:pt idx="88">
                  <c:v>8.9928492838298801</c:v>
                </c:pt>
                <c:pt idx="89">
                  <c:v>8.9034976995877582</c:v>
                </c:pt>
                <c:pt idx="90">
                  <c:v>8.8161216708254067</c:v>
                </c:pt>
                <c:pt idx="91">
                  <c:v>8.7306563971584978</c:v>
                </c:pt>
                <c:pt idx="92">
                  <c:v>8.6470398814884852</c:v>
                </c:pt>
                <c:pt idx="93">
                  <c:v>8.5652127800405431</c:v>
                </c:pt>
                <c:pt idx="94">
                  <c:v>8.4851182619260506</c:v>
                </c:pt>
                <c:pt idx="95">
                  <c:v>8.406701877531134</c:v>
                </c:pt>
                <c:pt idx="96">
                  <c:v>8.3299114350910077</c:v>
                </c:pt>
                <c:pt idx="97">
                  <c:v>8.2546968848621027</c:v>
                </c:pt>
                <c:pt idx="98">
                  <c:v>8.1810102103520066</c:v>
                </c:pt>
                <c:pt idx="99">
                  <c:v>8.1088053261104349</c:v>
                </c:pt>
                <c:pt idx="100">
                  <c:v>8.0380379816242247</c:v>
                </c:pt>
                <c:pt idx="101">
                  <c:v>7.9686656708951409</c:v>
                </c:pt>
                <c:pt idx="102">
                  <c:v>7.9006475473124143</c:v>
                </c:pt>
                <c:pt idx="103">
                  <c:v>7.8339443434617015</c:v>
                </c:pt>
                <c:pt idx="104">
                  <c:v>7.7685182955397831</c:v>
                </c:pt>
                <c:pt idx="105">
                  <c:v>7.7043330720692822</c:v>
                </c:pt>
                <c:pt idx="106">
                  <c:v>7.6413537066306922</c:v>
                </c:pt>
                <c:pt idx="107">
                  <c:v>7.5795465343500652</c:v>
                </c:pt>
                <c:pt idx="108">
                  <c:v>7.5188791318999675</c:v>
                </c:pt>
                <c:pt idx="109">
                  <c:v>7.4593202607890801</c:v>
                </c:pt>
                <c:pt idx="110">
                  <c:v>7.4008398137320199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5D-3546-A69F-C1BC3576690A}"/>
            </c:ext>
          </c:extLst>
        </c:ser>
        <c:ser>
          <c:idx val="1"/>
          <c:order val="1"/>
          <c:tx>
            <c:v>Six Foot Rule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'Plot Data'!$A$3:$A$113</c:f>
              <c:numCache>
                <c:formatCode>General</c:formatCode>
                <c:ptCount val="111"/>
                <c:pt idx="0">
                  <c:v>0.466559554951748</c:v>
                </c:pt>
                <c:pt idx="1">
                  <c:v>0.933119109903496</c:v>
                </c:pt>
                <c:pt idx="2">
                  <c:v>1.3996786648552439</c:v>
                </c:pt>
                <c:pt idx="3">
                  <c:v>1.8662382198069918</c:v>
                </c:pt>
                <c:pt idx="4">
                  <c:v>2.3327977747587396</c:v>
                </c:pt>
                <c:pt idx="5">
                  <c:v>2.7993573297104875</c:v>
                </c:pt>
                <c:pt idx="6">
                  <c:v>3.2659168846622353</c:v>
                </c:pt>
                <c:pt idx="7">
                  <c:v>3.7324764396139831</c:v>
                </c:pt>
                <c:pt idx="8">
                  <c:v>4.1990359945657314</c:v>
                </c:pt>
                <c:pt idx="9">
                  <c:v>4.6655955495174801</c:v>
                </c:pt>
                <c:pt idx="10">
                  <c:v>5.1321551044692288</c:v>
                </c:pt>
                <c:pt idx="11">
                  <c:v>5.5987146594209776</c:v>
                </c:pt>
                <c:pt idx="12">
                  <c:v>6.0652742143727263</c:v>
                </c:pt>
                <c:pt idx="13">
                  <c:v>6.531833769324475</c:v>
                </c:pt>
                <c:pt idx="14">
                  <c:v>6.9983933242762237</c:v>
                </c:pt>
                <c:pt idx="15">
                  <c:v>7.4649528792279725</c:v>
                </c:pt>
                <c:pt idx="16">
                  <c:v>7.9315124341797212</c:v>
                </c:pt>
                <c:pt idx="17">
                  <c:v>8.3980719891314699</c:v>
                </c:pt>
                <c:pt idx="18">
                  <c:v>8.8646315440832186</c:v>
                </c:pt>
                <c:pt idx="19">
                  <c:v>9.3311910990349674</c:v>
                </c:pt>
                <c:pt idx="20">
                  <c:v>9.7977506539867161</c:v>
                </c:pt>
                <c:pt idx="21">
                  <c:v>10.264310208938465</c:v>
                </c:pt>
                <c:pt idx="22">
                  <c:v>10.730869763890214</c:v>
                </c:pt>
                <c:pt idx="23">
                  <c:v>11.197429318841962</c:v>
                </c:pt>
                <c:pt idx="24">
                  <c:v>11.663988873793711</c:v>
                </c:pt>
                <c:pt idx="25">
                  <c:v>12.13054842874546</c:v>
                </c:pt>
                <c:pt idx="26">
                  <c:v>12.597107983697208</c:v>
                </c:pt>
                <c:pt idx="27">
                  <c:v>13.063667538648957</c:v>
                </c:pt>
                <c:pt idx="28">
                  <c:v>13.530227093600706</c:v>
                </c:pt>
                <c:pt idx="29">
                  <c:v>13.996786648552455</c:v>
                </c:pt>
                <c:pt idx="30">
                  <c:v>14.463346203504203</c:v>
                </c:pt>
                <c:pt idx="31">
                  <c:v>14.929905758455952</c:v>
                </c:pt>
                <c:pt idx="32">
                  <c:v>15.396465313407701</c:v>
                </c:pt>
                <c:pt idx="33">
                  <c:v>15.863024868359449</c:v>
                </c:pt>
                <c:pt idx="34">
                  <c:v>16.329584423311196</c:v>
                </c:pt>
                <c:pt idx="35">
                  <c:v>16.796143978262943</c:v>
                </c:pt>
                <c:pt idx="36">
                  <c:v>17.26270353321469</c:v>
                </c:pt>
                <c:pt idx="37">
                  <c:v>17.729263088166437</c:v>
                </c:pt>
                <c:pt idx="38">
                  <c:v>18.195822643118184</c:v>
                </c:pt>
                <c:pt idx="39">
                  <c:v>18.662382198069931</c:v>
                </c:pt>
                <c:pt idx="40">
                  <c:v>19.128941753021678</c:v>
                </c:pt>
                <c:pt idx="41">
                  <c:v>19.595501307973425</c:v>
                </c:pt>
                <c:pt idx="42">
                  <c:v>20.062060862925172</c:v>
                </c:pt>
                <c:pt idx="43">
                  <c:v>20.528620417876919</c:v>
                </c:pt>
                <c:pt idx="44">
                  <c:v>20.995179972828666</c:v>
                </c:pt>
                <c:pt idx="45">
                  <c:v>21.461739527780413</c:v>
                </c:pt>
                <c:pt idx="46">
                  <c:v>21.92829908273216</c:v>
                </c:pt>
                <c:pt idx="47">
                  <c:v>22.394858637683907</c:v>
                </c:pt>
                <c:pt idx="48">
                  <c:v>22.861418192635654</c:v>
                </c:pt>
                <c:pt idx="49">
                  <c:v>23.327977747587401</c:v>
                </c:pt>
                <c:pt idx="50">
                  <c:v>23.794537302539148</c:v>
                </c:pt>
                <c:pt idx="51">
                  <c:v>24.261096857490895</c:v>
                </c:pt>
                <c:pt idx="52">
                  <c:v>24.727656412442641</c:v>
                </c:pt>
                <c:pt idx="53">
                  <c:v>25.194215967394388</c:v>
                </c:pt>
                <c:pt idx="54">
                  <c:v>25.660775522346135</c:v>
                </c:pt>
                <c:pt idx="55">
                  <c:v>26.127335077297882</c:v>
                </c:pt>
                <c:pt idx="56">
                  <c:v>26.593894632249629</c:v>
                </c:pt>
                <c:pt idx="57">
                  <c:v>27.060454187201376</c:v>
                </c:pt>
                <c:pt idx="58">
                  <c:v>27.527013742153123</c:v>
                </c:pt>
                <c:pt idx="59">
                  <c:v>27.99357329710487</c:v>
                </c:pt>
                <c:pt idx="60">
                  <c:v>28.460132852056617</c:v>
                </c:pt>
                <c:pt idx="61">
                  <c:v>28.926692407008364</c:v>
                </c:pt>
                <c:pt idx="62">
                  <c:v>29.393251961960111</c:v>
                </c:pt>
                <c:pt idx="63">
                  <c:v>29.859811516911858</c:v>
                </c:pt>
                <c:pt idx="64">
                  <c:v>30.326371071863605</c:v>
                </c:pt>
                <c:pt idx="65">
                  <c:v>30.792930626815352</c:v>
                </c:pt>
                <c:pt idx="66">
                  <c:v>31.259490181767099</c:v>
                </c:pt>
                <c:pt idx="67">
                  <c:v>31.726049736718846</c:v>
                </c:pt>
                <c:pt idx="68">
                  <c:v>32.192609291670593</c:v>
                </c:pt>
                <c:pt idx="69">
                  <c:v>32.659168846622336</c:v>
                </c:pt>
                <c:pt idx="70">
                  <c:v>33.125728401574079</c:v>
                </c:pt>
                <c:pt idx="71">
                  <c:v>33.592287956525823</c:v>
                </c:pt>
                <c:pt idx="72">
                  <c:v>34.058847511477566</c:v>
                </c:pt>
                <c:pt idx="73">
                  <c:v>34.52540706642931</c:v>
                </c:pt>
                <c:pt idx="74">
                  <c:v>34.991966621381053</c:v>
                </c:pt>
                <c:pt idx="75">
                  <c:v>35.458526176332796</c:v>
                </c:pt>
                <c:pt idx="76">
                  <c:v>35.92508573128454</c:v>
                </c:pt>
                <c:pt idx="77">
                  <c:v>36.391645286236283</c:v>
                </c:pt>
                <c:pt idx="78">
                  <c:v>36.858204841188027</c:v>
                </c:pt>
                <c:pt idx="79">
                  <c:v>37.32476439613977</c:v>
                </c:pt>
                <c:pt idx="80">
                  <c:v>37.791323951091513</c:v>
                </c:pt>
                <c:pt idx="81">
                  <c:v>38.257883506043257</c:v>
                </c:pt>
                <c:pt idx="82">
                  <c:v>38.724443060995</c:v>
                </c:pt>
                <c:pt idx="83">
                  <c:v>39.191002615946744</c:v>
                </c:pt>
                <c:pt idx="84">
                  <c:v>39.657562170898487</c:v>
                </c:pt>
                <c:pt idx="85">
                  <c:v>40.12412172585023</c:v>
                </c:pt>
                <c:pt idx="86">
                  <c:v>40.590681280801974</c:v>
                </c:pt>
                <c:pt idx="87">
                  <c:v>41.057240835753717</c:v>
                </c:pt>
                <c:pt idx="88">
                  <c:v>41.52380039070546</c:v>
                </c:pt>
                <c:pt idx="89">
                  <c:v>41.990359945657204</c:v>
                </c:pt>
                <c:pt idx="90">
                  <c:v>42.456919500608947</c:v>
                </c:pt>
                <c:pt idx="91">
                  <c:v>42.923479055560691</c:v>
                </c:pt>
                <c:pt idx="92">
                  <c:v>43.390038610512434</c:v>
                </c:pt>
                <c:pt idx="93">
                  <c:v>43.856598165464177</c:v>
                </c:pt>
                <c:pt idx="94">
                  <c:v>44.323157720415921</c:v>
                </c:pt>
                <c:pt idx="95">
                  <c:v>44.789717275367664</c:v>
                </c:pt>
                <c:pt idx="96">
                  <c:v>45.256276830319408</c:v>
                </c:pt>
                <c:pt idx="97">
                  <c:v>45.722836385271151</c:v>
                </c:pt>
                <c:pt idx="98">
                  <c:v>46.189395940222894</c:v>
                </c:pt>
                <c:pt idx="99">
                  <c:v>46.655955495174638</c:v>
                </c:pt>
                <c:pt idx="100">
                  <c:v>47.122515050126381</c:v>
                </c:pt>
                <c:pt idx="101">
                  <c:v>47.589074605078125</c:v>
                </c:pt>
                <c:pt idx="102">
                  <c:v>48.055634160029868</c:v>
                </c:pt>
                <c:pt idx="103">
                  <c:v>48.522193714981611</c:v>
                </c:pt>
                <c:pt idx="104">
                  <c:v>48.988753269933355</c:v>
                </c:pt>
                <c:pt idx="105">
                  <c:v>49.455312824885098</c:v>
                </c:pt>
                <c:pt idx="106">
                  <c:v>49.921872379836842</c:v>
                </c:pt>
                <c:pt idx="107">
                  <c:v>50.388431934788585</c:v>
                </c:pt>
                <c:pt idx="108">
                  <c:v>50.854991489740328</c:v>
                </c:pt>
                <c:pt idx="109">
                  <c:v>51.321551044692072</c:v>
                </c:pt>
                <c:pt idx="110">
                  <c:v>51.788110599643815</c:v>
                </c:pt>
              </c:numCache>
            </c:numRef>
          </c:xVal>
          <c:yVal>
            <c:numRef>
              <c:f>'Plot Data'!$F$3:$F$113</c:f>
              <c:numCache>
                <c:formatCode>General</c:formatCode>
                <c:ptCount val="11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05D-3546-A69F-C1BC35766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26688"/>
        <c:axId val="516556352"/>
      </c:scatterChart>
      <c:valAx>
        <c:axId val="48292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56352"/>
        <c:crosses val="autoZero"/>
        <c:crossBetween val="midCat"/>
      </c:valAx>
      <c:valAx>
        <c:axId val="51655635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2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75</xdr:row>
      <xdr:rowOff>165100</xdr:rowOff>
    </xdr:from>
    <xdr:to>
      <xdr:col>7</xdr:col>
      <xdr:colOff>0</xdr:colOff>
      <xdr:row>97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F2E60-6E62-1947-9A8E-6DA05550F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it.edu/~bazant/COVID-19" TargetMode="External"/><Relationship Id="rId2" Type="http://schemas.openxmlformats.org/officeDocument/2006/relationships/hyperlink" Target="http://www.mit.edu/~bazant" TargetMode="External"/><Relationship Id="rId1" Type="http://schemas.openxmlformats.org/officeDocument/2006/relationships/hyperlink" Target="mailto:bazant@mit.edu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doi.org/10.1101/2021.04.04.21254903" TargetMode="External"/><Relationship Id="rId4" Type="http://schemas.openxmlformats.org/officeDocument/2006/relationships/hyperlink" Target="https://doi.org/10.1101/2020.08.26.201828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8C9E-B58A-4B4F-95F1-93AA955A7887}">
  <dimension ref="B1:J101"/>
  <sheetViews>
    <sheetView tabSelected="1" workbookViewId="0">
      <selection activeCell="G82" sqref="G82"/>
    </sheetView>
  </sheetViews>
  <sheetFormatPr baseColWidth="10" defaultColWidth="10.6640625" defaultRowHeight="16"/>
  <cols>
    <col min="1" max="1" width="4" customWidth="1"/>
    <col min="2" max="2" width="31.5" customWidth="1"/>
    <col min="3" max="3" width="11.1640625" customWidth="1"/>
    <col min="5" max="5" width="7.33203125" customWidth="1"/>
    <col min="6" max="6" width="14.33203125" customWidth="1"/>
    <col min="7" max="7" width="12.33203125" customWidth="1"/>
    <col min="8" max="8" width="38.5" customWidth="1"/>
    <col min="10" max="10" width="7.6640625" customWidth="1"/>
    <col min="11" max="11" width="7.5" customWidth="1"/>
    <col min="13" max="13" width="12.1640625" bestFit="1" customWidth="1"/>
  </cols>
  <sheetData>
    <row r="1" spans="2:10" ht="46" customHeight="1">
      <c r="B1" s="1" t="s">
        <v>38</v>
      </c>
      <c r="C1" s="2"/>
      <c r="D1" s="2"/>
      <c r="E1" s="2"/>
      <c r="F1" s="2"/>
      <c r="G1" s="2"/>
      <c r="J1" s="13"/>
    </row>
    <row r="2" spans="2:10">
      <c r="B2" s="3"/>
      <c r="C2" s="3"/>
      <c r="D2" s="3"/>
      <c r="E2" s="3"/>
      <c r="F2" s="3"/>
      <c r="G2" s="3"/>
    </row>
    <row r="3" spans="2:10" ht="19">
      <c r="B3" s="3"/>
      <c r="C3" s="11" t="s">
        <v>8</v>
      </c>
      <c r="D3" s="3"/>
      <c r="E3" s="3"/>
      <c r="F3" s="3"/>
      <c r="G3" s="3"/>
    </row>
    <row r="4" spans="2:10">
      <c r="B4" s="4"/>
      <c r="C4" s="4"/>
      <c r="D4" s="3"/>
      <c r="E4" s="3"/>
      <c r="F4" s="3"/>
      <c r="G4" s="3"/>
    </row>
    <row r="5" spans="2:10">
      <c r="B5" s="6" t="s">
        <v>7</v>
      </c>
      <c r="C5" s="7" t="s">
        <v>0</v>
      </c>
      <c r="D5" s="7"/>
      <c r="E5" s="7" t="s">
        <v>69</v>
      </c>
      <c r="F5" s="7"/>
      <c r="G5" s="5"/>
    </row>
    <row r="6" spans="2:10">
      <c r="B6" s="5" t="s">
        <v>93</v>
      </c>
      <c r="C6" s="5" t="s">
        <v>99</v>
      </c>
      <c r="D6" s="5"/>
      <c r="E6" s="5"/>
      <c r="F6" s="5"/>
      <c r="G6" s="5"/>
    </row>
    <row r="7" spans="2:10">
      <c r="B7" s="5" t="s">
        <v>117</v>
      </c>
      <c r="C7" s="5"/>
      <c r="D7" s="5"/>
      <c r="E7" s="5"/>
      <c r="F7" s="5"/>
      <c r="G7" s="5"/>
    </row>
    <row r="8" spans="2:10">
      <c r="B8" s="5" t="s">
        <v>94</v>
      </c>
      <c r="C8" s="5"/>
      <c r="D8" s="5"/>
      <c r="E8" s="7" t="s">
        <v>92</v>
      </c>
      <c r="F8" s="5"/>
      <c r="G8" s="5"/>
    </row>
    <row r="9" spans="2:10">
      <c r="B9" s="8" t="s">
        <v>110</v>
      </c>
      <c r="C9" s="9"/>
      <c r="D9" s="9"/>
      <c r="E9" s="9"/>
      <c r="F9" s="9"/>
      <c r="G9" s="9"/>
    </row>
    <row r="10" spans="2:10">
      <c r="B10" s="30" t="s">
        <v>118</v>
      </c>
      <c r="C10" s="9"/>
      <c r="D10" s="9"/>
      <c r="E10" s="9"/>
      <c r="F10" s="9"/>
      <c r="G10" s="9"/>
    </row>
    <row r="11" spans="2:10">
      <c r="B11" s="9" t="s">
        <v>109</v>
      </c>
      <c r="C11" s="9"/>
      <c r="D11" s="9"/>
      <c r="E11" s="9"/>
      <c r="F11" s="9"/>
      <c r="G11" s="9"/>
    </row>
    <row r="12" spans="2:10">
      <c r="B12" s="9" t="s">
        <v>112</v>
      </c>
      <c r="C12" s="9"/>
      <c r="D12" s="9"/>
      <c r="E12" s="9"/>
      <c r="F12" s="9"/>
      <c r="G12" s="9"/>
    </row>
    <row r="13" spans="2:10">
      <c r="B13" s="30" t="s">
        <v>111</v>
      </c>
      <c r="C13" s="9"/>
      <c r="D13" s="9"/>
      <c r="E13" s="9"/>
      <c r="F13" s="9"/>
      <c r="G13" s="9"/>
    </row>
    <row r="15" spans="2:10">
      <c r="B15" s="18" t="s">
        <v>113</v>
      </c>
      <c r="C15" s="14"/>
    </row>
    <row r="17" spans="2:6">
      <c r="B17" s="12" t="s">
        <v>1</v>
      </c>
    </row>
    <row r="18" spans="2:6" ht="19">
      <c r="B18" s="10" t="s">
        <v>4</v>
      </c>
      <c r="C18" s="10">
        <v>910</v>
      </c>
      <c r="D18" s="10" t="s">
        <v>45</v>
      </c>
      <c r="E18">
        <f>C18*0.3048^2</f>
        <v>84.5417664</v>
      </c>
      <c r="F18" t="s">
        <v>49</v>
      </c>
    </row>
    <row r="19" spans="2:6">
      <c r="B19" s="10" t="s">
        <v>3</v>
      </c>
      <c r="C19" s="10">
        <v>12</v>
      </c>
      <c r="D19" s="10" t="s">
        <v>46</v>
      </c>
      <c r="E19">
        <f>C19*0.3048</f>
        <v>3.6576000000000004</v>
      </c>
      <c r="F19" t="s">
        <v>50</v>
      </c>
    </row>
    <row r="20" spans="2:6" ht="19">
      <c r="B20" t="s">
        <v>2</v>
      </c>
      <c r="C20">
        <f>C18*C19</f>
        <v>10920</v>
      </c>
      <c r="D20" t="s">
        <v>47</v>
      </c>
      <c r="E20">
        <f>E19*E18</f>
        <v>309.21996478464001</v>
      </c>
      <c r="F20" t="s">
        <v>51</v>
      </c>
    </row>
    <row r="21" spans="2:6" ht="18">
      <c r="B21" s="10" t="s">
        <v>70</v>
      </c>
      <c r="C21" s="10">
        <v>3</v>
      </c>
      <c r="D21" s="10" t="s">
        <v>48</v>
      </c>
      <c r="E21" s="19"/>
    </row>
    <row r="22" spans="2:6" ht="19">
      <c r="B22" t="s">
        <v>71</v>
      </c>
      <c r="C22">
        <f>C20*C21/60</f>
        <v>546</v>
      </c>
      <c r="D22" t="s">
        <v>52</v>
      </c>
      <c r="E22">
        <f>E20*C21</f>
        <v>927.65989435391998</v>
      </c>
      <c r="F22" t="s">
        <v>53</v>
      </c>
    </row>
    <row r="23" spans="2:6">
      <c r="B23" s="10" t="s">
        <v>81</v>
      </c>
      <c r="C23" s="10">
        <v>1</v>
      </c>
      <c r="D23" s="23" t="s">
        <v>48</v>
      </c>
      <c r="E23" s="19" t="s">
        <v>73</v>
      </c>
    </row>
    <row r="24" spans="2:6" ht="19">
      <c r="B24" t="s">
        <v>79</v>
      </c>
      <c r="C24" s="15">
        <f>C23*C20/60</f>
        <v>182</v>
      </c>
      <c r="D24" t="s">
        <v>52</v>
      </c>
      <c r="E24">
        <f>C24*(0.3048^3)*60</f>
        <v>309.21996478464007</v>
      </c>
      <c r="F24" t="s">
        <v>53</v>
      </c>
    </row>
    <row r="25" spans="2:6" ht="19">
      <c r="B25" t="s">
        <v>80</v>
      </c>
      <c r="C25" s="15">
        <f>C22+C24</f>
        <v>728</v>
      </c>
      <c r="D25" t="s">
        <v>52</v>
      </c>
      <c r="E25">
        <f>C25*(0.3048^3)*60</f>
        <v>1236.8798591385603</v>
      </c>
      <c r="F25" t="s">
        <v>53</v>
      </c>
    </row>
    <row r="26" spans="2:6" ht="18">
      <c r="B26" s="15" t="s">
        <v>58</v>
      </c>
      <c r="C26" s="15">
        <f>C22/C25</f>
        <v>0.75</v>
      </c>
      <c r="D26" s="19" t="s">
        <v>72</v>
      </c>
    </row>
    <row r="27" spans="2:6" ht="17">
      <c r="B27" s="10" t="s">
        <v>60</v>
      </c>
      <c r="C27" s="10">
        <v>0.01</v>
      </c>
      <c r="D27" s="19" t="s">
        <v>68</v>
      </c>
    </row>
    <row r="28" spans="2:6" ht="18">
      <c r="B28" t="s">
        <v>59</v>
      </c>
      <c r="C28" s="15">
        <f>C27*C24*60/C20</f>
        <v>0.01</v>
      </c>
      <c r="D28" t="s">
        <v>44</v>
      </c>
    </row>
    <row r="29" spans="2:6">
      <c r="B29" s="10" t="s">
        <v>82</v>
      </c>
      <c r="C29" s="10">
        <v>60</v>
      </c>
      <c r="D29" s="24" t="s">
        <v>83</v>
      </c>
    </row>
    <row r="31" spans="2:6">
      <c r="B31" s="12" t="s">
        <v>6</v>
      </c>
    </row>
    <row r="32" spans="2:6" ht="19">
      <c r="B32" s="10" t="s">
        <v>5</v>
      </c>
      <c r="C32">
        <f>E32/(60*0.3048^3)</f>
        <v>0.28840311155882342</v>
      </c>
      <c r="D32" t="s">
        <v>43</v>
      </c>
      <c r="E32" s="10">
        <v>0.49</v>
      </c>
      <c r="F32" s="10" t="s">
        <v>61</v>
      </c>
    </row>
    <row r="33" spans="2:7">
      <c r="B33" s="10" t="s">
        <v>10</v>
      </c>
      <c r="C33" s="10">
        <v>2</v>
      </c>
      <c r="D33" s="25" t="s">
        <v>42</v>
      </c>
      <c r="E33" s="19" t="s">
        <v>24</v>
      </c>
    </row>
    <row r="34" spans="2:7">
      <c r="B34" s="15" t="s">
        <v>74</v>
      </c>
      <c r="C34" s="15">
        <f>C33*(0.4/(1-C29/100))^(1/3)</f>
        <v>2</v>
      </c>
      <c r="D34" s="20" t="s">
        <v>75</v>
      </c>
      <c r="E34" s="19"/>
    </row>
    <row r="36" spans="2:7">
      <c r="B36" s="12" t="s">
        <v>11</v>
      </c>
    </row>
    <row r="37" spans="2:7" ht="19">
      <c r="B37" s="10" t="s">
        <v>14</v>
      </c>
      <c r="C37" s="10">
        <v>72</v>
      </c>
      <c r="D37" s="10" t="s">
        <v>54</v>
      </c>
      <c r="E37" s="10"/>
      <c r="F37" s="19" t="s">
        <v>55</v>
      </c>
    </row>
    <row r="38" spans="2:7">
      <c r="B38" s="10" t="s">
        <v>77</v>
      </c>
      <c r="C38" s="10">
        <v>0.3</v>
      </c>
      <c r="D38" s="10" t="s">
        <v>44</v>
      </c>
      <c r="E38">
        <f>1/C38</f>
        <v>3.3333333333333335</v>
      </c>
      <c r="F38" t="s">
        <v>12</v>
      </c>
    </row>
    <row r="39" spans="2:7">
      <c r="B39" s="15" t="s">
        <v>76</v>
      </c>
      <c r="C39" s="15">
        <f>C38*C29/50</f>
        <v>0.36</v>
      </c>
      <c r="D39" t="s">
        <v>44</v>
      </c>
      <c r="E39" s="19" t="s">
        <v>78</v>
      </c>
    </row>
    <row r="40" spans="2:7">
      <c r="B40" s="10" t="s">
        <v>95</v>
      </c>
      <c r="C40" s="10">
        <v>1</v>
      </c>
      <c r="D40" s="26" t="s">
        <v>96</v>
      </c>
      <c r="E40" s="19"/>
    </row>
    <row r="41" spans="2:7">
      <c r="D41" s="27" t="s">
        <v>98</v>
      </c>
    </row>
    <row r="42" spans="2:7">
      <c r="B42" s="28"/>
      <c r="C42" s="28"/>
      <c r="D42" s="28"/>
      <c r="E42" s="27"/>
    </row>
    <row r="43" spans="2:7">
      <c r="B43" s="12" t="s">
        <v>13</v>
      </c>
      <c r="E43" s="27" t="s">
        <v>120</v>
      </c>
    </row>
    <row r="44" spans="2:7" ht="18">
      <c r="B44" t="s">
        <v>65</v>
      </c>
      <c r="C44">
        <f>(2/9)*1100/(1.86*10^(-5)) * 9.8 * (1/1000^3) * C34^2</f>
        <v>0.51517323775388291</v>
      </c>
      <c r="D44" t="s">
        <v>9</v>
      </c>
      <c r="E44">
        <f>C44*60*60/1000</f>
        <v>1.8546236559139784</v>
      </c>
      <c r="F44" t="s">
        <v>119</v>
      </c>
      <c r="G44" s="26"/>
    </row>
    <row r="45" spans="2:7" ht="18">
      <c r="B45" t="s">
        <v>62</v>
      </c>
      <c r="C45">
        <f>C21+C39+C28+E44/E19</f>
        <v>3.8770602733798056</v>
      </c>
      <c r="D45" t="s">
        <v>44</v>
      </c>
      <c r="E45">
        <f>1/C45</f>
        <v>0.25792738040883112</v>
      </c>
      <c r="F45" t="s">
        <v>15</v>
      </c>
    </row>
    <row r="46" spans="2:7" ht="18">
      <c r="B46" t="s">
        <v>63</v>
      </c>
      <c r="C46">
        <f>E32/(C45*E20)</f>
        <v>4.0872010475891883E-4</v>
      </c>
      <c r="D46" t="s">
        <v>41</v>
      </c>
    </row>
    <row r="47" spans="2:7" ht="20">
      <c r="B47" t="s">
        <v>64</v>
      </c>
      <c r="C47">
        <f>C37*C46</f>
        <v>2.9427847542642157E-2</v>
      </c>
      <c r="D47" t="s">
        <v>56</v>
      </c>
    </row>
    <row r="49" spans="2:7">
      <c r="B49" s="12" t="s">
        <v>19</v>
      </c>
    </row>
    <row r="50" spans="2:7">
      <c r="B50" s="10" t="s">
        <v>37</v>
      </c>
      <c r="C50" s="10">
        <v>0.14499999999999999</v>
      </c>
      <c r="D50" s="19" t="s">
        <v>97</v>
      </c>
    </row>
    <row r="51" spans="2:7">
      <c r="B51" t="s">
        <v>22</v>
      </c>
      <c r="C51">
        <f>(E32*C50)^2*C37*C40/(E20*C45)</f>
        <v>3.0317304234618505E-4</v>
      </c>
      <c r="D51" t="s">
        <v>44</v>
      </c>
      <c r="E51" s="19" t="s">
        <v>57</v>
      </c>
    </row>
    <row r="52" spans="2:7" ht="18">
      <c r="B52" s="10" t="s">
        <v>20</v>
      </c>
      <c r="C52" s="10">
        <v>0.1</v>
      </c>
      <c r="D52" s="19" t="s">
        <v>67</v>
      </c>
    </row>
    <row r="53" spans="2:7" ht="13" customHeight="1"/>
    <row r="54" spans="2:7" ht="31" customHeight="1">
      <c r="B54" s="8" t="s">
        <v>114</v>
      </c>
      <c r="C54" s="9"/>
      <c r="D54" s="9"/>
      <c r="E54" s="9"/>
      <c r="F54" s="9"/>
      <c r="G54" s="9"/>
    </row>
    <row r="55" spans="2:7" ht="17" customHeight="1"/>
    <row r="56" spans="2:7" ht="22" customHeight="1">
      <c r="B56" s="31" t="s">
        <v>16</v>
      </c>
    </row>
    <row r="57" spans="2:7">
      <c r="B57" s="10" t="s">
        <v>17</v>
      </c>
      <c r="C57" s="10">
        <v>10</v>
      </c>
      <c r="D57" s="10" t="s">
        <v>18</v>
      </c>
      <c r="E57" s="19" t="s">
        <v>21</v>
      </c>
    </row>
    <row r="58" spans="2:7">
      <c r="B58" s="17" t="s">
        <v>86</v>
      </c>
      <c r="C58" s="16">
        <f>ROUNDDOWN(1+C52*(1+1/(C45*C57))/(C51*C57),0)</f>
        <v>34</v>
      </c>
      <c r="D58" s="16" t="s">
        <v>34</v>
      </c>
      <c r="E58" s="19" t="s">
        <v>35</v>
      </c>
    </row>
    <row r="59" spans="2:7">
      <c r="C59">
        <f>ROUNDDOWN(1+C52/(C51*C57),0)</f>
        <v>33</v>
      </c>
      <c r="D59" t="s">
        <v>34</v>
      </c>
      <c r="E59" s="19" t="s">
        <v>36</v>
      </c>
    </row>
    <row r="60" spans="2:7">
      <c r="B60" s="29" t="s">
        <v>89</v>
      </c>
      <c r="C60" s="29">
        <f>ROUNDDOWN(C18/36,0)</f>
        <v>25</v>
      </c>
      <c r="D60" s="29" t="s">
        <v>34</v>
      </c>
      <c r="E60" s="19"/>
    </row>
    <row r="61" spans="2:7">
      <c r="B61" s="29" t="s">
        <v>90</v>
      </c>
      <c r="C61" s="29">
        <f>ROUNDDOWN(E18/1,0)</f>
        <v>84</v>
      </c>
      <c r="D61" s="29" t="s">
        <v>34</v>
      </c>
      <c r="E61" s="19"/>
    </row>
    <row r="62" spans="2:7">
      <c r="B62" s="10" t="s">
        <v>84</v>
      </c>
      <c r="C62" s="10">
        <v>15</v>
      </c>
      <c r="D62" s="10" t="s">
        <v>88</v>
      </c>
      <c r="E62" s="22">
        <f>C62*(0.3048^3)*1000/60</f>
        <v>7.0792116480000011</v>
      </c>
      <c r="F62" t="s">
        <v>87</v>
      </c>
    </row>
    <row r="63" spans="2:7">
      <c r="B63" s="29" t="s">
        <v>85</v>
      </c>
      <c r="C63" s="29">
        <f>C22/C62</f>
        <v>36.4</v>
      </c>
      <c r="D63" s="29" t="s">
        <v>34</v>
      </c>
      <c r="E63" s="19"/>
    </row>
    <row r="64" spans="2:7">
      <c r="B64" s="19"/>
      <c r="C64" s="19"/>
      <c r="D64" s="19"/>
      <c r="E64" s="19"/>
    </row>
    <row r="65" spans="2:6" ht="21" customHeight="1">
      <c r="B65" s="31" t="s">
        <v>23</v>
      </c>
    </row>
    <row r="66" spans="2:6">
      <c r="B66" s="10" t="s">
        <v>25</v>
      </c>
      <c r="C66" s="10">
        <v>25</v>
      </c>
      <c r="D66" s="10" t="s">
        <v>26</v>
      </c>
    </row>
    <row r="67" spans="2:6">
      <c r="B67" s="17" t="s">
        <v>91</v>
      </c>
      <c r="C67" s="16">
        <f>C68*(1+SQRT(1+4/(C45*C68)))/2</f>
        <v>13.99678664855244</v>
      </c>
      <c r="D67" s="16" t="s">
        <v>18</v>
      </c>
      <c r="E67">
        <f>C67*60</f>
        <v>839.80719891314641</v>
      </c>
      <c r="F67" t="s">
        <v>39</v>
      </c>
    </row>
    <row r="68" spans="2:6">
      <c r="C68">
        <f>C52/((C66-1)*C51)</f>
        <v>13.743526252934004</v>
      </c>
      <c r="D68" t="s">
        <v>18</v>
      </c>
      <c r="E68">
        <f>C68*60</f>
        <v>824.61157517604022</v>
      </c>
      <c r="F68" t="s">
        <v>40</v>
      </c>
    </row>
    <row r="69" spans="2:6">
      <c r="B69" t="s">
        <v>102</v>
      </c>
    </row>
    <row r="70" spans="2:6">
      <c r="B70" s="10" t="s">
        <v>104</v>
      </c>
      <c r="C70" s="10">
        <v>410</v>
      </c>
      <c r="D70" s="10" t="s">
        <v>100</v>
      </c>
      <c r="E70" s="27" t="s">
        <v>105</v>
      </c>
    </row>
    <row r="71" spans="2:6">
      <c r="B71" s="10" t="s">
        <v>103</v>
      </c>
      <c r="C71" s="10">
        <v>700</v>
      </c>
      <c r="D71" s="10" t="s">
        <v>100</v>
      </c>
      <c r="E71" s="27" t="s">
        <v>106</v>
      </c>
    </row>
    <row r="72" spans="2:6">
      <c r="B72" s="17" t="s">
        <v>91</v>
      </c>
      <c r="C72" s="16">
        <f>C52*38000*C45/((C71-C70)*E32*C37*C40*C50*C50*C21)</f>
        <v>22.829810979187375</v>
      </c>
      <c r="D72" s="16" t="s">
        <v>18</v>
      </c>
      <c r="E72">
        <f>C72*60</f>
        <v>1369.7886587512426</v>
      </c>
      <c r="F72" t="s">
        <v>101</v>
      </c>
    </row>
    <row r="73" spans="2:6" ht="25" customHeight="1">
      <c r="B73" t="s">
        <v>107</v>
      </c>
    </row>
    <row r="74" spans="2:6" ht="22" customHeight="1">
      <c r="B74" s="32" t="s">
        <v>115</v>
      </c>
      <c r="C74" s="16">
        <f>C70+C52*38000*C45/(C57*E32*C37*C40*C50*C50*C21)</f>
        <v>1072.0645183964336</v>
      </c>
      <c r="D74" s="16" t="s">
        <v>100</v>
      </c>
      <c r="E74" s="27" t="s">
        <v>108</v>
      </c>
    </row>
    <row r="75" spans="2:6">
      <c r="E75" s="27" t="s">
        <v>116</v>
      </c>
    </row>
    <row r="100" ht="33" customHeight="1"/>
    <row r="101" ht="14" customHeight="1"/>
  </sheetData>
  <hyperlinks>
    <hyperlink ref="C5" r:id="rId1" xr:uid="{253195ED-BAC3-F446-8BD7-66F98317D9B9}"/>
    <hyperlink ref="E5" r:id="rId2" xr:uid="{C1F9B835-CB81-044A-8536-DCCE9739562B}"/>
    <hyperlink ref="E8" r:id="rId3" xr:uid="{370ED943-0F2D-F04F-849E-8E9FE90CCCF1}"/>
    <hyperlink ref="B10" r:id="rId4" display="&quot;A Guideline to Limit Indoor Airborne Transmission of COVID-19&quot;" xr:uid="{8407DEBE-2FC0-4246-AA81-39C2B1B1A52E}"/>
    <hyperlink ref="B13" r:id="rId5" xr:uid="{EF29A699-9E91-984D-A4F2-132D27E9439D}"/>
  </hyperlinks>
  <pageMargins left="0.7" right="0.7" top="0.75" bottom="0.75" header="0.3" footer="0.3"/>
  <pageSetup orientation="portrait" horizontalDpi="0" verticalDpi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5A8B-923E-084A-8F56-9C1D1591430A}">
  <dimension ref="A1:I113"/>
  <sheetViews>
    <sheetView topLeftCell="A2" workbookViewId="0">
      <selection activeCell="F4" sqref="F4"/>
    </sheetView>
  </sheetViews>
  <sheetFormatPr baseColWidth="10" defaultColWidth="10.6640625" defaultRowHeight="16"/>
  <cols>
    <col min="1" max="1" width="7.6640625" customWidth="1"/>
    <col min="2" max="2" width="7.5" customWidth="1"/>
    <col min="4" max="4" width="12.1640625" bestFit="1" customWidth="1"/>
  </cols>
  <sheetData>
    <row r="1" spans="1:9">
      <c r="A1" s="13" t="s">
        <v>29</v>
      </c>
      <c r="B1" t="s">
        <v>27</v>
      </c>
      <c r="C1" t="s">
        <v>28</v>
      </c>
    </row>
    <row r="2" spans="1:9">
      <c r="A2">
        <v>0</v>
      </c>
      <c r="B2">
        <v>10000</v>
      </c>
      <c r="C2" t="s">
        <v>31</v>
      </c>
      <c r="D2" t="s">
        <v>32</v>
      </c>
      <c r="E2" t="s">
        <v>30</v>
      </c>
      <c r="F2" t="s">
        <v>33</v>
      </c>
      <c r="H2">
        <f>'Guideline Calculator'!C67/30</f>
        <v>0.466559554951748</v>
      </c>
      <c r="I2" t="s">
        <v>66</v>
      </c>
    </row>
    <row r="3" spans="1:9">
      <c r="A3">
        <f>H2</f>
        <v>0.466559554951748</v>
      </c>
      <c r="B3">
        <f>1+C3*(1+1/(E3*A3))/(D3*A3)</f>
        <v>1098.8065061140223</v>
      </c>
      <c r="C3">
        <f>'Guideline Calculator'!C52</f>
        <v>0.1</v>
      </c>
      <c r="D3" s="21">
        <f>'Guideline Calculator'!C51</f>
        <v>3.0317304234618505E-4</v>
      </c>
      <c r="E3">
        <f>'Guideline Calculator'!C45</f>
        <v>3.8770602733798056</v>
      </c>
      <c r="F3">
        <f>ROUNDDOWN('Guideline Calculator'!C18/36,0)</f>
        <v>25</v>
      </c>
    </row>
    <row r="4" spans="1:9">
      <c r="A4">
        <f>A3+(A3-A2)</f>
        <v>0.933119109903496</v>
      </c>
      <c r="B4">
        <f t="shared" ref="B4:B67" si="0">1+C4*(1+1/(E4*A4))/(D4*A4)</f>
        <v>452.19467388959168</v>
      </c>
      <c r="C4">
        <f>C3</f>
        <v>0.1</v>
      </c>
      <c r="D4">
        <f>D3</f>
        <v>3.0317304234618505E-4</v>
      </c>
      <c r="E4">
        <f>E3</f>
        <v>3.8770602733798056</v>
      </c>
      <c r="F4">
        <f>F3</f>
        <v>25</v>
      </c>
    </row>
    <row r="5" spans="1:9">
      <c r="A5">
        <f t="shared" ref="A5:A68" si="1">A4+(A4-A3)</f>
        <v>1.3996786648552439</v>
      </c>
      <c r="B5">
        <f t="shared" si="0"/>
        <v>280.08343166696784</v>
      </c>
      <c r="C5">
        <f t="shared" ref="C5:F43" si="2">C4</f>
        <v>0.1</v>
      </c>
      <c r="D5">
        <f t="shared" si="2"/>
        <v>3.0317304234618505E-4</v>
      </c>
      <c r="E5">
        <f t="shared" si="2"/>
        <v>3.8770602733798056</v>
      </c>
      <c r="F5">
        <f t="shared" si="2"/>
        <v>25</v>
      </c>
    </row>
    <row r="6" spans="1:9">
      <c r="A6">
        <f t="shared" si="1"/>
        <v>1.8662382198069918</v>
      </c>
      <c r="B6">
        <f t="shared" si="0"/>
        <v>202.17019215294096</v>
      </c>
      <c r="C6">
        <f t="shared" si="2"/>
        <v>0.1</v>
      </c>
      <c r="D6">
        <f t="shared" si="2"/>
        <v>3.0317304234618505E-4</v>
      </c>
      <c r="E6">
        <f t="shared" si="2"/>
        <v>3.8770602733798056</v>
      </c>
      <c r="F6">
        <f>F5</f>
        <v>25</v>
      </c>
    </row>
    <row r="7" spans="1:9">
      <c r="A7">
        <f t="shared" si="1"/>
        <v>2.3327977747587396</v>
      </c>
      <c r="B7">
        <f t="shared" si="0"/>
        <v>158.027810555656</v>
      </c>
      <c r="C7">
        <f t="shared" si="2"/>
        <v>0.1</v>
      </c>
      <c r="D7">
        <f t="shared" si="2"/>
        <v>3.0317304234618505E-4</v>
      </c>
      <c r="E7">
        <f t="shared" si="2"/>
        <v>3.8770602733798056</v>
      </c>
      <c r="F7">
        <f t="shared" si="2"/>
        <v>25</v>
      </c>
    </row>
    <row r="8" spans="1:9">
      <c r="A8">
        <f t="shared" si="1"/>
        <v>2.7993573297104875</v>
      </c>
      <c r="B8">
        <f t="shared" si="0"/>
        <v>129.68520703710402</v>
      </c>
      <c r="C8">
        <f t="shared" si="2"/>
        <v>0.1</v>
      </c>
      <c r="D8">
        <f t="shared" si="2"/>
        <v>3.0317304234618505E-4</v>
      </c>
      <c r="E8">
        <f t="shared" si="2"/>
        <v>3.8770602733798056</v>
      </c>
      <c r="F8">
        <f t="shared" si="2"/>
        <v>25</v>
      </c>
    </row>
    <row r="9" spans="1:9">
      <c r="A9">
        <f t="shared" si="1"/>
        <v>3.2659168846622353</v>
      </c>
      <c r="B9">
        <f t="shared" si="0"/>
        <v>109.97223760775691</v>
      </c>
      <c r="C9">
        <f t="shared" si="2"/>
        <v>0.1</v>
      </c>
      <c r="D9">
        <f t="shared" si="2"/>
        <v>3.0317304234618505E-4</v>
      </c>
      <c r="E9">
        <f t="shared" si="2"/>
        <v>3.8770602733798056</v>
      </c>
      <c r="F9">
        <f t="shared" si="2"/>
        <v>25</v>
      </c>
    </row>
    <row r="10" spans="1:9">
      <c r="A10">
        <f t="shared" si="1"/>
        <v>3.7324764396139831</v>
      </c>
      <c r="B10">
        <f t="shared" si="0"/>
        <v>95.478309878506764</v>
      </c>
      <c r="C10">
        <f t="shared" si="2"/>
        <v>0.1</v>
      </c>
      <c r="D10">
        <f t="shared" si="2"/>
        <v>3.0317304234618505E-4</v>
      </c>
      <c r="E10">
        <f t="shared" si="2"/>
        <v>3.8770602733798056</v>
      </c>
      <c r="F10">
        <f t="shared" si="2"/>
        <v>25</v>
      </c>
    </row>
    <row r="11" spans="1:9">
      <c r="A11">
        <f t="shared" si="1"/>
        <v>4.1990359945657314</v>
      </c>
      <c r="B11">
        <f t="shared" si="0"/>
        <v>84.377580514429354</v>
      </c>
      <c r="C11">
        <f t="shared" si="2"/>
        <v>0.1</v>
      </c>
      <c r="D11">
        <f t="shared" si="2"/>
        <v>3.0317304234618505E-4</v>
      </c>
      <c r="E11">
        <f t="shared" si="2"/>
        <v>3.8770602733798056</v>
      </c>
      <c r="F11">
        <f t="shared" si="2"/>
        <v>25</v>
      </c>
    </row>
    <row r="12" spans="1:9">
      <c r="A12">
        <f t="shared" si="1"/>
        <v>4.6655955495174801</v>
      </c>
      <c r="B12">
        <f t="shared" si="0"/>
        <v>75.605562111131206</v>
      </c>
      <c r="C12">
        <f t="shared" si="2"/>
        <v>0.1</v>
      </c>
      <c r="D12">
        <f t="shared" si="2"/>
        <v>3.0317304234618505E-4</v>
      </c>
      <c r="E12">
        <f t="shared" si="2"/>
        <v>3.8770602733798056</v>
      </c>
      <c r="F12">
        <f t="shared" si="2"/>
        <v>25</v>
      </c>
    </row>
    <row r="13" spans="1:9">
      <c r="A13">
        <f t="shared" si="1"/>
        <v>5.1321551044692288</v>
      </c>
      <c r="B13">
        <f t="shared" si="0"/>
        <v>68.500234715350928</v>
      </c>
      <c r="C13">
        <f t="shared" si="2"/>
        <v>0.1</v>
      </c>
      <c r="D13">
        <f t="shared" si="2"/>
        <v>3.0317304234618505E-4</v>
      </c>
      <c r="E13">
        <f t="shared" si="2"/>
        <v>3.8770602733798056</v>
      </c>
      <c r="F13">
        <f t="shared" si="2"/>
        <v>25</v>
      </c>
    </row>
    <row r="14" spans="1:9">
      <c r="A14">
        <f t="shared" si="1"/>
        <v>5.5987146594209776</v>
      </c>
      <c r="B14">
        <f t="shared" si="0"/>
        <v>62.628476319456993</v>
      </c>
      <c r="C14">
        <f t="shared" si="2"/>
        <v>0.1</v>
      </c>
      <c r="D14">
        <f t="shared" si="2"/>
        <v>3.0317304234618505E-4</v>
      </c>
      <c r="E14">
        <f t="shared" si="2"/>
        <v>3.8770602733798056</v>
      </c>
      <c r="F14">
        <f t="shared" si="2"/>
        <v>25</v>
      </c>
    </row>
    <row r="15" spans="1:9">
      <c r="A15">
        <f t="shared" si="1"/>
        <v>6.0652742143727263</v>
      </c>
      <c r="B15">
        <f t="shared" si="0"/>
        <v>57.695105203823353</v>
      </c>
      <c r="C15">
        <f t="shared" si="2"/>
        <v>0.1</v>
      </c>
      <c r="D15">
        <f t="shared" si="2"/>
        <v>3.0317304234618505E-4</v>
      </c>
      <c r="E15">
        <f t="shared" si="2"/>
        <v>3.8770602733798056</v>
      </c>
      <c r="F15">
        <f t="shared" si="2"/>
        <v>25</v>
      </c>
    </row>
    <row r="16" spans="1:9">
      <c r="A16">
        <f t="shared" si="1"/>
        <v>6.531833769324475</v>
      </c>
      <c r="B16">
        <f t="shared" si="0"/>
        <v>53.492066167808638</v>
      </c>
      <c r="C16">
        <f t="shared" si="2"/>
        <v>0.1</v>
      </c>
      <c r="D16">
        <f t="shared" si="2"/>
        <v>3.0317304234618505E-4</v>
      </c>
      <c r="E16">
        <f t="shared" si="2"/>
        <v>3.8770602733798056</v>
      </c>
      <c r="F16">
        <f t="shared" si="2"/>
        <v>25</v>
      </c>
    </row>
    <row r="17" spans="1:6">
      <c r="A17">
        <f t="shared" si="1"/>
        <v>6.9983933242762237</v>
      </c>
      <c r="B17">
        <f t="shared" si="0"/>
        <v>49.868520703710374</v>
      </c>
      <c r="C17">
        <f t="shared" si="2"/>
        <v>0.1</v>
      </c>
      <c r="D17">
        <f t="shared" si="2"/>
        <v>3.0317304234618505E-4</v>
      </c>
      <c r="E17">
        <f t="shared" si="2"/>
        <v>3.8770602733798056</v>
      </c>
      <c r="F17">
        <f t="shared" si="2"/>
        <v>25</v>
      </c>
    </row>
    <row r="18" spans="1:6">
      <c r="A18">
        <f t="shared" si="1"/>
        <v>7.4649528792279725</v>
      </c>
      <c r="B18">
        <f t="shared" si="0"/>
        <v>46.712458389762418</v>
      </c>
      <c r="C18">
        <f t="shared" si="2"/>
        <v>0.1</v>
      </c>
      <c r="D18">
        <f t="shared" si="2"/>
        <v>3.0317304234618505E-4</v>
      </c>
      <c r="E18">
        <f t="shared" si="2"/>
        <v>3.8770602733798056</v>
      </c>
      <c r="F18">
        <f t="shared" si="2"/>
        <v>25</v>
      </c>
    </row>
    <row r="19" spans="1:6">
      <c r="A19">
        <f t="shared" si="1"/>
        <v>7.9315124341797212</v>
      </c>
      <c r="B19">
        <f t="shared" si="0"/>
        <v>43.938967256828796</v>
      </c>
      <c r="C19">
        <f t="shared" si="2"/>
        <v>0.1</v>
      </c>
      <c r="D19">
        <f t="shared" si="2"/>
        <v>3.0317304234618505E-4</v>
      </c>
      <c r="E19">
        <f t="shared" si="2"/>
        <v>3.8770602733798056</v>
      </c>
      <c r="F19">
        <f t="shared" si="2"/>
        <v>25</v>
      </c>
    </row>
    <row r="20" spans="1:6">
      <c r="A20">
        <f t="shared" si="1"/>
        <v>8.3980719891314699</v>
      </c>
      <c r="B20">
        <f t="shared" si="0"/>
        <v>41.482511502061314</v>
      </c>
      <c r="C20">
        <f t="shared" si="2"/>
        <v>0.1</v>
      </c>
      <c r="D20">
        <f t="shared" si="2"/>
        <v>3.0317304234618505E-4</v>
      </c>
      <c r="E20">
        <f t="shared" si="2"/>
        <v>3.8770602733798056</v>
      </c>
      <c r="F20">
        <f t="shared" si="2"/>
        <v>25</v>
      </c>
    </row>
    <row r="21" spans="1:6">
      <c r="A21">
        <f t="shared" si="1"/>
        <v>8.8646315440832186</v>
      </c>
      <c r="B21">
        <f t="shared" si="0"/>
        <v>39.29170613881498</v>
      </c>
      <c r="C21">
        <f t="shared" si="2"/>
        <v>0.1</v>
      </c>
      <c r="D21">
        <f t="shared" si="2"/>
        <v>3.0317304234618505E-4</v>
      </c>
      <c r="E21">
        <f t="shared" si="2"/>
        <v>3.8770602733798056</v>
      </c>
      <c r="F21">
        <f t="shared" si="2"/>
        <v>25</v>
      </c>
    </row>
    <row r="22" spans="1:6">
      <c r="A22">
        <f t="shared" si="1"/>
        <v>9.3311910990349674</v>
      </c>
      <c r="B22">
        <f t="shared" si="0"/>
        <v>37.325695263891376</v>
      </c>
      <c r="C22">
        <f t="shared" si="2"/>
        <v>0.1</v>
      </c>
      <c r="D22">
        <f t="shared" si="2"/>
        <v>3.0317304234618505E-4</v>
      </c>
      <c r="E22">
        <f t="shared" si="2"/>
        <v>3.8770602733798056</v>
      </c>
      <c r="F22">
        <f t="shared" si="2"/>
        <v>25</v>
      </c>
    </row>
    <row r="23" spans="1:6">
      <c r="A23">
        <f t="shared" si="1"/>
        <v>9.7977506539867161</v>
      </c>
      <c r="B23">
        <f t="shared" si="0"/>
        <v>35.55158797052357</v>
      </c>
      <c r="C23">
        <f t="shared" si="2"/>
        <v>0.1</v>
      </c>
      <c r="D23">
        <f t="shared" si="2"/>
        <v>3.0317304234618505E-4</v>
      </c>
      <c r="E23">
        <f t="shared" si="2"/>
        <v>3.8770602733798056</v>
      </c>
      <c r="F23">
        <f t="shared" si="2"/>
        <v>25</v>
      </c>
    </row>
    <row r="24" spans="1:6">
      <c r="A24">
        <f t="shared" si="1"/>
        <v>10.264310208938465</v>
      </c>
      <c r="B24">
        <f t="shared" si="0"/>
        <v>33.942608438936439</v>
      </c>
      <c r="C24">
        <f t="shared" si="2"/>
        <v>0.1</v>
      </c>
      <c r="D24">
        <f t="shared" si="2"/>
        <v>3.0317304234618505E-4</v>
      </c>
      <c r="E24">
        <f t="shared" si="2"/>
        <v>3.8770602733798056</v>
      </c>
      <c r="F24">
        <f t="shared" si="2"/>
        <v>25</v>
      </c>
    </row>
    <row r="25" spans="1:6">
      <c r="A25">
        <f t="shared" si="1"/>
        <v>10.730869763890214</v>
      </c>
      <c r="B25">
        <f t="shared" si="0"/>
        <v>32.476738513968961</v>
      </c>
      <c r="C25">
        <f t="shared" si="2"/>
        <v>0.1</v>
      </c>
      <c r="D25">
        <f t="shared" si="2"/>
        <v>3.0317304234618505E-4</v>
      </c>
      <c r="E25">
        <f t="shared" si="2"/>
        <v>3.8770602733798056</v>
      </c>
      <c r="F25">
        <f t="shared" si="2"/>
        <v>25</v>
      </c>
    </row>
    <row r="26" spans="1:6">
      <c r="A26">
        <f t="shared" si="1"/>
        <v>11.197429318841962</v>
      </c>
      <c r="B26">
        <f t="shared" si="0"/>
        <v>31.135706359954732</v>
      </c>
      <c r="C26">
        <f>C19</f>
        <v>0.1</v>
      </c>
      <c r="D26">
        <f t="shared" si="2"/>
        <v>3.0317304234618505E-4</v>
      </c>
      <c r="E26">
        <f t="shared" si="2"/>
        <v>3.8770602733798056</v>
      </c>
      <c r="F26">
        <f>F19</f>
        <v>25</v>
      </c>
    </row>
    <row r="27" spans="1:6">
      <c r="A27">
        <f t="shared" si="1"/>
        <v>11.663988873793711</v>
      </c>
      <c r="B27">
        <f t="shared" si="0"/>
        <v>29.904222484445228</v>
      </c>
      <c r="C27">
        <f t="shared" si="2"/>
        <v>0.1</v>
      </c>
      <c r="D27">
        <f t="shared" si="2"/>
        <v>3.0317304234618505E-4</v>
      </c>
      <c r="E27">
        <f t="shared" si="2"/>
        <v>3.8770602733798056</v>
      </c>
      <c r="F27">
        <f t="shared" si="2"/>
        <v>25</v>
      </c>
    </row>
    <row r="28" spans="1:6">
      <c r="A28">
        <f t="shared" si="1"/>
        <v>12.13054842874546</v>
      </c>
      <c r="B28">
        <f t="shared" si="0"/>
        <v>28.769395328731665</v>
      </c>
      <c r="C28">
        <f t="shared" si="2"/>
        <v>0.1</v>
      </c>
      <c r="D28">
        <f t="shared" si="2"/>
        <v>3.0317304234618505E-4</v>
      </c>
      <c r="E28">
        <f t="shared" si="2"/>
        <v>3.8770602733798056</v>
      </c>
      <c r="F28">
        <f t="shared" si="2"/>
        <v>25</v>
      </c>
    </row>
    <row r="29" spans="1:6">
      <c r="A29">
        <f t="shared" si="1"/>
        <v>12.597107983697208</v>
      </c>
      <c r="B29">
        <f t="shared" si="0"/>
        <v>27.720279055784573</v>
      </c>
      <c r="C29">
        <f t="shared" si="2"/>
        <v>0.1</v>
      </c>
      <c r="D29">
        <f t="shared" si="2"/>
        <v>3.0317304234618505E-4</v>
      </c>
      <c r="E29">
        <f t="shared" si="2"/>
        <v>3.8770602733798056</v>
      </c>
      <c r="F29">
        <f t="shared" si="2"/>
        <v>25</v>
      </c>
    </row>
    <row r="30" spans="1:6">
      <c r="A30">
        <f t="shared" si="1"/>
        <v>13.063667538648957</v>
      </c>
      <c r="B30">
        <f t="shared" si="0"/>
        <v>26.747519924886863</v>
      </c>
      <c r="C30">
        <f t="shared" si="2"/>
        <v>0.1</v>
      </c>
      <c r="D30">
        <f t="shared" si="2"/>
        <v>3.0317304234618505E-4</v>
      </c>
      <c r="E30">
        <f t="shared" si="2"/>
        <v>3.8770602733798056</v>
      </c>
      <c r="F30">
        <f t="shared" si="2"/>
        <v>25</v>
      </c>
    </row>
    <row r="31" spans="1:6">
      <c r="A31">
        <f t="shared" si="1"/>
        <v>13.530227093600706</v>
      </c>
      <c r="B31">
        <f t="shared" si="0"/>
        <v>25.843077063680902</v>
      </c>
      <c r="C31">
        <f t="shared" si="2"/>
        <v>0.1</v>
      </c>
      <c r="D31">
        <f t="shared" si="2"/>
        <v>3.0317304234618505E-4</v>
      </c>
      <c r="E31">
        <f t="shared" si="2"/>
        <v>3.8770602733798056</v>
      </c>
      <c r="F31">
        <f t="shared" si="2"/>
        <v>25</v>
      </c>
    </row>
    <row r="32" spans="1:6">
      <c r="A32">
        <f t="shared" si="1"/>
        <v>13.996786648552455</v>
      </c>
      <c r="B32">
        <f t="shared" si="0"/>
        <v>24.999999999999982</v>
      </c>
      <c r="C32">
        <f t="shared" si="2"/>
        <v>0.1</v>
      </c>
      <c r="D32">
        <f t="shared" si="2"/>
        <v>3.0317304234618505E-4</v>
      </c>
      <c r="E32">
        <f t="shared" si="2"/>
        <v>3.8770602733798056</v>
      </c>
      <c r="F32">
        <f t="shared" si="2"/>
        <v>25</v>
      </c>
    </row>
    <row r="33" spans="1:6">
      <c r="A33">
        <f t="shared" si="1"/>
        <v>14.463346203504203</v>
      </c>
      <c r="B33">
        <f t="shared" si="0"/>
        <v>24.212249936986808</v>
      </c>
      <c r="C33">
        <f t="shared" si="2"/>
        <v>0.1</v>
      </c>
      <c r="D33">
        <f t="shared" si="2"/>
        <v>3.0317304234618505E-4</v>
      </c>
      <c r="E33">
        <f t="shared" si="2"/>
        <v>3.8770602733798056</v>
      </c>
      <c r="F33">
        <f t="shared" si="2"/>
        <v>25</v>
      </c>
    </row>
    <row r="34" spans="1:6">
      <c r="A34">
        <f t="shared" si="1"/>
        <v>14.929905758455952</v>
      </c>
      <c r="B34">
        <f t="shared" si="0"/>
        <v>23.474555057508468</v>
      </c>
      <c r="C34">
        <f t="shared" si="2"/>
        <v>0.1</v>
      </c>
      <c r="D34">
        <f t="shared" si="2"/>
        <v>3.0317304234618505E-4</v>
      </c>
      <c r="E34">
        <f t="shared" si="2"/>
        <v>3.8770602733798056</v>
      </c>
      <c r="F34">
        <f t="shared" si="2"/>
        <v>25</v>
      </c>
    </row>
    <row r="35" spans="1:6">
      <c r="A35">
        <f t="shared" si="1"/>
        <v>15.396465313407701</v>
      </c>
      <c r="B35">
        <f t="shared" si="0"/>
        <v>22.782292532904506</v>
      </c>
      <c r="C35">
        <f t="shared" si="2"/>
        <v>0.1</v>
      </c>
      <c r="D35">
        <f t="shared" si="2"/>
        <v>3.0317304234618505E-4</v>
      </c>
      <c r="E35">
        <f t="shared" si="2"/>
        <v>3.8770602733798056</v>
      </c>
      <c r="F35">
        <f t="shared" si="2"/>
        <v>25</v>
      </c>
    </row>
    <row r="36" spans="1:6">
      <c r="A36">
        <f t="shared" si="1"/>
        <v>15.863024868359449</v>
      </c>
      <c r="B36">
        <f t="shared" si="0"/>
        <v>22.131391658976948</v>
      </c>
      <c r="C36">
        <f t="shared" si="2"/>
        <v>0.1</v>
      </c>
      <c r="D36">
        <f t="shared" si="2"/>
        <v>3.0317304234618505E-4</v>
      </c>
      <c r="E36">
        <f t="shared" si="2"/>
        <v>3.8770602733798056</v>
      </c>
      <c r="F36">
        <f t="shared" si="2"/>
        <v>25</v>
      </c>
    </row>
    <row r="37" spans="1:6">
      <c r="A37">
        <f t="shared" si="1"/>
        <v>16.329584423311196</v>
      </c>
      <c r="B37">
        <f t="shared" si="0"/>
        <v>21.518253834466691</v>
      </c>
      <c r="C37">
        <f t="shared" si="2"/>
        <v>0.1</v>
      </c>
      <c r="D37">
        <f t="shared" si="2"/>
        <v>3.0317304234618505E-4</v>
      </c>
      <c r="E37">
        <f t="shared" si="2"/>
        <v>3.8770602733798056</v>
      </c>
      <c r="F37">
        <f t="shared" si="2"/>
        <v>25</v>
      </c>
    </row>
    <row r="38" spans="1:6">
      <c r="A38">
        <f t="shared" si="1"/>
        <v>16.796143978262943</v>
      </c>
      <c r="B38">
        <f t="shared" si="0"/>
        <v>20.93968606224232</v>
      </c>
      <c r="C38">
        <f t="shared" si="2"/>
        <v>0.1</v>
      </c>
      <c r="D38">
        <f t="shared" si="2"/>
        <v>3.0317304234618505E-4</v>
      </c>
      <c r="E38">
        <f t="shared" si="2"/>
        <v>3.8770602733798056</v>
      </c>
      <c r="F38">
        <f t="shared" si="2"/>
        <v>25</v>
      </c>
    </row>
    <row r="39" spans="1:6">
      <c r="A39">
        <f t="shared" si="1"/>
        <v>17.26270353321469</v>
      </c>
      <c r="B39">
        <f t="shared" si="0"/>
        <v>20.392845380650396</v>
      </c>
      <c r="C39">
        <f t="shared" si="2"/>
        <v>0.1</v>
      </c>
      <c r="D39">
        <f t="shared" si="2"/>
        <v>3.0317304234618505E-4</v>
      </c>
      <c r="E39">
        <f t="shared" si="2"/>
        <v>3.8770602733798056</v>
      </c>
      <c r="F39">
        <f t="shared" si="2"/>
        <v>25</v>
      </c>
    </row>
    <row r="40" spans="1:6">
      <c r="A40">
        <f t="shared" si="1"/>
        <v>17.729263088166437</v>
      </c>
      <c r="B40">
        <f t="shared" si="0"/>
        <v>19.875192185287215</v>
      </c>
      <c r="C40">
        <f t="shared" si="2"/>
        <v>0.1</v>
      </c>
      <c r="D40">
        <f t="shared" si="2"/>
        <v>3.0317304234618505E-4</v>
      </c>
      <c r="E40">
        <f t="shared" si="2"/>
        <v>3.8770602733798056</v>
      </c>
      <c r="F40">
        <f t="shared" si="2"/>
        <v>25</v>
      </c>
    </row>
    <row r="41" spans="1:6">
      <c r="A41">
        <f t="shared" si="1"/>
        <v>18.195822643118184</v>
      </c>
      <c r="B41">
        <f t="shared" si="0"/>
        <v>19.384450825114452</v>
      </c>
      <c r="C41">
        <f t="shared" si="2"/>
        <v>0.1</v>
      </c>
      <c r="D41">
        <f t="shared" si="2"/>
        <v>3.0317304234618505E-4</v>
      </c>
      <c r="E41">
        <f t="shared" si="2"/>
        <v>3.8770602733798056</v>
      </c>
      <c r="F41">
        <f t="shared" si="2"/>
        <v>25</v>
      </c>
    </row>
    <row r="42" spans="1:6">
      <c r="A42">
        <f t="shared" si="1"/>
        <v>18.662382198069931</v>
      </c>
      <c r="B42">
        <f t="shared" si="0"/>
        <v>18.918576184027142</v>
      </c>
      <c r="C42">
        <f t="shared" si="2"/>
        <v>0.1</v>
      </c>
      <c r="D42">
        <f t="shared" si="2"/>
        <v>3.0317304234618505E-4</v>
      </c>
      <c r="E42">
        <f t="shared" si="2"/>
        <v>3.8770602733798056</v>
      </c>
      <c r="F42">
        <f t="shared" si="2"/>
        <v>25</v>
      </c>
    </row>
    <row r="43" spans="1:6">
      <c r="A43">
        <f t="shared" si="1"/>
        <v>19.128941753021678</v>
      </c>
      <c r="B43">
        <f t="shared" si="0"/>
        <v>18.475725213496595</v>
      </c>
      <c r="C43">
        <f t="shared" si="2"/>
        <v>0.1</v>
      </c>
      <c r="D43">
        <f t="shared" si="2"/>
        <v>3.0317304234618505E-4</v>
      </c>
      <c r="E43">
        <f t="shared" si="2"/>
        <v>3.8770602733798056</v>
      </c>
      <c r="F43">
        <f t="shared" si="2"/>
        <v>25</v>
      </c>
    </row>
    <row r="44" spans="1:6">
      <c r="A44">
        <f t="shared" si="1"/>
        <v>19.595501307973425</v>
      </c>
      <c r="B44">
        <f t="shared" si="0"/>
        <v>18.054232581254038</v>
      </c>
      <c r="C44">
        <f>C42</f>
        <v>0.1</v>
      </c>
      <c r="D44">
        <f t="shared" ref="D44:D107" si="3">D43</f>
        <v>3.0317304234618505E-4</v>
      </c>
      <c r="E44">
        <f>E42</f>
        <v>3.8770602733798056</v>
      </c>
      <c r="F44">
        <f>F42</f>
        <v>25</v>
      </c>
    </row>
    <row r="45" spans="1:6">
      <c r="A45">
        <f t="shared" si="1"/>
        <v>20.062060862925172</v>
      </c>
      <c r="B45">
        <f t="shared" si="0"/>
        <v>17.652589758126805</v>
      </c>
      <c r="C45">
        <f t="shared" ref="C45:C108" si="4">C43</f>
        <v>0.1</v>
      </c>
      <c r="D45">
        <f t="shared" si="3"/>
        <v>3.0317304234618505E-4</v>
      </c>
      <c r="E45">
        <f t="shared" ref="E45:F108" si="5">E43</f>
        <v>3.8770602733798056</v>
      </c>
      <c r="F45">
        <f t="shared" si="5"/>
        <v>25</v>
      </c>
    </row>
    <row r="46" spans="1:6">
      <c r="A46">
        <f t="shared" si="1"/>
        <v>20.528620417876919</v>
      </c>
      <c r="B46">
        <f t="shared" si="0"/>
        <v>17.269426989783479</v>
      </c>
      <c r="C46">
        <f t="shared" si="4"/>
        <v>0.1</v>
      </c>
      <c r="D46">
        <f t="shared" si="3"/>
        <v>3.0317304234618505E-4</v>
      </c>
      <c r="E46">
        <f t="shared" si="5"/>
        <v>3.8770602733798056</v>
      </c>
      <c r="F46">
        <f t="shared" si="5"/>
        <v>25</v>
      </c>
    </row>
    <row r="47" spans="1:6">
      <c r="A47">
        <f t="shared" si="1"/>
        <v>20.995179972828666</v>
      </c>
      <c r="B47">
        <f t="shared" si="0"/>
        <v>16.903497699587732</v>
      </c>
      <c r="C47">
        <f t="shared" si="4"/>
        <v>0.1</v>
      </c>
      <c r="D47">
        <f t="shared" si="3"/>
        <v>3.0317304234618505E-4</v>
      </c>
      <c r="E47">
        <f t="shared" si="5"/>
        <v>3.8770602733798056</v>
      </c>
      <c r="F47">
        <f t="shared" si="5"/>
        <v>25</v>
      </c>
    </row>
    <row r="48" spans="1:6">
      <c r="A48">
        <f t="shared" si="1"/>
        <v>21.461739527780413</v>
      </c>
      <c r="B48">
        <f t="shared" si="0"/>
        <v>16.553664948539463</v>
      </c>
      <c r="C48">
        <f t="shared" si="4"/>
        <v>0.1</v>
      </c>
      <c r="D48">
        <f t="shared" si="3"/>
        <v>3.0317304234618505E-4</v>
      </c>
      <c r="E48">
        <f t="shared" si="5"/>
        <v>3.8770602733798056</v>
      </c>
      <c r="F48">
        <f t="shared" si="5"/>
        <v>25</v>
      </c>
    </row>
    <row r="49" spans="1:6">
      <c r="A49">
        <f t="shared" si="1"/>
        <v>21.92829908273216</v>
      </c>
      <c r="B49">
        <f t="shared" si="0"/>
        <v>16.218889642622841</v>
      </c>
      <c r="C49">
        <f t="shared" si="4"/>
        <v>0.1</v>
      </c>
      <c r="D49">
        <f t="shared" si="3"/>
        <v>3.0317304234618505E-4</v>
      </c>
      <c r="E49">
        <f t="shared" si="5"/>
        <v>3.8770602733798056</v>
      </c>
      <c r="F49">
        <f t="shared" si="5"/>
        <v>25</v>
      </c>
    </row>
    <row r="50" spans="1:6">
      <c r="A50">
        <f t="shared" si="1"/>
        <v>22.394858637683907</v>
      </c>
      <c r="B50">
        <f t="shared" si="0"/>
        <v>15.898220230033937</v>
      </c>
      <c r="C50">
        <f t="shared" si="4"/>
        <v>0.1</v>
      </c>
      <c r="D50">
        <f t="shared" si="3"/>
        <v>3.0317304234618505E-4</v>
      </c>
      <c r="E50">
        <f t="shared" si="5"/>
        <v>3.8770602733798056</v>
      </c>
      <c r="F50">
        <f t="shared" si="5"/>
        <v>25</v>
      </c>
    </row>
    <row r="51" spans="1:6">
      <c r="A51">
        <f t="shared" si="1"/>
        <v>22.861418192635654</v>
      </c>
      <c r="B51">
        <f t="shared" si="0"/>
        <v>15.59078367323721</v>
      </c>
      <c r="C51">
        <f t="shared" si="4"/>
        <v>0.1</v>
      </c>
      <c r="D51">
        <f t="shared" si="3"/>
        <v>3.0317304234618505E-4</v>
      </c>
      <c r="E51">
        <f t="shared" si="5"/>
        <v>3.8770602733798056</v>
      </c>
      <c r="F51">
        <f t="shared" si="5"/>
        <v>25</v>
      </c>
    </row>
    <row r="52" spans="1:6">
      <c r="A52">
        <f t="shared" si="1"/>
        <v>23.327977747587401</v>
      </c>
      <c r="B52">
        <f t="shared" si="0"/>
        <v>15.295777515554756</v>
      </c>
      <c r="C52">
        <f t="shared" si="4"/>
        <v>0.1</v>
      </c>
      <c r="D52">
        <f t="shared" si="3"/>
        <v>3.0317304234618505E-4</v>
      </c>
      <c r="E52">
        <f t="shared" si="5"/>
        <v>3.8770602733798056</v>
      </c>
      <c r="F52">
        <f t="shared" si="5"/>
        <v>25</v>
      </c>
    </row>
    <row r="53" spans="1:6">
      <c r="A53">
        <f t="shared" si="1"/>
        <v>23.794537302539148</v>
      </c>
      <c r="B53">
        <f t="shared" si="0"/>
        <v>15.012462890554106</v>
      </c>
      <c r="C53">
        <f t="shared" si="4"/>
        <v>0.1</v>
      </c>
      <c r="D53">
        <f t="shared" si="3"/>
        <v>3.0317304234618505E-4</v>
      </c>
      <c r="E53">
        <f t="shared" si="5"/>
        <v>3.8770602733798056</v>
      </c>
      <c r="F53">
        <f t="shared" si="5"/>
        <v>25</v>
      </c>
    </row>
    <row r="54" spans="1:6">
      <c r="A54">
        <f t="shared" si="1"/>
        <v>24.261096857490895</v>
      </c>
      <c r="B54">
        <f t="shared" si="0"/>
        <v>14.740158346070851</v>
      </c>
      <c r="C54">
        <f t="shared" si="4"/>
        <v>0.1</v>
      </c>
      <c r="D54">
        <f t="shared" si="3"/>
        <v>3.0317304234618505E-4</v>
      </c>
      <c r="E54">
        <f t="shared" si="5"/>
        <v>3.8770602733798056</v>
      </c>
      <c r="F54">
        <f t="shared" si="5"/>
        <v>25</v>
      </c>
    </row>
    <row r="55" spans="1:6">
      <c r="A55">
        <f t="shared" si="1"/>
        <v>24.727656412442641</v>
      </c>
      <c r="B55">
        <f t="shared" si="0"/>
        <v>14.478234374232796</v>
      </c>
      <c r="C55">
        <f t="shared" si="4"/>
        <v>0.1</v>
      </c>
      <c r="D55">
        <f t="shared" si="3"/>
        <v>3.0317304234618505E-4</v>
      </c>
      <c r="E55">
        <f t="shared" si="5"/>
        <v>3.8770602733798056</v>
      </c>
      <c r="F55">
        <f t="shared" si="5"/>
        <v>25</v>
      </c>
    </row>
    <row r="56" spans="1:6">
      <c r="A56">
        <f t="shared" si="1"/>
        <v>25.194215967394388</v>
      </c>
      <c r="B56">
        <f t="shared" si="0"/>
        <v>14.226108555097488</v>
      </c>
      <c r="C56">
        <f t="shared" si="4"/>
        <v>0.1</v>
      </c>
      <c r="D56">
        <f t="shared" si="3"/>
        <v>3.0317304234618505E-4</v>
      </c>
      <c r="E56">
        <f t="shared" si="5"/>
        <v>3.8770602733798056</v>
      </c>
      <c r="F56">
        <f t="shared" si="5"/>
        <v>25</v>
      </c>
    </row>
    <row r="57" spans="1:6">
      <c r="A57">
        <f t="shared" si="1"/>
        <v>25.660775522346135</v>
      </c>
      <c r="B57">
        <f t="shared" si="0"/>
        <v>13.983241235077228</v>
      </c>
      <c r="C57">
        <f t="shared" si="4"/>
        <v>0.1</v>
      </c>
      <c r="D57">
        <f t="shared" si="3"/>
        <v>3.0317304234618505E-4</v>
      </c>
      <c r="E57">
        <f t="shared" si="5"/>
        <v>3.8770602733798056</v>
      </c>
      <c r="F57">
        <f t="shared" si="5"/>
        <v>25</v>
      </c>
    </row>
    <row r="58" spans="1:6">
      <c r="A58">
        <f t="shared" si="1"/>
        <v>26.127335077297882</v>
      </c>
      <c r="B58">
        <f t="shared" si="0"/>
        <v>13.749131672689082</v>
      </c>
      <c r="C58">
        <f t="shared" si="4"/>
        <v>0.1</v>
      </c>
      <c r="D58">
        <f t="shared" si="3"/>
        <v>3.0317304234618505E-4</v>
      </c>
      <c r="E58">
        <f t="shared" si="5"/>
        <v>3.8770602733798056</v>
      </c>
      <c r="F58">
        <f t="shared" si="5"/>
        <v>25</v>
      </c>
    </row>
    <row r="59" spans="1:6">
      <c r="A59">
        <f t="shared" si="1"/>
        <v>26.593894632249629</v>
      </c>
      <c r="B59">
        <f t="shared" si="0"/>
        <v>13.523314593720318</v>
      </c>
      <c r="C59">
        <f t="shared" si="4"/>
        <v>0.1</v>
      </c>
      <c r="D59">
        <f t="shared" si="3"/>
        <v>3.0317304234618505E-4</v>
      </c>
      <c r="E59">
        <f t="shared" si="5"/>
        <v>3.8770602733798056</v>
      </c>
      <c r="F59">
        <f t="shared" si="5"/>
        <v>25</v>
      </c>
    </row>
    <row r="60" spans="1:6">
      <c r="A60">
        <f t="shared" si="1"/>
        <v>27.060454187201376</v>
      </c>
      <c r="B60">
        <f t="shared" si="0"/>
        <v>13.305357105957686</v>
      </c>
      <c r="C60">
        <f t="shared" si="4"/>
        <v>0.1</v>
      </c>
      <c r="D60">
        <f t="shared" si="3"/>
        <v>3.0317304234618505E-4</v>
      </c>
      <c r="E60">
        <f t="shared" si="5"/>
        <v>3.8770602733798056</v>
      </c>
      <c r="F60">
        <f t="shared" si="5"/>
        <v>25</v>
      </c>
    </row>
    <row r="61" spans="1:6">
      <c r="A61">
        <f t="shared" si="1"/>
        <v>27.527013742153123</v>
      </c>
      <c r="B61">
        <f t="shared" si="0"/>
        <v>13.094855930446998</v>
      </c>
      <c r="C61">
        <f t="shared" si="4"/>
        <v>0.1</v>
      </c>
      <c r="D61">
        <f t="shared" si="3"/>
        <v>3.0317304234618505E-4</v>
      </c>
      <c r="E61">
        <f t="shared" si="5"/>
        <v>3.8770602733798056</v>
      </c>
      <c r="F61">
        <f t="shared" si="5"/>
        <v>25</v>
      </c>
    </row>
    <row r="62" spans="1:6">
      <c r="A62">
        <f t="shared" si="1"/>
        <v>27.99357329710487</v>
      </c>
      <c r="B62">
        <f t="shared" si="0"/>
        <v>12.891434912036207</v>
      </c>
      <c r="C62">
        <f t="shared" si="4"/>
        <v>0.1</v>
      </c>
      <c r="D62">
        <f t="shared" si="3"/>
        <v>3.0317304234618505E-4</v>
      </c>
      <c r="E62">
        <f t="shared" si="5"/>
        <v>3.8770602733798056</v>
      </c>
      <c r="F62">
        <f t="shared" si="5"/>
        <v>25</v>
      </c>
    </row>
    <row r="63" spans="1:6">
      <c r="A63">
        <f t="shared" si="1"/>
        <v>28.460132852056617</v>
      </c>
      <c r="B63">
        <f t="shared" si="0"/>
        <v>12.694742776881132</v>
      </c>
      <c r="C63">
        <f t="shared" si="4"/>
        <v>0.1</v>
      </c>
      <c r="D63">
        <f t="shared" si="3"/>
        <v>3.0317304234618505E-4</v>
      </c>
      <c r="E63">
        <f t="shared" si="5"/>
        <v>3.8770602733798056</v>
      </c>
      <c r="F63">
        <f t="shared" si="5"/>
        <v>25</v>
      </c>
    </row>
    <row r="64" spans="1:6">
      <c r="A64">
        <f t="shared" si="1"/>
        <v>28.926692407008364</v>
      </c>
      <c r="B64">
        <f t="shared" si="0"/>
        <v>12.504451108797875</v>
      </c>
      <c r="C64">
        <f t="shared" si="4"/>
        <v>0.1</v>
      </c>
      <c r="D64">
        <f t="shared" si="3"/>
        <v>3.0317304234618505E-4</v>
      </c>
      <c r="E64">
        <f t="shared" si="5"/>
        <v>3.8770602733798056</v>
      </c>
      <c r="F64">
        <f t="shared" si="5"/>
        <v>25</v>
      </c>
    </row>
    <row r="65" spans="1:6">
      <c r="A65">
        <f t="shared" si="1"/>
        <v>29.393251961960111</v>
      </c>
      <c r="B65">
        <f t="shared" si="0"/>
        <v>12.320252519945422</v>
      </c>
      <c r="C65">
        <f t="shared" si="4"/>
        <v>0.1</v>
      </c>
      <c r="D65">
        <f t="shared" si="3"/>
        <v>3.0317304234618505E-4</v>
      </c>
      <c r="E65">
        <f t="shared" si="5"/>
        <v>3.8770602733798056</v>
      </c>
      <c r="F65">
        <f t="shared" si="5"/>
        <v>25</v>
      </c>
    </row>
    <row r="66" spans="1:6">
      <c r="A66">
        <f t="shared" si="1"/>
        <v>29.859811516911858</v>
      </c>
      <c r="B66">
        <f t="shared" si="0"/>
        <v>12.141858994411066</v>
      </c>
      <c r="C66">
        <f t="shared" si="4"/>
        <v>0.1</v>
      </c>
      <c r="D66">
        <f t="shared" si="3"/>
        <v>3.0317304234618505E-4</v>
      </c>
      <c r="E66">
        <f t="shared" si="5"/>
        <v>3.8770602733798056</v>
      </c>
      <c r="F66">
        <f t="shared" si="5"/>
        <v>25</v>
      </c>
    </row>
    <row r="67" spans="1:6">
      <c r="A67">
        <f t="shared" si="1"/>
        <v>30.326371071863605</v>
      </c>
      <c r="B67">
        <f t="shared" si="0"/>
        <v>11.969000385929485</v>
      </c>
      <c r="C67">
        <f t="shared" si="4"/>
        <v>0.1</v>
      </c>
      <c r="D67">
        <f t="shared" si="3"/>
        <v>3.0317304234618505E-4</v>
      </c>
      <c r="E67">
        <f t="shared" si="5"/>
        <v>3.8770602733798056</v>
      </c>
      <c r="F67">
        <f t="shared" si="5"/>
        <v>25</v>
      </c>
    </row>
    <row r="68" spans="1:6">
      <c r="A68">
        <f t="shared" si="1"/>
        <v>30.792930626815352</v>
      </c>
      <c r="B68">
        <f t="shared" ref="B68:B113" si="6">1+C68*(1+1/(E68*A68))/(D68*A68)</f>
        <v>11.80142305325905</v>
      </c>
      <c r="C68">
        <f t="shared" si="4"/>
        <v>0.1</v>
      </c>
      <c r="D68">
        <f t="shared" si="3"/>
        <v>3.0317304234618505E-4</v>
      </c>
      <c r="E68">
        <f t="shared" si="5"/>
        <v>3.8770602733798056</v>
      </c>
      <c r="F68">
        <f t="shared" si="5"/>
        <v>25</v>
      </c>
    </row>
    <row r="69" spans="1:6">
      <c r="A69">
        <f t="shared" ref="A69:A113" si="7">A68+(A68-A67)</f>
        <v>31.259490181767099</v>
      </c>
      <c r="B69">
        <f t="shared" si="6"/>
        <v>11.63888861872149</v>
      </c>
      <c r="C69">
        <f t="shared" si="4"/>
        <v>0.1</v>
      </c>
      <c r="D69">
        <f t="shared" si="3"/>
        <v>3.0317304234618505E-4</v>
      </c>
      <c r="E69">
        <f t="shared" si="5"/>
        <v>3.8770602733798056</v>
      </c>
      <c r="F69">
        <f t="shared" si="5"/>
        <v>25</v>
      </c>
    </row>
    <row r="70" spans="1:6">
      <c r="A70">
        <f t="shared" si="7"/>
        <v>31.726049736718846</v>
      </c>
      <c r="B70">
        <f t="shared" si="6"/>
        <v>11.481172837129133</v>
      </c>
      <c r="C70">
        <f t="shared" si="4"/>
        <v>0.1</v>
      </c>
      <c r="D70">
        <f t="shared" si="3"/>
        <v>3.0317304234618505E-4</v>
      </c>
      <c r="E70">
        <f t="shared" si="5"/>
        <v>3.8770602733798056</v>
      </c>
      <c r="F70">
        <f t="shared" si="5"/>
        <v>25</v>
      </c>
    </row>
    <row r="71" spans="1:6">
      <c r="A71">
        <f t="shared" si="7"/>
        <v>32.192609291670593</v>
      </c>
      <c r="B71">
        <f t="shared" si="6"/>
        <v>11.328064563816314</v>
      </c>
      <c r="C71">
        <f t="shared" si="4"/>
        <v>0.1</v>
      </c>
      <c r="D71">
        <f t="shared" si="3"/>
        <v>3.0317304234618505E-4</v>
      </c>
      <c r="E71">
        <f t="shared" si="5"/>
        <v>3.8770602733798056</v>
      </c>
      <c r="F71">
        <f t="shared" si="5"/>
        <v>25</v>
      </c>
    </row>
    <row r="72" spans="1:6">
      <c r="A72">
        <f t="shared" si="7"/>
        <v>32.659168846622336</v>
      </c>
      <c r="B72">
        <f t="shared" si="6"/>
        <v>11.179364811790572</v>
      </c>
      <c r="C72">
        <f t="shared" si="4"/>
        <v>0.1</v>
      </c>
      <c r="D72">
        <f t="shared" si="3"/>
        <v>3.0317304234618505E-4</v>
      </c>
      <c r="E72">
        <f t="shared" si="5"/>
        <v>3.8770602733798056</v>
      </c>
      <c r="F72">
        <f t="shared" si="5"/>
        <v>25</v>
      </c>
    </row>
    <row r="73" spans="1:6">
      <c r="A73">
        <f t="shared" si="7"/>
        <v>33.125728401574079</v>
      </c>
      <c r="B73">
        <f t="shared" si="6"/>
        <v>11.034885889152582</v>
      </c>
      <c r="C73">
        <f t="shared" si="4"/>
        <v>0.1</v>
      </c>
      <c r="D73">
        <f t="shared" si="3"/>
        <v>3.0317304234618505E-4</v>
      </c>
      <c r="E73">
        <f t="shared" si="5"/>
        <v>3.8770602733798056</v>
      </c>
      <c r="F73">
        <f t="shared" si="5"/>
        <v>25</v>
      </c>
    </row>
    <row r="74" spans="1:6">
      <c r="A74">
        <f t="shared" si="7"/>
        <v>33.592287956525823</v>
      </c>
      <c r="B74">
        <f t="shared" si="6"/>
        <v>10.894450608924096</v>
      </c>
      <c r="C74">
        <f t="shared" si="4"/>
        <v>0.1</v>
      </c>
      <c r="D74">
        <f t="shared" si="3"/>
        <v>3.0317304234618505E-4</v>
      </c>
      <c r="E74">
        <f t="shared" si="5"/>
        <v>3.8770602733798056</v>
      </c>
      <c r="F74">
        <f t="shared" si="5"/>
        <v>25</v>
      </c>
    </row>
    <row r="75" spans="1:6">
      <c r="A75">
        <f t="shared" si="7"/>
        <v>34.058847511477566</v>
      </c>
      <c r="B75">
        <f t="shared" si="6"/>
        <v>10.757891564291024</v>
      </c>
      <c r="C75">
        <f t="shared" si="4"/>
        <v>0.1</v>
      </c>
      <c r="D75">
        <f t="shared" si="3"/>
        <v>3.0317304234618505E-4</v>
      </c>
      <c r="E75">
        <f t="shared" si="5"/>
        <v>3.8770602733798056</v>
      </c>
      <c r="F75">
        <f t="shared" si="5"/>
        <v>25</v>
      </c>
    </row>
    <row r="76" spans="1:6">
      <c r="A76">
        <f t="shared" si="7"/>
        <v>34.52540706642931</v>
      </c>
      <c r="B76">
        <f t="shared" si="6"/>
        <v>10.625050463029805</v>
      </c>
      <c r="C76">
        <f t="shared" si="4"/>
        <v>0.1</v>
      </c>
      <c r="D76">
        <f t="shared" si="3"/>
        <v>3.0317304234618505E-4</v>
      </c>
      <c r="E76">
        <f t="shared" si="5"/>
        <v>3.8770602733798056</v>
      </c>
      <c r="F76">
        <f t="shared" si="5"/>
        <v>25</v>
      </c>
    </row>
    <row r="77" spans="1:6">
      <c r="A77">
        <f t="shared" si="7"/>
        <v>34.991966621381053</v>
      </c>
      <c r="B77">
        <f t="shared" si="6"/>
        <v>10.495777515554767</v>
      </c>
      <c r="C77">
        <f t="shared" si="4"/>
        <v>0.1</v>
      </c>
      <c r="D77">
        <f t="shared" si="3"/>
        <v>3.0317304234618505E-4</v>
      </c>
      <c r="E77">
        <f t="shared" si="5"/>
        <v>3.8770602733798056</v>
      </c>
      <c r="F77">
        <f t="shared" si="5"/>
        <v>25</v>
      </c>
    </row>
    <row r="78" spans="1:6">
      <c r="A78">
        <f t="shared" si="7"/>
        <v>35.458526176332796</v>
      </c>
      <c r="B78">
        <f t="shared" si="6"/>
        <v>10.36993087161356</v>
      </c>
      <c r="C78">
        <f t="shared" si="4"/>
        <v>0.1</v>
      </c>
      <c r="D78">
        <f t="shared" si="3"/>
        <v>3.0317304234618505E-4</v>
      </c>
      <c r="E78">
        <f t="shared" si="5"/>
        <v>3.8770602733798056</v>
      </c>
      <c r="F78">
        <f t="shared" si="5"/>
        <v>25</v>
      </c>
    </row>
    <row r="79" spans="1:6">
      <c r="A79">
        <f t="shared" si="7"/>
        <v>35.92508573128454</v>
      </c>
      <c r="B79">
        <f t="shared" si="6"/>
        <v>10.247376101177984</v>
      </c>
      <c r="C79">
        <f t="shared" si="4"/>
        <v>0.1</v>
      </c>
      <c r="D79">
        <f t="shared" si="3"/>
        <v>3.0317304234618505E-4</v>
      </c>
      <c r="E79">
        <f t="shared" si="5"/>
        <v>3.8770602733798056</v>
      </c>
      <c r="F79">
        <f t="shared" si="5"/>
        <v>25</v>
      </c>
    </row>
    <row r="80" spans="1:6">
      <c r="A80">
        <f t="shared" si="7"/>
        <v>36.391645286236283</v>
      </c>
      <c r="B80">
        <f t="shared" si="6"/>
        <v>10.127985715537248</v>
      </c>
      <c r="C80">
        <f t="shared" si="4"/>
        <v>0.1</v>
      </c>
      <c r="D80">
        <f t="shared" si="3"/>
        <v>3.0317304234618505E-4</v>
      </c>
      <c r="E80">
        <f t="shared" si="5"/>
        <v>3.8770602733798056</v>
      </c>
      <c r="F80">
        <f t="shared" si="5"/>
        <v>25</v>
      </c>
    </row>
    <row r="81" spans="1:6">
      <c r="A81">
        <f t="shared" si="7"/>
        <v>36.858204841188027</v>
      </c>
      <c r="B81">
        <f t="shared" si="6"/>
        <v>10.011638725007687</v>
      </c>
      <c r="C81">
        <f t="shared" si="4"/>
        <v>0.1</v>
      </c>
      <c r="D81">
        <f t="shared" si="3"/>
        <v>3.0317304234618505E-4</v>
      </c>
      <c r="E81">
        <f t="shared" si="5"/>
        <v>3.8770602733798056</v>
      </c>
      <c r="F81">
        <f t="shared" si="5"/>
        <v>25</v>
      </c>
    </row>
    <row r="82" spans="1:6">
      <c r="A82">
        <f t="shared" si="7"/>
        <v>37.32476439613977</v>
      </c>
      <c r="B82">
        <f t="shared" si="6"/>
        <v>9.8982202300339566</v>
      </c>
      <c r="C82">
        <f t="shared" si="4"/>
        <v>0.1</v>
      </c>
      <c r="D82">
        <f t="shared" si="3"/>
        <v>3.0317304234618505E-4</v>
      </c>
      <c r="E82">
        <f t="shared" si="5"/>
        <v>3.8770602733798056</v>
      </c>
      <c r="F82">
        <f t="shared" si="5"/>
        <v>25</v>
      </c>
    </row>
    <row r="83" spans="1:6">
      <c r="A83">
        <f t="shared" si="7"/>
        <v>37.791323951091513</v>
      </c>
      <c r="B83">
        <f t="shared" si="6"/>
        <v>9.787621042777273</v>
      </c>
      <c r="C83">
        <f t="shared" si="4"/>
        <v>0.1</v>
      </c>
      <c r="D83">
        <f t="shared" si="3"/>
        <v>3.0317304234618505E-4</v>
      </c>
      <c r="E83">
        <f t="shared" si="5"/>
        <v>3.8770602733798056</v>
      </c>
      <c r="F83">
        <f t="shared" si="5"/>
        <v>25</v>
      </c>
    </row>
    <row r="84" spans="1:6">
      <c r="A84">
        <f t="shared" si="7"/>
        <v>38.257883506043257</v>
      </c>
      <c r="B84">
        <f t="shared" si="6"/>
        <v>9.6797373365713888</v>
      </c>
      <c r="C84">
        <f t="shared" si="4"/>
        <v>0.1</v>
      </c>
      <c r="D84">
        <f t="shared" si="3"/>
        <v>3.0317304234618505E-4</v>
      </c>
      <c r="E84">
        <f t="shared" si="5"/>
        <v>3.8770602733798056</v>
      </c>
      <c r="F84">
        <f t="shared" si="5"/>
        <v>25</v>
      </c>
    </row>
    <row r="85" spans="1:6">
      <c r="A85">
        <f t="shared" si="7"/>
        <v>38.724443060995</v>
      </c>
      <c r="B85">
        <f t="shared" si="6"/>
        <v>9.5744703208811721</v>
      </c>
      <c r="C85">
        <f t="shared" si="4"/>
        <v>0.1</v>
      </c>
      <c r="D85">
        <f t="shared" si="3"/>
        <v>3.0317304234618505E-4</v>
      </c>
      <c r="E85">
        <f t="shared" si="5"/>
        <v>3.8770602733798056</v>
      </c>
      <c r="F85">
        <f t="shared" si="5"/>
        <v>25</v>
      </c>
    </row>
    <row r="86" spans="1:6">
      <c r="A86">
        <f t="shared" si="7"/>
        <v>39.191002615946744</v>
      </c>
      <c r="B86">
        <f t="shared" si="6"/>
        <v>9.4717259396251041</v>
      </c>
      <c r="C86">
        <f t="shared" si="4"/>
        <v>0.1</v>
      </c>
      <c r="D86">
        <f t="shared" si="3"/>
        <v>3.0317304234618505E-4</v>
      </c>
      <c r="E86">
        <f t="shared" si="5"/>
        <v>3.8770602733798056</v>
      </c>
      <c r="F86">
        <f t="shared" si="5"/>
        <v>25</v>
      </c>
    </row>
    <row r="87" spans="1:6">
      <c r="A87">
        <f t="shared" si="7"/>
        <v>39.657562170898487</v>
      </c>
      <c r="B87">
        <f t="shared" si="6"/>
        <v>9.3714145909258235</v>
      </c>
      <c r="C87">
        <f t="shared" si="4"/>
        <v>0.1</v>
      </c>
      <c r="D87">
        <f t="shared" si="3"/>
        <v>3.0317304234618505E-4</v>
      </c>
      <c r="E87">
        <f t="shared" si="5"/>
        <v>3.8770602733798056</v>
      </c>
      <c r="F87">
        <f t="shared" si="5"/>
        <v>25</v>
      </c>
    </row>
    <row r="88" spans="1:6">
      <c r="A88">
        <f t="shared" si="7"/>
        <v>40.12412172585023</v>
      </c>
      <c r="B88">
        <f t="shared" si="6"/>
        <v>9.2734508665337252</v>
      </c>
      <c r="C88">
        <f t="shared" si="4"/>
        <v>0.1</v>
      </c>
      <c r="D88">
        <f t="shared" si="3"/>
        <v>3.0317304234618505E-4</v>
      </c>
      <c r="E88">
        <f t="shared" si="5"/>
        <v>3.8770602733798056</v>
      </c>
      <c r="F88">
        <f t="shared" si="5"/>
        <v>25</v>
      </c>
    </row>
    <row r="89" spans="1:6">
      <c r="A89">
        <f t="shared" si="7"/>
        <v>40.590681280801974</v>
      </c>
      <c r="B89">
        <f t="shared" si="6"/>
        <v>9.1777533093311909</v>
      </c>
      <c r="C89">
        <f t="shared" si="4"/>
        <v>0.1</v>
      </c>
      <c r="D89">
        <f t="shared" si="3"/>
        <v>3.0317304234618505E-4</v>
      </c>
      <c r="E89">
        <f t="shared" si="5"/>
        <v>3.8770602733798056</v>
      </c>
      <c r="F89">
        <f t="shared" si="5"/>
        <v>25</v>
      </c>
    </row>
    <row r="90" spans="1:6">
      <c r="A90">
        <f t="shared" si="7"/>
        <v>41.057240835753717</v>
      </c>
      <c r="B90">
        <f t="shared" si="6"/>
        <v>9.0842441874705742</v>
      </c>
      <c r="C90">
        <f t="shared" si="4"/>
        <v>0.1</v>
      </c>
      <c r="D90">
        <f t="shared" si="3"/>
        <v>3.0317304234618505E-4</v>
      </c>
      <c r="E90">
        <f t="shared" si="5"/>
        <v>3.8770602733798056</v>
      </c>
      <c r="F90">
        <f t="shared" si="5"/>
        <v>25</v>
      </c>
    </row>
    <row r="91" spans="1:6">
      <c r="A91">
        <f t="shared" si="7"/>
        <v>41.52380039070546</v>
      </c>
      <c r="B91">
        <f t="shared" si="6"/>
        <v>8.9928492838298801</v>
      </c>
      <c r="C91">
        <f t="shared" si="4"/>
        <v>0.1</v>
      </c>
      <c r="D91">
        <f t="shared" si="3"/>
        <v>3.0317304234618505E-4</v>
      </c>
      <c r="E91">
        <f t="shared" si="5"/>
        <v>3.8770602733798056</v>
      </c>
      <c r="F91">
        <f t="shared" si="5"/>
        <v>25</v>
      </c>
    </row>
    <row r="92" spans="1:6">
      <c r="A92">
        <f t="shared" si="7"/>
        <v>41.990359945657204</v>
      </c>
      <c r="B92">
        <f t="shared" si="6"/>
        <v>8.9034976995877582</v>
      </c>
      <c r="C92">
        <f t="shared" si="4"/>
        <v>0.1</v>
      </c>
      <c r="D92">
        <f t="shared" si="3"/>
        <v>3.0317304234618505E-4</v>
      </c>
      <c r="E92">
        <f t="shared" si="5"/>
        <v>3.8770602733798056</v>
      </c>
      <c r="F92">
        <f t="shared" si="5"/>
        <v>25</v>
      </c>
    </row>
    <row r="93" spans="1:6">
      <c r="A93">
        <f t="shared" si="7"/>
        <v>42.456919500608947</v>
      </c>
      <c r="B93">
        <f t="shared" si="6"/>
        <v>8.8161216708254067</v>
      </c>
      <c r="C93">
        <f t="shared" si="4"/>
        <v>0.1</v>
      </c>
      <c r="D93">
        <f t="shared" si="3"/>
        <v>3.0317304234618505E-4</v>
      </c>
      <c r="E93">
        <f t="shared" si="5"/>
        <v>3.8770602733798056</v>
      </c>
      <c r="F93">
        <f t="shared" si="5"/>
        <v>25</v>
      </c>
    </row>
    <row r="94" spans="1:6">
      <c r="A94">
        <f t="shared" si="7"/>
        <v>42.923479055560691</v>
      </c>
      <c r="B94">
        <f t="shared" si="6"/>
        <v>8.7306563971584978</v>
      </c>
      <c r="C94">
        <f t="shared" si="4"/>
        <v>0.1</v>
      </c>
      <c r="D94">
        <f t="shared" si="3"/>
        <v>3.0317304234618505E-4</v>
      </c>
      <c r="E94">
        <f t="shared" si="5"/>
        <v>3.8770602733798056</v>
      </c>
      <c r="F94">
        <f t="shared" si="5"/>
        <v>25</v>
      </c>
    </row>
    <row r="95" spans="1:6">
      <c r="A95">
        <f t="shared" si="7"/>
        <v>43.390038610512434</v>
      </c>
      <c r="B95">
        <f t="shared" si="6"/>
        <v>8.6470398814884852</v>
      </c>
      <c r="C95">
        <f t="shared" si="4"/>
        <v>0.1</v>
      </c>
      <c r="D95">
        <f t="shared" si="3"/>
        <v>3.0317304234618505E-4</v>
      </c>
      <c r="E95">
        <f t="shared" si="5"/>
        <v>3.8770602733798056</v>
      </c>
      <c r="F95">
        <f t="shared" si="5"/>
        <v>25</v>
      </c>
    </row>
    <row r="96" spans="1:6">
      <c r="A96">
        <f t="shared" si="7"/>
        <v>43.856598165464177</v>
      </c>
      <c r="B96">
        <f t="shared" si="6"/>
        <v>8.5652127800405431</v>
      </c>
      <c r="C96">
        <f t="shared" si="4"/>
        <v>0.1</v>
      </c>
      <c r="D96">
        <f t="shared" si="3"/>
        <v>3.0317304234618505E-4</v>
      </c>
      <c r="E96">
        <f t="shared" si="5"/>
        <v>3.8770602733798056</v>
      </c>
      <c r="F96">
        <f t="shared" si="5"/>
        <v>25</v>
      </c>
    </row>
    <row r="97" spans="1:6">
      <c r="A97">
        <f t="shared" si="7"/>
        <v>44.323157720415921</v>
      </c>
      <c r="B97">
        <f t="shared" si="6"/>
        <v>8.4851182619260506</v>
      </c>
      <c r="C97">
        <f t="shared" si="4"/>
        <v>0.1</v>
      </c>
      <c r="D97">
        <f t="shared" si="3"/>
        <v>3.0317304234618505E-4</v>
      </c>
      <c r="E97">
        <f t="shared" si="5"/>
        <v>3.8770602733798056</v>
      </c>
      <c r="F97">
        <f t="shared" si="5"/>
        <v>25</v>
      </c>
    </row>
    <row r="98" spans="1:6">
      <c r="A98">
        <f t="shared" si="7"/>
        <v>44.789717275367664</v>
      </c>
      <c r="B98">
        <f t="shared" si="6"/>
        <v>8.406701877531134</v>
      </c>
      <c r="C98">
        <f t="shared" si="4"/>
        <v>0.1</v>
      </c>
      <c r="D98">
        <f t="shared" si="3"/>
        <v>3.0317304234618505E-4</v>
      </c>
      <c r="E98">
        <f t="shared" si="5"/>
        <v>3.8770602733798056</v>
      </c>
      <c r="F98">
        <f t="shared" si="5"/>
        <v>25</v>
      </c>
    </row>
    <row r="99" spans="1:6">
      <c r="A99">
        <f t="shared" si="7"/>
        <v>45.256276830319408</v>
      </c>
      <c r="B99">
        <f t="shared" si="6"/>
        <v>8.3299114350910077</v>
      </c>
      <c r="C99">
        <f t="shared" si="4"/>
        <v>0.1</v>
      </c>
      <c r="D99">
        <f t="shared" si="3"/>
        <v>3.0317304234618505E-4</v>
      </c>
      <c r="E99">
        <f t="shared" si="5"/>
        <v>3.8770602733798056</v>
      </c>
      <c r="F99">
        <f t="shared" si="5"/>
        <v>25</v>
      </c>
    </row>
    <row r="100" spans="1:6">
      <c r="A100">
        <f t="shared" si="7"/>
        <v>45.722836385271151</v>
      </c>
      <c r="B100">
        <f t="shared" si="6"/>
        <v>8.2546968848621027</v>
      </c>
      <c r="C100">
        <f t="shared" si="4"/>
        <v>0.1</v>
      </c>
      <c r="D100">
        <f t="shared" si="3"/>
        <v>3.0317304234618505E-4</v>
      </c>
      <c r="E100">
        <f t="shared" si="5"/>
        <v>3.8770602733798056</v>
      </c>
      <c r="F100">
        <f t="shared" si="5"/>
        <v>25</v>
      </c>
    </row>
    <row r="101" spans="1:6">
      <c r="A101">
        <f t="shared" si="7"/>
        <v>46.189395940222894</v>
      </c>
      <c r="B101">
        <f t="shared" si="6"/>
        <v>8.1810102103520066</v>
      </c>
      <c r="C101">
        <f t="shared" si="4"/>
        <v>0.1</v>
      </c>
      <c r="D101">
        <f t="shared" si="3"/>
        <v>3.0317304234618505E-4</v>
      </c>
      <c r="E101">
        <f t="shared" si="5"/>
        <v>3.8770602733798056</v>
      </c>
      <c r="F101">
        <f t="shared" si="5"/>
        <v>25</v>
      </c>
    </row>
    <row r="102" spans="1:6">
      <c r="A102">
        <f t="shared" si="7"/>
        <v>46.655955495174638</v>
      </c>
      <c r="B102">
        <f t="shared" si="6"/>
        <v>8.1088053261104349</v>
      </c>
      <c r="C102">
        <f t="shared" si="4"/>
        <v>0.1</v>
      </c>
      <c r="D102">
        <f t="shared" si="3"/>
        <v>3.0317304234618505E-4</v>
      </c>
      <c r="E102">
        <f t="shared" si="5"/>
        <v>3.8770602733798056</v>
      </c>
      <c r="F102">
        <f t="shared" si="5"/>
        <v>25</v>
      </c>
    </row>
    <row r="103" spans="1:6">
      <c r="A103">
        <f t="shared" si="7"/>
        <v>47.122515050126381</v>
      </c>
      <c r="B103">
        <f t="shared" si="6"/>
        <v>8.0380379816242247</v>
      </c>
      <c r="C103">
        <f t="shared" si="4"/>
        <v>0.1</v>
      </c>
      <c r="D103">
        <f t="shared" si="3"/>
        <v>3.0317304234618505E-4</v>
      </c>
      <c r="E103">
        <f t="shared" si="5"/>
        <v>3.8770602733798056</v>
      </c>
      <c r="F103">
        <f t="shared" si="5"/>
        <v>25</v>
      </c>
    </row>
    <row r="104" spans="1:6">
      <c r="A104">
        <f t="shared" si="7"/>
        <v>47.589074605078125</v>
      </c>
      <c r="B104">
        <f t="shared" si="6"/>
        <v>7.9686656708951409</v>
      </c>
      <c r="C104">
        <f t="shared" si="4"/>
        <v>0.1</v>
      </c>
      <c r="D104">
        <f t="shared" si="3"/>
        <v>3.0317304234618505E-4</v>
      </c>
      <c r="E104">
        <f t="shared" si="5"/>
        <v>3.8770602733798056</v>
      </c>
      <c r="F104">
        <f t="shared" si="5"/>
        <v>25</v>
      </c>
    </row>
    <row r="105" spans="1:6">
      <c r="A105">
        <f t="shared" si="7"/>
        <v>48.055634160029868</v>
      </c>
      <c r="B105">
        <f t="shared" si="6"/>
        <v>7.9006475473124143</v>
      </c>
      <c r="C105">
        <f t="shared" si="4"/>
        <v>0.1</v>
      </c>
      <c r="D105">
        <f t="shared" si="3"/>
        <v>3.0317304234618505E-4</v>
      </c>
      <c r="E105">
        <f t="shared" si="5"/>
        <v>3.8770602733798056</v>
      </c>
      <c r="F105">
        <f t="shared" si="5"/>
        <v>25</v>
      </c>
    </row>
    <row r="106" spans="1:6">
      <c r="A106">
        <f t="shared" si="7"/>
        <v>48.522193714981611</v>
      </c>
      <c r="B106">
        <f t="shared" si="6"/>
        <v>7.8339443434617015</v>
      </c>
      <c r="C106">
        <f t="shared" si="4"/>
        <v>0.1</v>
      </c>
      <c r="D106">
        <f t="shared" si="3"/>
        <v>3.0317304234618505E-4</v>
      </c>
      <c r="E106">
        <f t="shared" si="5"/>
        <v>3.8770602733798056</v>
      </c>
      <c r="F106">
        <f t="shared" si="5"/>
        <v>25</v>
      </c>
    </row>
    <row r="107" spans="1:6">
      <c r="A107">
        <f t="shared" si="7"/>
        <v>48.988753269933355</v>
      </c>
      <c r="B107">
        <f t="shared" si="6"/>
        <v>7.7685182955397831</v>
      </c>
      <c r="C107">
        <f t="shared" si="4"/>
        <v>0.1</v>
      </c>
      <c r="D107">
        <f t="shared" si="3"/>
        <v>3.0317304234618505E-4</v>
      </c>
      <c r="E107">
        <f t="shared" si="5"/>
        <v>3.8770602733798056</v>
      </c>
      <c r="F107">
        <f t="shared" si="5"/>
        <v>25</v>
      </c>
    </row>
    <row r="108" spans="1:6">
      <c r="A108">
        <f t="shared" si="7"/>
        <v>49.455312824885098</v>
      </c>
      <c r="B108">
        <f t="shared" si="6"/>
        <v>7.7043330720692822</v>
      </c>
      <c r="C108">
        <f t="shared" si="4"/>
        <v>0.1</v>
      </c>
      <c r="D108">
        <f t="shared" ref="D108:D113" si="8">D107</f>
        <v>3.0317304234618505E-4</v>
      </c>
      <c r="E108">
        <f t="shared" si="5"/>
        <v>3.8770602733798056</v>
      </c>
      <c r="F108">
        <f t="shared" si="5"/>
        <v>25</v>
      </c>
    </row>
    <row r="109" spans="1:6">
      <c r="A109">
        <f t="shared" si="7"/>
        <v>49.921872379836842</v>
      </c>
      <c r="B109">
        <f t="shared" si="6"/>
        <v>7.6413537066306922</v>
      </c>
      <c r="C109">
        <f t="shared" ref="C109:C113" si="9">C107</f>
        <v>0.1</v>
      </c>
      <c r="D109">
        <f t="shared" si="8"/>
        <v>3.0317304234618505E-4</v>
      </c>
      <c r="E109">
        <f t="shared" ref="E109:F113" si="10">E107</f>
        <v>3.8770602733798056</v>
      </c>
      <c r="F109">
        <f t="shared" si="10"/>
        <v>25</v>
      </c>
    </row>
    <row r="110" spans="1:6">
      <c r="A110">
        <f t="shared" si="7"/>
        <v>50.388431934788585</v>
      </c>
      <c r="B110">
        <f t="shared" si="6"/>
        <v>7.5795465343500652</v>
      </c>
      <c r="C110">
        <f t="shared" si="9"/>
        <v>0.1</v>
      </c>
      <c r="D110">
        <f t="shared" si="8"/>
        <v>3.0317304234618505E-4</v>
      </c>
      <c r="E110">
        <f t="shared" si="10"/>
        <v>3.8770602733798056</v>
      </c>
      <c r="F110">
        <f t="shared" si="10"/>
        <v>25</v>
      </c>
    </row>
    <row r="111" spans="1:6">
      <c r="A111">
        <f t="shared" si="7"/>
        <v>50.854991489740328</v>
      </c>
      <c r="B111">
        <f t="shared" si="6"/>
        <v>7.5188791318999675</v>
      </c>
      <c r="C111">
        <f t="shared" si="9"/>
        <v>0.1</v>
      </c>
      <c r="D111">
        <f t="shared" si="8"/>
        <v>3.0317304234618505E-4</v>
      </c>
      <c r="E111">
        <f t="shared" si="10"/>
        <v>3.8770602733798056</v>
      </c>
      <c r="F111">
        <f t="shared" si="10"/>
        <v>25</v>
      </c>
    </row>
    <row r="112" spans="1:6">
      <c r="A112">
        <f t="shared" si="7"/>
        <v>51.321551044692072</v>
      </c>
      <c r="B112">
        <f t="shared" si="6"/>
        <v>7.4593202607890801</v>
      </c>
      <c r="C112">
        <f t="shared" si="9"/>
        <v>0.1</v>
      </c>
      <c r="D112">
        <f t="shared" si="8"/>
        <v>3.0317304234618505E-4</v>
      </c>
      <c r="E112">
        <f t="shared" si="10"/>
        <v>3.8770602733798056</v>
      </c>
      <c r="F112">
        <f t="shared" si="10"/>
        <v>25</v>
      </c>
    </row>
    <row r="113" spans="1:6">
      <c r="A113">
        <f t="shared" si="7"/>
        <v>51.788110599643815</v>
      </c>
      <c r="B113">
        <f t="shared" si="6"/>
        <v>7.4008398137320199</v>
      </c>
      <c r="C113">
        <f t="shared" si="9"/>
        <v>0.1</v>
      </c>
      <c r="D113">
        <f t="shared" si="8"/>
        <v>3.0317304234618505E-4</v>
      </c>
      <c r="E113">
        <f t="shared" si="10"/>
        <v>3.8770602733798056</v>
      </c>
      <c r="F113">
        <f t="shared" si="10"/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B45E-557A-9A44-B283-B887265B6813}">
  <dimension ref="A1"/>
  <sheetViews>
    <sheetView workbookViewId="0"/>
  </sheetViews>
  <sheetFormatPr baseColWidth="10" defaultColWidth="10.6640625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C7E7-B5A3-5348-94D2-219DC38FDA3E}">
  <dimension ref="A1"/>
  <sheetViews>
    <sheetView workbookViewId="0"/>
  </sheetViews>
  <sheetFormatPr baseColWidth="10" defaultColWidth="10.6640625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Guideline Calculator</vt:lpstr>
      <vt:lpstr>Plot 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Z. Bazant</dc:creator>
  <cp:lastModifiedBy>Martin Z. Bazant</cp:lastModifiedBy>
  <dcterms:created xsi:type="dcterms:W3CDTF">2020-08-15T17:48:06Z</dcterms:created>
  <dcterms:modified xsi:type="dcterms:W3CDTF">2021-04-13T02:02:34Z</dcterms:modified>
</cp:coreProperties>
</file>