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eur\Ironhack\LAB\DAFT_212\module_2\Project_Week_6\"/>
    </mc:Choice>
  </mc:AlternateContent>
  <xr:revisionPtr revIDLastSave="0" documentId="13_ncr:1_{E3ADAEB1-8932-4F54-B464-D63E10F3DECF}" xr6:coauthVersionLast="47" xr6:coauthVersionMax="47" xr10:uidLastSave="{00000000-0000-0000-0000-000000000000}"/>
  <bookViews>
    <workbookView xWindow="-120" yWindow="-120" windowWidth="24240" windowHeight="13140" activeTab="1" xr2:uid="{EC262E73-C69C-4C2A-8A9A-BDDEF9F428A1}"/>
  </bookViews>
  <sheets>
    <sheet name="Dataset" sheetId="1" r:id="rId1"/>
    <sheet name="Duration_per_transaction" sheetId="8" r:id="rId2"/>
  </sheets>
  <externalReferences>
    <externalReference r:id="rId3"/>
  </externalReferences>
  <definedNames>
    <definedName name="_xlnm._FilterDatabase" localSheetId="0" hidden="1">Dataset!$A$1:$S$91</definedName>
    <definedName name="_xlnm._FilterDatabase" localSheetId="1" hidden="1">Duration_per_transaction!$A$1:$L$40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91" i="1" l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21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M17" i="1"/>
  <c r="M19" i="1"/>
  <c r="M24" i="1"/>
  <c r="M27" i="1"/>
  <c r="M31" i="1"/>
  <c r="M39" i="1"/>
  <c r="M48" i="1"/>
  <c r="M51" i="1"/>
  <c r="M57" i="1"/>
  <c r="M59" i="1"/>
  <c r="M66" i="1"/>
  <c r="M68" i="1"/>
  <c r="M73" i="1"/>
  <c r="M82" i="1"/>
  <c r="M29" i="1" l="1"/>
  <c r="M8" i="1"/>
  <c r="M10" i="1"/>
  <c r="M40" i="1"/>
  <c r="M23" i="1"/>
  <c r="M69" i="1"/>
  <c r="M50" i="1"/>
  <c r="M3" i="1"/>
  <c r="M67" i="1"/>
  <c r="M58" i="1"/>
  <c r="M56" i="1"/>
  <c r="M32" i="1"/>
  <c r="M18" i="1"/>
  <c r="M70" i="1"/>
  <c r="M83" i="1"/>
  <c r="M20" i="1"/>
  <c r="M60" i="1"/>
  <c r="M74" i="1"/>
  <c r="M53" i="1"/>
  <c r="M41" i="1"/>
  <c r="M30" i="1"/>
  <c r="M25" i="1"/>
  <c r="M28" i="1"/>
  <c r="M9" i="1" l="1"/>
  <c r="M12" i="1"/>
  <c r="M52" i="1"/>
  <c r="M11" i="1"/>
  <c r="M26" i="1"/>
  <c r="M54" i="1"/>
  <c r="M71" i="1"/>
  <c r="M76" i="1"/>
  <c r="M13" i="1"/>
  <c r="M33" i="1"/>
  <c r="M61" i="1"/>
  <c r="M84" i="1"/>
  <c r="M43" i="1"/>
  <c r="M4" i="1"/>
  <c r="M45" i="1"/>
  <c r="M75" i="1"/>
  <c r="M63" i="1"/>
  <c r="M42" i="1"/>
  <c r="M2" i="1"/>
  <c r="M78" i="1" l="1"/>
  <c r="M44" i="1"/>
  <c r="M46" i="1"/>
  <c r="M34" i="1"/>
  <c r="M85" i="1"/>
  <c r="M77" i="1"/>
  <c r="M7" i="1"/>
  <c r="M72" i="1"/>
  <c r="M62" i="1"/>
  <c r="M5" i="1"/>
  <c r="M35" i="1"/>
  <c r="M47" i="1"/>
  <c r="M14" i="1"/>
  <c r="M64" i="1"/>
  <c r="M65" i="1"/>
  <c r="M6" i="1" l="1"/>
  <c r="M15" i="1"/>
  <c r="M49" i="1"/>
  <c r="M36" i="1"/>
  <c r="M79" i="1"/>
  <c r="M86" i="1"/>
  <c r="M55" i="1" l="1"/>
  <c r="M16" i="1"/>
  <c r="M37" i="1"/>
  <c r="M87" i="1"/>
  <c r="M88" i="1"/>
  <c r="M80" i="1"/>
  <c r="M89" i="1" l="1"/>
  <c r="M38" i="1"/>
  <c r="M81" i="1"/>
  <c r="M90" i="1" l="1"/>
  <c r="M91" i="1" l="1"/>
  <c r="M22" i="1" l="1"/>
  <c r="B3" i="8"/>
  <c r="K27" i="8" l="1"/>
  <c r="L27" i="8" s="1"/>
  <c r="K21" i="8"/>
  <c r="L21" i="8" s="1"/>
  <c r="K14" i="8"/>
  <c r="L14" i="8" s="1"/>
  <c r="K33" i="8"/>
  <c r="L33" i="8" s="1"/>
  <c r="K8" i="8"/>
  <c r="L8" i="8" s="1"/>
  <c r="K19" i="8"/>
  <c r="L19" i="8" s="1"/>
  <c r="K36" i="8"/>
  <c r="L36" i="8" s="1"/>
  <c r="K6" i="8"/>
  <c r="L6" i="8" s="1"/>
  <c r="K25" i="8"/>
  <c r="L25" i="8" s="1"/>
  <c r="K34" i="8"/>
  <c r="L34" i="8" s="1"/>
  <c r="K11" i="8"/>
  <c r="L11" i="8" s="1"/>
  <c r="K30" i="8"/>
  <c r="L30" i="8" s="1"/>
  <c r="K37" i="8"/>
  <c r="L37" i="8" s="1"/>
  <c r="K17" i="8"/>
  <c r="L17" i="8" s="1"/>
  <c r="K26" i="8"/>
  <c r="L26" i="8" s="1"/>
  <c r="K3" i="8"/>
  <c r="L3" i="8" s="1"/>
  <c r="K20" i="8"/>
  <c r="L20" i="8" s="1"/>
  <c r="K31" i="8"/>
  <c r="L31" i="8" s="1"/>
  <c r="K9" i="8"/>
  <c r="L9" i="8" s="1"/>
  <c r="K18" i="8"/>
  <c r="L18" i="8" s="1"/>
  <c r="K12" i="8"/>
  <c r="L12" i="8" s="1"/>
  <c r="K7" i="8"/>
  <c r="L7" i="8" s="1"/>
  <c r="K16" i="8"/>
  <c r="L16" i="8" s="1"/>
  <c r="K35" i="8"/>
  <c r="L35" i="8" s="1"/>
  <c r="K23" i="8"/>
  <c r="L23" i="8" s="1"/>
  <c r="K4" i="8"/>
  <c r="L4" i="8" s="1"/>
  <c r="K38" i="8"/>
  <c r="L38" i="8" s="1"/>
  <c r="K24" i="8"/>
  <c r="L24" i="8" s="1"/>
  <c r="K2" i="8"/>
  <c r="L2" i="8" s="1"/>
  <c r="K29" i="8"/>
  <c r="L29" i="8" s="1"/>
  <c r="K22" i="8"/>
  <c r="L22" i="8" s="1"/>
  <c r="K28" i="8"/>
  <c r="L28" i="8" s="1"/>
  <c r="K32" i="8"/>
  <c r="L32" i="8" s="1"/>
  <c r="K10" i="8"/>
  <c r="L10" i="8" s="1"/>
  <c r="K13" i="8"/>
  <c r="L13" i="8" s="1"/>
  <c r="K5" i="8"/>
  <c r="L5" i="8" s="1"/>
  <c r="K15" i="8"/>
  <c r="L15" i="8" s="1"/>
  <c r="K40" i="8"/>
  <c r="L40" i="8" s="1"/>
  <c r="K39" i="8"/>
  <c r="L39" i="8" s="1"/>
  <c r="B7" i="8"/>
  <c r="R22" i="1"/>
  <c r="R34" i="1"/>
  <c r="R46" i="1"/>
  <c r="R75" i="1"/>
  <c r="C16" i="8"/>
  <c r="C8" i="8"/>
  <c r="F38" i="8"/>
  <c r="R63" i="1"/>
  <c r="F4" i="8"/>
  <c r="R77" i="1"/>
  <c r="F5" i="8"/>
  <c r="C26" i="8"/>
  <c r="R14" i="1"/>
  <c r="R61" i="1"/>
  <c r="F33" i="8"/>
  <c r="R78" i="1"/>
  <c r="R6" i="1"/>
  <c r="F19" i="8"/>
  <c r="F12" i="8"/>
  <c r="F30" i="8"/>
  <c r="R11" i="1"/>
  <c r="C11" i="8"/>
  <c r="C19" i="8"/>
  <c r="R65" i="1"/>
  <c r="R43" i="1"/>
  <c r="R33" i="1"/>
  <c r="R49" i="1"/>
  <c r="C29" i="8"/>
  <c r="F25" i="8"/>
  <c r="F20" i="8"/>
  <c r="R39" i="1"/>
  <c r="R16" i="1"/>
  <c r="C14" i="8"/>
  <c r="R47" i="1"/>
  <c r="F3" i="8"/>
  <c r="F39" i="8"/>
  <c r="C3" i="8"/>
  <c r="D3" i="8" s="1"/>
  <c r="C40" i="8"/>
  <c r="F10" i="8"/>
  <c r="C24" i="8"/>
  <c r="C31" i="8"/>
  <c r="R80" i="1"/>
  <c r="F13" i="8"/>
  <c r="F18" i="8"/>
  <c r="F35" i="8"/>
  <c r="F37" i="8"/>
  <c r="F2" i="8"/>
  <c r="C35" i="8"/>
  <c r="C22" i="8"/>
  <c r="R85" i="1"/>
  <c r="R45" i="1"/>
  <c r="F14" i="8"/>
  <c r="C39" i="8"/>
  <c r="F31" i="8"/>
  <c r="C23" i="8"/>
  <c r="C10" i="8"/>
  <c r="C5" i="8"/>
  <c r="C12" i="8"/>
  <c r="R62" i="1"/>
  <c r="R88" i="1"/>
  <c r="F22" i="8"/>
  <c r="C21" i="8"/>
  <c r="R5" i="1"/>
  <c r="R76" i="1"/>
  <c r="C9" i="8"/>
  <c r="F40" i="8"/>
  <c r="R64" i="1"/>
  <c r="R15" i="1"/>
  <c r="C13" i="8"/>
  <c r="R37" i="1"/>
  <c r="F21" i="8"/>
  <c r="C38" i="8"/>
  <c r="F23" i="8"/>
  <c r="C25" i="8"/>
  <c r="R36" i="1"/>
  <c r="C4" i="8"/>
  <c r="F6" i="8"/>
  <c r="F11" i="8"/>
  <c r="C6" i="8"/>
  <c r="R31" i="1"/>
  <c r="C30" i="8"/>
  <c r="F28" i="8"/>
  <c r="R19" i="1"/>
  <c r="C37" i="8"/>
  <c r="C36" i="8"/>
  <c r="C2" i="8"/>
  <c r="R87" i="1"/>
  <c r="R59" i="1"/>
  <c r="C27" i="8"/>
  <c r="F16" i="8"/>
  <c r="F24" i="8"/>
  <c r="R44" i="1"/>
  <c r="F17" i="8"/>
  <c r="F26" i="8"/>
  <c r="C17" i="8"/>
  <c r="C7" i="8"/>
  <c r="R86" i="1"/>
  <c r="F8" i="8"/>
  <c r="C28" i="8"/>
  <c r="F29" i="8"/>
  <c r="C18" i="8"/>
  <c r="F34" i="8"/>
  <c r="F7" i="8"/>
  <c r="R2" i="1"/>
  <c r="C32" i="8"/>
  <c r="F15" i="8"/>
  <c r="F9" i="8"/>
  <c r="R79" i="1"/>
  <c r="F36" i="8"/>
  <c r="R55" i="1"/>
  <c r="C15" i="8"/>
  <c r="R7" i="1"/>
  <c r="C34" i="8"/>
  <c r="R35" i="1"/>
  <c r="R72" i="1"/>
  <c r="F27" i="8"/>
  <c r="C33" i="8"/>
  <c r="C20" i="8"/>
  <c r="R38" i="1"/>
  <c r="R81" i="1"/>
  <c r="R89" i="1"/>
  <c r="R90" i="1"/>
  <c r="R91" i="1"/>
  <c r="R56" i="1"/>
  <c r="R73" i="1"/>
  <c r="R3" i="1"/>
  <c r="R53" i="1"/>
  <c r="R28" i="1"/>
  <c r="R51" i="1"/>
  <c r="R24" i="1"/>
  <c r="R8" i="1"/>
  <c r="R13" i="1"/>
  <c r="R42" i="1"/>
  <c r="R12" i="1"/>
  <c r="R30" i="1"/>
  <c r="R83" i="1"/>
  <c r="R60" i="1"/>
  <c r="R18" i="1"/>
  <c r="R17" i="1"/>
  <c r="R66" i="1"/>
  <c r="R69" i="1"/>
  <c r="R25" i="1"/>
  <c r="R74" i="1"/>
  <c r="R52" i="1"/>
  <c r="R70" i="1"/>
  <c r="R58" i="1"/>
  <c r="R82" i="1"/>
  <c r="R57" i="1"/>
  <c r="R67" i="1"/>
  <c r="R4" i="1"/>
  <c r="R9" i="1"/>
  <c r="R21" i="1"/>
  <c r="R27" i="1"/>
  <c r="R48" i="1"/>
  <c r="R68" i="1"/>
  <c r="R10" i="1"/>
  <c r="R26" i="1"/>
  <c r="R54" i="1"/>
  <c r="R20" i="1"/>
  <c r="R29" i="1"/>
  <c r="R41" i="1"/>
  <c r="R84" i="1"/>
  <c r="R23" i="1"/>
  <c r="R40" i="1"/>
  <c r="R32" i="1"/>
  <c r="R50" i="1"/>
  <c r="R71" i="1"/>
  <c r="F32" i="8"/>
  <c r="E3" i="8"/>
  <c r="B29" i="8"/>
  <c r="E13" i="8"/>
  <c r="G13" i="8" s="1"/>
  <c r="B15" i="8"/>
  <c r="B40" i="8"/>
  <c r="B23" i="8"/>
  <c r="B32" i="8"/>
  <c r="D32" i="8" s="1"/>
  <c r="E32" i="8"/>
  <c r="G32" i="8" s="1"/>
  <c r="B24" i="8"/>
  <c r="E40" i="8"/>
  <c r="G40" i="8" s="1"/>
  <c r="E35" i="8"/>
  <c r="G35" i="8" s="1"/>
  <c r="E11" i="8"/>
  <c r="E9" i="8"/>
  <c r="B19" i="8"/>
  <c r="B11" i="8"/>
  <c r="E33" i="8"/>
  <c r="B18" i="8"/>
  <c r="D18" i="8" s="1"/>
  <c r="B10" i="8"/>
  <c r="B34" i="8"/>
  <c r="D34" i="8" s="1"/>
  <c r="B37" i="8"/>
  <c r="D37" i="8" s="1"/>
  <c r="B26" i="8"/>
  <c r="B4" i="8"/>
  <c r="E37" i="8"/>
  <c r="E34" i="8"/>
  <c r="E23" i="8"/>
  <c r="G23" i="8" s="1"/>
  <c r="E5" i="8"/>
  <c r="E4" i="8"/>
  <c r="G4" i="8" s="1"/>
  <c r="E27" i="8"/>
  <c r="G27" i="8" s="1"/>
  <c r="B39" i="8"/>
  <c r="D39" i="8" s="1"/>
  <c r="B13" i="8"/>
  <c r="D13" i="8" s="1"/>
  <c r="B16" i="8"/>
  <c r="D16" i="8" s="1"/>
  <c r="E26" i="8"/>
  <c r="E18" i="8"/>
  <c r="B33" i="8"/>
  <c r="D33" i="8" s="1"/>
  <c r="E10" i="8"/>
  <c r="B25" i="8"/>
  <c r="E36" i="8"/>
  <c r="G36" i="8" s="1"/>
  <c r="E22" i="8"/>
  <c r="G22" i="8" s="1"/>
  <c r="E38" i="8"/>
  <c r="G38" i="8" s="1"/>
  <c r="E29" i="8"/>
  <c r="G29" i="8" s="1"/>
  <c r="E28" i="8"/>
  <c r="E6" i="8"/>
  <c r="G6" i="8" s="1"/>
  <c r="E17" i="8"/>
  <c r="G17" i="8" s="1"/>
  <c r="E7" i="8"/>
  <c r="B28" i="8"/>
  <c r="B6" i="8"/>
  <c r="B20" i="8"/>
  <c r="B9" i="8"/>
  <c r="B17" i="8"/>
  <c r="E30" i="8"/>
  <c r="B14" i="8"/>
  <c r="D14" i="8" s="1"/>
  <c r="B27" i="8"/>
  <c r="B8" i="8"/>
  <c r="B35" i="8"/>
  <c r="E15" i="8"/>
  <c r="E25" i="8"/>
  <c r="E19" i="8"/>
  <c r="E8" i="8"/>
  <c r="G8" i="8" s="1"/>
  <c r="E2" i="8"/>
  <c r="G2" i="8" s="1"/>
  <c r="E21" i="8"/>
  <c r="E31" i="8"/>
  <c r="E24" i="8"/>
  <c r="E39" i="8"/>
  <c r="E16" i="8"/>
  <c r="E14" i="8"/>
  <c r="E12" i="8"/>
  <c r="B5" i="8"/>
  <c r="D5" i="8" s="1"/>
  <c r="B31" i="8"/>
  <c r="D31" i="8" s="1"/>
  <c r="E20" i="8"/>
  <c r="B30" i="8"/>
  <c r="D30" i="8" s="1"/>
  <c r="B2" i="8"/>
  <c r="D2" i="8" s="1"/>
  <c r="B36" i="8"/>
  <c r="D36" i="8" s="1"/>
  <c r="B21" i="8"/>
  <c r="B22" i="8"/>
  <c r="D22" i="8" s="1"/>
  <c r="B12" i="8"/>
  <c r="B38" i="8"/>
  <c r="D38" i="8" s="1"/>
  <c r="G30" i="8" l="1"/>
  <c r="D29" i="8"/>
  <c r="G39" i="8"/>
  <c r="I39" i="8" s="1"/>
  <c r="I4" i="8"/>
  <c r="D35" i="8"/>
  <c r="D4" i="8"/>
  <c r="D10" i="8"/>
  <c r="G14" i="8"/>
  <c r="I14" i="8" s="1"/>
  <c r="G18" i="8"/>
  <c r="I18" i="8" s="1"/>
  <c r="D26" i="8"/>
  <c r="D24" i="8"/>
  <c r="I38" i="8"/>
  <c r="I35" i="8"/>
  <c r="I13" i="8"/>
  <c r="I29" i="8"/>
  <c r="I2" i="8"/>
  <c r="I30" i="8"/>
  <c r="I22" i="8"/>
  <c r="I36" i="8"/>
  <c r="I32" i="8"/>
  <c r="D27" i="8"/>
  <c r="I27" i="8" s="1"/>
  <c r="D9" i="8"/>
  <c r="G12" i="8"/>
  <c r="D6" i="8"/>
  <c r="I6" i="8" s="1"/>
  <c r="G5" i="8"/>
  <c r="I5" i="8" s="1"/>
  <c r="D19" i="8"/>
  <c r="D23" i="8"/>
  <c r="I23" i="8" s="1"/>
  <c r="G24" i="8"/>
  <c r="D17" i="8"/>
  <c r="I17" i="8" s="1"/>
  <c r="D28" i="8"/>
  <c r="G9" i="8"/>
  <c r="G3" i="8"/>
  <c r="I3" i="8" s="1"/>
  <c r="G21" i="8"/>
  <c r="G7" i="8"/>
  <c r="G33" i="8"/>
  <c r="I33" i="8" s="1"/>
  <c r="D15" i="8"/>
  <c r="G20" i="8"/>
  <c r="G31" i="8"/>
  <c r="I31" i="8" s="1"/>
  <c r="G19" i="8"/>
  <c r="D8" i="8"/>
  <c r="I8" i="8" s="1"/>
  <c r="G28" i="8"/>
  <c r="D40" i="8"/>
  <c r="I40" i="8" s="1"/>
  <c r="H3" i="8"/>
  <c r="G16" i="8"/>
  <c r="I16" i="8" s="1"/>
  <c r="H25" i="8"/>
  <c r="G25" i="8"/>
  <c r="D25" i="8"/>
  <c r="G26" i="8"/>
  <c r="I26" i="8" s="1"/>
  <c r="G34" i="8"/>
  <c r="I34" i="8" s="1"/>
  <c r="G11" i="8"/>
  <c r="D7" i="8"/>
  <c r="D21" i="8"/>
  <c r="D12" i="8"/>
  <c r="G15" i="8"/>
  <c r="D20" i="8"/>
  <c r="H10" i="8"/>
  <c r="G10" i="8"/>
  <c r="G37" i="8"/>
  <c r="I37" i="8" s="1"/>
  <c r="D11" i="8"/>
  <c r="H20" i="8"/>
  <c r="H19" i="8"/>
  <c r="H16" i="8"/>
  <c r="H34" i="8"/>
  <c r="H11" i="8"/>
  <c r="H32" i="8"/>
  <c r="H12" i="8"/>
  <c r="H8" i="8"/>
  <c r="H14" i="8"/>
  <c r="H21" i="8"/>
  <c r="H26" i="8"/>
  <c r="H33" i="8"/>
  <c r="H31" i="8"/>
  <c r="H28" i="8"/>
  <c r="H36" i="8"/>
  <c r="H18" i="8"/>
  <c r="H4" i="8"/>
  <c r="H37" i="8"/>
  <c r="H35" i="8"/>
  <c r="H13" i="8"/>
  <c r="H22" i="8"/>
  <c r="H7" i="8"/>
  <c r="H29" i="8"/>
  <c r="H27" i="8"/>
  <c r="H5" i="8"/>
  <c r="H40" i="8"/>
  <c r="H24" i="8"/>
  <c r="H30" i="8"/>
  <c r="H6" i="8"/>
  <c r="H39" i="8"/>
  <c r="H2" i="8"/>
  <c r="H15" i="8"/>
  <c r="H17" i="8"/>
  <c r="H38" i="8"/>
  <c r="H23" i="8"/>
  <c r="H9" i="8"/>
  <c r="I25" i="8" l="1"/>
  <c r="I10" i="8"/>
  <c r="I24" i="8"/>
  <c r="I28" i="8"/>
  <c r="I19" i="8"/>
  <c r="I9" i="8"/>
  <c r="I12" i="8"/>
  <c r="I15" i="8"/>
  <c r="I11" i="8"/>
  <c r="I7" i="8"/>
  <c r="I20" i="8"/>
  <c r="I21" i="8"/>
</calcChain>
</file>

<file path=xl/sharedStrings.xml><?xml version="1.0" encoding="utf-8"?>
<sst xmlns="http://schemas.openxmlformats.org/spreadsheetml/2006/main" count="855" uniqueCount="106">
  <si>
    <t>Debtor</t>
  </si>
  <si>
    <t>Creditor</t>
  </si>
  <si>
    <t>Type</t>
  </si>
  <si>
    <t>Reference</t>
  </si>
  <si>
    <t>Initial Amount</t>
  </si>
  <si>
    <t>Currency</t>
  </si>
  <si>
    <t>Bank</t>
  </si>
  <si>
    <t>Charges</t>
  </si>
  <si>
    <t>Date</t>
  </si>
  <si>
    <t>Time (local)</t>
  </si>
  <si>
    <t>Status</t>
  </si>
  <si>
    <t>Alpha Inc</t>
  </si>
  <si>
    <t>ACME INVEST.</t>
  </si>
  <si>
    <t>fin.101</t>
  </si>
  <si>
    <t>REF211</t>
  </si>
  <si>
    <t>USD</t>
  </si>
  <si>
    <t>CHASUS3AXXX</t>
  </si>
  <si>
    <t>NEW</t>
  </si>
  <si>
    <t>BINAADADXXX</t>
  </si>
  <si>
    <t>COMPLETED</t>
  </si>
  <si>
    <t xml:space="preserve">ACME ONE CORP. </t>
  </si>
  <si>
    <t>REFTEST01</t>
  </si>
  <si>
    <t>PENDING</t>
  </si>
  <si>
    <t>BSJUARBJXXX</t>
  </si>
  <si>
    <t>ACME PRIVATE.</t>
  </si>
  <si>
    <t>EUR</t>
  </si>
  <si>
    <t>AGRIFRPPXXX</t>
  </si>
  <si>
    <t>REDJBY22XXX</t>
  </si>
  <si>
    <t>ACME TRADE.</t>
  </si>
  <si>
    <t>ACME TRUST.</t>
  </si>
  <si>
    <t>REF21</t>
  </si>
  <si>
    <t>DELIVERED</t>
  </si>
  <si>
    <t>ACME TWO SCRL</t>
  </si>
  <si>
    <t>REF111</t>
  </si>
  <si>
    <t xml:space="preserve">ALT INC </t>
  </si>
  <si>
    <t>REFD202102</t>
  </si>
  <si>
    <t>PROCESSING</t>
  </si>
  <si>
    <t xml:space="preserve">ALT-2 INC </t>
  </si>
  <si>
    <t>REFD202103</t>
  </si>
  <si>
    <t>Beta Corp</t>
  </si>
  <si>
    <t>REF001</t>
  </si>
  <si>
    <t>REF001DEMO</t>
  </si>
  <si>
    <t>FNROCNBQXXX</t>
  </si>
  <si>
    <t xml:space="preserve">CARGO INC </t>
  </si>
  <si>
    <t>REFD543105</t>
  </si>
  <si>
    <t>BETA NV.</t>
  </si>
  <si>
    <t>REFDEMO01</t>
  </si>
  <si>
    <t>Beta NV.</t>
  </si>
  <si>
    <t>BRITA SUPPORT</t>
  </si>
  <si>
    <t>REFDEM012</t>
  </si>
  <si>
    <t>CANCELLED</t>
  </si>
  <si>
    <t xml:space="preserve">CANONIC </t>
  </si>
  <si>
    <t>REFDEM9992</t>
  </si>
  <si>
    <t>FINVALTRXXX</t>
  </si>
  <si>
    <t>CRETA SUPPORT</t>
  </si>
  <si>
    <t>REFDEM0091</t>
  </si>
  <si>
    <t>TSIBAU44XXX</t>
  </si>
  <si>
    <t>CROCTUS NY</t>
  </si>
  <si>
    <t>REFDEM5591</t>
  </si>
  <si>
    <t>CROSSSUPPORT SA</t>
  </si>
  <si>
    <t xml:space="preserve">DELTA INC </t>
  </si>
  <si>
    <t>REFD10092</t>
  </si>
  <si>
    <t>HAMILTON LTD.</t>
  </si>
  <si>
    <t>REF201</t>
  </si>
  <si>
    <t>ICRETA NV.</t>
  </si>
  <si>
    <t>IntellectEU NV.</t>
  </si>
  <si>
    <t>REFDEMO02</t>
  </si>
  <si>
    <t>ISUPPLIER1 US.</t>
  </si>
  <si>
    <t>ISUPPLIER2 PL.</t>
  </si>
  <si>
    <t>REFDEMO901</t>
  </si>
  <si>
    <t xml:space="preserve">QUATRO INC </t>
  </si>
  <si>
    <t>REFD543104</t>
  </si>
  <si>
    <t xml:space="preserve">SIGMA INC </t>
  </si>
  <si>
    <t>REFD543103</t>
  </si>
  <si>
    <t>SOCIETE GEN SA</t>
  </si>
  <si>
    <t>REFDEM1591</t>
  </si>
  <si>
    <t xml:space="preserve">TRADE INC </t>
  </si>
  <si>
    <t>REFD10192</t>
  </si>
  <si>
    <t>ZERO LTD.</t>
  </si>
  <si>
    <t>REFZ999</t>
  </si>
  <si>
    <t>CREDITOR &amp; REF &amp; AMOUNT &amp; CURRENCY</t>
  </si>
  <si>
    <t>TRANSACTION ID</t>
  </si>
  <si>
    <t>REF211-A</t>
  </si>
  <si>
    <t>REF211-B</t>
  </si>
  <si>
    <t>City</t>
  </si>
  <si>
    <t>Country</t>
  </si>
  <si>
    <t>ORIGIN</t>
  </si>
  <si>
    <t>DESTINATION</t>
  </si>
  <si>
    <t>Origin-destination</t>
  </si>
  <si>
    <t>Year</t>
  </si>
  <si>
    <t>Transaction ID</t>
  </si>
  <si>
    <t>Latest status of transaction</t>
  </si>
  <si>
    <t>Sum_charges_per_transac</t>
  </si>
  <si>
    <t>Duration_days</t>
  </si>
  <si>
    <t>Duration_hours</t>
  </si>
  <si>
    <t>Date_hour</t>
  </si>
  <si>
    <t>Bank_name</t>
  </si>
  <si>
    <t>JPMORGAN</t>
  </si>
  <si>
    <t>GBD-BANK</t>
  </si>
  <si>
    <t>FUJIAN BANK</t>
  </si>
  <si>
    <t>TAISHIN INTERNATIONAL BANK</t>
  </si>
  <si>
    <t>MORA BANK</t>
  </si>
  <si>
    <t>CREDIT AGRICOLE</t>
  </si>
  <si>
    <t>BANCO DE SAN JUAN</t>
  </si>
  <si>
    <t>Delay</t>
  </si>
  <si>
    <t>FIRST INVESTMENT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</si>
</sst>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%"/>
    <numFmt numFmtId="166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4" fontId="0" fillId="0" borderId="0" xfId="0" applyNumberFormat="1"/>
    <xf numFmtId="2" fontId="0" fillId="0" borderId="0" xfId="0" applyNumberFormat="1" applyAlignment="1"/>
    <xf numFmtId="164" fontId="0" fillId="2" borderId="0" xfId="0" applyNumberFormat="1" applyFill="1"/>
    <xf numFmtId="165" fontId="0" fillId="0" borderId="0" xfId="0" applyNumberFormat="1"/>
    <xf numFmtId="3" fontId="0" fillId="0" borderId="0" xfId="0" applyNumberFormat="1" applyAlignment="1"/>
    <xf numFmtId="3" fontId="0" fillId="2" borderId="0" xfId="0" applyNumberFormat="1" applyFill="1" applyAlignment="1"/>
    <xf numFmtId="0" fontId="1" fillId="0" borderId="0" xfId="0" applyFont="1"/>
    <xf numFmtId="2" fontId="1" fillId="0" borderId="0" xfId="0" applyNumberFormat="1" applyFont="1" applyAlignment="1"/>
    <xf numFmtId="14" fontId="1" fillId="0" borderId="0" xfId="0" applyNumberFormat="1" applyFont="1"/>
    <xf numFmtId="164" fontId="1" fillId="0" borderId="0" xfId="0" applyNumberFormat="1" applyFont="1"/>
    <xf numFmtId="0" fontId="0" fillId="0" borderId="0" xfId="0" applyFill="1"/>
    <xf numFmtId="164" fontId="1" fillId="2" borderId="0" xfId="0" applyNumberFormat="1" applyFont="1" applyFill="1"/>
    <xf numFmtId="0" fontId="0" fillId="2" borderId="0" xfId="0" applyFill="1"/>
    <xf numFmtId="165" fontId="0" fillId="2" borderId="0" xfId="1" applyNumberFormat="1" applyFont="1" applyFill="1"/>
    <xf numFmtId="0" fontId="1" fillId="2" borderId="0" xfId="0" applyFont="1" applyFill="1"/>
    <xf numFmtId="166" fontId="1" fillId="0" borderId="0" xfId="0" applyNumberFormat="1" applyFont="1"/>
    <xf numFmtId="166" fontId="0" fillId="0" borderId="0" xfId="0" applyNumberFormat="1"/>
    <xf numFmtId="9" fontId="0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y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euil1"/>
    </sheetNames>
    <sheetDataSet>
      <sheetData sheetId="0">
        <row r="1">
          <cell r="H1" t="str">
            <v>Bank</v>
          </cell>
          <cell r="I1" t="str">
            <v>City</v>
          </cell>
          <cell r="J1" t="str">
            <v>Country</v>
          </cell>
          <cell r="K1" t="str">
            <v>Charges</v>
          </cell>
          <cell r="L1" t="str">
            <v>Sum_charges_transac</v>
          </cell>
          <cell r="M1" t="str">
            <v>Date</v>
          </cell>
          <cell r="O1" t="str">
            <v>Time (local)</v>
          </cell>
          <cell r="P1" t="str">
            <v>Status</v>
          </cell>
          <cell r="Q1" t="str">
            <v>Origin-Destination</v>
          </cell>
        </row>
        <row r="2">
          <cell r="H2" t="str">
            <v>CHASUS3AXXX</v>
          </cell>
          <cell r="I2" t="str">
            <v>NEW YORK</v>
          </cell>
          <cell r="J2" t="str">
            <v>United States of America</v>
          </cell>
          <cell r="K2">
            <v>0.08</v>
          </cell>
          <cell r="L2">
            <v>0.1</v>
          </cell>
          <cell r="M2">
            <v>44211</v>
          </cell>
          <cell r="O2">
            <v>2.5293749999999999</v>
          </cell>
          <cell r="P2" t="str">
            <v>CANCELLED</v>
          </cell>
        </row>
        <row r="3">
          <cell r="H3" t="str">
            <v>CHASUS3AXXX</v>
          </cell>
          <cell r="I3" t="str">
            <v>NEW YORK</v>
          </cell>
          <cell r="J3" t="str">
            <v>United States of America</v>
          </cell>
          <cell r="K3">
            <v>0.01</v>
          </cell>
          <cell r="L3">
            <v>0.06</v>
          </cell>
          <cell r="M3">
            <v>44524</v>
          </cell>
          <cell r="O3">
            <v>2.613402777777778</v>
          </cell>
          <cell r="P3" t="str">
            <v>COMPLETED</v>
          </cell>
          <cell r="Q3" t="str">
            <v>DESTINATION</v>
          </cell>
        </row>
        <row r="4">
          <cell r="H4" t="str">
            <v>CHASUS3AXXX</v>
          </cell>
          <cell r="I4" t="str">
            <v>NEW YORK</v>
          </cell>
          <cell r="J4" t="str">
            <v>United States of America</v>
          </cell>
          <cell r="K4">
            <v>0.01</v>
          </cell>
          <cell r="L4">
            <v>0.03</v>
          </cell>
          <cell r="M4">
            <v>44521</v>
          </cell>
          <cell r="O4">
            <v>2.4800694444444442</v>
          </cell>
          <cell r="P4" t="str">
            <v>COMPLETED</v>
          </cell>
          <cell r="Q4" t="str">
            <v>DESTINATION</v>
          </cell>
        </row>
        <row r="5">
          <cell r="H5" t="str">
            <v>CHASUS3AXXX</v>
          </cell>
          <cell r="I5" t="str">
            <v>NEW YORK</v>
          </cell>
          <cell r="J5" t="str">
            <v>United States of America</v>
          </cell>
          <cell r="K5">
            <v>0.01</v>
          </cell>
          <cell r="L5">
            <v>0.03</v>
          </cell>
          <cell r="M5">
            <v>44235</v>
          </cell>
          <cell r="O5">
            <v>2.7224305555555555</v>
          </cell>
          <cell r="P5" t="str">
            <v>COMPLETED</v>
          </cell>
          <cell r="Q5" t="str">
            <v>DESTINATION</v>
          </cell>
        </row>
        <row r="6">
          <cell r="H6" t="str">
            <v>CHASUS3AXXX</v>
          </cell>
          <cell r="I6" t="str">
            <v>NEW YORK</v>
          </cell>
          <cell r="J6" t="str">
            <v>United States of America</v>
          </cell>
          <cell r="K6">
            <v>0.01</v>
          </cell>
          <cell r="L6">
            <v>0.01</v>
          </cell>
          <cell r="M6">
            <v>44256</v>
          </cell>
          <cell r="O6">
            <v>2.7995138888888889</v>
          </cell>
          <cell r="P6" t="str">
            <v>COMPLETED</v>
          </cell>
          <cell r="Q6" t="str">
            <v>DESTINATION</v>
          </cell>
        </row>
        <row r="7">
          <cell r="H7" t="str">
            <v>BINAADADXXX</v>
          </cell>
          <cell r="I7" t="str">
            <v>ANDORRA LA VELLA</v>
          </cell>
          <cell r="J7" t="str">
            <v>Andorre</v>
          </cell>
          <cell r="K7">
            <v>0.01</v>
          </cell>
          <cell r="L7">
            <v>0.08</v>
          </cell>
          <cell r="M7">
            <v>44276</v>
          </cell>
          <cell r="O7">
            <v>2.5231250000000003</v>
          </cell>
          <cell r="P7" t="str">
            <v>COMPLETED</v>
          </cell>
          <cell r="Q7" t="str">
            <v>DESTINATION</v>
          </cell>
        </row>
        <row r="8">
          <cell r="H8" t="str">
            <v>CHASUS3AXXX</v>
          </cell>
          <cell r="I8" t="str">
            <v>NEW YORK</v>
          </cell>
          <cell r="J8" t="str">
            <v>United States of America</v>
          </cell>
          <cell r="K8">
            <v>0.01</v>
          </cell>
          <cell r="L8">
            <v>9.9999999999999992E-2</v>
          </cell>
          <cell r="M8">
            <v>44211</v>
          </cell>
          <cell r="O8">
            <v>2.5265972222222222</v>
          </cell>
          <cell r="P8" t="str">
            <v>COMPLETED</v>
          </cell>
          <cell r="Q8" t="str">
            <v>DESTINATION</v>
          </cell>
        </row>
        <row r="9">
          <cell r="H9" t="str">
            <v>CHASUS3AXXX</v>
          </cell>
          <cell r="I9" t="str">
            <v>NEW YORK</v>
          </cell>
          <cell r="J9" t="str">
            <v>United States of America</v>
          </cell>
          <cell r="K9">
            <v>0.01</v>
          </cell>
          <cell r="L9">
            <v>0.03</v>
          </cell>
          <cell r="M9">
            <v>44157</v>
          </cell>
          <cell r="O9">
            <v>2.7147916666666667</v>
          </cell>
          <cell r="P9" t="str">
            <v>COMPLETED</v>
          </cell>
          <cell r="Q9" t="str">
            <v>DESTINATION</v>
          </cell>
        </row>
        <row r="10">
          <cell r="H10" t="str">
            <v>REDJBY22XXX</v>
          </cell>
          <cell r="I10" t="str">
            <v>MINSK</v>
          </cell>
          <cell r="J10" t="str">
            <v>Bielorussia</v>
          </cell>
          <cell r="K10">
            <v>0.01</v>
          </cell>
          <cell r="L10">
            <v>0.02</v>
          </cell>
          <cell r="M10">
            <v>44306</v>
          </cell>
          <cell r="O10">
            <v>2.5231250000000003</v>
          </cell>
          <cell r="P10" t="str">
            <v>COMPLETED</v>
          </cell>
          <cell r="Q10" t="str">
            <v>DESTINATION</v>
          </cell>
        </row>
        <row r="11">
          <cell r="H11" t="str">
            <v>CHASUS3AXXX</v>
          </cell>
          <cell r="I11" t="str">
            <v>NEW YORK</v>
          </cell>
          <cell r="J11" t="str">
            <v>United States of America</v>
          </cell>
          <cell r="K11">
            <v>0.01</v>
          </cell>
          <cell r="L11">
            <v>0.09</v>
          </cell>
          <cell r="M11">
            <v>44210</v>
          </cell>
          <cell r="O11">
            <v>2.6543749999999999</v>
          </cell>
          <cell r="P11" t="str">
            <v>COMPLETED</v>
          </cell>
          <cell r="Q11" t="str">
            <v>DESTINATION</v>
          </cell>
        </row>
        <row r="12">
          <cell r="H12" t="str">
            <v>REDJBY22XXX</v>
          </cell>
          <cell r="I12" t="str">
            <v>MINSK</v>
          </cell>
          <cell r="J12" t="str">
            <v>Bielorussia</v>
          </cell>
          <cell r="K12">
            <v>0.01</v>
          </cell>
          <cell r="L12">
            <v>0.02</v>
          </cell>
          <cell r="M12">
            <v>44241</v>
          </cell>
          <cell r="O12">
            <v>2.5217361111111112</v>
          </cell>
          <cell r="P12" t="str">
            <v>COMPLETED</v>
          </cell>
          <cell r="Q12" t="str">
            <v>DESTINATION</v>
          </cell>
        </row>
        <row r="13">
          <cell r="H13" t="str">
            <v>CHASUS3AXXX</v>
          </cell>
          <cell r="I13" t="str">
            <v>NEW YORK</v>
          </cell>
          <cell r="J13" t="str">
            <v>United States of America</v>
          </cell>
          <cell r="K13">
            <v>0.01</v>
          </cell>
          <cell r="L13">
            <v>0.04</v>
          </cell>
          <cell r="M13">
            <v>44209</v>
          </cell>
          <cell r="O13">
            <v>2.530763888888889</v>
          </cell>
          <cell r="P13" t="str">
            <v>COMPLETED</v>
          </cell>
          <cell r="Q13" t="str">
            <v>DESTINATION</v>
          </cell>
        </row>
        <row r="14">
          <cell r="H14" t="str">
            <v>BINAADADXXX</v>
          </cell>
          <cell r="I14" t="str">
            <v>ANDORRA LA VELLA</v>
          </cell>
          <cell r="J14" t="str">
            <v>Andorre</v>
          </cell>
          <cell r="K14">
            <v>0.01</v>
          </cell>
          <cell r="L14">
            <v>0.03</v>
          </cell>
          <cell r="M14">
            <v>44271</v>
          </cell>
          <cell r="O14">
            <v>2.5217361111111112</v>
          </cell>
          <cell r="P14" t="str">
            <v>COMPLETED</v>
          </cell>
          <cell r="Q14" t="str">
            <v>DESTINATION</v>
          </cell>
        </row>
        <row r="15">
          <cell r="H15" t="str">
            <v>CHASUS3AXXX</v>
          </cell>
          <cell r="I15" t="str">
            <v>NEW YORK</v>
          </cell>
          <cell r="J15" t="str">
            <v>United States of America</v>
          </cell>
          <cell r="K15">
            <v>0.01</v>
          </cell>
          <cell r="L15">
            <v>0.05</v>
          </cell>
          <cell r="M15">
            <v>44162</v>
          </cell>
          <cell r="O15">
            <v>2.7634027777777779</v>
          </cell>
          <cell r="P15" t="str">
            <v>COMPLETED</v>
          </cell>
          <cell r="Q15" t="str">
            <v>DESTINATION</v>
          </cell>
        </row>
        <row r="16">
          <cell r="H16" t="str">
            <v>CHASUS3AXXX</v>
          </cell>
          <cell r="I16" t="str">
            <v>NEW YORK</v>
          </cell>
          <cell r="J16" t="str">
            <v>United States of America</v>
          </cell>
          <cell r="K16">
            <v>0.01</v>
          </cell>
          <cell r="L16">
            <v>0.03</v>
          </cell>
          <cell r="M16">
            <v>44156</v>
          </cell>
          <cell r="O16">
            <v>2.5911805555555558</v>
          </cell>
          <cell r="P16" t="str">
            <v>COMPLETED</v>
          </cell>
          <cell r="Q16" t="str">
            <v>DESTINATION</v>
          </cell>
        </row>
        <row r="17">
          <cell r="H17" t="str">
            <v>AGRIFRPPXXX</v>
          </cell>
          <cell r="I17" t="str">
            <v>MONTROUGE</v>
          </cell>
          <cell r="J17" t="str">
            <v>France</v>
          </cell>
          <cell r="K17">
            <v>1.4999999999999999E-2</v>
          </cell>
          <cell r="L17">
            <v>2.5000000000000001E-2</v>
          </cell>
          <cell r="M17">
            <v>44272</v>
          </cell>
          <cell r="O17">
            <v>2.655763888888889</v>
          </cell>
          <cell r="P17" t="str">
            <v>COMPLETED</v>
          </cell>
          <cell r="Q17" t="str">
            <v>DESTINATION</v>
          </cell>
        </row>
        <row r="18">
          <cell r="H18" t="str">
            <v>AGRIFRPPXXX</v>
          </cell>
          <cell r="I18" t="str">
            <v>MONTROUGE</v>
          </cell>
          <cell r="J18" t="str">
            <v>France</v>
          </cell>
          <cell r="K18">
            <v>1.4999999999999999E-2</v>
          </cell>
          <cell r="L18">
            <v>0.16500000000000001</v>
          </cell>
          <cell r="M18">
            <v>44503</v>
          </cell>
          <cell r="O18">
            <v>2.7314583333333333</v>
          </cell>
          <cell r="P18" t="str">
            <v>COMPLETED</v>
          </cell>
          <cell r="Q18" t="str">
            <v>DESTINATION</v>
          </cell>
        </row>
        <row r="19">
          <cell r="H19" t="str">
            <v>REDJBY22XXX</v>
          </cell>
          <cell r="I19" t="str">
            <v>MINSK</v>
          </cell>
          <cell r="J19" t="str">
            <v>Bielorussia</v>
          </cell>
          <cell r="K19">
            <v>1.4999999999999999E-2</v>
          </cell>
          <cell r="L19">
            <v>0.105</v>
          </cell>
          <cell r="M19">
            <v>44299</v>
          </cell>
          <cell r="O19">
            <v>2.7564583333333332</v>
          </cell>
          <cell r="P19" t="str">
            <v>COMPLETED</v>
          </cell>
          <cell r="Q19" t="str">
            <v>DESTINATION</v>
          </cell>
        </row>
        <row r="20">
          <cell r="H20" t="str">
            <v>FNROCNBQXXX</v>
          </cell>
          <cell r="I20" t="str">
            <v>QUANZHOU</v>
          </cell>
          <cell r="J20" t="str">
            <v>China</v>
          </cell>
          <cell r="K20">
            <v>1.4999999999999999E-2</v>
          </cell>
          <cell r="L20">
            <v>0.115</v>
          </cell>
          <cell r="M20">
            <v>44223</v>
          </cell>
          <cell r="O20">
            <v>2.5328472222222222</v>
          </cell>
          <cell r="P20" t="str">
            <v>COMPLETED</v>
          </cell>
          <cell r="Q20" t="str">
            <v>DESTINATION</v>
          </cell>
        </row>
        <row r="21">
          <cell r="H21" t="str">
            <v>CHASUS3AXXX</v>
          </cell>
          <cell r="I21" t="str">
            <v>NEW YORK</v>
          </cell>
          <cell r="J21" t="str">
            <v>United States of America</v>
          </cell>
          <cell r="K21">
            <v>0.02</v>
          </cell>
          <cell r="L21">
            <v>0.04</v>
          </cell>
          <cell r="M21">
            <v>44224</v>
          </cell>
          <cell r="O21">
            <v>2.7981249999999998</v>
          </cell>
          <cell r="P21" t="str">
            <v>COMPLETED</v>
          </cell>
          <cell r="Q21" t="str">
            <v>DESTINATION</v>
          </cell>
        </row>
        <row r="22">
          <cell r="H22" t="str">
            <v>FNROCNBQXXX</v>
          </cell>
          <cell r="I22" t="str">
            <v>QUANZHOU</v>
          </cell>
          <cell r="J22" t="str">
            <v>China</v>
          </cell>
          <cell r="K22">
            <v>0.02</v>
          </cell>
          <cell r="L22">
            <v>0.04</v>
          </cell>
          <cell r="M22">
            <v>44550</v>
          </cell>
          <cell r="O22">
            <v>2.999513888888889</v>
          </cell>
          <cell r="P22" t="str">
            <v>COMPLETED</v>
          </cell>
          <cell r="Q22" t="str">
            <v>DESTINATION</v>
          </cell>
        </row>
        <row r="23">
          <cell r="H23" t="str">
            <v>AGRIFRPPXXX</v>
          </cell>
          <cell r="I23" t="str">
            <v>MONTROUGE</v>
          </cell>
          <cell r="J23" t="str">
            <v>France</v>
          </cell>
          <cell r="K23">
            <v>0.02</v>
          </cell>
          <cell r="L23">
            <v>0.04</v>
          </cell>
          <cell r="M23">
            <v>44273</v>
          </cell>
          <cell r="O23">
            <v>2.593263888888889</v>
          </cell>
          <cell r="P23" t="str">
            <v>COMPLETED</v>
          </cell>
          <cell r="Q23" t="str">
            <v>DESTINATION</v>
          </cell>
        </row>
        <row r="24">
          <cell r="H24" t="str">
            <v>CHASUS3AXXX</v>
          </cell>
          <cell r="I24" t="str">
            <v>NEW YORK</v>
          </cell>
          <cell r="J24" t="str">
            <v>United States of America</v>
          </cell>
          <cell r="K24">
            <v>0.02</v>
          </cell>
          <cell r="L24">
            <v>0.04</v>
          </cell>
          <cell r="M24">
            <v>44258</v>
          </cell>
          <cell r="O24">
            <v>2.7564583333333332</v>
          </cell>
          <cell r="P24" t="str">
            <v>COMPLETED</v>
          </cell>
          <cell r="Q24" t="str">
            <v>DESTINATION</v>
          </cell>
        </row>
        <row r="25">
          <cell r="H25" t="str">
            <v>CHASUS3AXXX</v>
          </cell>
          <cell r="I25" t="str">
            <v>NEW YORK</v>
          </cell>
          <cell r="J25" t="str">
            <v>United States of America</v>
          </cell>
          <cell r="K25">
            <v>0.02</v>
          </cell>
          <cell r="L25">
            <v>0.03</v>
          </cell>
          <cell r="M25">
            <v>44277</v>
          </cell>
          <cell r="O25">
            <v>2.7147916666666667</v>
          </cell>
          <cell r="P25" t="str">
            <v>COMPLETED</v>
          </cell>
          <cell r="Q25" t="str">
            <v>DESTINATION</v>
          </cell>
        </row>
        <row r="26">
          <cell r="H26" t="str">
            <v>CHASUS3AXXX</v>
          </cell>
          <cell r="I26" t="str">
            <v>NEW YORK</v>
          </cell>
          <cell r="J26" t="str">
            <v>United States of America</v>
          </cell>
          <cell r="K26">
            <v>0.03</v>
          </cell>
          <cell r="L26">
            <v>0.04</v>
          </cell>
          <cell r="M26">
            <v>44209</v>
          </cell>
          <cell r="O26">
            <v>2.6050694444444442</v>
          </cell>
          <cell r="P26" t="str">
            <v>COMPLETED</v>
          </cell>
          <cell r="Q26" t="str">
            <v>DESTINATION</v>
          </cell>
        </row>
        <row r="27">
          <cell r="H27" t="str">
            <v>CHASUS3AXXX</v>
          </cell>
          <cell r="I27" t="str">
            <v>NEW YORK</v>
          </cell>
          <cell r="J27" t="str">
            <v>United States of America</v>
          </cell>
          <cell r="K27">
            <v>0.08</v>
          </cell>
          <cell r="L27">
            <v>0.1</v>
          </cell>
          <cell r="M27">
            <v>44155</v>
          </cell>
          <cell r="O27">
            <v>2.8814583333333332</v>
          </cell>
          <cell r="P27" t="str">
            <v>COMPLETED</v>
          </cell>
          <cell r="Q27" t="str">
            <v>DESTINATION</v>
          </cell>
        </row>
        <row r="28">
          <cell r="H28" t="str">
            <v>CHASUS3AXXX</v>
          </cell>
          <cell r="I28" t="str">
            <v>NEW YORK</v>
          </cell>
          <cell r="J28" t="str">
            <v>United States of America</v>
          </cell>
          <cell r="K28">
            <v>0.08</v>
          </cell>
          <cell r="L28">
            <v>9.9999999999999992E-2</v>
          </cell>
          <cell r="M28">
            <v>44218</v>
          </cell>
          <cell r="O28">
            <v>2.7300694444444442</v>
          </cell>
          <cell r="P28" t="str">
            <v>COMPLETED</v>
          </cell>
          <cell r="Q28" t="str">
            <v>DESTINATION</v>
          </cell>
        </row>
        <row r="29">
          <cell r="H29" t="str">
            <v>FINVALTRXXX</v>
          </cell>
          <cell r="I29" t="str">
            <v>TIRANA</v>
          </cell>
          <cell r="J29" t="str">
            <v>Albania</v>
          </cell>
          <cell r="K29">
            <v>0.08</v>
          </cell>
          <cell r="L29">
            <v>0.11</v>
          </cell>
          <cell r="M29">
            <v>44278</v>
          </cell>
          <cell r="O29">
            <v>2.5231250000000003</v>
          </cell>
          <cell r="P29" t="str">
            <v>COMPLETED</v>
          </cell>
          <cell r="Q29" t="str">
            <v>DESTINATION</v>
          </cell>
        </row>
        <row r="30">
          <cell r="H30" t="str">
            <v>CHASUS3AXXX</v>
          </cell>
          <cell r="I30" t="str">
            <v>NEW YORK</v>
          </cell>
          <cell r="J30" t="str">
            <v>United States of America</v>
          </cell>
          <cell r="K30">
            <v>0.01</v>
          </cell>
          <cell r="L30">
            <v>0.08</v>
          </cell>
          <cell r="M30">
            <v>44253</v>
          </cell>
          <cell r="O30">
            <v>2.7564583333333332</v>
          </cell>
          <cell r="P30" t="str">
            <v>DELIVERED</v>
          </cell>
        </row>
        <row r="31">
          <cell r="H31" t="str">
            <v>CHASUS3AXXX</v>
          </cell>
          <cell r="I31" t="str">
            <v>NEW YORK</v>
          </cell>
          <cell r="J31" t="str">
            <v>United States of America</v>
          </cell>
          <cell r="K31">
            <v>0.01</v>
          </cell>
          <cell r="L31">
            <v>0.02</v>
          </cell>
          <cell r="M31">
            <v>44201</v>
          </cell>
          <cell r="O31">
            <v>2.7217361111111114</v>
          </cell>
          <cell r="P31" t="str">
            <v>DELIVERED</v>
          </cell>
        </row>
        <row r="32">
          <cell r="H32" t="str">
            <v>TSIBAU44XXX</v>
          </cell>
          <cell r="I32" t="str">
            <v>BRISBANE</v>
          </cell>
          <cell r="J32" t="str">
            <v>Australia</v>
          </cell>
          <cell r="K32">
            <v>0.01</v>
          </cell>
          <cell r="L32">
            <v>0.02</v>
          </cell>
          <cell r="M32">
            <v>44390</v>
          </cell>
          <cell r="O32">
            <v>2.7564583333333332</v>
          </cell>
          <cell r="P32" t="str">
            <v>DELIVERED</v>
          </cell>
        </row>
        <row r="33">
          <cell r="H33" t="str">
            <v>BINAADADXXX</v>
          </cell>
          <cell r="I33" t="str">
            <v>ANDORRA LA VELLA</v>
          </cell>
          <cell r="J33" t="str">
            <v>Andorre</v>
          </cell>
          <cell r="K33">
            <v>0.03</v>
          </cell>
          <cell r="L33">
            <v>0.06</v>
          </cell>
          <cell r="M33">
            <v>44271</v>
          </cell>
          <cell r="O33">
            <v>2.7314583333333333</v>
          </cell>
          <cell r="P33" t="str">
            <v>DELIVERED</v>
          </cell>
        </row>
        <row r="34">
          <cell r="H34" t="str">
            <v>REDJBY22XXX</v>
          </cell>
          <cell r="I34" t="str">
            <v>MINSK</v>
          </cell>
          <cell r="J34" t="str">
            <v>Bielorussia</v>
          </cell>
          <cell r="K34">
            <v>0.03</v>
          </cell>
          <cell r="L34">
            <v>0.04</v>
          </cell>
          <cell r="M34">
            <v>44388</v>
          </cell>
          <cell r="O34">
            <v>2.7314583333333333</v>
          </cell>
          <cell r="P34" t="str">
            <v>DELIVERED</v>
          </cell>
        </row>
        <row r="35">
          <cell r="H35" t="str">
            <v>CHASUS3AXXX</v>
          </cell>
          <cell r="I35" t="str">
            <v>NEW YORK</v>
          </cell>
          <cell r="J35" t="str">
            <v>United States of America</v>
          </cell>
          <cell r="K35">
            <v>0.08</v>
          </cell>
          <cell r="L35">
            <v>0.09</v>
          </cell>
          <cell r="M35">
            <v>44256</v>
          </cell>
          <cell r="O35">
            <v>2.7564583333333332</v>
          </cell>
          <cell r="P35" t="str">
            <v>DELIVERED</v>
          </cell>
        </row>
        <row r="36">
          <cell r="H36" t="str">
            <v>CHASUS3AXXX</v>
          </cell>
          <cell r="I36" t="str">
            <v>NEW YORK</v>
          </cell>
          <cell r="J36" t="str">
            <v>United States of America</v>
          </cell>
          <cell r="K36">
            <v>0.01</v>
          </cell>
          <cell r="L36">
            <v>0.1</v>
          </cell>
          <cell r="M36">
            <v>44257</v>
          </cell>
          <cell r="O36">
            <v>2.6050694444444442</v>
          </cell>
          <cell r="P36" t="str">
            <v>NEW</v>
          </cell>
          <cell r="Q36" t="str">
            <v>ORIGIN</v>
          </cell>
        </row>
        <row r="37">
          <cell r="H37" t="str">
            <v>AGRIFRPPXXX</v>
          </cell>
          <cell r="I37" t="str">
            <v>MONTROUGE</v>
          </cell>
          <cell r="J37" t="str">
            <v>France</v>
          </cell>
          <cell r="K37">
            <v>0.01</v>
          </cell>
          <cell r="L37">
            <v>0.09</v>
          </cell>
          <cell r="M37">
            <v>44502</v>
          </cell>
          <cell r="O37">
            <v>2.3564583333333333</v>
          </cell>
          <cell r="P37" t="str">
            <v>NEW</v>
          </cell>
          <cell r="Q37" t="str">
            <v>ORIGIN</v>
          </cell>
        </row>
        <row r="38">
          <cell r="H38" t="str">
            <v>CHASUS3AXXX</v>
          </cell>
          <cell r="I38" t="str">
            <v>NEW YORK</v>
          </cell>
          <cell r="J38" t="str">
            <v>United States of America</v>
          </cell>
          <cell r="K38">
            <v>0.01</v>
          </cell>
          <cell r="L38">
            <v>0.04</v>
          </cell>
          <cell r="M38">
            <v>44256</v>
          </cell>
          <cell r="O38">
            <v>2.4738194444444446</v>
          </cell>
          <cell r="P38" t="str">
            <v>NEW</v>
          </cell>
          <cell r="Q38" t="str">
            <v>ORIGIN</v>
          </cell>
        </row>
        <row r="39">
          <cell r="H39" t="str">
            <v>CHASUS3AXXX</v>
          </cell>
          <cell r="I39" t="str">
            <v>NEW YORK</v>
          </cell>
          <cell r="J39" t="str">
            <v>United States of America</v>
          </cell>
          <cell r="K39">
            <v>0.01</v>
          </cell>
          <cell r="L39">
            <v>0.04</v>
          </cell>
          <cell r="M39">
            <v>44522</v>
          </cell>
          <cell r="O39">
            <v>2.4661805555555558</v>
          </cell>
          <cell r="P39" t="str">
            <v>NEW</v>
          </cell>
          <cell r="Q39" t="str">
            <v>ORIGIN</v>
          </cell>
        </row>
        <row r="40">
          <cell r="H40" t="str">
            <v>CHASUS3AXXX</v>
          </cell>
          <cell r="I40" t="str">
            <v>NEW YORK</v>
          </cell>
          <cell r="J40" t="str">
            <v>United States of America</v>
          </cell>
          <cell r="K40">
            <v>0.01</v>
          </cell>
          <cell r="L40">
            <v>9.9999999999999992E-2</v>
          </cell>
          <cell r="M40">
            <v>44217</v>
          </cell>
          <cell r="O40">
            <v>2.4120138888888887</v>
          </cell>
          <cell r="P40" t="str">
            <v>NEW</v>
          </cell>
          <cell r="Q40" t="str">
            <v>ORIGIN</v>
          </cell>
        </row>
        <row r="41">
          <cell r="H41" t="str">
            <v>CHASUS3AXXX</v>
          </cell>
          <cell r="I41" t="str">
            <v>NEW YORK</v>
          </cell>
          <cell r="J41" t="str">
            <v>United States of America</v>
          </cell>
          <cell r="K41">
            <v>0.01</v>
          </cell>
          <cell r="L41">
            <v>0.03</v>
          </cell>
          <cell r="M41">
            <v>44155</v>
          </cell>
          <cell r="O41">
            <v>2.3828472222222219</v>
          </cell>
          <cell r="P41" t="str">
            <v>NEW</v>
          </cell>
          <cell r="Q41" t="str">
            <v>ORIGIN</v>
          </cell>
        </row>
        <row r="42">
          <cell r="H42" t="str">
            <v>CHASUS3AXXX</v>
          </cell>
          <cell r="I42" t="str">
            <v>NEW YORK</v>
          </cell>
          <cell r="J42" t="str">
            <v>United States of America</v>
          </cell>
          <cell r="K42">
            <v>0.01</v>
          </cell>
          <cell r="L42">
            <v>0.02</v>
          </cell>
          <cell r="M42">
            <v>44156</v>
          </cell>
          <cell r="O42">
            <v>2.4738194444444446</v>
          </cell>
          <cell r="P42" t="str">
            <v>NEW</v>
          </cell>
          <cell r="Q42" t="str">
            <v>ORIGIN</v>
          </cell>
        </row>
        <row r="43">
          <cell r="H43" t="str">
            <v>CHASUS3AXXX</v>
          </cell>
          <cell r="I43" t="str">
            <v>NEW YORK</v>
          </cell>
          <cell r="J43" t="str">
            <v>United States of America</v>
          </cell>
          <cell r="K43">
            <v>0.01</v>
          </cell>
          <cell r="L43">
            <v>0.02</v>
          </cell>
          <cell r="M43">
            <v>44201</v>
          </cell>
          <cell r="O43">
            <v>2.5078472222222219</v>
          </cell>
          <cell r="P43" t="str">
            <v>NEW</v>
          </cell>
          <cell r="Q43" t="str">
            <v>ORIGIN</v>
          </cell>
        </row>
        <row r="44">
          <cell r="H44" t="str">
            <v>TSIBAU44XXX</v>
          </cell>
          <cell r="I44" t="str">
            <v>BRISBANE</v>
          </cell>
          <cell r="J44" t="str">
            <v>Australia</v>
          </cell>
          <cell r="K44">
            <v>0.01</v>
          </cell>
          <cell r="L44">
            <v>0.02</v>
          </cell>
          <cell r="M44">
            <v>44388</v>
          </cell>
          <cell r="O44">
            <v>2.5293749999999999</v>
          </cell>
          <cell r="P44" t="str">
            <v>NEW</v>
          </cell>
          <cell r="Q44" t="str">
            <v>ORIGIN</v>
          </cell>
        </row>
        <row r="45">
          <cell r="H45" t="str">
            <v>CHASUS3AXXX</v>
          </cell>
          <cell r="I45" t="str">
            <v>NEW YORK</v>
          </cell>
          <cell r="J45" t="str">
            <v>United States of America</v>
          </cell>
          <cell r="K45">
            <v>0.01</v>
          </cell>
          <cell r="L45">
            <v>0.04</v>
          </cell>
          <cell r="M45">
            <v>44210</v>
          </cell>
          <cell r="O45">
            <v>2.6543749999999999</v>
          </cell>
          <cell r="P45" t="str">
            <v>NEW</v>
          </cell>
          <cell r="Q45" t="str">
            <v>ORIGIN</v>
          </cell>
        </row>
        <row r="46">
          <cell r="H46" t="str">
            <v>CHASUS3AXXX</v>
          </cell>
          <cell r="I46" t="str">
            <v>NEW YORK</v>
          </cell>
          <cell r="J46" t="str">
            <v>United States of America</v>
          </cell>
          <cell r="K46">
            <v>0.01</v>
          </cell>
          <cell r="L46">
            <v>0.02</v>
          </cell>
          <cell r="M46">
            <v>44209</v>
          </cell>
          <cell r="O46">
            <v>2.6050694444444442</v>
          </cell>
          <cell r="P46" t="str">
            <v>NEW</v>
          </cell>
          <cell r="Q46" t="str">
            <v>ORIGIN</v>
          </cell>
        </row>
        <row r="47">
          <cell r="H47" t="str">
            <v>CHASUS3AXXX</v>
          </cell>
          <cell r="I47" t="str">
            <v>NEW YORK</v>
          </cell>
          <cell r="J47" t="str">
            <v>United States of America</v>
          </cell>
          <cell r="K47">
            <v>0.01</v>
          </cell>
          <cell r="L47">
            <v>0.02</v>
          </cell>
          <cell r="M47">
            <v>44209</v>
          </cell>
          <cell r="O47">
            <v>2.4738194444444446</v>
          </cell>
          <cell r="P47" t="str">
            <v>NEW</v>
          </cell>
          <cell r="Q47" t="str">
            <v>ORIGIN</v>
          </cell>
        </row>
        <row r="48">
          <cell r="H48" t="str">
            <v>FNROCNBQXXX</v>
          </cell>
          <cell r="I48" t="str">
            <v>QUANZHOU</v>
          </cell>
          <cell r="J48" t="str">
            <v>China</v>
          </cell>
          <cell r="K48">
            <v>0.01</v>
          </cell>
          <cell r="L48">
            <v>0.03</v>
          </cell>
          <cell r="M48">
            <v>44297</v>
          </cell>
          <cell r="O48">
            <v>2.5231250000000003</v>
          </cell>
          <cell r="P48" t="str">
            <v>NEW</v>
          </cell>
          <cell r="Q48" t="str">
            <v>ORIGIN</v>
          </cell>
        </row>
        <row r="49">
          <cell r="H49" t="str">
            <v>TSIBAU44XXX</v>
          </cell>
          <cell r="I49" t="str">
            <v>BRISBANE</v>
          </cell>
          <cell r="J49" t="str">
            <v>Australia</v>
          </cell>
          <cell r="K49">
            <v>0.01</v>
          </cell>
          <cell r="L49">
            <v>0.03</v>
          </cell>
          <cell r="M49">
            <v>44474</v>
          </cell>
          <cell r="O49">
            <v>2.5293749999999999</v>
          </cell>
          <cell r="P49" t="str">
            <v>NEW</v>
          </cell>
          <cell r="Q49" t="str">
            <v>ORIGIN</v>
          </cell>
        </row>
        <row r="50">
          <cell r="H50" t="str">
            <v>BSJUARBJXXX</v>
          </cell>
          <cell r="I50" t="str">
            <v>SAN JUAN</v>
          </cell>
          <cell r="J50" t="str">
            <v>Argentina</v>
          </cell>
          <cell r="K50">
            <v>0.01</v>
          </cell>
          <cell r="L50">
            <v>0.03</v>
          </cell>
          <cell r="M50">
            <v>44253</v>
          </cell>
          <cell r="O50">
            <v>2.5293749999999999</v>
          </cell>
          <cell r="P50" t="str">
            <v>NEW</v>
          </cell>
          <cell r="Q50" t="str">
            <v>ORIGIN</v>
          </cell>
        </row>
        <row r="51">
          <cell r="H51" t="str">
            <v>CHASUS3AXXX</v>
          </cell>
          <cell r="I51" t="str">
            <v>NEW YORK</v>
          </cell>
          <cell r="J51" t="str">
            <v>United States of America</v>
          </cell>
          <cell r="K51">
            <v>0.01</v>
          </cell>
          <cell r="L51">
            <v>0.03</v>
          </cell>
          <cell r="M51">
            <v>44571</v>
          </cell>
          <cell r="O51">
            <v>2.5293749999999999</v>
          </cell>
          <cell r="P51" t="str">
            <v>NEW</v>
          </cell>
          <cell r="Q51" t="str">
            <v>ORIGIN</v>
          </cell>
        </row>
        <row r="52">
          <cell r="H52" t="str">
            <v>CHASUS3AXXX</v>
          </cell>
          <cell r="I52" t="str">
            <v>NEW YORK</v>
          </cell>
          <cell r="J52" t="str">
            <v>United States of America</v>
          </cell>
          <cell r="K52">
            <v>0.02</v>
          </cell>
          <cell r="L52">
            <v>0.06</v>
          </cell>
          <cell r="M52">
            <v>44520</v>
          </cell>
          <cell r="O52">
            <v>2.4321527777777776</v>
          </cell>
          <cell r="P52" t="str">
            <v>NEW</v>
          </cell>
          <cell r="Q52" t="str">
            <v>ORIGIN</v>
          </cell>
        </row>
        <row r="53">
          <cell r="H53" t="str">
            <v>FNROCNBQXXX</v>
          </cell>
          <cell r="I53" t="str">
            <v>QUANZHOU</v>
          </cell>
          <cell r="J53" t="str">
            <v>China</v>
          </cell>
          <cell r="K53">
            <v>0.02</v>
          </cell>
          <cell r="L53">
            <v>0.03</v>
          </cell>
          <cell r="M53">
            <v>44217</v>
          </cell>
          <cell r="O53">
            <v>2.405763888888889</v>
          </cell>
          <cell r="P53" t="str">
            <v>NEW</v>
          </cell>
          <cell r="Q53" t="str">
            <v>ORIGIN</v>
          </cell>
        </row>
        <row r="54">
          <cell r="H54" t="str">
            <v>BINAADADXXX</v>
          </cell>
          <cell r="I54" t="str">
            <v>ANDORRA LA VELLA</v>
          </cell>
          <cell r="J54" t="str">
            <v>Andorre</v>
          </cell>
          <cell r="K54">
            <v>0.02</v>
          </cell>
          <cell r="L54">
            <v>0.03</v>
          </cell>
          <cell r="M54">
            <v>44271</v>
          </cell>
          <cell r="O54">
            <v>2.4238194444444447</v>
          </cell>
          <cell r="P54" t="str">
            <v>NEW</v>
          </cell>
          <cell r="Q54" t="str">
            <v>ORIGIN</v>
          </cell>
        </row>
        <row r="55">
          <cell r="H55" t="str">
            <v>AGRIFRPPXXX</v>
          </cell>
          <cell r="I55" t="str">
            <v>MONTROUGE</v>
          </cell>
          <cell r="J55" t="str">
            <v>France</v>
          </cell>
          <cell r="K55">
            <v>0.02</v>
          </cell>
          <cell r="L55">
            <v>0.04</v>
          </cell>
          <cell r="M55">
            <v>44271</v>
          </cell>
          <cell r="O55">
            <v>41548</v>
          </cell>
          <cell r="P55" t="str">
            <v>NEW</v>
          </cell>
          <cell r="Q55" t="str">
            <v>ORIGIN</v>
          </cell>
        </row>
        <row r="56">
          <cell r="H56" t="str">
            <v>CHASUS3AXXX</v>
          </cell>
          <cell r="I56" t="str">
            <v>NEW YORK</v>
          </cell>
          <cell r="J56" t="str">
            <v>United States of America</v>
          </cell>
          <cell r="K56">
            <v>0.02</v>
          </cell>
          <cell r="L56">
            <v>0.04</v>
          </cell>
          <cell r="M56">
            <v>44234</v>
          </cell>
          <cell r="O56">
            <v>2.6543749999999999</v>
          </cell>
          <cell r="P56" t="str">
            <v>NEW</v>
          </cell>
          <cell r="Q56" t="str">
            <v>ORIGIN</v>
          </cell>
        </row>
        <row r="57">
          <cell r="H57" t="str">
            <v>CHASUS3AXXX</v>
          </cell>
          <cell r="I57" t="str">
            <v>NEW YORK</v>
          </cell>
          <cell r="J57" t="str">
            <v>United States of America</v>
          </cell>
          <cell r="K57">
            <v>0.02</v>
          </cell>
          <cell r="L57">
            <v>3.5000000000000003E-2</v>
          </cell>
          <cell r="M57">
            <v>44256</v>
          </cell>
          <cell r="O57">
            <v>2.5988194444444446</v>
          </cell>
          <cell r="P57" t="str">
            <v>NEW</v>
          </cell>
          <cell r="Q57" t="str">
            <v>ORIGIN</v>
          </cell>
        </row>
        <row r="58">
          <cell r="H58" t="str">
            <v>AGRIFRPPXXX</v>
          </cell>
          <cell r="I58" t="str">
            <v>MONTROUGE</v>
          </cell>
          <cell r="J58" t="str">
            <v>France</v>
          </cell>
          <cell r="K58">
            <v>0.02</v>
          </cell>
          <cell r="L58">
            <v>5.5000000000000007E-2</v>
          </cell>
          <cell r="M58">
            <v>44271</v>
          </cell>
          <cell r="O58">
            <v>2.343263888888889</v>
          </cell>
          <cell r="P58" t="str">
            <v>NEW</v>
          </cell>
          <cell r="Q58" t="str">
            <v>ORIGIN</v>
          </cell>
        </row>
        <row r="59">
          <cell r="H59" t="str">
            <v>BINAADADXXX</v>
          </cell>
          <cell r="I59" t="str">
            <v>ANDORRA LA VELLA</v>
          </cell>
          <cell r="J59" t="str">
            <v>Andorre</v>
          </cell>
          <cell r="K59">
            <v>0.02</v>
          </cell>
          <cell r="L59">
            <v>0.08</v>
          </cell>
          <cell r="M59">
            <v>44271</v>
          </cell>
          <cell r="O59">
            <v>2.3856250000000001</v>
          </cell>
          <cell r="P59" t="str">
            <v>NEW</v>
          </cell>
          <cell r="Q59" t="str">
            <v>ORIGIN</v>
          </cell>
        </row>
        <row r="60">
          <cell r="H60" t="str">
            <v>CHASUS3AXXX</v>
          </cell>
          <cell r="I60" t="str">
            <v>NEW YORK</v>
          </cell>
          <cell r="J60" t="str">
            <v>United States of America</v>
          </cell>
          <cell r="K60">
            <v>0.02</v>
          </cell>
          <cell r="L60">
            <v>0.04</v>
          </cell>
          <cell r="M60">
            <v>44224</v>
          </cell>
          <cell r="O60">
            <v>2.5571527777777776</v>
          </cell>
          <cell r="P60" t="str">
            <v>NEW</v>
          </cell>
          <cell r="Q60" t="str">
            <v>ORIGIN</v>
          </cell>
        </row>
        <row r="61">
          <cell r="H61" t="str">
            <v>REDJBY22XXX</v>
          </cell>
          <cell r="I61" t="str">
            <v>MINSK</v>
          </cell>
          <cell r="J61" t="str">
            <v>Bielorussia</v>
          </cell>
          <cell r="K61">
            <v>0.02</v>
          </cell>
          <cell r="L61">
            <v>0.04</v>
          </cell>
          <cell r="M61">
            <v>44388</v>
          </cell>
          <cell r="O61">
            <v>2.4238194444444447</v>
          </cell>
          <cell r="P61" t="str">
            <v>NEW</v>
          </cell>
          <cell r="Q61" t="str">
            <v>ORIGIN</v>
          </cell>
        </row>
        <row r="62">
          <cell r="H62" t="str">
            <v>BINAADADXXX</v>
          </cell>
          <cell r="I62" t="str">
            <v>ANDORRA LA VELLA</v>
          </cell>
          <cell r="J62" t="str">
            <v>Andorre</v>
          </cell>
          <cell r="K62">
            <v>0.02</v>
          </cell>
          <cell r="L62">
            <v>0.1</v>
          </cell>
          <cell r="M62">
            <v>44275</v>
          </cell>
          <cell r="O62">
            <v>2.550902777777778</v>
          </cell>
          <cell r="P62" t="str">
            <v>NEW</v>
          </cell>
          <cell r="Q62" t="str">
            <v>ORIGIN</v>
          </cell>
        </row>
        <row r="63">
          <cell r="H63" t="str">
            <v>REDJBY22XXX</v>
          </cell>
          <cell r="I63" t="str">
            <v>MINSK</v>
          </cell>
          <cell r="J63" t="str">
            <v>Bielorussia</v>
          </cell>
          <cell r="K63">
            <v>0.02</v>
          </cell>
          <cell r="L63">
            <v>0.03</v>
          </cell>
          <cell r="M63">
            <v>44305</v>
          </cell>
          <cell r="O63">
            <v>2.550902777777778</v>
          </cell>
          <cell r="P63" t="str">
            <v>NEW</v>
          </cell>
          <cell r="Q63" t="str">
            <v>ORIGIN</v>
          </cell>
        </row>
        <row r="64">
          <cell r="H64" t="str">
            <v>FNROCNBQXXX</v>
          </cell>
          <cell r="I64" t="str">
            <v>QUANZHOU</v>
          </cell>
          <cell r="J64" t="str">
            <v>China</v>
          </cell>
          <cell r="K64">
            <v>0.02</v>
          </cell>
          <cell r="L64">
            <v>0.115</v>
          </cell>
          <cell r="M64">
            <v>44549</v>
          </cell>
          <cell r="O64">
            <v>2.4245138888888889</v>
          </cell>
          <cell r="P64" t="str">
            <v>NEW</v>
          </cell>
          <cell r="Q64" t="str">
            <v>ORIGIN</v>
          </cell>
        </row>
        <row r="65">
          <cell r="H65" t="str">
            <v>CHASUS3AXXX</v>
          </cell>
          <cell r="I65" t="str">
            <v>NEW YORK</v>
          </cell>
          <cell r="J65" t="str">
            <v>United States of America</v>
          </cell>
          <cell r="K65">
            <v>0.02</v>
          </cell>
          <cell r="L65">
            <v>0.03</v>
          </cell>
          <cell r="M65">
            <v>44277</v>
          </cell>
          <cell r="O65">
            <v>2.5911805555555558</v>
          </cell>
          <cell r="P65" t="str">
            <v>NEW</v>
          </cell>
          <cell r="Q65" t="str">
            <v>ORIGIN</v>
          </cell>
        </row>
        <row r="66">
          <cell r="H66" t="str">
            <v>REDJBY22XXX</v>
          </cell>
          <cell r="I66" t="str">
            <v>MINSK</v>
          </cell>
          <cell r="J66" t="str">
            <v>Bielorussia</v>
          </cell>
          <cell r="K66">
            <v>0.02</v>
          </cell>
          <cell r="L66">
            <v>0.1</v>
          </cell>
          <cell r="M66">
            <v>44240</v>
          </cell>
          <cell r="O66">
            <v>2.3856250000000001</v>
          </cell>
          <cell r="P66" t="str">
            <v>NEW</v>
          </cell>
          <cell r="Q66" t="str">
            <v>ORIGIN</v>
          </cell>
        </row>
        <row r="67">
          <cell r="H67" t="str">
            <v>BINAADADXXX</v>
          </cell>
          <cell r="I67" t="str">
            <v>ANDORRA LA VELLA</v>
          </cell>
          <cell r="J67" t="str">
            <v>Andorre</v>
          </cell>
          <cell r="K67">
            <v>0.02</v>
          </cell>
          <cell r="L67">
            <v>0.05</v>
          </cell>
          <cell r="M67">
            <v>44248</v>
          </cell>
          <cell r="O67">
            <v>2.4321527777777776</v>
          </cell>
          <cell r="P67" t="str">
            <v>NEW</v>
          </cell>
          <cell r="Q67" t="str">
            <v>ORIGIN</v>
          </cell>
        </row>
        <row r="68">
          <cell r="H68" t="str">
            <v>REDJBY22XXX</v>
          </cell>
          <cell r="I68" t="str">
            <v>MINSK</v>
          </cell>
          <cell r="J68" t="str">
            <v>Bielorussia</v>
          </cell>
          <cell r="K68">
            <v>0.02</v>
          </cell>
          <cell r="L68">
            <v>0.03</v>
          </cell>
          <cell r="M68">
            <v>44454</v>
          </cell>
          <cell r="O68">
            <v>2.4321527777777776</v>
          </cell>
          <cell r="P68" t="str">
            <v>NEW</v>
          </cell>
          <cell r="Q68" t="str">
            <v>ORIGIN</v>
          </cell>
        </row>
        <row r="69">
          <cell r="H69" t="str">
            <v>CHASUS3AXXX</v>
          </cell>
          <cell r="I69" t="str">
            <v>NEW YORK</v>
          </cell>
          <cell r="J69" t="str">
            <v>United States of America</v>
          </cell>
          <cell r="K69">
            <v>0.04</v>
          </cell>
          <cell r="L69">
            <v>0.08</v>
          </cell>
          <cell r="M69">
            <v>44162</v>
          </cell>
          <cell r="O69">
            <v>2.405763888888889</v>
          </cell>
          <cell r="P69" t="str">
            <v>NEW</v>
          </cell>
          <cell r="Q69" t="str">
            <v>ORIGIN</v>
          </cell>
        </row>
        <row r="70">
          <cell r="H70" t="str">
            <v>CHASUS3AXXX</v>
          </cell>
          <cell r="I70" t="str">
            <v>NEW YORK</v>
          </cell>
          <cell r="J70" t="str">
            <v>United States of America</v>
          </cell>
          <cell r="K70">
            <v>7.0000000000000007E-2</v>
          </cell>
          <cell r="L70">
            <v>0.16500000000000001</v>
          </cell>
          <cell r="M70">
            <v>44211</v>
          </cell>
          <cell r="O70">
            <v>2.3564583333333333</v>
          </cell>
          <cell r="P70" t="str">
            <v>NEW</v>
          </cell>
          <cell r="Q70" t="str">
            <v>ORIGIN</v>
          </cell>
        </row>
        <row r="71">
          <cell r="H71" t="str">
            <v>CHASUS3AXXX</v>
          </cell>
          <cell r="I71" t="str">
            <v>NEW YORK</v>
          </cell>
          <cell r="J71" t="str">
            <v>United States of America</v>
          </cell>
          <cell r="K71">
            <v>0.08</v>
          </cell>
          <cell r="L71">
            <v>0.105</v>
          </cell>
          <cell r="M71">
            <v>44257</v>
          </cell>
          <cell r="O71">
            <v>2.5078472222222219</v>
          </cell>
          <cell r="P71" t="str">
            <v>NEW</v>
          </cell>
          <cell r="Q71" t="str">
            <v>ORIGIN</v>
          </cell>
        </row>
        <row r="72">
          <cell r="H72" t="str">
            <v>CHASUS3AXXX</v>
          </cell>
          <cell r="I72" t="str">
            <v>NEW YORK</v>
          </cell>
          <cell r="J72" t="str">
            <v>United States of America</v>
          </cell>
          <cell r="K72">
            <v>0.08</v>
          </cell>
          <cell r="L72">
            <v>0.115</v>
          </cell>
          <cell r="M72">
            <v>44211</v>
          </cell>
          <cell r="O72">
            <v>2.7564583333333332</v>
          </cell>
          <cell r="P72" t="str">
            <v>NEW</v>
          </cell>
          <cell r="Q72" t="str">
            <v>ORIGIN</v>
          </cell>
        </row>
        <row r="73">
          <cell r="H73" t="str">
            <v>CHASUS3AXXX</v>
          </cell>
          <cell r="I73" t="str">
            <v>NEW YORK</v>
          </cell>
          <cell r="J73" t="str">
            <v>United States of America</v>
          </cell>
          <cell r="K73">
            <v>0.08</v>
          </cell>
          <cell r="L73">
            <v>0.09</v>
          </cell>
          <cell r="M73">
            <v>44155</v>
          </cell>
          <cell r="O73">
            <v>2.4710416666666664</v>
          </cell>
          <cell r="P73" t="str">
            <v>NEW</v>
          </cell>
          <cell r="Q73" t="str">
            <v>ORIGIN</v>
          </cell>
        </row>
        <row r="74">
          <cell r="H74" t="str">
            <v>FINVALTRXXX</v>
          </cell>
          <cell r="I74" t="str">
            <v>TIRANA</v>
          </cell>
          <cell r="J74" t="str">
            <v>Albania</v>
          </cell>
          <cell r="K74">
            <v>0.08</v>
          </cell>
          <cell r="L74">
            <v>0.09</v>
          </cell>
          <cell r="M74">
            <v>44278</v>
          </cell>
          <cell r="O74">
            <v>2.3411805555555558</v>
          </cell>
          <cell r="P74" t="str">
            <v>NEW</v>
          </cell>
          <cell r="Q74" t="str">
            <v>ORIGIN</v>
          </cell>
        </row>
        <row r="75">
          <cell r="H75" t="str">
            <v>CHASUS3AXXX</v>
          </cell>
          <cell r="I75" t="str">
            <v>NEW YORK</v>
          </cell>
          <cell r="J75" t="str">
            <v>United States of America</v>
          </cell>
          <cell r="K75">
            <v>0.01</v>
          </cell>
          <cell r="L75">
            <v>0.1</v>
          </cell>
          <cell r="M75">
            <v>44258</v>
          </cell>
          <cell r="O75">
            <v>2.6481250000000003</v>
          </cell>
          <cell r="P75" t="str">
            <v>PENDING</v>
          </cell>
        </row>
        <row r="76">
          <cell r="H76" t="str">
            <v>CHASUS3AXXX</v>
          </cell>
          <cell r="I76" t="str">
            <v>NEW YORK</v>
          </cell>
          <cell r="J76" t="str">
            <v>United States of America</v>
          </cell>
          <cell r="K76">
            <v>0.01</v>
          </cell>
          <cell r="L76">
            <v>2.5000000000000001E-2</v>
          </cell>
          <cell r="M76">
            <v>44572</v>
          </cell>
          <cell r="O76">
            <v>2.7640972222222224</v>
          </cell>
          <cell r="P76" t="str">
            <v>PENDING</v>
          </cell>
        </row>
        <row r="77">
          <cell r="H77" t="str">
            <v>AGRIFRPPXXX</v>
          </cell>
          <cell r="I77" t="str">
            <v>MONTROUGE</v>
          </cell>
          <cell r="J77" t="str">
            <v>France</v>
          </cell>
          <cell r="K77">
            <v>0.01</v>
          </cell>
          <cell r="L77">
            <v>0.105</v>
          </cell>
          <cell r="M77">
            <v>44271</v>
          </cell>
          <cell r="O77">
            <v>2.530763888888889</v>
          </cell>
          <cell r="P77" t="str">
            <v>PENDING</v>
          </cell>
        </row>
        <row r="78">
          <cell r="H78" t="str">
            <v>CHASUS3AXXX</v>
          </cell>
          <cell r="I78" t="str">
            <v>NEW YORK</v>
          </cell>
          <cell r="J78" t="str">
            <v>United States of America</v>
          </cell>
          <cell r="K78">
            <v>0.01</v>
          </cell>
          <cell r="L78">
            <v>0.04</v>
          </cell>
          <cell r="M78">
            <v>44257</v>
          </cell>
          <cell r="O78">
            <v>2.5710416666666669</v>
          </cell>
          <cell r="P78" t="str">
            <v>PENDING</v>
          </cell>
        </row>
        <row r="79">
          <cell r="H79" t="str">
            <v>TSIBAU44XXX</v>
          </cell>
          <cell r="I79" t="str">
            <v>BRISBANE</v>
          </cell>
          <cell r="J79" t="str">
            <v>Australia</v>
          </cell>
          <cell r="K79">
            <v>0.01</v>
          </cell>
          <cell r="L79">
            <v>0.09</v>
          </cell>
          <cell r="M79">
            <v>44476</v>
          </cell>
          <cell r="O79">
            <v>2.7640972222222224</v>
          </cell>
          <cell r="P79" t="str">
            <v>PENDING</v>
          </cell>
        </row>
        <row r="80">
          <cell r="H80" t="str">
            <v>CHASUS3AXXX</v>
          </cell>
          <cell r="I80" t="str">
            <v>NEW YORK</v>
          </cell>
          <cell r="J80" t="str">
            <v>United States of America</v>
          </cell>
          <cell r="K80">
            <v>0.01</v>
          </cell>
          <cell r="L80">
            <v>0.11</v>
          </cell>
          <cell r="M80">
            <v>44201</v>
          </cell>
          <cell r="O80">
            <v>2.5127083333333333</v>
          </cell>
          <cell r="P80" t="str">
            <v>PENDING</v>
          </cell>
        </row>
        <row r="81">
          <cell r="H81" t="str">
            <v>FNROCNBQXXX</v>
          </cell>
          <cell r="I81" t="str">
            <v>QUANZHOU</v>
          </cell>
          <cell r="J81" t="str">
            <v>China</v>
          </cell>
          <cell r="K81">
            <v>0.01</v>
          </cell>
          <cell r="L81">
            <v>0.02</v>
          </cell>
          <cell r="M81">
            <v>44550</v>
          </cell>
          <cell r="O81">
            <v>2.5613194444444445</v>
          </cell>
          <cell r="P81" t="str">
            <v>PENDING</v>
          </cell>
        </row>
        <row r="82">
          <cell r="H82" t="str">
            <v>AGRIFRPPXXX</v>
          </cell>
          <cell r="I82" t="str">
            <v>MONTROUGE</v>
          </cell>
          <cell r="J82" t="str">
            <v>France</v>
          </cell>
          <cell r="K82">
            <v>1.4999999999999999E-2</v>
          </cell>
          <cell r="L82">
            <v>3.5000000000000003E-2</v>
          </cell>
          <cell r="M82">
            <v>44503</v>
          </cell>
          <cell r="O82">
            <v>2.5272916666666667</v>
          </cell>
          <cell r="P82" t="str">
            <v>PENDING</v>
          </cell>
        </row>
        <row r="83">
          <cell r="H83" t="str">
            <v>REDJBY22XXX</v>
          </cell>
          <cell r="I83" t="str">
            <v>MINSK</v>
          </cell>
          <cell r="J83" t="str">
            <v>Bielorussia</v>
          </cell>
          <cell r="K83">
            <v>1.4999999999999999E-2</v>
          </cell>
          <cell r="L83">
            <v>5.5000000000000007E-2</v>
          </cell>
          <cell r="M83">
            <v>44297</v>
          </cell>
          <cell r="O83">
            <v>2.7161805555555558</v>
          </cell>
          <cell r="P83" t="str">
            <v>PENDING</v>
          </cell>
        </row>
        <row r="84">
          <cell r="H84" t="str">
            <v>CHASUS3AXXX</v>
          </cell>
          <cell r="I84" t="str">
            <v>NEW YORK</v>
          </cell>
          <cell r="J84" t="str">
            <v>United States of America</v>
          </cell>
          <cell r="K84">
            <v>0.02</v>
          </cell>
          <cell r="L84">
            <v>5.5000000000000007E-2</v>
          </cell>
          <cell r="M84">
            <v>44572</v>
          </cell>
          <cell r="O84">
            <v>2.6050694444444442</v>
          </cell>
          <cell r="P84" t="str">
            <v>PENDING</v>
          </cell>
        </row>
        <row r="85">
          <cell r="H85" t="str">
            <v>TSIBAU44XXX</v>
          </cell>
          <cell r="I85" t="str">
            <v>BRISBANE</v>
          </cell>
          <cell r="J85" t="str">
            <v>Australia</v>
          </cell>
          <cell r="K85">
            <v>0.02</v>
          </cell>
          <cell r="L85">
            <v>0.03</v>
          </cell>
          <cell r="M85">
            <v>44474</v>
          </cell>
          <cell r="O85">
            <v>2.6050694444444442</v>
          </cell>
          <cell r="P85" t="str">
            <v>PENDING</v>
          </cell>
        </row>
        <row r="86">
          <cell r="H86" t="str">
            <v>TSIBAU44XXX</v>
          </cell>
          <cell r="I86" t="str">
            <v>BRISBANE</v>
          </cell>
          <cell r="J86" t="str">
            <v>Australia</v>
          </cell>
          <cell r="K86">
            <v>0.02</v>
          </cell>
          <cell r="L86">
            <v>0.11</v>
          </cell>
          <cell r="M86">
            <v>44389</v>
          </cell>
          <cell r="O86">
            <v>2.6529861111111108</v>
          </cell>
          <cell r="P86" t="str">
            <v>PENDING</v>
          </cell>
        </row>
        <row r="87">
          <cell r="H87" t="str">
            <v>BSJUARBJXXX</v>
          </cell>
          <cell r="I87" t="str">
            <v>SAN JUAN</v>
          </cell>
          <cell r="J87" t="str">
            <v>Argentina</v>
          </cell>
          <cell r="K87">
            <v>0.02</v>
          </cell>
          <cell r="L87">
            <v>0.05</v>
          </cell>
          <cell r="M87">
            <v>44253</v>
          </cell>
          <cell r="O87">
            <v>2.6529861111111108</v>
          </cell>
          <cell r="P87" t="str">
            <v>PENDING</v>
          </cell>
        </row>
        <row r="88">
          <cell r="H88" t="str">
            <v>BINAADADXXX</v>
          </cell>
          <cell r="I88" t="str">
            <v>ANDORRA LA VELLA</v>
          </cell>
          <cell r="J88" t="str">
            <v>Andorre</v>
          </cell>
          <cell r="K88">
            <v>0.01</v>
          </cell>
          <cell r="L88">
            <v>0.01</v>
          </cell>
          <cell r="M88">
            <v>44248</v>
          </cell>
          <cell r="O88">
            <v>2.4877083333333334</v>
          </cell>
          <cell r="P88" t="str">
            <v>PROCESSING</v>
          </cell>
        </row>
        <row r="89">
          <cell r="H89" t="str">
            <v>REDJBY22XXX</v>
          </cell>
          <cell r="I89" t="str">
            <v>MINSK</v>
          </cell>
          <cell r="J89" t="str">
            <v>Bielorussia</v>
          </cell>
          <cell r="K89">
            <v>0.01</v>
          </cell>
          <cell r="L89">
            <v>0.04</v>
          </cell>
          <cell r="M89">
            <v>44455</v>
          </cell>
          <cell r="O89">
            <v>2.4877083333333334</v>
          </cell>
          <cell r="P89" t="str">
            <v>PROCESSING</v>
          </cell>
        </row>
        <row r="90">
          <cell r="H90" t="str">
            <v>BINAADADXXX</v>
          </cell>
          <cell r="I90" t="str">
            <v>ANDORRA LA VELLA</v>
          </cell>
          <cell r="J90" t="str">
            <v>Andorre</v>
          </cell>
          <cell r="K90">
            <v>0.08</v>
          </cell>
          <cell r="L90">
            <v>0.1</v>
          </cell>
          <cell r="M90">
            <v>44248</v>
          </cell>
          <cell r="O90">
            <v>2.7092361111111112</v>
          </cell>
          <cell r="P90" t="str">
            <v>PROCESSING</v>
          </cell>
        </row>
        <row r="91">
          <cell r="H91" t="str">
            <v>REDJBY22XXX</v>
          </cell>
          <cell r="I91" t="str">
            <v>MINSK</v>
          </cell>
          <cell r="J91" t="str">
            <v>Bielorussia</v>
          </cell>
          <cell r="K91">
            <v>0.08</v>
          </cell>
          <cell r="L91">
            <v>0.16500000000000001</v>
          </cell>
          <cell r="M91">
            <v>44455</v>
          </cell>
          <cell r="O91">
            <v>2.7092361111111112</v>
          </cell>
          <cell r="P91" t="str">
            <v>PROCESSING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87D3-5296-44C7-898D-811DB0F715A2}">
  <dimension ref="A1:S91"/>
  <sheetViews>
    <sheetView topLeftCell="I1" zoomScaleNormal="100" workbookViewId="0">
      <pane ySplit="1" topLeftCell="A2" activePane="bottomLeft" state="frozen"/>
      <selection pane="bottomLeft" activeCell="Q14" sqref="Q14"/>
    </sheetView>
  </sheetViews>
  <sheetFormatPr baseColWidth="10" defaultColWidth="8.85546875" defaultRowHeight="15" x14ac:dyDescent="0.25"/>
  <cols>
    <col min="1" max="1" width="9.140625" bestFit="1" customWidth="1"/>
    <col min="2" max="2" width="15.7109375" bestFit="1" customWidth="1"/>
    <col min="3" max="3" width="7.28515625" bestFit="1" customWidth="1"/>
    <col min="4" max="4" width="11.7109375" bestFit="1" customWidth="1"/>
    <col min="5" max="5" width="14.85546875" style="3" bestFit="1" customWidth="1"/>
    <col min="6" max="6" width="10.7109375" bestFit="1" customWidth="1"/>
    <col min="7" max="7" width="12.85546875" bestFit="1" customWidth="1"/>
    <col min="8" max="8" width="9.7109375" bestFit="1" customWidth="1"/>
    <col min="9" max="9" width="10.7109375" style="2" bestFit="1" customWidth="1"/>
    <col min="10" max="10" width="12.42578125" style="1" bestFit="1" customWidth="1"/>
    <col min="11" max="11" width="10.85546875" bestFit="1" customWidth="1"/>
    <col min="12" max="12" width="35" style="14" bestFit="1" customWidth="1"/>
    <col min="13" max="13" width="14.42578125" style="14" bestFit="1" customWidth="1"/>
    <col min="14" max="17" width="8.85546875" style="14"/>
    <col min="18" max="18" width="9.5703125" style="14" bestFit="1" customWidth="1"/>
    <col min="19" max="19" width="9.5703125" style="14" customWidth="1"/>
  </cols>
  <sheetData>
    <row r="1" spans="1:19" x14ac:dyDescent="0.25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8" t="s">
        <v>7</v>
      </c>
      <c r="I1" s="10" t="s">
        <v>8</v>
      </c>
      <c r="J1" s="11" t="s">
        <v>9</v>
      </c>
      <c r="K1" s="8" t="s">
        <v>10</v>
      </c>
      <c r="L1" s="16" t="s">
        <v>80</v>
      </c>
      <c r="M1" s="13" t="s">
        <v>81</v>
      </c>
      <c r="N1" s="13" t="s">
        <v>84</v>
      </c>
      <c r="O1" s="13" t="s">
        <v>85</v>
      </c>
      <c r="P1" s="13" t="s">
        <v>88</v>
      </c>
      <c r="Q1" s="13" t="s">
        <v>89</v>
      </c>
      <c r="R1" s="13" t="s">
        <v>92</v>
      </c>
      <c r="S1" s="13" t="s">
        <v>96</v>
      </c>
    </row>
    <row r="2" spans="1:19" x14ac:dyDescent="0.25">
      <c r="A2" t="s">
        <v>11</v>
      </c>
      <c r="B2" t="s">
        <v>64</v>
      </c>
      <c r="C2" t="s">
        <v>13</v>
      </c>
      <c r="D2" t="s">
        <v>46</v>
      </c>
      <c r="E2" s="6">
        <v>800</v>
      </c>
      <c r="F2" t="s">
        <v>15</v>
      </c>
      <c r="G2" t="s">
        <v>16</v>
      </c>
      <c r="H2" s="5">
        <v>0.01</v>
      </c>
      <c r="I2" s="2">
        <v>44155</v>
      </c>
      <c r="J2" s="1">
        <v>0.3833333333333333</v>
      </c>
      <c r="K2" t="s">
        <v>17</v>
      </c>
      <c r="L2" s="14" t="str">
        <f t="shared" ref="L2:L33" si="0">B2&amp;D2&amp;E2</f>
        <v>ICRETA NV.REFDEMO01800</v>
      </c>
      <c r="M2" s="14">
        <f>IF(K2="NEW",ROW(),INDEX(M1:M$89,MATCH(L2,L1:L$89,0)))</f>
        <v>2</v>
      </c>
      <c r="N2" s="14" t="str">
        <f>VLOOKUP($G2,[1]Sheet1!$H:$Q,2,0)</f>
        <v>NEW YORK</v>
      </c>
      <c r="O2" s="14" t="str">
        <f>VLOOKUP($G2,[1]Sheet1!$H:$Q,3,0)</f>
        <v>United States of America</v>
      </c>
      <c r="P2" s="14" t="s">
        <v>86</v>
      </c>
      <c r="Q2" s="14">
        <v>2020</v>
      </c>
      <c r="R2" s="15">
        <f t="shared" ref="R2:R33" si="1">SUMIF($M:$M,M2,$H:$H)</f>
        <v>0.02</v>
      </c>
      <c r="S2" s="15" t="s">
        <v>97</v>
      </c>
    </row>
    <row r="3" spans="1:19" x14ac:dyDescent="0.25">
      <c r="A3" t="s">
        <v>11</v>
      </c>
      <c r="B3" t="s">
        <v>65</v>
      </c>
      <c r="C3" t="s">
        <v>13</v>
      </c>
      <c r="D3" t="s">
        <v>66</v>
      </c>
      <c r="E3" s="6">
        <v>1025</v>
      </c>
      <c r="F3" t="s">
        <v>15</v>
      </c>
      <c r="G3" t="s">
        <v>16</v>
      </c>
      <c r="H3" s="5">
        <v>0.08</v>
      </c>
      <c r="I3" s="2">
        <v>44155</v>
      </c>
      <c r="J3" s="1">
        <v>0.47152777777777777</v>
      </c>
      <c r="K3" t="s">
        <v>17</v>
      </c>
      <c r="L3" s="14" t="str">
        <f t="shared" si="0"/>
        <v>IntellectEU NV.REFDEMO021025</v>
      </c>
      <c r="M3" s="14">
        <f>IF(K3="NEW",ROW(),INDEX(M1:M$87,MATCH(L3,L1:L$87,0)))</f>
        <v>3</v>
      </c>
      <c r="N3" s="14" t="str">
        <f>VLOOKUP($G3,[1]Sheet1!$H:$Q,2,0)</f>
        <v>NEW YORK</v>
      </c>
      <c r="O3" s="14" t="str">
        <f>VLOOKUP($G3,[1]Sheet1!$H:$Q,3,0)</f>
        <v>United States of America</v>
      </c>
      <c r="P3" s="14" t="s">
        <v>86</v>
      </c>
      <c r="Q3" s="14">
        <v>2020</v>
      </c>
      <c r="R3" s="15">
        <f t="shared" si="1"/>
        <v>0.16</v>
      </c>
      <c r="S3" s="15" t="s">
        <v>97</v>
      </c>
    </row>
    <row r="4" spans="1:19" x14ac:dyDescent="0.25">
      <c r="A4" t="s">
        <v>11</v>
      </c>
      <c r="B4" t="s">
        <v>65</v>
      </c>
      <c r="C4" t="s">
        <v>13</v>
      </c>
      <c r="D4" t="s">
        <v>66</v>
      </c>
      <c r="E4" s="6">
        <v>1025</v>
      </c>
      <c r="F4" t="s">
        <v>15</v>
      </c>
      <c r="G4" t="s">
        <v>27</v>
      </c>
      <c r="H4" s="5">
        <v>0.08</v>
      </c>
      <c r="I4" s="2">
        <v>44155</v>
      </c>
      <c r="J4" s="1">
        <v>0.88194444444444453</v>
      </c>
      <c r="K4" t="s">
        <v>19</v>
      </c>
      <c r="L4" s="14" t="str">
        <f t="shared" si="0"/>
        <v>IntellectEU NV.REFDEMO021025</v>
      </c>
      <c r="M4" s="14">
        <f>IF(K4="NEW",ROW(),INDEX(M$2:M3,MATCH(L4,L$2:L3,0)))</f>
        <v>3</v>
      </c>
      <c r="N4" s="14" t="str">
        <f>VLOOKUP($G4,[1]Sheet1!$H:$Q,2,0)</f>
        <v>MINSK</v>
      </c>
      <c r="O4" s="14" t="str">
        <f>VLOOKUP($G4,[1]Sheet1!$H:$Q,3,0)</f>
        <v>Bielorussia</v>
      </c>
      <c r="P4" s="14" t="s">
        <v>87</v>
      </c>
      <c r="Q4" s="14">
        <v>2020</v>
      </c>
      <c r="R4" s="15">
        <f t="shared" si="1"/>
        <v>0.16</v>
      </c>
      <c r="S4" s="15" t="s">
        <v>98</v>
      </c>
    </row>
    <row r="5" spans="1:19" x14ac:dyDescent="0.25">
      <c r="A5" t="s">
        <v>11</v>
      </c>
      <c r="B5" t="s">
        <v>67</v>
      </c>
      <c r="C5" t="s">
        <v>13</v>
      </c>
      <c r="D5" t="s">
        <v>46</v>
      </c>
      <c r="E5" s="6">
        <v>87600</v>
      </c>
      <c r="F5" t="s">
        <v>15</v>
      </c>
      <c r="G5" t="s">
        <v>16</v>
      </c>
      <c r="H5" s="5">
        <v>0.01</v>
      </c>
      <c r="I5" s="2">
        <v>44156</v>
      </c>
      <c r="J5" s="1">
        <v>0.47430555555555554</v>
      </c>
      <c r="K5" t="s">
        <v>17</v>
      </c>
      <c r="L5" s="14" t="str">
        <f t="shared" si="0"/>
        <v>ISUPPLIER1 US.REFDEMO0187600</v>
      </c>
      <c r="M5" s="14">
        <f>IF(K5="NEW",ROW(),INDEX(M$2:M4,MATCH(L5,L$2:L4,0)))</f>
        <v>5</v>
      </c>
      <c r="N5" s="14" t="str">
        <f>VLOOKUP($G5,[1]Sheet1!$H:$Q,2,0)</f>
        <v>NEW YORK</v>
      </c>
      <c r="O5" s="14" t="str">
        <f>VLOOKUP($G5,[1]Sheet1!$H:$Q,3,0)</f>
        <v>United States of America</v>
      </c>
      <c r="P5" s="14" t="s">
        <v>86</v>
      </c>
      <c r="Q5" s="14">
        <v>2020</v>
      </c>
      <c r="R5" s="15">
        <f t="shared" si="1"/>
        <v>0.02</v>
      </c>
      <c r="S5" s="15" t="s">
        <v>97</v>
      </c>
    </row>
    <row r="6" spans="1:19" x14ac:dyDescent="0.25">
      <c r="A6" t="s">
        <v>11</v>
      </c>
      <c r="B6" t="s">
        <v>67</v>
      </c>
      <c r="C6" t="s">
        <v>13</v>
      </c>
      <c r="D6" t="s">
        <v>46</v>
      </c>
      <c r="E6" s="6">
        <v>87600</v>
      </c>
      <c r="F6" t="s">
        <v>15</v>
      </c>
      <c r="G6" t="s">
        <v>42</v>
      </c>
      <c r="H6" s="5">
        <v>0.01</v>
      </c>
      <c r="I6" s="2">
        <v>44156</v>
      </c>
      <c r="J6" s="1">
        <v>0.59166666666666667</v>
      </c>
      <c r="K6" t="s">
        <v>19</v>
      </c>
      <c r="L6" s="14" t="str">
        <f t="shared" si="0"/>
        <v>ISUPPLIER1 US.REFDEMO0187600</v>
      </c>
      <c r="M6" s="14">
        <f>IF(K6="NEW",ROW(),INDEX(M$2:M5,MATCH(L6,L$2:L5,0)))</f>
        <v>5</v>
      </c>
      <c r="N6" s="14" t="str">
        <f>VLOOKUP($G6,[1]Sheet1!$H:$Q,2,0)</f>
        <v>QUANZHOU</v>
      </c>
      <c r="O6" s="14" t="str">
        <f>VLOOKUP($G6,[1]Sheet1!$H:$Q,3,0)</f>
        <v>China</v>
      </c>
      <c r="P6" s="14" t="s">
        <v>87</v>
      </c>
      <c r="Q6" s="14">
        <v>2020</v>
      </c>
      <c r="R6" s="15">
        <f t="shared" si="1"/>
        <v>0.02</v>
      </c>
      <c r="S6" s="15" t="s">
        <v>99</v>
      </c>
    </row>
    <row r="7" spans="1:19" x14ac:dyDescent="0.25">
      <c r="A7" t="s">
        <v>11</v>
      </c>
      <c r="B7" t="s">
        <v>64</v>
      </c>
      <c r="C7" t="s">
        <v>13</v>
      </c>
      <c r="D7" t="s">
        <v>46</v>
      </c>
      <c r="E7" s="6">
        <v>800</v>
      </c>
      <c r="F7" t="s">
        <v>15</v>
      </c>
      <c r="G7" t="s">
        <v>56</v>
      </c>
      <c r="H7" s="5">
        <v>0.01</v>
      </c>
      <c r="I7" s="2">
        <v>44157</v>
      </c>
      <c r="J7" s="1">
        <v>0.71527777777777779</v>
      </c>
      <c r="K7" t="s">
        <v>19</v>
      </c>
      <c r="L7" s="14" t="str">
        <f t="shared" si="0"/>
        <v>ICRETA NV.REFDEMO01800</v>
      </c>
      <c r="M7" s="14">
        <f>IF(K7="NEW",ROW(),INDEX(M$2:M6,MATCH(L7,L$2:L6,0)))</f>
        <v>2</v>
      </c>
      <c r="N7" s="14" t="str">
        <f>VLOOKUP($G7,[1]Sheet1!$H:$Q,2,0)</f>
        <v>BRISBANE</v>
      </c>
      <c r="O7" s="14" t="str">
        <f>VLOOKUP($G7,[1]Sheet1!$H:$Q,3,0)</f>
        <v>Australia</v>
      </c>
      <c r="P7" s="14" t="s">
        <v>87</v>
      </c>
      <c r="Q7" s="14">
        <v>2020</v>
      </c>
      <c r="R7" s="15">
        <f t="shared" si="1"/>
        <v>0.02</v>
      </c>
      <c r="S7" s="15" t="s">
        <v>100</v>
      </c>
    </row>
    <row r="8" spans="1:19" x14ac:dyDescent="0.25">
      <c r="A8" t="s">
        <v>11</v>
      </c>
      <c r="B8" t="s">
        <v>68</v>
      </c>
      <c r="C8" t="s">
        <v>13</v>
      </c>
      <c r="D8" t="s">
        <v>69</v>
      </c>
      <c r="E8" s="6">
        <v>1600</v>
      </c>
      <c r="F8" t="s">
        <v>15</v>
      </c>
      <c r="G8" t="s">
        <v>16</v>
      </c>
      <c r="H8" s="5">
        <v>0.04</v>
      </c>
      <c r="I8" s="2">
        <v>44162</v>
      </c>
      <c r="J8" s="1">
        <v>0.40625</v>
      </c>
      <c r="K8" t="s">
        <v>17</v>
      </c>
      <c r="L8" s="14" t="str">
        <f t="shared" si="0"/>
        <v>ISUPPLIER2 PL.REFDEMO9011600</v>
      </c>
      <c r="M8" s="14">
        <f>IF(K8="NEW",ROW(),INDEX(M$2:M7,MATCH(L8,L$2:L7,0)))</f>
        <v>8</v>
      </c>
      <c r="N8" s="14" t="str">
        <f>VLOOKUP($G8,[1]Sheet1!$H:$Q,2,0)</f>
        <v>NEW YORK</v>
      </c>
      <c r="O8" s="14" t="str">
        <f>VLOOKUP($G8,[1]Sheet1!$H:$Q,3,0)</f>
        <v>United States of America</v>
      </c>
      <c r="P8" s="14" t="s">
        <v>86</v>
      </c>
      <c r="Q8" s="14">
        <v>2020</v>
      </c>
      <c r="R8" s="15">
        <f t="shared" si="1"/>
        <v>0.05</v>
      </c>
      <c r="S8" s="15" t="s">
        <v>97</v>
      </c>
    </row>
    <row r="9" spans="1:19" x14ac:dyDescent="0.25">
      <c r="A9" t="s">
        <v>11</v>
      </c>
      <c r="B9" t="s">
        <v>68</v>
      </c>
      <c r="C9" t="s">
        <v>13</v>
      </c>
      <c r="D9" t="s">
        <v>69</v>
      </c>
      <c r="E9" s="6">
        <v>1600</v>
      </c>
      <c r="F9" t="s">
        <v>15</v>
      </c>
      <c r="G9" t="s">
        <v>56</v>
      </c>
      <c r="H9" s="5">
        <v>0.01</v>
      </c>
      <c r="I9" s="2">
        <v>44162</v>
      </c>
      <c r="J9" s="1">
        <v>0.76388888888888884</v>
      </c>
      <c r="K9" t="s">
        <v>19</v>
      </c>
      <c r="L9" s="14" t="str">
        <f t="shared" si="0"/>
        <v>ISUPPLIER2 PL.REFDEMO9011600</v>
      </c>
      <c r="M9" s="14">
        <f>IF(K9="NEW",ROW(),INDEX(M$2:M8,MATCH(L9,L$2:L8,0)))</f>
        <v>8</v>
      </c>
      <c r="N9" s="14" t="str">
        <f>VLOOKUP($G9,[1]Sheet1!$H:$Q,2,0)</f>
        <v>BRISBANE</v>
      </c>
      <c r="O9" s="14" t="str">
        <f>VLOOKUP($G9,[1]Sheet1!$H:$Q,3,0)</f>
        <v>Australia</v>
      </c>
      <c r="P9" s="14" t="s">
        <v>87</v>
      </c>
      <c r="Q9" s="14">
        <v>2020</v>
      </c>
      <c r="R9" s="15">
        <f t="shared" si="1"/>
        <v>0.05</v>
      </c>
      <c r="S9" s="15" t="s">
        <v>100</v>
      </c>
    </row>
    <row r="10" spans="1:19" x14ac:dyDescent="0.25">
      <c r="A10" t="s">
        <v>11</v>
      </c>
      <c r="B10" t="s">
        <v>57</v>
      </c>
      <c r="C10" t="s">
        <v>13</v>
      </c>
      <c r="D10" t="s">
        <v>58</v>
      </c>
      <c r="E10" s="6">
        <v>120</v>
      </c>
      <c r="F10" t="s">
        <v>15</v>
      </c>
      <c r="G10" t="s">
        <v>16</v>
      </c>
      <c r="H10" s="5">
        <v>0.01</v>
      </c>
      <c r="I10" s="2">
        <v>44201</v>
      </c>
      <c r="J10" s="1">
        <v>0.5083333333333333</v>
      </c>
      <c r="K10" t="s">
        <v>17</v>
      </c>
      <c r="L10" s="14" t="str">
        <f t="shared" si="0"/>
        <v>CROCTUS NYREFDEM5591120</v>
      </c>
      <c r="M10" s="14">
        <f>IF(K10="NEW",ROW(),INDEX(M$2:M9,MATCH(L10,L$2:L9,0)))</f>
        <v>10</v>
      </c>
      <c r="N10" s="14" t="str">
        <f>VLOOKUP($G10,[1]Sheet1!$H:$Q,2,0)</f>
        <v>NEW YORK</v>
      </c>
      <c r="O10" s="14" t="str">
        <f>VLOOKUP($G10,[1]Sheet1!$H:$Q,3,0)</f>
        <v>United States of America</v>
      </c>
      <c r="P10" s="14" t="s">
        <v>86</v>
      </c>
      <c r="Q10" s="14">
        <v>2021</v>
      </c>
      <c r="R10" s="15">
        <f t="shared" si="1"/>
        <v>0.03</v>
      </c>
      <c r="S10" s="15" t="s">
        <v>97</v>
      </c>
    </row>
    <row r="11" spans="1:19" x14ac:dyDescent="0.25">
      <c r="A11" t="s">
        <v>11</v>
      </c>
      <c r="B11" t="s">
        <v>57</v>
      </c>
      <c r="C11" t="s">
        <v>13</v>
      </c>
      <c r="D11" t="s">
        <v>58</v>
      </c>
      <c r="E11" s="6">
        <v>120</v>
      </c>
      <c r="F11" t="s">
        <v>15</v>
      </c>
      <c r="G11" t="s">
        <v>53</v>
      </c>
      <c r="H11" s="5">
        <v>0.01</v>
      </c>
      <c r="I11" s="2">
        <v>44201</v>
      </c>
      <c r="J11" s="1">
        <v>0.5131944444444444</v>
      </c>
      <c r="K11" t="s">
        <v>22</v>
      </c>
      <c r="L11" s="14" t="str">
        <f t="shared" si="0"/>
        <v>CROCTUS NYREFDEM5591120</v>
      </c>
      <c r="M11" s="14">
        <f>IF(K11="NEW",ROW(),INDEX(M$2:M10,MATCH(L11,L$2:L10,0)))</f>
        <v>10</v>
      </c>
      <c r="N11" s="14" t="str">
        <f>VLOOKUP($G11,[1]Sheet1!$H:$Q,2,0)</f>
        <v>TIRANA</v>
      </c>
      <c r="O11" s="14" t="str">
        <f>VLOOKUP($G11,[1]Sheet1!$H:$Q,3,0)</f>
        <v>Albania</v>
      </c>
      <c r="Q11" s="14">
        <v>2021</v>
      </c>
      <c r="R11" s="15">
        <f t="shared" si="1"/>
        <v>0.03</v>
      </c>
      <c r="S11" s="15" t="s">
        <v>105</v>
      </c>
    </row>
    <row r="12" spans="1:19" x14ac:dyDescent="0.25">
      <c r="A12" t="s">
        <v>11</v>
      </c>
      <c r="B12" t="s">
        <v>57</v>
      </c>
      <c r="C12" t="s">
        <v>13</v>
      </c>
      <c r="D12" t="s">
        <v>58</v>
      </c>
      <c r="E12" s="6">
        <v>120</v>
      </c>
      <c r="F12" t="s">
        <v>15</v>
      </c>
      <c r="G12" t="s">
        <v>56</v>
      </c>
      <c r="H12" s="5">
        <v>0.01</v>
      </c>
      <c r="I12" s="2">
        <v>44201</v>
      </c>
      <c r="J12" s="1">
        <v>0.72222222222222221</v>
      </c>
      <c r="K12" t="s">
        <v>31</v>
      </c>
      <c r="L12" s="14" t="str">
        <f t="shared" si="0"/>
        <v>CROCTUS NYREFDEM5591120</v>
      </c>
      <c r="M12" s="14">
        <f>IF(K12="NEW",ROW(),INDEX(M$2:M11,MATCH(L12,L$2:L11,0)))</f>
        <v>10</v>
      </c>
      <c r="N12" s="14" t="str">
        <f>VLOOKUP($G12,[1]Sheet1!$H:$Q,2,0)</f>
        <v>BRISBANE</v>
      </c>
      <c r="O12" s="14" t="str">
        <f>VLOOKUP($G12,[1]Sheet1!$H:$Q,3,0)</f>
        <v>Australia</v>
      </c>
      <c r="Q12" s="14">
        <v>2021</v>
      </c>
      <c r="R12" s="15">
        <f t="shared" si="1"/>
        <v>0.03</v>
      </c>
      <c r="S12" s="15" t="s">
        <v>100</v>
      </c>
    </row>
    <row r="13" spans="1:19" x14ac:dyDescent="0.25">
      <c r="A13" t="s">
        <v>11</v>
      </c>
      <c r="B13" t="s">
        <v>60</v>
      </c>
      <c r="C13" t="s">
        <v>13</v>
      </c>
      <c r="D13" t="s">
        <v>61</v>
      </c>
      <c r="E13" s="6">
        <v>67569</v>
      </c>
      <c r="F13" t="s">
        <v>25</v>
      </c>
      <c r="G13" t="s">
        <v>16</v>
      </c>
      <c r="H13" s="5">
        <v>0.01</v>
      </c>
      <c r="I13" s="2">
        <v>44209</v>
      </c>
      <c r="J13" s="1">
        <v>0.47430555555555554</v>
      </c>
      <c r="K13" t="s">
        <v>17</v>
      </c>
      <c r="L13" s="14" t="str">
        <f t="shared" si="0"/>
        <v>DELTA INC REFD1009267569</v>
      </c>
      <c r="M13" s="14">
        <f>IF(K13="NEW",ROW(),INDEX(M$2:M12,MATCH(L13,L$2:L12,0)))</f>
        <v>13</v>
      </c>
      <c r="N13" s="14" t="str">
        <f>VLOOKUP($G13,[1]Sheet1!$H:$Q,2,0)</f>
        <v>NEW YORK</v>
      </c>
      <c r="O13" s="14" t="str">
        <f>VLOOKUP($G13,[1]Sheet1!$H:$Q,3,0)</f>
        <v>United States of America</v>
      </c>
      <c r="P13" s="14" t="s">
        <v>86</v>
      </c>
      <c r="Q13" s="14">
        <v>2021</v>
      </c>
      <c r="R13" s="15">
        <f t="shared" si="1"/>
        <v>0.02</v>
      </c>
      <c r="S13" s="15" t="s">
        <v>97</v>
      </c>
    </row>
    <row r="14" spans="1:19" x14ac:dyDescent="0.25">
      <c r="A14" t="s">
        <v>11</v>
      </c>
      <c r="B14" t="s">
        <v>60</v>
      </c>
      <c r="C14" t="s">
        <v>13</v>
      </c>
      <c r="D14" t="s">
        <v>61</v>
      </c>
      <c r="E14" s="6">
        <v>67569</v>
      </c>
      <c r="F14" t="s">
        <v>25</v>
      </c>
      <c r="G14" t="s">
        <v>27</v>
      </c>
      <c r="H14" s="5">
        <v>0.01</v>
      </c>
      <c r="I14" s="2">
        <v>44209</v>
      </c>
      <c r="J14" s="1">
        <v>0.53125</v>
      </c>
      <c r="K14" t="s">
        <v>19</v>
      </c>
      <c r="L14" s="14" t="str">
        <f t="shared" si="0"/>
        <v>DELTA INC REFD1009267569</v>
      </c>
      <c r="M14" s="14">
        <f>IF(K14="NEW",ROW(),INDEX(M$2:M13,MATCH(L14,L$2:L13,0)))</f>
        <v>13</v>
      </c>
      <c r="N14" s="14" t="str">
        <f>VLOOKUP($G14,[1]Sheet1!$H:$Q,2,0)</f>
        <v>MINSK</v>
      </c>
      <c r="O14" s="14" t="str">
        <f>VLOOKUP($G14,[1]Sheet1!$H:$Q,3,0)</f>
        <v>Bielorussia</v>
      </c>
      <c r="P14" s="14" t="s">
        <v>87</v>
      </c>
      <c r="Q14" s="14">
        <v>2021</v>
      </c>
      <c r="R14" s="15">
        <f t="shared" si="1"/>
        <v>0.02</v>
      </c>
      <c r="S14" s="15" t="s">
        <v>98</v>
      </c>
    </row>
    <row r="15" spans="1:19" x14ac:dyDescent="0.25">
      <c r="A15" t="s">
        <v>11</v>
      </c>
      <c r="B15" t="s">
        <v>51</v>
      </c>
      <c r="C15" t="s">
        <v>13</v>
      </c>
      <c r="D15" t="s">
        <v>52</v>
      </c>
      <c r="E15" s="6">
        <v>6709</v>
      </c>
      <c r="F15" t="s">
        <v>15</v>
      </c>
      <c r="G15" t="s">
        <v>16</v>
      </c>
      <c r="H15" s="5">
        <v>0.01</v>
      </c>
      <c r="I15" s="2">
        <v>44209</v>
      </c>
      <c r="J15" s="1">
        <v>0.60555555555555551</v>
      </c>
      <c r="K15" t="s">
        <v>17</v>
      </c>
      <c r="L15" s="14" t="str">
        <f t="shared" si="0"/>
        <v>CANONIC REFDEM99926709</v>
      </c>
      <c r="M15" s="14">
        <f>IF(K15="NEW",ROW(),INDEX(M$2:M14,MATCH(L15,L$2:L14,0)))</f>
        <v>15</v>
      </c>
      <c r="N15" s="14" t="str">
        <f>VLOOKUP($G15,[1]Sheet1!$H:$Q,2,0)</f>
        <v>NEW YORK</v>
      </c>
      <c r="O15" s="14" t="str">
        <f>VLOOKUP($G15,[1]Sheet1!$H:$Q,3,0)</f>
        <v>United States of America</v>
      </c>
      <c r="P15" s="14" t="s">
        <v>86</v>
      </c>
      <c r="Q15" s="14">
        <v>2021</v>
      </c>
      <c r="R15" s="15">
        <f t="shared" si="1"/>
        <v>0.04</v>
      </c>
      <c r="S15" s="15" t="s">
        <v>97</v>
      </c>
    </row>
    <row r="16" spans="1:19" x14ac:dyDescent="0.25">
      <c r="A16" t="s">
        <v>11</v>
      </c>
      <c r="B16" t="s">
        <v>51</v>
      </c>
      <c r="C16" t="s">
        <v>13</v>
      </c>
      <c r="D16" t="s">
        <v>52</v>
      </c>
      <c r="E16" s="6">
        <v>6709</v>
      </c>
      <c r="F16" s="12" t="s">
        <v>25</v>
      </c>
      <c r="G16" t="s">
        <v>53</v>
      </c>
      <c r="H16" s="5">
        <v>0.03</v>
      </c>
      <c r="I16" s="2">
        <v>44209</v>
      </c>
      <c r="J16" s="1">
        <v>0.60555555555555551</v>
      </c>
      <c r="K16" t="s">
        <v>19</v>
      </c>
      <c r="L16" s="14" t="str">
        <f t="shared" si="0"/>
        <v>CANONIC REFDEM99926709</v>
      </c>
      <c r="M16" s="14">
        <f>IF(K16="NEW",ROW(),INDEX(M$2:M15,MATCH(L16,L$2:L15,0)))</f>
        <v>15</v>
      </c>
      <c r="N16" s="14" t="str">
        <f>VLOOKUP($G16,[1]Sheet1!$H:$Q,2,0)</f>
        <v>TIRANA</v>
      </c>
      <c r="O16" s="14" t="str">
        <f>VLOOKUP($G16,[1]Sheet1!$H:$Q,3,0)</f>
        <v>Albania</v>
      </c>
      <c r="P16" s="14" t="s">
        <v>87</v>
      </c>
      <c r="Q16" s="14">
        <v>2021</v>
      </c>
      <c r="R16" s="15">
        <f t="shared" si="1"/>
        <v>0.04</v>
      </c>
      <c r="S16" s="15" t="s">
        <v>105</v>
      </c>
    </row>
    <row r="17" spans="1:19" x14ac:dyDescent="0.25">
      <c r="A17" t="s">
        <v>11</v>
      </c>
      <c r="B17" t="s">
        <v>54</v>
      </c>
      <c r="C17" t="s">
        <v>13</v>
      </c>
      <c r="D17" t="s">
        <v>55</v>
      </c>
      <c r="E17" s="6">
        <v>5188</v>
      </c>
      <c r="F17" t="s">
        <v>25</v>
      </c>
      <c r="G17" t="s">
        <v>16</v>
      </c>
      <c r="H17" s="5">
        <v>0.01</v>
      </c>
      <c r="I17" s="2">
        <v>44210</v>
      </c>
      <c r="J17" s="1">
        <v>0.65486111111111112</v>
      </c>
      <c r="K17" t="s">
        <v>17</v>
      </c>
      <c r="L17" s="14" t="str">
        <f t="shared" si="0"/>
        <v>CRETA SUPPORTREFDEM00915188</v>
      </c>
      <c r="M17" s="14">
        <f>IF(K17="NEW",ROW(),INDEX(M$2:M16,MATCH(L17,L$2:L16,0)))</f>
        <v>17</v>
      </c>
      <c r="N17" s="14" t="str">
        <f>VLOOKUP($G17,[1]Sheet1!$H:$Q,2,0)</f>
        <v>NEW YORK</v>
      </c>
      <c r="O17" s="14" t="str">
        <f>VLOOKUP($G17,[1]Sheet1!$H:$Q,3,0)</f>
        <v>United States of America</v>
      </c>
      <c r="P17" s="14" t="s">
        <v>86</v>
      </c>
      <c r="Q17" s="14">
        <v>2021</v>
      </c>
      <c r="R17" s="15">
        <f t="shared" si="1"/>
        <v>0.02</v>
      </c>
      <c r="S17" s="15" t="s">
        <v>97</v>
      </c>
    </row>
    <row r="18" spans="1:19" x14ac:dyDescent="0.25">
      <c r="A18" t="s">
        <v>11</v>
      </c>
      <c r="B18" t="s">
        <v>54</v>
      </c>
      <c r="C18" t="s">
        <v>13</v>
      </c>
      <c r="D18" t="s">
        <v>55</v>
      </c>
      <c r="E18" s="6">
        <v>5188</v>
      </c>
      <c r="F18" t="s">
        <v>25</v>
      </c>
      <c r="G18" t="s">
        <v>56</v>
      </c>
      <c r="H18" s="5">
        <v>0.01</v>
      </c>
      <c r="I18" s="2">
        <v>44210</v>
      </c>
      <c r="J18" s="1">
        <v>0.65486111111111112</v>
      </c>
      <c r="K18" t="s">
        <v>19</v>
      </c>
      <c r="L18" s="14" t="str">
        <f t="shared" si="0"/>
        <v>CRETA SUPPORTREFDEM00915188</v>
      </c>
      <c r="M18" s="14">
        <f>IF(K18="NEW",ROW(),INDEX(M$2:M17,MATCH(L18,L$2:L17,0)))</f>
        <v>17</v>
      </c>
      <c r="N18" s="14" t="str">
        <f>VLOOKUP($G18,[1]Sheet1!$H:$Q,2,0)</f>
        <v>BRISBANE</v>
      </c>
      <c r="O18" s="14" t="str">
        <f>VLOOKUP($G18,[1]Sheet1!$H:$Q,3,0)</f>
        <v>Australia</v>
      </c>
      <c r="P18" s="14" t="s">
        <v>87</v>
      </c>
      <c r="Q18" s="14">
        <v>2021</v>
      </c>
      <c r="R18" s="15">
        <f t="shared" si="1"/>
        <v>0.02</v>
      </c>
      <c r="S18" s="15" t="s">
        <v>100</v>
      </c>
    </row>
    <row r="19" spans="1:19" x14ac:dyDescent="0.25">
      <c r="A19" t="s">
        <v>11</v>
      </c>
      <c r="B19" t="s">
        <v>74</v>
      </c>
      <c r="C19" t="s">
        <v>13</v>
      </c>
      <c r="D19" t="s">
        <v>75</v>
      </c>
      <c r="E19" s="6">
        <v>348</v>
      </c>
      <c r="F19" t="s">
        <v>25</v>
      </c>
      <c r="G19" t="s">
        <v>16</v>
      </c>
      <c r="H19" s="5">
        <v>7.0000000000000007E-2</v>
      </c>
      <c r="I19" s="2">
        <v>44211</v>
      </c>
      <c r="J19" s="1">
        <v>0.35694444444444445</v>
      </c>
      <c r="K19" t="s">
        <v>17</v>
      </c>
      <c r="L19" s="14" t="str">
        <f t="shared" si="0"/>
        <v>SOCIETE GEN SAREFDEM1591348</v>
      </c>
      <c r="M19" s="14">
        <f>IF(K19="NEW",ROW(),INDEX(M$2:M18,MATCH(L19,L$2:L18,0)))</f>
        <v>19</v>
      </c>
      <c r="N19" s="14" t="str">
        <f>VLOOKUP($G19,[1]Sheet1!$H:$Q,2,0)</f>
        <v>NEW YORK</v>
      </c>
      <c r="O19" s="14" t="str">
        <f>VLOOKUP($G19,[1]Sheet1!$H:$Q,3,0)</f>
        <v>United States of America</v>
      </c>
      <c r="P19" s="14" t="s">
        <v>86</v>
      </c>
      <c r="Q19" s="14">
        <v>2021</v>
      </c>
      <c r="R19" s="15">
        <f t="shared" si="1"/>
        <v>0.08</v>
      </c>
      <c r="S19" s="15" t="s">
        <v>97</v>
      </c>
    </row>
    <row r="20" spans="1:19" x14ac:dyDescent="0.25">
      <c r="A20" t="s">
        <v>11</v>
      </c>
      <c r="B20" t="s">
        <v>74</v>
      </c>
      <c r="C20" t="s">
        <v>13</v>
      </c>
      <c r="D20" t="s">
        <v>75</v>
      </c>
      <c r="E20" s="6">
        <v>348</v>
      </c>
      <c r="F20" t="s">
        <v>25</v>
      </c>
      <c r="G20" t="s">
        <v>56</v>
      </c>
      <c r="H20" s="5">
        <v>0.01</v>
      </c>
      <c r="I20" s="2">
        <v>44211</v>
      </c>
      <c r="J20" s="1">
        <v>0.52708333333333335</v>
      </c>
      <c r="K20" t="s">
        <v>19</v>
      </c>
      <c r="L20" s="14" t="str">
        <f t="shared" si="0"/>
        <v>SOCIETE GEN SAREFDEM1591348</v>
      </c>
      <c r="M20" s="14">
        <f>IF(K20="NEW",ROW(),INDEX(M$2:M19,MATCH(L20,L$2:L19,0)))</f>
        <v>19</v>
      </c>
      <c r="N20" s="14" t="str">
        <f>VLOOKUP($G20,[1]Sheet1!$H:$Q,2,0)</f>
        <v>BRISBANE</v>
      </c>
      <c r="O20" s="14" t="str">
        <f>VLOOKUP($G20,[1]Sheet1!$H:$Q,3,0)</f>
        <v>Australia</v>
      </c>
      <c r="P20" s="14" t="s">
        <v>87</v>
      </c>
      <c r="Q20" s="14">
        <v>2021</v>
      </c>
      <c r="R20" s="15">
        <f t="shared" si="1"/>
        <v>0.08</v>
      </c>
      <c r="S20" s="15" t="s">
        <v>100</v>
      </c>
    </row>
    <row r="21" spans="1:19" x14ac:dyDescent="0.25">
      <c r="A21" t="s">
        <v>11</v>
      </c>
      <c r="B21" t="s">
        <v>48</v>
      </c>
      <c r="C21" t="s">
        <v>13</v>
      </c>
      <c r="D21" t="s">
        <v>49</v>
      </c>
      <c r="E21" s="6">
        <v>238</v>
      </c>
      <c r="F21" t="s">
        <v>15</v>
      </c>
      <c r="G21" t="s">
        <v>16</v>
      </c>
      <c r="H21" s="5">
        <v>0.08</v>
      </c>
      <c r="I21" s="2">
        <v>44211</v>
      </c>
      <c r="J21" s="1">
        <v>0.75694444444444453</v>
      </c>
      <c r="K21" t="s">
        <v>17</v>
      </c>
      <c r="L21" s="14" t="str">
        <f t="shared" si="0"/>
        <v>BRITA SUPPORTREFDEM012238</v>
      </c>
      <c r="M21" s="14">
        <f>IF(K21="NEW",ROW(),INDEX(M$2:M20,MATCH(L21,L$2:L20,0)))</f>
        <v>21</v>
      </c>
      <c r="N21" s="14" t="str">
        <f>VLOOKUP($G21,[1]Sheet1!$H:$Q,2,0)</f>
        <v>NEW YORK</v>
      </c>
      <c r="O21" s="14" t="str">
        <f>VLOOKUP($G21,[1]Sheet1!$H:$Q,3,0)</f>
        <v>United States of America</v>
      </c>
      <c r="P21" s="14" t="s">
        <v>86</v>
      </c>
      <c r="Q21" s="14">
        <v>2021</v>
      </c>
      <c r="R21" s="15">
        <f t="shared" si="1"/>
        <v>0.16</v>
      </c>
      <c r="S21" s="15" t="s">
        <v>97</v>
      </c>
    </row>
    <row r="22" spans="1:19" x14ac:dyDescent="0.25">
      <c r="A22" t="s">
        <v>11</v>
      </c>
      <c r="B22" t="s">
        <v>48</v>
      </c>
      <c r="C22" t="s">
        <v>13</v>
      </c>
      <c r="D22" t="s">
        <v>49</v>
      </c>
      <c r="E22" s="6">
        <v>238</v>
      </c>
      <c r="F22" t="s">
        <v>15</v>
      </c>
      <c r="G22" t="s">
        <v>16</v>
      </c>
      <c r="H22" s="5">
        <v>0.08</v>
      </c>
      <c r="I22" s="2">
        <v>44211</v>
      </c>
      <c r="J22" s="1">
        <v>0.52986111111111112</v>
      </c>
      <c r="K22" t="s">
        <v>50</v>
      </c>
      <c r="L22" s="14" t="str">
        <f t="shared" si="0"/>
        <v>BRITA SUPPORTREFDEM012238</v>
      </c>
      <c r="M22" s="14">
        <f>IF(K22="NEW",ROW(),INDEX(M$1:M22,MATCH(L22,L$1:L22,0)))</f>
        <v>21</v>
      </c>
      <c r="N22" s="14" t="str">
        <f>VLOOKUP($G22,[1]Sheet1!$H:$Q,2,0)</f>
        <v>NEW YORK</v>
      </c>
      <c r="O22" s="14" t="str">
        <f>VLOOKUP($G22,[1]Sheet1!$H:$Q,3,0)</f>
        <v>United States of America</v>
      </c>
      <c r="Q22" s="14">
        <v>2021</v>
      </c>
      <c r="R22" s="15">
        <f t="shared" si="1"/>
        <v>0.16</v>
      </c>
      <c r="S22" s="15" t="s">
        <v>97</v>
      </c>
    </row>
    <row r="23" spans="1:19" x14ac:dyDescent="0.25">
      <c r="A23" t="s">
        <v>11</v>
      </c>
      <c r="B23" t="s">
        <v>12</v>
      </c>
      <c r="C23" t="s">
        <v>13</v>
      </c>
      <c r="D23" t="s">
        <v>82</v>
      </c>
      <c r="E23" s="6">
        <v>10000</v>
      </c>
      <c r="F23" t="s">
        <v>15</v>
      </c>
      <c r="G23" t="s">
        <v>16</v>
      </c>
      <c r="H23" s="5">
        <v>0.02</v>
      </c>
      <c r="I23" s="2">
        <v>44217</v>
      </c>
      <c r="J23" s="1">
        <v>0.40625</v>
      </c>
      <c r="K23" t="s">
        <v>17</v>
      </c>
      <c r="L23" s="14" t="str">
        <f t="shared" si="0"/>
        <v>ACME INVEST.REF211-A10000</v>
      </c>
      <c r="M23" s="14">
        <f>IF(K23="NEW",ROW(),INDEX(M$2:M22,MATCH(L23,L$2:L22,0)))</f>
        <v>23</v>
      </c>
      <c r="N23" s="14" t="str">
        <f>VLOOKUP($G23,[1]Sheet1!$H:$Q,2,0)</f>
        <v>NEW YORK</v>
      </c>
      <c r="O23" s="14" t="str">
        <f>VLOOKUP($G23,[1]Sheet1!$H:$Q,3,0)</f>
        <v>United States of America</v>
      </c>
      <c r="P23" s="14" t="s">
        <v>86</v>
      </c>
      <c r="Q23" s="14">
        <v>2021</v>
      </c>
      <c r="R23" s="15">
        <f t="shared" si="1"/>
        <v>3.5000000000000003E-2</v>
      </c>
      <c r="S23" s="15" t="s">
        <v>97</v>
      </c>
    </row>
    <row r="24" spans="1:19" x14ac:dyDescent="0.25">
      <c r="A24" t="s">
        <v>11</v>
      </c>
      <c r="B24" t="s">
        <v>76</v>
      </c>
      <c r="C24" t="s">
        <v>13</v>
      </c>
      <c r="D24" t="s">
        <v>77</v>
      </c>
      <c r="E24" s="6">
        <v>67569</v>
      </c>
      <c r="F24" t="s">
        <v>25</v>
      </c>
      <c r="G24" t="s">
        <v>16</v>
      </c>
      <c r="H24" s="5">
        <v>0.01</v>
      </c>
      <c r="I24" s="2">
        <v>44217</v>
      </c>
      <c r="J24" s="1">
        <v>0.41250000000000003</v>
      </c>
      <c r="K24" t="s">
        <v>17</v>
      </c>
      <c r="L24" s="14" t="str">
        <f t="shared" si="0"/>
        <v>TRADE INC REFD1019267569</v>
      </c>
      <c r="M24" s="14">
        <f>IF(K24="NEW",ROW(),INDEX(M$2:M23,MATCH(L24,L$2:L23,0)))</f>
        <v>24</v>
      </c>
      <c r="N24" s="14" t="str">
        <f>VLOOKUP($G24,[1]Sheet1!$H:$Q,2,0)</f>
        <v>NEW YORK</v>
      </c>
      <c r="O24" s="14" t="str">
        <f>VLOOKUP($G24,[1]Sheet1!$H:$Q,3,0)</f>
        <v>United States of America</v>
      </c>
      <c r="P24" s="14" t="s">
        <v>86</v>
      </c>
      <c r="Q24" s="14">
        <v>2021</v>
      </c>
      <c r="R24" s="15">
        <f t="shared" si="1"/>
        <v>0.09</v>
      </c>
      <c r="S24" s="15" t="s">
        <v>97</v>
      </c>
    </row>
    <row r="25" spans="1:19" x14ac:dyDescent="0.25">
      <c r="A25" t="s">
        <v>11</v>
      </c>
      <c r="B25" t="s">
        <v>76</v>
      </c>
      <c r="C25" t="s">
        <v>13</v>
      </c>
      <c r="D25" t="s">
        <v>77</v>
      </c>
      <c r="E25" s="6">
        <v>67569</v>
      </c>
      <c r="F25" t="s">
        <v>25</v>
      </c>
      <c r="G25" t="s">
        <v>18</v>
      </c>
      <c r="H25" s="5">
        <v>0.08</v>
      </c>
      <c r="I25" s="2">
        <v>44218</v>
      </c>
      <c r="J25" s="1">
        <v>0.73055555555555562</v>
      </c>
      <c r="K25" t="s">
        <v>19</v>
      </c>
      <c r="L25" s="14" t="str">
        <f t="shared" si="0"/>
        <v>TRADE INC REFD1019267569</v>
      </c>
      <c r="M25" s="14">
        <f>IF(K25="NEW",ROW(),INDEX(M$2:M24,MATCH(L25,L$2:L24,0)))</f>
        <v>24</v>
      </c>
      <c r="N25" s="14" t="str">
        <f>VLOOKUP($G25,[1]Sheet1!$H:$Q,2,0)</f>
        <v>ANDORRA LA VELLA</v>
      </c>
      <c r="O25" s="14" t="str">
        <f>VLOOKUP($G25,[1]Sheet1!$H:$Q,3,0)</f>
        <v>Andorre</v>
      </c>
      <c r="P25" s="14" t="s">
        <v>87</v>
      </c>
      <c r="Q25" s="14">
        <v>2021</v>
      </c>
      <c r="R25" s="15">
        <f t="shared" si="1"/>
        <v>0.09</v>
      </c>
      <c r="S25" s="15" t="s">
        <v>101</v>
      </c>
    </row>
    <row r="26" spans="1:19" x14ac:dyDescent="0.25">
      <c r="A26" t="s">
        <v>11</v>
      </c>
      <c r="B26" t="s">
        <v>12</v>
      </c>
      <c r="C26" t="s">
        <v>13</v>
      </c>
      <c r="D26" t="s">
        <v>82</v>
      </c>
      <c r="E26" s="6">
        <v>10000</v>
      </c>
      <c r="F26" t="s">
        <v>15</v>
      </c>
      <c r="G26" t="s">
        <v>18</v>
      </c>
      <c r="H26" s="5">
        <v>1.4999999999999999E-2</v>
      </c>
      <c r="I26" s="2">
        <v>44223</v>
      </c>
      <c r="J26" s="1">
        <v>0.53333333333333333</v>
      </c>
      <c r="K26" t="s">
        <v>19</v>
      </c>
      <c r="L26" s="14" t="str">
        <f t="shared" si="0"/>
        <v>ACME INVEST.REF211-A10000</v>
      </c>
      <c r="M26" s="14">
        <f>IF(K26="NEW",ROW(),INDEX(M$2:M25,MATCH(L26,L$2:L25,0)))</f>
        <v>23</v>
      </c>
      <c r="N26" s="14" t="str">
        <f>VLOOKUP($G26,[1]Sheet1!$H:$Q,2,0)</f>
        <v>ANDORRA LA VELLA</v>
      </c>
      <c r="O26" s="14" t="str">
        <f>VLOOKUP($G26,[1]Sheet1!$H:$Q,3,0)</f>
        <v>Andorre</v>
      </c>
      <c r="P26" s="14" t="s">
        <v>87</v>
      </c>
      <c r="Q26" s="14">
        <v>2021</v>
      </c>
      <c r="R26" s="15">
        <f t="shared" si="1"/>
        <v>3.5000000000000003E-2</v>
      </c>
      <c r="S26" s="15" t="s">
        <v>101</v>
      </c>
    </row>
    <row r="27" spans="1:19" x14ac:dyDescent="0.25">
      <c r="A27" t="s">
        <v>11</v>
      </c>
      <c r="B27" t="s">
        <v>59</v>
      </c>
      <c r="C27" t="s">
        <v>13</v>
      </c>
      <c r="D27" t="s">
        <v>58</v>
      </c>
      <c r="E27" s="6">
        <v>6720</v>
      </c>
      <c r="F27" t="s">
        <v>25</v>
      </c>
      <c r="G27" t="s">
        <v>16</v>
      </c>
      <c r="H27" s="5">
        <v>0.02</v>
      </c>
      <c r="I27" s="2">
        <v>44224</v>
      </c>
      <c r="J27" s="1">
        <v>0.55763888888888891</v>
      </c>
      <c r="K27" t="s">
        <v>17</v>
      </c>
      <c r="L27" s="14" t="str">
        <f t="shared" si="0"/>
        <v>CROSSSUPPORT SAREFDEM55916720</v>
      </c>
      <c r="M27" s="14">
        <f>IF(K27="NEW",ROW(),INDEX(M$2:M26,MATCH(L27,L$2:L26,0)))</f>
        <v>27</v>
      </c>
      <c r="N27" s="14" t="str">
        <f>VLOOKUP($G27,[1]Sheet1!$H:$Q,2,0)</f>
        <v>NEW YORK</v>
      </c>
      <c r="O27" s="14" t="str">
        <f>VLOOKUP($G27,[1]Sheet1!$H:$Q,3,0)</f>
        <v>United States of America</v>
      </c>
      <c r="P27" s="14" t="s">
        <v>86</v>
      </c>
      <c r="Q27" s="14">
        <v>2021</v>
      </c>
      <c r="R27" s="15">
        <f t="shared" si="1"/>
        <v>0.04</v>
      </c>
      <c r="S27" s="15" t="s">
        <v>97</v>
      </c>
    </row>
    <row r="28" spans="1:19" x14ac:dyDescent="0.25">
      <c r="A28" t="s">
        <v>11</v>
      </c>
      <c r="B28" t="s">
        <v>59</v>
      </c>
      <c r="C28" t="s">
        <v>13</v>
      </c>
      <c r="D28" t="s">
        <v>58</v>
      </c>
      <c r="E28" s="6">
        <v>6720</v>
      </c>
      <c r="F28" t="s">
        <v>25</v>
      </c>
      <c r="G28" t="s">
        <v>42</v>
      </c>
      <c r="H28" s="5">
        <v>0.02</v>
      </c>
      <c r="I28" s="2">
        <v>44224</v>
      </c>
      <c r="J28" s="1">
        <v>0.79861111111111116</v>
      </c>
      <c r="K28" t="s">
        <v>19</v>
      </c>
      <c r="L28" s="14" t="str">
        <f t="shared" si="0"/>
        <v>CROSSSUPPORT SAREFDEM55916720</v>
      </c>
      <c r="M28" s="14">
        <f>IF(K28="NEW",ROW(),INDEX(M$2:M27,MATCH(L28,L$2:L27,0)))</f>
        <v>27</v>
      </c>
      <c r="N28" s="14" t="str">
        <f>VLOOKUP($G28,[1]Sheet1!$H:$Q,2,0)</f>
        <v>QUANZHOU</v>
      </c>
      <c r="O28" s="14" t="str">
        <f>VLOOKUP($G28,[1]Sheet1!$H:$Q,3,0)</f>
        <v>China</v>
      </c>
      <c r="P28" s="14" t="s">
        <v>87</v>
      </c>
      <c r="Q28" s="14">
        <v>2021</v>
      </c>
      <c r="R28" s="15">
        <f t="shared" si="1"/>
        <v>0.04</v>
      </c>
      <c r="S28" s="15" t="s">
        <v>99</v>
      </c>
    </row>
    <row r="29" spans="1:19" x14ac:dyDescent="0.25">
      <c r="A29" t="s">
        <v>11</v>
      </c>
      <c r="B29" t="s">
        <v>39</v>
      </c>
      <c r="C29" t="s">
        <v>13</v>
      </c>
      <c r="D29" t="s">
        <v>41</v>
      </c>
      <c r="E29" s="6">
        <v>1100</v>
      </c>
      <c r="F29" t="s">
        <v>15</v>
      </c>
      <c r="G29" t="s">
        <v>16</v>
      </c>
      <c r="H29" s="5">
        <v>0.02</v>
      </c>
      <c r="I29" s="2">
        <v>44234</v>
      </c>
      <c r="J29" s="1">
        <v>0.65486111111111112</v>
      </c>
      <c r="K29" t="s">
        <v>17</v>
      </c>
      <c r="L29" s="14" t="str">
        <f t="shared" si="0"/>
        <v>Beta CorpREF001DEMO1100</v>
      </c>
      <c r="M29" s="14">
        <f>IF(K29="NEW",ROW(),INDEX(M$2:M28,MATCH(L29,L$2:L28,0)))</f>
        <v>29</v>
      </c>
      <c r="N29" s="14" t="str">
        <f>VLOOKUP($G29,[1]Sheet1!$H:$Q,2,0)</f>
        <v>NEW YORK</v>
      </c>
      <c r="O29" s="14" t="str">
        <f>VLOOKUP($G29,[1]Sheet1!$H:$Q,3,0)</f>
        <v>United States of America</v>
      </c>
      <c r="P29" s="14" t="s">
        <v>86</v>
      </c>
      <c r="Q29" s="14">
        <v>2021</v>
      </c>
      <c r="R29" s="15">
        <f t="shared" si="1"/>
        <v>0.03</v>
      </c>
      <c r="S29" s="15" t="s">
        <v>97</v>
      </c>
    </row>
    <row r="30" spans="1:19" x14ac:dyDescent="0.25">
      <c r="A30" t="s">
        <v>11</v>
      </c>
      <c r="B30" t="s">
        <v>39</v>
      </c>
      <c r="C30" t="s">
        <v>13</v>
      </c>
      <c r="D30" t="s">
        <v>41</v>
      </c>
      <c r="E30" s="6">
        <v>1100</v>
      </c>
      <c r="F30" t="s">
        <v>15</v>
      </c>
      <c r="G30" t="s">
        <v>42</v>
      </c>
      <c r="H30" s="5">
        <v>0.01</v>
      </c>
      <c r="I30" s="2">
        <v>44235</v>
      </c>
      <c r="J30" s="1">
        <v>0.72291666666666676</v>
      </c>
      <c r="K30" t="s">
        <v>19</v>
      </c>
      <c r="L30" s="14" t="str">
        <f t="shared" si="0"/>
        <v>Beta CorpREF001DEMO1100</v>
      </c>
      <c r="M30" s="14">
        <f>IF(K30="NEW",ROW(),INDEX(M$2:M29,MATCH(L30,L$2:L29,0)))</f>
        <v>29</v>
      </c>
      <c r="N30" s="14" t="str">
        <f>VLOOKUP($G30,[1]Sheet1!$H:$Q,2,0)</f>
        <v>QUANZHOU</v>
      </c>
      <c r="O30" s="14" t="str">
        <f>VLOOKUP($G30,[1]Sheet1!$H:$Q,3,0)</f>
        <v>China</v>
      </c>
      <c r="P30" s="14" t="s">
        <v>87</v>
      </c>
      <c r="Q30" s="14">
        <v>2021</v>
      </c>
      <c r="R30" s="15">
        <f t="shared" si="1"/>
        <v>0.03</v>
      </c>
      <c r="S30" s="15" t="s">
        <v>99</v>
      </c>
    </row>
    <row r="31" spans="1:19" x14ac:dyDescent="0.25">
      <c r="A31" t="s">
        <v>11</v>
      </c>
      <c r="B31" t="s">
        <v>28</v>
      </c>
      <c r="C31" t="s">
        <v>13</v>
      </c>
      <c r="D31" t="s">
        <v>14</v>
      </c>
      <c r="E31" s="6">
        <v>12000</v>
      </c>
      <c r="F31" t="s">
        <v>15</v>
      </c>
      <c r="G31" t="s">
        <v>16</v>
      </c>
      <c r="H31" s="5">
        <v>0.02</v>
      </c>
      <c r="I31" s="2">
        <v>44240</v>
      </c>
      <c r="J31" s="1">
        <v>0.38611111111111113</v>
      </c>
      <c r="K31" t="s">
        <v>17</v>
      </c>
      <c r="L31" s="14" t="str">
        <f t="shared" si="0"/>
        <v>ACME TRADE.REF21112000</v>
      </c>
      <c r="M31" s="14">
        <f>IF(K31="NEW",ROW(),INDEX(M$2:M30,MATCH(L31,L$2:L30,0)))</f>
        <v>31</v>
      </c>
      <c r="N31" s="14" t="str">
        <f>VLOOKUP($G31,[1]Sheet1!$H:$Q,2,0)</f>
        <v>NEW YORK</v>
      </c>
      <c r="O31" s="14" t="str">
        <f>VLOOKUP($G31,[1]Sheet1!$H:$Q,3,0)</f>
        <v>United States of America</v>
      </c>
      <c r="P31" s="14" t="s">
        <v>86</v>
      </c>
      <c r="Q31" s="14">
        <v>2021</v>
      </c>
      <c r="R31" s="15">
        <f t="shared" si="1"/>
        <v>0.03</v>
      </c>
      <c r="S31" s="15" t="s">
        <v>97</v>
      </c>
    </row>
    <row r="32" spans="1:19" x14ac:dyDescent="0.25">
      <c r="A32" t="s">
        <v>11</v>
      </c>
      <c r="B32" t="s">
        <v>28</v>
      </c>
      <c r="C32" t="s">
        <v>13</v>
      </c>
      <c r="D32" t="s">
        <v>14</v>
      </c>
      <c r="E32" s="6">
        <v>12000</v>
      </c>
      <c r="F32" t="s">
        <v>15</v>
      </c>
      <c r="G32" t="s">
        <v>26</v>
      </c>
      <c r="H32" s="5">
        <v>0.01</v>
      </c>
      <c r="I32" s="2">
        <v>44241</v>
      </c>
      <c r="J32" s="1">
        <v>0.52222222222222225</v>
      </c>
      <c r="K32" t="s">
        <v>19</v>
      </c>
      <c r="L32" s="14" t="str">
        <f t="shared" si="0"/>
        <v>ACME TRADE.REF21112000</v>
      </c>
      <c r="M32" s="14">
        <f>IF(K32="NEW",ROW(),INDEX(M$2:M31,MATCH(L32,L$2:L31,0)))</f>
        <v>31</v>
      </c>
      <c r="N32" s="14" t="str">
        <f>VLOOKUP($G32,[1]Sheet1!$H:$Q,2,0)</f>
        <v>MONTROUGE</v>
      </c>
      <c r="O32" s="14" t="str">
        <f>VLOOKUP($G32,[1]Sheet1!$H:$Q,3,0)</f>
        <v>France</v>
      </c>
      <c r="P32" s="14" t="s">
        <v>87</v>
      </c>
      <c r="Q32" s="14">
        <v>2021</v>
      </c>
      <c r="R32" s="15">
        <f t="shared" si="1"/>
        <v>0.03</v>
      </c>
      <c r="S32" s="15" t="s">
        <v>102</v>
      </c>
    </row>
    <row r="33" spans="1:19" x14ac:dyDescent="0.25">
      <c r="A33" t="s">
        <v>11</v>
      </c>
      <c r="B33" t="s">
        <v>34</v>
      </c>
      <c r="C33" t="s">
        <v>13</v>
      </c>
      <c r="D33" t="s">
        <v>35</v>
      </c>
      <c r="E33" s="6">
        <v>4569</v>
      </c>
      <c r="F33" t="s">
        <v>15</v>
      </c>
      <c r="G33" t="s">
        <v>16</v>
      </c>
      <c r="H33" s="5">
        <v>0.02</v>
      </c>
      <c r="I33" s="2">
        <v>44248</v>
      </c>
      <c r="J33" s="1">
        <v>0.43263888888888885</v>
      </c>
      <c r="K33" t="s">
        <v>17</v>
      </c>
      <c r="L33" s="14" t="str">
        <f t="shared" si="0"/>
        <v>ALT INC REFD2021024569</v>
      </c>
      <c r="M33" s="14">
        <f>IF(K33="NEW",ROW(),INDEX(M$2:M32,MATCH(L33,L$2:L32,0)))</f>
        <v>33</v>
      </c>
      <c r="N33" s="14" t="str">
        <f>VLOOKUP($G33,[1]Sheet1!$H:$Q,2,0)</f>
        <v>NEW YORK</v>
      </c>
      <c r="O33" s="14" t="str">
        <f>VLOOKUP($G33,[1]Sheet1!$H:$Q,3,0)</f>
        <v>United States of America</v>
      </c>
      <c r="P33" s="14" t="s">
        <v>86</v>
      </c>
      <c r="Q33" s="14">
        <v>2021</v>
      </c>
      <c r="R33" s="15">
        <f t="shared" si="1"/>
        <v>0.11</v>
      </c>
      <c r="S33" s="15" t="s">
        <v>97</v>
      </c>
    </row>
    <row r="34" spans="1:19" x14ac:dyDescent="0.25">
      <c r="A34" t="s">
        <v>11</v>
      </c>
      <c r="B34" t="s">
        <v>34</v>
      </c>
      <c r="C34" t="s">
        <v>13</v>
      </c>
      <c r="D34" t="s">
        <v>35</v>
      </c>
      <c r="E34" s="6">
        <v>4569</v>
      </c>
      <c r="F34" t="s">
        <v>15</v>
      </c>
      <c r="G34" t="s">
        <v>26</v>
      </c>
      <c r="H34" s="5">
        <v>0.01</v>
      </c>
      <c r="I34" s="2">
        <v>44248</v>
      </c>
      <c r="J34" s="1">
        <v>0.48819444444444443</v>
      </c>
      <c r="K34" t="s">
        <v>36</v>
      </c>
      <c r="L34" s="14" t="str">
        <f t="shared" ref="L34:L65" si="2">B34&amp;D34&amp;E34</f>
        <v>ALT INC REFD2021024569</v>
      </c>
      <c r="M34" s="14">
        <f>IF(K34="NEW",ROW(),INDEX(M$2:M33,MATCH(L34,L$2:L33,0)))</f>
        <v>33</v>
      </c>
      <c r="N34" s="14" t="str">
        <f>VLOOKUP($G34,[1]Sheet1!$H:$Q,2,0)</f>
        <v>MONTROUGE</v>
      </c>
      <c r="O34" s="14" t="str">
        <f>VLOOKUP($G34,[1]Sheet1!$H:$Q,3,0)</f>
        <v>France</v>
      </c>
      <c r="Q34" s="14">
        <v>2021</v>
      </c>
      <c r="R34" s="15">
        <f t="shared" ref="R34:R65" si="3">SUMIF($M:$M,M34,$H:$H)</f>
        <v>0.11</v>
      </c>
      <c r="S34" s="15" t="s">
        <v>102</v>
      </c>
    </row>
    <row r="35" spans="1:19" x14ac:dyDescent="0.25">
      <c r="A35" t="s">
        <v>11</v>
      </c>
      <c r="B35" t="s">
        <v>34</v>
      </c>
      <c r="C35" t="s">
        <v>13</v>
      </c>
      <c r="D35" t="s">
        <v>35</v>
      </c>
      <c r="E35" s="6">
        <v>4569</v>
      </c>
      <c r="F35" t="s">
        <v>15</v>
      </c>
      <c r="G35" t="s">
        <v>27</v>
      </c>
      <c r="H35" s="5">
        <v>0.08</v>
      </c>
      <c r="I35" s="2">
        <v>44248</v>
      </c>
      <c r="J35" s="1">
        <v>0.70972222222222225</v>
      </c>
      <c r="K35" t="s">
        <v>36</v>
      </c>
      <c r="L35" s="14" t="str">
        <f t="shared" si="2"/>
        <v>ALT INC REFD2021024569</v>
      </c>
      <c r="M35" s="14">
        <f>IF(K35="NEW",ROW(),INDEX(M$2:M34,MATCH(L35,L$2:L34,0)))</f>
        <v>33</v>
      </c>
      <c r="N35" s="14" t="str">
        <f>VLOOKUP($G35,[1]Sheet1!$H:$Q,2,0)</f>
        <v>MINSK</v>
      </c>
      <c r="O35" s="14" t="str">
        <f>VLOOKUP($G35,[1]Sheet1!$H:$Q,3,0)</f>
        <v>Bielorussia</v>
      </c>
      <c r="Q35" s="14">
        <v>2021</v>
      </c>
      <c r="R35" s="15">
        <f t="shared" si="3"/>
        <v>0.11</v>
      </c>
      <c r="S35" s="15" t="s">
        <v>98</v>
      </c>
    </row>
    <row r="36" spans="1:19" x14ac:dyDescent="0.25">
      <c r="A36" t="s">
        <v>11</v>
      </c>
      <c r="B36" t="s">
        <v>37</v>
      </c>
      <c r="C36" t="s">
        <v>13</v>
      </c>
      <c r="D36" t="s">
        <v>38</v>
      </c>
      <c r="E36" s="6">
        <v>456</v>
      </c>
      <c r="F36" t="s">
        <v>15</v>
      </c>
      <c r="G36" t="s">
        <v>16</v>
      </c>
      <c r="H36" s="5">
        <v>0.01</v>
      </c>
      <c r="I36" s="2">
        <v>44253</v>
      </c>
      <c r="J36" s="1">
        <v>0.52986111111111112</v>
      </c>
      <c r="K36" t="s">
        <v>17</v>
      </c>
      <c r="L36" s="14" t="str">
        <f t="shared" si="2"/>
        <v>ALT-2 INC REFD202103456</v>
      </c>
      <c r="M36" s="14">
        <f>IF(K36="NEW",ROW(),INDEX(M$2:M35,MATCH(L36,L$2:L35,0)))</f>
        <v>36</v>
      </c>
      <c r="N36" s="14" t="str">
        <f>VLOOKUP($G36,[1]Sheet1!$H:$Q,2,0)</f>
        <v>NEW YORK</v>
      </c>
      <c r="O36" s="14" t="str">
        <f>VLOOKUP($G36,[1]Sheet1!$H:$Q,3,0)</f>
        <v>United States of America</v>
      </c>
      <c r="P36" s="14" t="s">
        <v>86</v>
      </c>
      <c r="Q36" s="14">
        <v>2021</v>
      </c>
      <c r="R36" s="15">
        <f t="shared" si="3"/>
        <v>0.04</v>
      </c>
      <c r="S36" s="15" t="s">
        <v>97</v>
      </c>
    </row>
    <row r="37" spans="1:19" x14ac:dyDescent="0.25">
      <c r="A37" t="s">
        <v>11</v>
      </c>
      <c r="B37" t="s">
        <v>37</v>
      </c>
      <c r="C37" t="s">
        <v>13</v>
      </c>
      <c r="D37" t="s">
        <v>38</v>
      </c>
      <c r="E37" s="6">
        <v>456</v>
      </c>
      <c r="F37" t="s">
        <v>15</v>
      </c>
      <c r="G37" t="s">
        <v>16</v>
      </c>
      <c r="H37" s="5">
        <v>0.02</v>
      </c>
      <c r="I37" s="2">
        <v>44253</v>
      </c>
      <c r="J37" s="1">
        <v>0.65347222222222223</v>
      </c>
      <c r="K37" t="s">
        <v>22</v>
      </c>
      <c r="L37" s="14" t="str">
        <f t="shared" si="2"/>
        <v>ALT-2 INC REFD202103456</v>
      </c>
      <c r="M37" s="14">
        <f>IF(K37="NEW",ROW(),INDEX(M$2:M36,MATCH(L37,L$2:L36,0)))</f>
        <v>36</v>
      </c>
      <c r="N37" s="14" t="str">
        <f>VLOOKUP($G37,[1]Sheet1!$H:$Q,2,0)</f>
        <v>NEW YORK</v>
      </c>
      <c r="O37" s="14" t="str">
        <f>VLOOKUP($G37,[1]Sheet1!$H:$Q,3,0)</f>
        <v>United States of America</v>
      </c>
      <c r="Q37" s="14">
        <v>2021</v>
      </c>
      <c r="R37" s="15">
        <f t="shared" si="3"/>
        <v>0.04</v>
      </c>
      <c r="S37" s="15" t="s">
        <v>97</v>
      </c>
    </row>
    <row r="38" spans="1:19" x14ac:dyDescent="0.25">
      <c r="A38" t="s">
        <v>11</v>
      </c>
      <c r="B38" t="s">
        <v>37</v>
      </c>
      <c r="C38" t="s">
        <v>13</v>
      </c>
      <c r="D38" t="s">
        <v>38</v>
      </c>
      <c r="E38" s="6">
        <v>456</v>
      </c>
      <c r="F38" t="s">
        <v>15</v>
      </c>
      <c r="G38" t="s">
        <v>16</v>
      </c>
      <c r="H38" s="5">
        <v>0.01</v>
      </c>
      <c r="I38" s="2">
        <v>44253</v>
      </c>
      <c r="J38" s="1">
        <v>0.75694444444444453</v>
      </c>
      <c r="K38" t="s">
        <v>31</v>
      </c>
      <c r="L38" s="14" t="str">
        <f t="shared" si="2"/>
        <v>ALT-2 INC REFD202103456</v>
      </c>
      <c r="M38" s="14">
        <f>IF(K38="NEW",ROW(),INDEX(M$2:M37,MATCH(L38,L$2:L37,0)))</f>
        <v>36</v>
      </c>
      <c r="N38" s="14" t="str">
        <f>VLOOKUP($G38,[1]Sheet1!$H:$Q,2,0)</f>
        <v>NEW YORK</v>
      </c>
      <c r="O38" s="14" t="str">
        <f>VLOOKUP($G38,[1]Sheet1!$H:$Q,3,0)</f>
        <v>United States of America</v>
      </c>
      <c r="Q38" s="14">
        <v>2021</v>
      </c>
      <c r="R38" s="15">
        <f t="shared" si="3"/>
        <v>0.04</v>
      </c>
      <c r="S38" s="15" t="s">
        <v>97</v>
      </c>
    </row>
    <row r="39" spans="1:19" x14ac:dyDescent="0.25">
      <c r="A39" t="s">
        <v>11</v>
      </c>
      <c r="B39" t="s">
        <v>70</v>
      </c>
      <c r="C39" t="s">
        <v>13</v>
      </c>
      <c r="D39" t="s">
        <v>71</v>
      </c>
      <c r="E39" s="6">
        <v>3100</v>
      </c>
      <c r="F39" t="s">
        <v>15</v>
      </c>
      <c r="G39" t="s">
        <v>16</v>
      </c>
      <c r="H39" s="5">
        <v>0.01</v>
      </c>
      <c r="I39" s="2">
        <v>44256</v>
      </c>
      <c r="J39" s="1">
        <v>0.47430555555555554</v>
      </c>
      <c r="K39" t="s">
        <v>17</v>
      </c>
      <c r="L39" s="14" t="str">
        <f t="shared" si="2"/>
        <v>QUATRO INC REFD5431043100</v>
      </c>
      <c r="M39" s="14">
        <f>IF(K39="NEW",ROW(),INDEX(M$2:M38,MATCH(L39,L$2:L38,0)))</f>
        <v>39</v>
      </c>
      <c r="N39" s="14" t="str">
        <f>VLOOKUP($G39,[1]Sheet1!$H:$Q,2,0)</f>
        <v>NEW YORK</v>
      </c>
      <c r="O39" s="14" t="str">
        <f>VLOOKUP($G39,[1]Sheet1!$H:$Q,3,0)</f>
        <v>United States of America</v>
      </c>
      <c r="P39" s="14" t="s">
        <v>86</v>
      </c>
      <c r="Q39" s="14">
        <v>2021</v>
      </c>
      <c r="R39" s="15">
        <f t="shared" si="3"/>
        <v>0.09</v>
      </c>
      <c r="S39" s="15" t="s">
        <v>97</v>
      </c>
    </row>
    <row r="40" spans="1:19" x14ac:dyDescent="0.25">
      <c r="A40" t="s">
        <v>11</v>
      </c>
      <c r="B40" t="s">
        <v>72</v>
      </c>
      <c r="C40" t="s">
        <v>13</v>
      </c>
      <c r="D40" t="s">
        <v>73</v>
      </c>
      <c r="E40" s="6">
        <v>456</v>
      </c>
      <c r="F40" t="s">
        <v>15</v>
      </c>
      <c r="G40" t="s">
        <v>16</v>
      </c>
      <c r="H40" s="5">
        <v>0.02</v>
      </c>
      <c r="I40" s="2">
        <v>44256</v>
      </c>
      <c r="J40" s="1">
        <v>0.59930555555555554</v>
      </c>
      <c r="K40" t="s">
        <v>17</v>
      </c>
      <c r="L40" s="14" t="str">
        <f t="shared" si="2"/>
        <v>SIGMA INC REFD543103456</v>
      </c>
      <c r="M40" s="14">
        <f>IF(K40="NEW",ROW(),INDEX(M$2:M39,MATCH(L40,L$2:L39,0)))</f>
        <v>40</v>
      </c>
      <c r="N40" s="14" t="str">
        <f>VLOOKUP($G40,[1]Sheet1!$H:$Q,2,0)</f>
        <v>NEW YORK</v>
      </c>
      <c r="O40" s="14" t="str">
        <f>VLOOKUP($G40,[1]Sheet1!$H:$Q,3,0)</f>
        <v>United States of America</v>
      </c>
      <c r="P40" s="14" t="s">
        <v>86</v>
      </c>
      <c r="Q40" s="14">
        <v>2021</v>
      </c>
      <c r="R40" s="15">
        <f t="shared" si="3"/>
        <v>0.03</v>
      </c>
      <c r="S40" s="15" t="s">
        <v>97</v>
      </c>
    </row>
    <row r="41" spans="1:19" x14ac:dyDescent="0.25">
      <c r="A41" t="s">
        <v>11</v>
      </c>
      <c r="B41" t="s">
        <v>70</v>
      </c>
      <c r="C41" t="s">
        <v>13</v>
      </c>
      <c r="D41" t="s">
        <v>71</v>
      </c>
      <c r="E41" s="6">
        <v>3100</v>
      </c>
      <c r="F41" t="s">
        <v>15</v>
      </c>
      <c r="G41" t="s">
        <v>56</v>
      </c>
      <c r="H41" s="5">
        <v>0.08</v>
      </c>
      <c r="I41" s="2">
        <v>44256</v>
      </c>
      <c r="J41" s="1">
        <v>0.75694444444444453</v>
      </c>
      <c r="K41" t="s">
        <v>31</v>
      </c>
      <c r="L41" s="14" t="str">
        <f t="shared" si="2"/>
        <v>QUATRO INC REFD5431043100</v>
      </c>
      <c r="M41" s="14">
        <f>IF(K41="NEW",ROW(),INDEX(M$2:M40,MATCH(L41,L$2:L40,0)))</f>
        <v>39</v>
      </c>
      <c r="N41" s="14" t="str">
        <f>VLOOKUP($G41,[1]Sheet1!$H:$Q,2,0)</f>
        <v>BRISBANE</v>
      </c>
      <c r="O41" s="14" t="str">
        <f>VLOOKUP($G41,[1]Sheet1!$H:$Q,3,0)</f>
        <v>Australia</v>
      </c>
      <c r="Q41" s="14">
        <v>2021</v>
      </c>
      <c r="R41" s="15">
        <f t="shared" si="3"/>
        <v>0.09</v>
      </c>
      <c r="S41" s="15" t="s">
        <v>100</v>
      </c>
    </row>
    <row r="42" spans="1:19" x14ac:dyDescent="0.25">
      <c r="A42" t="s">
        <v>11</v>
      </c>
      <c r="B42" t="s">
        <v>72</v>
      </c>
      <c r="C42" t="s">
        <v>13</v>
      </c>
      <c r="D42" t="s">
        <v>73</v>
      </c>
      <c r="E42" s="6">
        <v>456</v>
      </c>
      <c r="F42" t="s">
        <v>15</v>
      </c>
      <c r="G42" t="s">
        <v>27</v>
      </c>
      <c r="H42" s="5">
        <v>0.01</v>
      </c>
      <c r="I42" s="2">
        <v>44256</v>
      </c>
      <c r="J42" s="1">
        <v>0.79999999999999993</v>
      </c>
      <c r="K42" t="s">
        <v>19</v>
      </c>
      <c r="L42" s="14" t="str">
        <f t="shared" si="2"/>
        <v>SIGMA INC REFD543103456</v>
      </c>
      <c r="M42" s="14">
        <f>IF(K42="NEW",ROW(),INDEX(M$2:M41,MATCH(L42,L$2:L41,0)))</f>
        <v>40</v>
      </c>
      <c r="N42" s="14" t="str">
        <f>VLOOKUP($G42,[1]Sheet1!$H:$Q,2,0)</f>
        <v>MINSK</v>
      </c>
      <c r="O42" s="14" t="str">
        <f>VLOOKUP($G42,[1]Sheet1!$H:$Q,3,0)</f>
        <v>Bielorussia</v>
      </c>
      <c r="P42" s="14" t="s">
        <v>87</v>
      </c>
      <c r="Q42" s="14">
        <v>2021</v>
      </c>
      <c r="R42" s="15">
        <f t="shared" si="3"/>
        <v>0.03</v>
      </c>
      <c r="S42" s="15" t="s">
        <v>98</v>
      </c>
    </row>
    <row r="43" spans="1:19" x14ac:dyDescent="0.25">
      <c r="A43" t="s">
        <v>11</v>
      </c>
      <c r="B43" t="s">
        <v>43</v>
      </c>
      <c r="C43" t="s">
        <v>13</v>
      </c>
      <c r="D43" t="s">
        <v>44</v>
      </c>
      <c r="E43" s="6">
        <v>1100</v>
      </c>
      <c r="F43" t="s">
        <v>15</v>
      </c>
      <c r="G43" t="s">
        <v>16</v>
      </c>
      <c r="H43" s="5">
        <v>0.08</v>
      </c>
      <c r="I43" s="2">
        <v>44257</v>
      </c>
      <c r="J43" s="1">
        <v>0.5083333333333333</v>
      </c>
      <c r="K43" t="s">
        <v>17</v>
      </c>
      <c r="L43" s="14" t="str">
        <f t="shared" si="2"/>
        <v>CARGO INC REFD5431051100</v>
      </c>
      <c r="M43" s="14">
        <f>IF(K43="NEW",ROW(),INDEX(M$2:M42,MATCH(L43,L$2:L42,0)))</f>
        <v>43</v>
      </c>
      <c r="N43" s="14" t="str">
        <f>VLOOKUP($G43,[1]Sheet1!$H:$Q,2,0)</f>
        <v>NEW YORK</v>
      </c>
      <c r="O43" s="14" t="str">
        <f>VLOOKUP($G43,[1]Sheet1!$H:$Q,3,0)</f>
        <v>United States of America</v>
      </c>
      <c r="P43" s="14" t="s">
        <v>86</v>
      </c>
      <c r="Q43" s="14">
        <v>2021</v>
      </c>
      <c r="R43" s="15">
        <f t="shared" si="3"/>
        <v>0.11</v>
      </c>
      <c r="S43" s="15" t="s">
        <v>97</v>
      </c>
    </row>
    <row r="44" spans="1:19" x14ac:dyDescent="0.25">
      <c r="A44" t="s">
        <v>11</v>
      </c>
      <c r="B44" t="s">
        <v>43</v>
      </c>
      <c r="C44" t="s">
        <v>13</v>
      </c>
      <c r="D44" t="s">
        <v>44</v>
      </c>
      <c r="E44" s="6">
        <v>1100</v>
      </c>
      <c r="F44" t="s">
        <v>15</v>
      </c>
      <c r="G44" t="s">
        <v>42</v>
      </c>
      <c r="H44" s="5">
        <v>0.01</v>
      </c>
      <c r="I44" s="2">
        <v>44257</v>
      </c>
      <c r="J44" s="1">
        <v>0.57152777777777775</v>
      </c>
      <c r="K44" t="s">
        <v>22</v>
      </c>
      <c r="L44" s="14" t="str">
        <f t="shared" si="2"/>
        <v>CARGO INC REFD5431051100</v>
      </c>
      <c r="M44" s="14">
        <f>IF(K44="NEW",ROW(),INDEX(M$2:M43,MATCH(L44,L$2:L43,0)))</f>
        <v>43</v>
      </c>
      <c r="N44" s="14" t="str">
        <f>VLOOKUP($G44,[1]Sheet1!$H:$Q,2,0)</f>
        <v>QUANZHOU</v>
      </c>
      <c r="O44" s="14" t="str">
        <f>VLOOKUP($G44,[1]Sheet1!$H:$Q,3,0)</f>
        <v>China</v>
      </c>
      <c r="Q44" s="14">
        <v>2021</v>
      </c>
      <c r="R44" s="15">
        <f t="shared" si="3"/>
        <v>0.11</v>
      </c>
      <c r="S44" s="15" t="s">
        <v>99</v>
      </c>
    </row>
    <row r="45" spans="1:19" x14ac:dyDescent="0.25">
      <c r="A45" t="s">
        <v>11</v>
      </c>
      <c r="B45" t="s">
        <v>76</v>
      </c>
      <c r="C45" t="s">
        <v>13</v>
      </c>
      <c r="D45" t="s">
        <v>44</v>
      </c>
      <c r="E45" s="6">
        <v>1100</v>
      </c>
      <c r="F45" t="s">
        <v>15</v>
      </c>
      <c r="G45" t="s">
        <v>16</v>
      </c>
      <c r="H45" s="5">
        <v>0.01</v>
      </c>
      <c r="I45" s="2">
        <v>44257</v>
      </c>
      <c r="J45" s="1">
        <v>0.60555555555555551</v>
      </c>
      <c r="K45" t="s">
        <v>17</v>
      </c>
      <c r="L45" s="14" t="str">
        <f t="shared" si="2"/>
        <v>TRADE INC REFD5431051100</v>
      </c>
      <c r="M45" s="14">
        <f>IF(K45="NEW",ROW(),INDEX(M$2:M44,MATCH(L45,L$2:L44,0)))</f>
        <v>45</v>
      </c>
      <c r="N45" s="14" t="str">
        <f>VLOOKUP($G45,[1]Sheet1!$H:$Q,2,0)</f>
        <v>NEW YORK</v>
      </c>
      <c r="O45" s="14" t="str">
        <f>VLOOKUP($G45,[1]Sheet1!$H:$Q,3,0)</f>
        <v>United States of America</v>
      </c>
      <c r="P45" s="14" t="s">
        <v>86</v>
      </c>
      <c r="Q45" s="14">
        <v>2021</v>
      </c>
      <c r="R45" s="15">
        <f t="shared" si="3"/>
        <v>0.02</v>
      </c>
      <c r="S45" s="15" t="s">
        <v>97</v>
      </c>
    </row>
    <row r="46" spans="1:19" x14ac:dyDescent="0.25">
      <c r="A46" t="s">
        <v>11</v>
      </c>
      <c r="B46" t="s">
        <v>76</v>
      </c>
      <c r="C46" t="s">
        <v>13</v>
      </c>
      <c r="D46" t="s">
        <v>44</v>
      </c>
      <c r="E46" s="6">
        <v>1100</v>
      </c>
      <c r="F46" t="s">
        <v>15</v>
      </c>
      <c r="G46" t="s">
        <v>27</v>
      </c>
      <c r="H46" s="5">
        <v>0.01</v>
      </c>
      <c r="I46" s="2">
        <v>44258</v>
      </c>
      <c r="J46" s="1">
        <v>0.64861111111111114</v>
      </c>
      <c r="K46" t="s">
        <v>22</v>
      </c>
      <c r="L46" s="14" t="str">
        <f t="shared" si="2"/>
        <v>TRADE INC REFD5431051100</v>
      </c>
      <c r="M46" s="14">
        <f>IF(K46="NEW",ROW(),INDEX(M$2:M45,MATCH(L46,L$2:L45,0)))</f>
        <v>45</v>
      </c>
      <c r="N46" s="14" t="str">
        <f>VLOOKUP($G46,[1]Sheet1!$H:$Q,2,0)</f>
        <v>MINSK</v>
      </c>
      <c r="O46" s="14" t="str">
        <f>VLOOKUP($G46,[1]Sheet1!$H:$Q,3,0)</f>
        <v>Bielorussia</v>
      </c>
      <c r="Q46" s="14">
        <v>2021</v>
      </c>
      <c r="R46" s="15">
        <f t="shared" si="3"/>
        <v>0.02</v>
      </c>
      <c r="S46" s="15" t="s">
        <v>98</v>
      </c>
    </row>
    <row r="47" spans="1:19" x14ac:dyDescent="0.25">
      <c r="A47" t="s">
        <v>11</v>
      </c>
      <c r="B47" t="s">
        <v>43</v>
      </c>
      <c r="C47" t="s">
        <v>13</v>
      </c>
      <c r="D47" t="s">
        <v>44</v>
      </c>
      <c r="E47" s="6">
        <v>1100</v>
      </c>
      <c r="F47" t="s">
        <v>15</v>
      </c>
      <c r="G47" t="s">
        <v>42</v>
      </c>
      <c r="H47" s="5">
        <v>0.02</v>
      </c>
      <c r="I47" s="2">
        <v>44258</v>
      </c>
      <c r="J47" s="1">
        <v>0.75694444444444453</v>
      </c>
      <c r="K47" t="s">
        <v>19</v>
      </c>
      <c r="L47" s="14" t="str">
        <f t="shared" si="2"/>
        <v>CARGO INC REFD5431051100</v>
      </c>
      <c r="M47" s="14">
        <f>IF(K47="NEW",ROW(),INDEX(M$2:M46,MATCH(L47,L$2:L46,0)))</f>
        <v>43</v>
      </c>
      <c r="N47" s="14" t="str">
        <f>VLOOKUP($G47,[1]Sheet1!$H:$Q,2,0)</f>
        <v>QUANZHOU</v>
      </c>
      <c r="O47" s="14" t="str">
        <f>VLOOKUP($G47,[1]Sheet1!$H:$Q,3,0)</f>
        <v>China</v>
      </c>
      <c r="P47" s="14" t="s">
        <v>87</v>
      </c>
      <c r="Q47" s="14">
        <v>2021</v>
      </c>
      <c r="R47" s="15">
        <f t="shared" si="3"/>
        <v>0.11</v>
      </c>
      <c r="S47" s="15" t="s">
        <v>99</v>
      </c>
    </row>
    <row r="48" spans="1:19" x14ac:dyDescent="0.25">
      <c r="A48" t="s">
        <v>11</v>
      </c>
      <c r="B48" t="s">
        <v>20</v>
      </c>
      <c r="C48" t="s">
        <v>13</v>
      </c>
      <c r="D48" t="s">
        <v>21</v>
      </c>
      <c r="E48" s="6">
        <v>4537</v>
      </c>
      <c r="F48" t="s">
        <v>15</v>
      </c>
      <c r="G48" t="s">
        <v>16</v>
      </c>
      <c r="H48" s="5">
        <v>0.02</v>
      </c>
      <c r="I48" s="2">
        <v>44271</v>
      </c>
      <c r="J48" s="4">
        <v>0</v>
      </c>
      <c r="K48" t="s">
        <v>17</v>
      </c>
      <c r="L48" s="14" t="str">
        <f t="shared" si="2"/>
        <v>ACME ONE CORP. REFTEST014537</v>
      </c>
      <c r="M48" s="14">
        <f>IF(K48="NEW",ROW(),INDEX(M$2:M47,MATCH(L48,L$2:L47,0)))</f>
        <v>48</v>
      </c>
      <c r="N48" s="14" t="str">
        <f>VLOOKUP($G48,[1]Sheet1!$H:$Q,2,0)</f>
        <v>NEW YORK</v>
      </c>
      <c r="O48" s="14" t="str">
        <f>VLOOKUP($G48,[1]Sheet1!$H:$Q,3,0)</f>
        <v>United States of America</v>
      </c>
      <c r="P48" s="14" t="s">
        <v>86</v>
      </c>
      <c r="Q48" s="14">
        <v>2021</v>
      </c>
      <c r="R48" s="15">
        <f t="shared" si="3"/>
        <v>0.05</v>
      </c>
      <c r="S48" s="15" t="s">
        <v>97</v>
      </c>
    </row>
    <row r="49" spans="1:19" x14ac:dyDescent="0.25">
      <c r="A49" t="s">
        <v>11</v>
      </c>
      <c r="B49" t="s">
        <v>12</v>
      </c>
      <c r="C49" t="s">
        <v>13</v>
      </c>
      <c r="D49" t="s">
        <v>83</v>
      </c>
      <c r="E49" s="6">
        <v>10000</v>
      </c>
      <c r="F49" t="s">
        <v>15</v>
      </c>
      <c r="G49" t="s">
        <v>16</v>
      </c>
      <c r="H49" s="5">
        <v>0.02</v>
      </c>
      <c r="I49" s="2">
        <v>44271</v>
      </c>
      <c r="J49" s="1">
        <v>0.34375</v>
      </c>
      <c r="K49" t="s">
        <v>17</v>
      </c>
      <c r="L49" s="14" t="str">
        <f t="shared" si="2"/>
        <v>ACME INVEST.REF211-B10000</v>
      </c>
      <c r="M49" s="14">
        <f>IF(K49="NEW",ROW(),INDEX(M$2:M48,MATCH(L49,L$2:L48,0)))</f>
        <v>49</v>
      </c>
      <c r="N49" s="14" t="str">
        <f>VLOOKUP($G49,[1]Sheet1!$H:$Q,2,0)</f>
        <v>NEW YORK</v>
      </c>
      <c r="O49" s="14" t="str">
        <f>VLOOKUP($G49,[1]Sheet1!$H:$Q,3,0)</f>
        <v>United States of America</v>
      </c>
      <c r="P49" s="14" t="s">
        <v>86</v>
      </c>
      <c r="Q49" s="14">
        <v>2021</v>
      </c>
      <c r="R49" s="15">
        <f t="shared" si="3"/>
        <v>3.5000000000000003E-2</v>
      </c>
      <c r="S49" s="15" t="s">
        <v>97</v>
      </c>
    </row>
    <row r="50" spans="1:19" x14ac:dyDescent="0.25">
      <c r="A50" t="s">
        <v>11</v>
      </c>
      <c r="B50" t="s">
        <v>28</v>
      </c>
      <c r="C50" t="s">
        <v>13</v>
      </c>
      <c r="D50" t="s">
        <v>14</v>
      </c>
      <c r="E50" s="6">
        <v>11000</v>
      </c>
      <c r="F50" t="s">
        <v>15</v>
      </c>
      <c r="G50" t="s">
        <v>16</v>
      </c>
      <c r="H50" s="5">
        <v>0.02</v>
      </c>
      <c r="I50" s="2">
        <v>44271</v>
      </c>
      <c r="J50" s="1">
        <v>0.38611111111111113</v>
      </c>
      <c r="K50" t="s">
        <v>17</v>
      </c>
      <c r="L50" s="14" t="str">
        <f t="shared" si="2"/>
        <v>ACME TRADE.REF21111000</v>
      </c>
      <c r="M50" s="14">
        <f>IF(K50="NEW",ROW(),INDEX(M$2:M49,MATCH(L50,L$2:L49,0)))</f>
        <v>50</v>
      </c>
      <c r="N50" s="14" t="str">
        <f>VLOOKUP($G50,[1]Sheet1!$H:$Q,2,0)</f>
        <v>NEW YORK</v>
      </c>
      <c r="O50" s="14" t="str">
        <f>VLOOKUP($G50,[1]Sheet1!$H:$Q,3,0)</f>
        <v>United States of America</v>
      </c>
      <c r="P50" s="14" t="s">
        <v>86</v>
      </c>
      <c r="Q50" s="14">
        <v>2021</v>
      </c>
      <c r="R50" s="15">
        <f t="shared" si="3"/>
        <v>0.03</v>
      </c>
      <c r="S50" s="15" t="s">
        <v>97</v>
      </c>
    </row>
    <row r="51" spans="1:19" x14ac:dyDescent="0.25">
      <c r="A51" t="s">
        <v>11</v>
      </c>
      <c r="B51" t="s">
        <v>29</v>
      </c>
      <c r="C51" t="s">
        <v>13</v>
      </c>
      <c r="D51" t="s">
        <v>30</v>
      </c>
      <c r="E51" s="6">
        <v>23900</v>
      </c>
      <c r="F51" t="s">
        <v>15</v>
      </c>
      <c r="G51" t="s">
        <v>16</v>
      </c>
      <c r="H51" s="5">
        <v>0.02</v>
      </c>
      <c r="I51" s="2">
        <v>44271</v>
      </c>
      <c r="J51" s="1">
        <v>0.42430555555555555</v>
      </c>
      <c r="K51" t="s">
        <v>17</v>
      </c>
      <c r="L51" s="14" t="str">
        <f t="shared" si="2"/>
        <v>ACME TRUST.REF2123900</v>
      </c>
      <c r="M51" s="14">
        <f>IF(K51="NEW",ROW(),INDEX(M$2:M50,MATCH(L51,L$2:L50,0)))</f>
        <v>51</v>
      </c>
      <c r="N51" s="14" t="str">
        <f>VLOOKUP($G51,[1]Sheet1!$H:$Q,2,0)</f>
        <v>NEW YORK</v>
      </c>
      <c r="O51" s="14" t="str">
        <f>VLOOKUP($G51,[1]Sheet1!$H:$Q,3,0)</f>
        <v>United States of America</v>
      </c>
      <c r="P51" s="14" t="s">
        <v>86</v>
      </c>
      <c r="Q51" s="14">
        <v>2021</v>
      </c>
      <c r="R51" s="15">
        <f t="shared" si="3"/>
        <v>0.05</v>
      </c>
      <c r="S51" s="15" t="s">
        <v>97</v>
      </c>
    </row>
    <row r="52" spans="1:19" x14ac:dyDescent="0.25">
      <c r="A52" t="s">
        <v>11</v>
      </c>
      <c r="B52" t="s">
        <v>28</v>
      </c>
      <c r="C52" t="s">
        <v>13</v>
      </c>
      <c r="D52" t="s">
        <v>14</v>
      </c>
      <c r="E52" s="6">
        <v>11000</v>
      </c>
      <c r="F52" t="s">
        <v>15</v>
      </c>
      <c r="G52" t="s">
        <v>26</v>
      </c>
      <c r="H52" s="5">
        <v>0.01</v>
      </c>
      <c r="I52" s="2">
        <v>44271</v>
      </c>
      <c r="J52" s="1">
        <v>0.52222222222222225</v>
      </c>
      <c r="K52" t="s">
        <v>19</v>
      </c>
      <c r="L52" s="14" t="str">
        <f t="shared" si="2"/>
        <v>ACME TRADE.REF21111000</v>
      </c>
      <c r="M52" s="14">
        <f>IF(K52="NEW",ROW(),INDEX(M$2:M51,MATCH(L52,L$2:L51,0)))</f>
        <v>50</v>
      </c>
      <c r="N52" s="14" t="str">
        <f>VLOOKUP($G52,[1]Sheet1!$H:$Q,2,0)</f>
        <v>MONTROUGE</v>
      </c>
      <c r="O52" s="14" t="str">
        <f>VLOOKUP($G52,[1]Sheet1!$H:$Q,3,0)</f>
        <v>France</v>
      </c>
      <c r="P52" s="14" t="s">
        <v>87</v>
      </c>
      <c r="Q52" s="14">
        <v>2021</v>
      </c>
      <c r="R52" s="15">
        <f t="shared" si="3"/>
        <v>0.03</v>
      </c>
      <c r="S52" s="15" t="s">
        <v>102</v>
      </c>
    </row>
    <row r="53" spans="1:19" x14ac:dyDescent="0.25">
      <c r="A53" t="s">
        <v>11</v>
      </c>
      <c r="B53" t="s">
        <v>20</v>
      </c>
      <c r="C53" t="s">
        <v>13</v>
      </c>
      <c r="D53" t="s">
        <v>21</v>
      </c>
      <c r="E53" s="6">
        <v>4537</v>
      </c>
      <c r="F53" t="s">
        <v>15</v>
      </c>
      <c r="G53" t="s">
        <v>18</v>
      </c>
      <c r="H53" s="5">
        <v>0.01</v>
      </c>
      <c r="I53" s="2">
        <v>44271</v>
      </c>
      <c r="J53" s="1">
        <v>0.53125</v>
      </c>
      <c r="K53" t="s">
        <v>22</v>
      </c>
      <c r="L53" s="14" t="str">
        <f t="shared" si="2"/>
        <v>ACME ONE CORP. REFTEST014537</v>
      </c>
      <c r="M53" s="14">
        <f>IF(K53="NEW",ROW(),INDEX(M$2:M52,MATCH(L53,L$2:L52,0)))</f>
        <v>48</v>
      </c>
      <c r="N53" s="14" t="str">
        <f>VLOOKUP($G53,[1]Sheet1!$H:$Q,2,0)</f>
        <v>ANDORRA LA VELLA</v>
      </c>
      <c r="O53" s="14" t="str">
        <f>VLOOKUP($G53,[1]Sheet1!$H:$Q,3,0)</f>
        <v>Andorre</v>
      </c>
      <c r="Q53" s="14">
        <v>2021</v>
      </c>
      <c r="R53" s="15">
        <f t="shared" si="3"/>
        <v>0.05</v>
      </c>
      <c r="S53" s="15" t="s">
        <v>101</v>
      </c>
    </row>
    <row r="54" spans="1:19" x14ac:dyDescent="0.25">
      <c r="A54" t="s">
        <v>11</v>
      </c>
      <c r="B54" t="s">
        <v>29</v>
      </c>
      <c r="C54" t="s">
        <v>13</v>
      </c>
      <c r="D54" t="s">
        <v>30</v>
      </c>
      <c r="E54" s="6">
        <v>23900</v>
      </c>
      <c r="F54" s="12" t="s">
        <v>25</v>
      </c>
      <c r="G54" t="s">
        <v>26</v>
      </c>
      <c r="H54" s="5">
        <v>0.03</v>
      </c>
      <c r="I54" s="2">
        <v>44271</v>
      </c>
      <c r="J54" s="1">
        <v>0.7319444444444444</v>
      </c>
      <c r="K54" t="s">
        <v>31</v>
      </c>
      <c r="L54" s="14" t="str">
        <f t="shared" si="2"/>
        <v>ACME TRUST.REF2123900</v>
      </c>
      <c r="M54" s="14">
        <f>IF(K54="NEW",ROW(),INDEX(M$2:M53,MATCH(L54,L$2:L53,0)))</f>
        <v>51</v>
      </c>
      <c r="N54" s="14" t="str">
        <f>VLOOKUP($G54,[1]Sheet1!$H:$Q,2,0)</f>
        <v>MONTROUGE</v>
      </c>
      <c r="O54" s="14" t="str">
        <f>VLOOKUP($G54,[1]Sheet1!$H:$Q,3,0)</f>
        <v>France</v>
      </c>
      <c r="Q54" s="14">
        <v>2021</v>
      </c>
      <c r="R54" s="15">
        <f t="shared" si="3"/>
        <v>0.05</v>
      </c>
      <c r="S54" s="15" t="s">
        <v>102</v>
      </c>
    </row>
    <row r="55" spans="1:19" x14ac:dyDescent="0.25">
      <c r="A55" t="s">
        <v>11</v>
      </c>
      <c r="B55" t="s">
        <v>12</v>
      </c>
      <c r="C55" t="s">
        <v>13</v>
      </c>
      <c r="D55" t="s">
        <v>83</v>
      </c>
      <c r="E55" s="6">
        <v>10000</v>
      </c>
      <c r="F55" t="s">
        <v>15</v>
      </c>
      <c r="G55" t="s">
        <v>18</v>
      </c>
      <c r="H55" s="5">
        <v>1.4999999999999999E-2</v>
      </c>
      <c r="I55" s="2">
        <v>44272</v>
      </c>
      <c r="J55" s="1">
        <v>0.65625</v>
      </c>
      <c r="K55" t="s">
        <v>19</v>
      </c>
      <c r="L55" s="14" t="str">
        <f t="shared" si="2"/>
        <v>ACME INVEST.REF211-B10000</v>
      </c>
      <c r="M55" s="14">
        <f>IF(K55="NEW",ROW(),INDEX(M$2:M54,MATCH(L55,L$2:L54,0)))</f>
        <v>49</v>
      </c>
      <c r="N55" s="14" t="str">
        <f>VLOOKUP($G55,[1]Sheet1!$H:$Q,2,0)</f>
        <v>ANDORRA LA VELLA</v>
      </c>
      <c r="O55" s="14" t="str">
        <f>VLOOKUP($G55,[1]Sheet1!$H:$Q,3,0)</f>
        <v>Andorre</v>
      </c>
      <c r="P55" s="14" t="s">
        <v>87</v>
      </c>
      <c r="Q55" s="14">
        <v>2021</v>
      </c>
      <c r="R55" s="15">
        <f t="shared" si="3"/>
        <v>3.5000000000000003E-2</v>
      </c>
      <c r="S55" s="15" t="s">
        <v>101</v>
      </c>
    </row>
    <row r="56" spans="1:19" x14ac:dyDescent="0.25">
      <c r="A56" t="s">
        <v>11</v>
      </c>
      <c r="B56" t="s">
        <v>20</v>
      </c>
      <c r="C56" t="s">
        <v>13</v>
      </c>
      <c r="D56" t="s">
        <v>21</v>
      </c>
      <c r="E56" s="6">
        <v>4537</v>
      </c>
      <c r="F56" t="s">
        <v>15</v>
      </c>
      <c r="G56" t="s">
        <v>23</v>
      </c>
      <c r="H56" s="5">
        <v>0.02</v>
      </c>
      <c r="I56" s="2">
        <v>44273</v>
      </c>
      <c r="J56" s="1">
        <v>0.59375</v>
      </c>
      <c r="K56" t="s">
        <v>19</v>
      </c>
      <c r="L56" s="14" t="str">
        <f t="shared" si="2"/>
        <v>ACME ONE CORP. REFTEST014537</v>
      </c>
      <c r="M56" s="14">
        <f>IF(K56="NEW",ROW(),INDEX(M$2:M55,MATCH(L56,L$2:L55,0)))</f>
        <v>48</v>
      </c>
      <c r="N56" s="14" t="str">
        <f>VLOOKUP($G56,[1]Sheet1!$H:$Q,2,0)</f>
        <v>SAN JUAN</v>
      </c>
      <c r="O56" s="14" t="str">
        <f>VLOOKUP($G56,[1]Sheet1!$H:$Q,3,0)</f>
        <v>Argentina</v>
      </c>
      <c r="P56" s="14" t="s">
        <v>87</v>
      </c>
      <c r="Q56" s="14">
        <v>2021</v>
      </c>
      <c r="R56" s="15">
        <f t="shared" si="3"/>
        <v>0.05</v>
      </c>
      <c r="S56" s="15" t="s">
        <v>103</v>
      </c>
    </row>
    <row r="57" spans="1:19" x14ac:dyDescent="0.25">
      <c r="A57" t="s">
        <v>11</v>
      </c>
      <c r="B57" t="s">
        <v>32</v>
      </c>
      <c r="C57" t="s">
        <v>13</v>
      </c>
      <c r="D57" t="s">
        <v>33</v>
      </c>
      <c r="E57" s="6">
        <v>5643</v>
      </c>
      <c r="F57" t="s">
        <v>15</v>
      </c>
      <c r="G57" t="s">
        <v>16</v>
      </c>
      <c r="H57" s="5">
        <v>0.02</v>
      </c>
      <c r="I57" s="2">
        <v>44275</v>
      </c>
      <c r="J57" s="1">
        <v>0.55138888888888882</v>
      </c>
      <c r="K57" t="s">
        <v>17</v>
      </c>
      <c r="L57" s="14" t="str">
        <f t="shared" si="2"/>
        <v>ACME TWO SCRLREF1115643</v>
      </c>
      <c r="M57" s="14">
        <f>IF(K57="NEW",ROW(),INDEX(M$2:M56,MATCH(L57,L$2:L56,0)))</f>
        <v>57</v>
      </c>
      <c r="N57" s="14" t="str">
        <f>VLOOKUP($G57,[1]Sheet1!$H:$Q,2,0)</f>
        <v>NEW YORK</v>
      </c>
      <c r="O57" s="14" t="str">
        <f>VLOOKUP($G57,[1]Sheet1!$H:$Q,3,0)</f>
        <v>United States of America</v>
      </c>
      <c r="P57" s="14" t="s">
        <v>86</v>
      </c>
      <c r="Q57" s="14">
        <v>2021</v>
      </c>
      <c r="R57" s="15">
        <f t="shared" si="3"/>
        <v>0.03</v>
      </c>
      <c r="S57" s="15" t="s">
        <v>97</v>
      </c>
    </row>
    <row r="58" spans="1:19" x14ac:dyDescent="0.25">
      <c r="A58" t="s">
        <v>11</v>
      </c>
      <c r="B58" t="s">
        <v>32</v>
      </c>
      <c r="C58" t="s">
        <v>13</v>
      </c>
      <c r="D58" t="s">
        <v>33</v>
      </c>
      <c r="E58" s="6">
        <v>5643</v>
      </c>
      <c r="F58" t="s">
        <v>15</v>
      </c>
      <c r="G58" t="s">
        <v>18</v>
      </c>
      <c r="H58" s="5">
        <v>0.01</v>
      </c>
      <c r="I58" s="2">
        <v>44276</v>
      </c>
      <c r="J58" s="1">
        <v>0.52361111111111114</v>
      </c>
      <c r="K58" t="s">
        <v>19</v>
      </c>
      <c r="L58" s="14" t="str">
        <f t="shared" si="2"/>
        <v>ACME TWO SCRLREF1115643</v>
      </c>
      <c r="M58" s="14">
        <f>IF(K58="NEW",ROW(),INDEX(M$2:M57,MATCH(L58,L$2:L57,0)))</f>
        <v>57</v>
      </c>
      <c r="N58" s="14" t="str">
        <f>VLOOKUP($G58,[1]Sheet1!$H:$Q,2,0)</f>
        <v>ANDORRA LA VELLA</v>
      </c>
      <c r="O58" s="14" t="str">
        <f>VLOOKUP($G58,[1]Sheet1!$H:$Q,3,0)</f>
        <v>Andorre</v>
      </c>
      <c r="P58" s="14" t="s">
        <v>87</v>
      </c>
      <c r="Q58" s="14">
        <v>2021</v>
      </c>
      <c r="R58" s="15">
        <f t="shared" si="3"/>
        <v>0.03</v>
      </c>
      <c r="S58" s="15" t="s">
        <v>101</v>
      </c>
    </row>
    <row r="59" spans="1:19" x14ac:dyDescent="0.25">
      <c r="A59" t="s">
        <v>11</v>
      </c>
      <c r="B59" t="s">
        <v>62</v>
      </c>
      <c r="C59" t="s">
        <v>13</v>
      </c>
      <c r="D59" t="s">
        <v>63</v>
      </c>
      <c r="E59" s="6">
        <v>2100</v>
      </c>
      <c r="F59" t="s">
        <v>15</v>
      </c>
      <c r="G59" t="s">
        <v>16</v>
      </c>
      <c r="H59" s="5">
        <v>0.02</v>
      </c>
      <c r="I59" s="2">
        <v>44277</v>
      </c>
      <c r="J59" s="1">
        <v>0.59166666666666667</v>
      </c>
      <c r="K59" t="s">
        <v>17</v>
      </c>
      <c r="L59" s="14" t="str">
        <f t="shared" si="2"/>
        <v>HAMILTON LTD.REF2012100</v>
      </c>
      <c r="M59" s="14">
        <f>IF(K59="NEW",ROW(),INDEX(M$2:M58,MATCH(L59,L$2:L58,0)))</f>
        <v>59</v>
      </c>
      <c r="N59" s="14" t="str">
        <f>VLOOKUP($G59,[1]Sheet1!$H:$Q,2,0)</f>
        <v>NEW YORK</v>
      </c>
      <c r="O59" s="14" t="str">
        <f>VLOOKUP($G59,[1]Sheet1!$H:$Q,3,0)</f>
        <v>United States of America</v>
      </c>
      <c r="P59" s="14" t="s">
        <v>86</v>
      </c>
      <c r="Q59" s="14">
        <v>2021</v>
      </c>
      <c r="R59" s="15">
        <f t="shared" si="3"/>
        <v>0.04</v>
      </c>
      <c r="S59" s="15" t="s">
        <v>97</v>
      </c>
    </row>
    <row r="60" spans="1:19" x14ac:dyDescent="0.25">
      <c r="A60" t="s">
        <v>11</v>
      </c>
      <c r="B60" t="s">
        <v>62</v>
      </c>
      <c r="C60" t="s">
        <v>13</v>
      </c>
      <c r="D60" t="s">
        <v>63</v>
      </c>
      <c r="E60" s="6">
        <v>2100</v>
      </c>
      <c r="F60" t="s">
        <v>15</v>
      </c>
      <c r="G60" t="s">
        <v>42</v>
      </c>
      <c r="H60" s="5">
        <v>0.02</v>
      </c>
      <c r="I60" s="2">
        <v>44277</v>
      </c>
      <c r="J60" s="1">
        <v>0.71527777777777779</v>
      </c>
      <c r="K60" t="s">
        <v>19</v>
      </c>
      <c r="L60" s="14" t="str">
        <f t="shared" si="2"/>
        <v>HAMILTON LTD.REF2012100</v>
      </c>
      <c r="M60" s="14">
        <f>IF(K60="NEW",ROW(),INDEX(M$2:M59,MATCH(L60,L$2:L59,0)))</f>
        <v>59</v>
      </c>
      <c r="N60" s="14" t="str">
        <f>VLOOKUP($G60,[1]Sheet1!$H:$Q,2,0)</f>
        <v>QUANZHOU</v>
      </c>
      <c r="O60" s="14" t="str">
        <f>VLOOKUP($G60,[1]Sheet1!$H:$Q,3,0)</f>
        <v>China</v>
      </c>
      <c r="P60" s="14" t="s">
        <v>87</v>
      </c>
      <c r="Q60" s="14">
        <v>2021</v>
      </c>
      <c r="R60" s="15">
        <f t="shared" si="3"/>
        <v>0.04</v>
      </c>
      <c r="S60" s="15" t="s">
        <v>99</v>
      </c>
    </row>
    <row r="61" spans="1:19" x14ac:dyDescent="0.25">
      <c r="A61" t="s">
        <v>11</v>
      </c>
      <c r="B61" t="s">
        <v>78</v>
      </c>
      <c r="C61" t="s">
        <v>13</v>
      </c>
      <c r="D61" t="s">
        <v>79</v>
      </c>
      <c r="E61" s="6">
        <v>12100</v>
      </c>
      <c r="F61" t="s">
        <v>15</v>
      </c>
      <c r="G61" t="s">
        <v>16</v>
      </c>
      <c r="H61" s="5">
        <v>0.08</v>
      </c>
      <c r="I61" s="2">
        <v>44278</v>
      </c>
      <c r="J61" s="1">
        <v>0.34166666666666662</v>
      </c>
      <c r="K61" t="s">
        <v>17</v>
      </c>
      <c r="L61" s="14" t="str">
        <f t="shared" si="2"/>
        <v>ZERO LTD.REFZ99912100</v>
      </c>
      <c r="M61" s="14">
        <f>IF(K61="NEW",ROW(),INDEX(M$2:M60,MATCH(L61,L$2:L60,0)))</f>
        <v>61</v>
      </c>
      <c r="N61" s="14" t="str">
        <f>VLOOKUP($G61,[1]Sheet1!$H:$Q,2,0)</f>
        <v>NEW YORK</v>
      </c>
      <c r="O61" s="14" t="str">
        <f>VLOOKUP($G61,[1]Sheet1!$H:$Q,3,0)</f>
        <v>United States of America</v>
      </c>
      <c r="P61" s="14" t="s">
        <v>86</v>
      </c>
      <c r="Q61" s="14">
        <v>2021</v>
      </c>
      <c r="R61" s="15">
        <f t="shared" si="3"/>
        <v>0.16</v>
      </c>
      <c r="S61" s="15" t="s">
        <v>97</v>
      </c>
    </row>
    <row r="62" spans="1:19" x14ac:dyDescent="0.25">
      <c r="A62" t="s">
        <v>11</v>
      </c>
      <c r="B62" t="s">
        <v>78</v>
      </c>
      <c r="C62" t="s">
        <v>13</v>
      </c>
      <c r="D62" t="s">
        <v>79</v>
      </c>
      <c r="E62" s="6">
        <v>12100</v>
      </c>
      <c r="F62" t="s">
        <v>15</v>
      </c>
      <c r="G62" t="s">
        <v>27</v>
      </c>
      <c r="H62" s="5">
        <v>0.08</v>
      </c>
      <c r="I62" s="2">
        <v>44278</v>
      </c>
      <c r="J62" s="1">
        <v>0.52361111111111114</v>
      </c>
      <c r="K62" t="s">
        <v>19</v>
      </c>
      <c r="L62" s="14" t="str">
        <f t="shared" si="2"/>
        <v>ZERO LTD.REFZ99912100</v>
      </c>
      <c r="M62" s="14">
        <f>IF(K62="NEW",ROW(),INDEX(M$2:M61,MATCH(L62,L$2:L61,0)))</f>
        <v>61</v>
      </c>
      <c r="N62" s="14" t="str">
        <f>VLOOKUP($G62,[1]Sheet1!$H:$Q,2,0)</f>
        <v>MINSK</v>
      </c>
      <c r="O62" s="14" t="str">
        <f>VLOOKUP($G62,[1]Sheet1!$H:$Q,3,0)</f>
        <v>Bielorussia</v>
      </c>
      <c r="P62" s="14" t="s">
        <v>87</v>
      </c>
      <c r="Q62" s="14">
        <v>2021</v>
      </c>
      <c r="R62" s="15">
        <f t="shared" si="3"/>
        <v>0.16</v>
      </c>
      <c r="S62" s="15" t="s">
        <v>98</v>
      </c>
    </row>
    <row r="63" spans="1:19" x14ac:dyDescent="0.25">
      <c r="A63" t="s">
        <v>11</v>
      </c>
      <c r="B63" t="s">
        <v>24</v>
      </c>
      <c r="C63" t="s">
        <v>13</v>
      </c>
      <c r="D63" t="s">
        <v>14</v>
      </c>
      <c r="E63" s="6">
        <v>7890</v>
      </c>
      <c r="F63" t="s">
        <v>15</v>
      </c>
      <c r="G63" t="s">
        <v>16</v>
      </c>
      <c r="H63" s="5">
        <v>0.01</v>
      </c>
      <c r="I63" s="2">
        <v>44297</v>
      </c>
      <c r="J63" s="1">
        <v>0.52361111111111114</v>
      </c>
      <c r="K63" t="s">
        <v>17</v>
      </c>
      <c r="L63" s="14" t="str">
        <f t="shared" si="2"/>
        <v>ACME PRIVATE.REF2117890</v>
      </c>
      <c r="M63" s="14">
        <f>IF(K63="NEW",ROW(),INDEX(M$2:M62,MATCH(L63,L$2:L62,0)))</f>
        <v>63</v>
      </c>
      <c r="N63" s="14" t="str">
        <f>VLOOKUP($G63,[1]Sheet1!$H:$Q,2,0)</f>
        <v>NEW YORK</v>
      </c>
      <c r="O63" s="14" t="str">
        <f>VLOOKUP($G63,[1]Sheet1!$H:$Q,3,0)</f>
        <v>United States of America</v>
      </c>
      <c r="P63" s="14" t="s">
        <v>86</v>
      </c>
      <c r="Q63" s="14">
        <v>2021</v>
      </c>
      <c r="R63" s="15">
        <f t="shared" si="3"/>
        <v>0.04</v>
      </c>
      <c r="S63" s="15" t="s">
        <v>97</v>
      </c>
    </row>
    <row r="64" spans="1:19" x14ac:dyDescent="0.25">
      <c r="A64" t="s">
        <v>11</v>
      </c>
      <c r="B64" t="s">
        <v>24</v>
      </c>
      <c r="C64" t="s">
        <v>13</v>
      </c>
      <c r="D64" t="s">
        <v>14</v>
      </c>
      <c r="E64" s="6">
        <v>7890</v>
      </c>
      <c r="F64" s="12" t="s">
        <v>25</v>
      </c>
      <c r="G64" t="s">
        <v>26</v>
      </c>
      <c r="H64" s="5">
        <v>1.4999999999999999E-2</v>
      </c>
      <c r="I64" s="2">
        <v>44297</v>
      </c>
      <c r="J64" s="1">
        <v>0.71666666666666667</v>
      </c>
      <c r="K64" t="s">
        <v>22</v>
      </c>
      <c r="L64" s="14" t="str">
        <f t="shared" si="2"/>
        <v>ACME PRIVATE.REF2117890</v>
      </c>
      <c r="M64" s="14">
        <f>IF(K64="NEW",ROW(),INDEX(M$2:M63,MATCH(L64,L$2:L63,0)))</f>
        <v>63</v>
      </c>
      <c r="N64" s="14" t="str">
        <f>VLOOKUP($G64,[1]Sheet1!$H:$Q,2,0)</f>
        <v>MONTROUGE</v>
      </c>
      <c r="O64" s="14" t="str">
        <f>VLOOKUP($G64,[1]Sheet1!$H:$Q,3,0)</f>
        <v>France</v>
      </c>
      <c r="Q64" s="14">
        <v>2021</v>
      </c>
      <c r="R64" s="15">
        <f t="shared" si="3"/>
        <v>0.04</v>
      </c>
      <c r="S64" s="15" t="s">
        <v>102</v>
      </c>
    </row>
    <row r="65" spans="1:19" x14ac:dyDescent="0.25">
      <c r="A65" t="s">
        <v>11</v>
      </c>
      <c r="B65" t="s">
        <v>24</v>
      </c>
      <c r="C65" t="s">
        <v>13</v>
      </c>
      <c r="D65" t="s">
        <v>14</v>
      </c>
      <c r="E65" s="6">
        <v>7890</v>
      </c>
      <c r="F65" s="12" t="s">
        <v>25</v>
      </c>
      <c r="G65" t="s">
        <v>27</v>
      </c>
      <c r="H65" s="5">
        <v>1.4999999999999999E-2</v>
      </c>
      <c r="I65" s="2">
        <v>44299</v>
      </c>
      <c r="J65" s="1">
        <v>0.75694444444444453</v>
      </c>
      <c r="K65" t="s">
        <v>19</v>
      </c>
      <c r="L65" s="14" t="str">
        <f t="shared" si="2"/>
        <v>ACME PRIVATE.REF2117890</v>
      </c>
      <c r="M65" s="14">
        <f>IF(K65="NEW",ROW(),INDEX(M$2:M64,MATCH(L65,L$2:L64,0)))</f>
        <v>63</v>
      </c>
      <c r="N65" s="14" t="str">
        <f>VLOOKUP($G65,[1]Sheet1!$H:$Q,2,0)</f>
        <v>MINSK</v>
      </c>
      <c r="O65" s="14" t="str">
        <f>VLOOKUP($G65,[1]Sheet1!$H:$Q,3,0)</f>
        <v>Bielorussia</v>
      </c>
      <c r="P65" s="14" t="s">
        <v>87</v>
      </c>
      <c r="Q65" s="14">
        <v>2021</v>
      </c>
      <c r="R65" s="15">
        <f t="shared" si="3"/>
        <v>0.04</v>
      </c>
      <c r="S65" s="15" t="s">
        <v>98</v>
      </c>
    </row>
    <row r="66" spans="1:19" x14ac:dyDescent="0.25">
      <c r="A66" t="s">
        <v>11</v>
      </c>
      <c r="B66" t="s">
        <v>32</v>
      </c>
      <c r="C66" t="s">
        <v>13</v>
      </c>
      <c r="D66" t="s">
        <v>33</v>
      </c>
      <c r="E66" s="7">
        <v>3000</v>
      </c>
      <c r="F66" t="s">
        <v>15</v>
      </c>
      <c r="G66" t="s">
        <v>16</v>
      </c>
      <c r="H66" s="5">
        <v>0.02</v>
      </c>
      <c r="I66" s="2">
        <v>44305</v>
      </c>
      <c r="J66" s="1">
        <v>0.55138888888888882</v>
      </c>
      <c r="K66" t="s">
        <v>17</v>
      </c>
      <c r="L66" s="14" t="str">
        <f t="shared" ref="L66:L91" si="4">B66&amp;D66&amp;E66</f>
        <v>ACME TWO SCRLREF1113000</v>
      </c>
      <c r="M66" s="14">
        <f>IF(K66="NEW",ROW(),INDEX(M$2:M65,MATCH(L66,L$2:L65,0)))</f>
        <v>66</v>
      </c>
      <c r="N66" s="14" t="str">
        <f>VLOOKUP($G66,[1]Sheet1!$H:$Q,2,0)</f>
        <v>NEW YORK</v>
      </c>
      <c r="O66" s="14" t="str">
        <f>VLOOKUP($G66,[1]Sheet1!$H:$Q,3,0)</f>
        <v>United States of America</v>
      </c>
      <c r="P66" s="14" t="s">
        <v>86</v>
      </c>
      <c r="Q66" s="14">
        <v>2021</v>
      </c>
      <c r="R66" s="15">
        <f t="shared" ref="R66:R91" si="5">SUMIF($M:$M,M66,$H:$H)</f>
        <v>0.03</v>
      </c>
      <c r="S66" s="15" t="s">
        <v>97</v>
      </c>
    </row>
    <row r="67" spans="1:19" x14ac:dyDescent="0.25">
      <c r="A67" t="s">
        <v>11</v>
      </c>
      <c r="B67" t="s">
        <v>32</v>
      </c>
      <c r="C67" t="s">
        <v>13</v>
      </c>
      <c r="D67" t="s">
        <v>33</v>
      </c>
      <c r="E67" s="6">
        <v>3000</v>
      </c>
      <c r="F67" t="s">
        <v>15</v>
      </c>
      <c r="G67" t="s">
        <v>18</v>
      </c>
      <c r="H67" s="5">
        <v>0.01</v>
      </c>
      <c r="I67" s="2">
        <v>44306</v>
      </c>
      <c r="J67" s="1">
        <v>0.52361111111111114</v>
      </c>
      <c r="K67" t="s">
        <v>19</v>
      </c>
      <c r="L67" s="14" t="str">
        <f t="shared" si="4"/>
        <v>ACME TWO SCRLREF1113000</v>
      </c>
      <c r="M67" s="14">
        <f>IF(K67="NEW",ROW(),INDEX(M$2:M66,MATCH(L67,L$2:L66,0)))</f>
        <v>66</v>
      </c>
      <c r="N67" s="14" t="str">
        <f>VLOOKUP($G67,[1]Sheet1!$H:$Q,2,0)</f>
        <v>ANDORRA LA VELLA</v>
      </c>
      <c r="O67" s="14" t="str">
        <f>VLOOKUP($G67,[1]Sheet1!$H:$Q,3,0)</f>
        <v>Andorre</v>
      </c>
      <c r="P67" s="14" t="s">
        <v>87</v>
      </c>
      <c r="Q67" s="14">
        <v>2021</v>
      </c>
      <c r="R67" s="15">
        <f t="shared" si="5"/>
        <v>0.03</v>
      </c>
      <c r="S67" s="15" t="s">
        <v>101</v>
      </c>
    </row>
    <row r="68" spans="1:19" x14ac:dyDescent="0.25">
      <c r="A68" t="s">
        <v>11</v>
      </c>
      <c r="B68" t="s">
        <v>29</v>
      </c>
      <c r="C68" t="s">
        <v>13</v>
      </c>
      <c r="D68" t="s">
        <v>30</v>
      </c>
      <c r="E68" s="6">
        <v>12000</v>
      </c>
      <c r="F68" t="s">
        <v>15</v>
      </c>
      <c r="G68" t="s">
        <v>16</v>
      </c>
      <c r="H68" s="5">
        <v>0.02</v>
      </c>
      <c r="I68" s="2">
        <v>44388</v>
      </c>
      <c r="J68" s="1">
        <v>0.42430555555555555</v>
      </c>
      <c r="K68" t="s">
        <v>17</v>
      </c>
      <c r="L68" s="14" t="str">
        <f t="shared" si="4"/>
        <v>ACME TRUST.REF2112000</v>
      </c>
      <c r="M68" s="14">
        <f>IF(K68="NEW",ROW(),INDEX(M$2:M67,MATCH(L68,L$2:L67,0)))</f>
        <v>68</v>
      </c>
      <c r="N68" s="14" t="str">
        <f>VLOOKUP($G68,[1]Sheet1!$H:$Q,2,0)</f>
        <v>NEW YORK</v>
      </c>
      <c r="O68" s="14" t="str">
        <f>VLOOKUP($G68,[1]Sheet1!$H:$Q,3,0)</f>
        <v>United States of America</v>
      </c>
      <c r="P68" s="14" t="s">
        <v>86</v>
      </c>
      <c r="Q68" s="14">
        <v>2021</v>
      </c>
      <c r="R68" s="15">
        <f t="shared" si="5"/>
        <v>0.05</v>
      </c>
      <c r="S68" s="15" t="s">
        <v>97</v>
      </c>
    </row>
    <row r="69" spans="1:19" x14ac:dyDescent="0.25">
      <c r="A69" t="s">
        <v>11</v>
      </c>
      <c r="B69" t="s">
        <v>37</v>
      </c>
      <c r="C69" t="s">
        <v>13</v>
      </c>
      <c r="D69" t="s">
        <v>38</v>
      </c>
      <c r="E69" s="6">
        <v>17430</v>
      </c>
      <c r="F69" t="s">
        <v>15</v>
      </c>
      <c r="G69" t="s">
        <v>16</v>
      </c>
      <c r="H69" s="5">
        <v>0.01</v>
      </c>
      <c r="I69" s="2">
        <v>44388</v>
      </c>
      <c r="J69" s="1">
        <v>0.52986111111111112</v>
      </c>
      <c r="K69" t="s">
        <v>17</v>
      </c>
      <c r="L69" s="14" t="str">
        <f t="shared" si="4"/>
        <v>ALT-2 INC REFD20210317430</v>
      </c>
      <c r="M69" s="14">
        <f>IF(K69="NEW",ROW(),INDEX(M$2:M68,MATCH(L69,L$2:L68,0)))</f>
        <v>69</v>
      </c>
      <c r="N69" s="14" t="str">
        <f>VLOOKUP($G69,[1]Sheet1!$H:$Q,2,0)</f>
        <v>NEW YORK</v>
      </c>
      <c r="O69" s="14" t="str">
        <f>VLOOKUP($G69,[1]Sheet1!$H:$Q,3,0)</f>
        <v>United States of America</v>
      </c>
      <c r="P69" s="14" t="s">
        <v>86</v>
      </c>
      <c r="Q69" s="14">
        <v>2021</v>
      </c>
      <c r="R69" s="15">
        <f t="shared" si="5"/>
        <v>0.04</v>
      </c>
      <c r="S69" s="15" t="s">
        <v>97</v>
      </c>
    </row>
    <row r="70" spans="1:19" x14ac:dyDescent="0.25">
      <c r="A70" t="s">
        <v>11</v>
      </c>
      <c r="B70" t="s">
        <v>29</v>
      </c>
      <c r="C70" t="s">
        <v>13</v>
      </c>
      <c r="D70" t="s">
        <v>30</v>
      </c>
      <c r="E70" s="6">
        <v>12000</v>
      </c>
      <c r="F70" s="12" t="s">
        <v>25</v>
      </c>
      <c r="G70" t="s">
        <v>26</v>
      </c>
      <c r="H70" s="5">
        <v>0.03</v>
      </c>
      <c r="I70" s="2">
        <v>44388</v>
      </c>
      <c r="J70" s="1">
        <v>0.7319444444444444</v>
      </c>
      <c r="K70" t="s">
        <v>31</v>
      </c>
      <c r="L70" s="14" t="str">
        <f t="shared" si="4"/>
        <v>ACME TRUST.REF2112000</v>
      </c>
      <c r="M70" s="14">
        <f>IF(K70="NEW",ROW(),INDEX(M$2:M69,MATCH(L70,L$2:L69,0)))</f>
        <v>68</v>
      </c>
      <c r="N70" s="14" t="str">
        <f>VLOOKUP($G70,[1]Sheet1!$H:$Q,2,0)</f>
        <v>MONTROUGE</v>
      </c>
      <c r="O70" s="14" t="str">
        <f>VLOOKUP($G70,[1]Sheet1!$H:$Q,3,0)</f>
        <v>France</v>
      </c>
      <c r="Q70" s="14">
        <v>2021</v>
      </c>
      <c r="R70" s="15">
        <f t="shared" si="5"/>
        <v>0.05</v>
      </c>
      <c r="S70" s="15" t="s">
        <v>102</v>
      </c>
    </row>
    <row r="71" spans="1:19" x14ac:dyDescent="0.25">
      <c r="A71" t="s">
        <v>11</v>
      </c>
      <c r="B71" t="s">
        <v>37</v>
      </c>
      <c r="C71" t="s">
        <v>13</v>
      </c>
      <c r="D71" t="s">
        <v>38</v>
      </c>
      <c r="E71" s="6">
        <v>17430</v>
      </c>
      <c r="F71" t="s">
        <v>15</v>
      </c>
      <c r="G71" t="s">
        <v>16</v>
      </c>
      <c r="H71" s="5">
        <v>0.02</v>
      </c>
      <c r="I71" s="2">
        <v>44389</v>
      </c>
      <c r="J71" s="1">
        <v>0.65347222222222223</v>
      </c>
      <c r="K71" t="s">
        <v>22</v>
      </c>
      <c r="L71" s="14" t="str">
        <f t="shared" si="4"/>
        <v>ALT-2 INC REFD20210317430</v>
      </c>
      <c r="M71" s="14">
        <f>IF(K71="NEW",ROW(),INDEX(M$2:M70,MATCH(L71,L$2:L70,0)))</f>
        <v>69</v>
      </c>
      <c r="N71" s="14" t="str">
        <f>VLOOKUP($G71,[1]Sheet1!$H:$Q,2,0)</f>
        <v>NEW YORK</v>
      </c>
      <c r="O71" s="14" t="str">
        <f>VLOOKUP($G71,[1]Sheet1!$H:$Q,3,0)</f>
        <v>United States of America</v>
      </c>
      <c r="Q71" s="14">
        <v>2021</v>
      </c>
      <c r="R71" s="15">
        <f t="shared" si="5"/>
        <v>0.04</v>
      </c>
      <c r="S71" s="15" t="s">
        <v>97</v>
      </c>
    </row>
    <row r="72" spans="1:19" x14ac:dyDescent="0.25">
      <c r="A72" t="s">
        <v>11</v>
      </c>
      <c r="B72" t="s">
        <v>37</v>
      </c>
      <c r="C72" t="s">
        <v>13</v>
      </c>
      <c r="D72" t="s">
        <v>38</v>
      </c>
      <c r="E72" s="6">
        <v>17430</v>
      </c>
      <c r="F72" t="s">
        <v>15</v>
      </c>
      <c r="G72" t="s">
        <v>16</v>
      </c>
      <c r="H72" s="5">
        <v>0.01</v>
      </c>
      <c r="I72" s="2">
        <v>44390</v>
      </c>
      <c r="J72" s="1">
        <v>0.75694444444444453</v>
      </c>
      <c r="K72" t="s">
        <v>31</v>
      </c>
      <c r="L72" s="14" t="str">
        <f t="shared" si="4"/>
        <v>ALT-2 INC REFD20210317430</v>
      </c>
      <c r="M72" s="14">
        <f>IF(K72="NEW",ROW(),INDEX(M$2:M71,MATCH(L72,L$2:L71,0)))</f>
        <v>69</v>
      </c>
      <c r="N72" s="14" t="str">
        <f>VLOOKUP($G72,[1]Sheet1!$H:$Q,2,0)</f>
        <v>NEW YORK</v>
      </c>
      <c r="O72" s="14" t="str">
        <f>VLOOKUP($G72,[1]Sheet1!$H:$Q,3,0)</f>
        <v>United States of America</v>
      </c>
      <c r="Q72" s="14">
        <v>2021</v>
      </c>
      <c r="R72" s="15">
        <f t="shared" si="5"/>
        <v>0.04</v>
      </c>
      <c r="S72" s="15" t="s">
        <v>97</v>
      </c>
    </row>
    <row r="73" spans="1:19" x14ac:dyDescent="0.25">
      <c r="A73" t="s">
        <v>11</v>
      </c>
      <c r="B73" t="s">
        <v>34</v>
      </c>
      <c r="C73" t="s">
        <v>13</v>
      </c>
      <c r="D73" t="s">
        <v>35</v>
      </c>
      <c r="E73" s="6">
        <v>12400</v>
      </c>
      <c r="F73" t="s">
        <v>15</v>
      </c>
      <c r="G73" t="s">
        <v>16</v>
      </c>
      <c r="H73" s="5">
        <v>0.02</v>
      </c>
      <c r="I73" s="2">
        <v>44454</v>
      </c>
      <c r="J73" s="1">
        <v>0.43263888888888885</v>
      </c>
      <c r="K73" t="s">
        <v>17</v>
      </c>
      <c r="L73" s="14" t="str">
        <f t="shared" si="4"/>
        <v>ALT INC REFD20210212400</v>
      </c>
      <c r="M73" s="14">
        <f>IF(K73="NEW",ROW(),INDEX(M$2:M72,MATCH(L73,L$2:L72,0)))</f>
        <v>73</v>
      </c>
      <c r="N73" s="14" t="str">
        <f>VLOOKUP($G73,[1]Sheet1!$H:$Q,2,0)</f>
        <v>NEW YORK</v>
      </c>
      <c r="O73" s="14" t="str">
        <f>VLOOKUP($G73,[1]Sheet1!$H:$Q,3,0)</f>
        <v>United States of America</v>
      </c>
      <c r="P73" s="14" t="s">
        <v>86</v>
      </c>
      <c r="Q73" s="14">
        <v>2021</v>
      </c>
      <c r="R73" s="15">
        <f t="shared" si="5"/>
        <v>0.11</v>
      </c>
      <c r="S73" s="15" t="s">
        <v>97</v>
      </c>
    </row>
    <row r="74" spans="1:19" x14ac:dyDescent="0.25">
      <c r="A74" t="s">
        <v>11</v>
      </c>
      <c r="B74" t="s">
        <v>34</v>
      </c>
      <c r="C74" t="s">
        <v>13</v>
      </c>
      <c r="D74" t="s">
        <v>35</v>
      </c>
      <c r="E74" s="6">
        <v>12400</v>
      </c>
      <c r="F74" t="s">
        <v>15</v>
      </c>
      <c r="G74" t="s">
        <v>26</v>
      </c>
      <c r="H74" s="5">
        <v>0.01</v>
      </c>
      <c r="I74" s="2">
        <v>44455</v>
      </c>
      <c r="J74" s="1">
        <v>0.48819444444444443</v>
      </c>
      <c r="K74" t="s">
        <v>36</v>
      </c>
      <c r="L74" s="14" t="str">
        <f t="shared" si="4"/>
        <v>ALT INC REFD20210212400</v>
      </c>
      <c r="M74" s="14">
        <f>IF(K74="NEW",ROW(),INDEX(M$2:M73,MATCH(L74,L$2:L73,0)))</f>
        <v>73</v>
      </c>
      <c r="N74" s="14" t="str">
        <f>VLOOKUP($G74,[1]Sheet1!$H:$Q,2,0)</f>
        <v>MONTROUGE</v>
      </c>
      <c r="O74" s="14" t="str">
        <f>VLOOKUP($G74,[1]Sheet1!$H:$Q,3,0)</f>
        <v>France</v>
      </c>
      <c r="Q74" s="14">
        <v>2021</v>
      </c>
      <c r="R74" s="15">
        <f t="shared" si="5"/>
        <v>0.11</v>
      </c>
      <c r="S74" s="15" t="s">
        <v>102</v>
      </c>
    </row>
    <row r="75" spans="1:19" x14ac:dyDescent="0.25">
      <c r="A75" t="s">
        <v>11</v>
      </c>
      <c r="B75" t="s">
        <v>34</v>
      </c>
      <c r="C75" t="s">
        <v>13</v>
      </c>
      <c r="D75" t="s">
        <v>35</v>
      </c>
      <c r="E75" s="6">
        <v>12400</v>
      </c>
      <c r="F75" t="s">
        <v>15</v>
      </c>
      <c r="G75" t="s">
        <v>27</v>
      </c>
      <c r="H75" s="5">
        <v>0.08</v>
      </c>
      <c r="I75" s="2">
        <v>44455</v>
      </c>
      <c r="J75" s="1">
        <v>0.70972222222222225</v>
      </c>
      <c r="K75" t="s">
        <v>36</v>
      </c>
      <c r="L75" s="14" t="str">
        <f t="shared" si="4"/>
        <v>ALT INC REFD20210212400</v>
      </c>
      <c r="M75" s="14">
        <f>IF(K75="NEW",ROW(),INDEX(M$2:M74,MATCH(L75,L$2:L74,0)))</f>
        <v>73</v>
      </c>
      <c r="N75" s="14" t="str">
        <f>VLOOKUP($G75,[1]Sheet1!$H:$Q,2,0)</f>
        <v>MINSK</v>
      </c>
      <c r="O75" s="14" t="str">
        <f>VLOOKUP($G75,[1]Sheet1!$H:$Q,3,0)</f>
        <v>Bielorussia</v>
      </c>
      <c r="Q75" s="14">
        <v>2021</v>
      </c>
      <c r="R75" s="15">
        <f t="shared" si="5"/>
        <v>0.11</v>
      </c>
      <c r="S75" s="15" t="s">
        <v>98</v>
      </c>
    </row>
    <row r="76" spans="1:19" x14ac:dyDescent="0.25">
      <c r="A76" t="s">
        <v>11</v>
      </c>
      <c r="B76" t="s">
        <v>39</v>
      </c>
      <c r="C76" t="s">
        <v>13</v>
      </c>
      <c r="D76" t="s">
        <v>40</v>
      </c>
      <c r="E76" s="6">
        <v>12000</v>
      </c>
      <c r="F76" t="s">
        <v>15</v>
      </c>
      <c r="G76" t="s">
        <v>16</v>
      </c>
      <c r="H76" s="5">
        <v>0.01</v>
      </c>
      <c r="I76" s="2">
        <v>44474</v>
      </c>
      <c r="J76" s="1">
        <v>0.52986111111111112</v>
      </c>
      <c r="K76" t="s">
        <v>17</v>
      </c>
      <c r="L76" s="14" t="str">
        <f t="shared" si="4"/>
        <v>Beta CorpREF00112000</v>
      </c>
      <c r="M76" s="14">
        <f>IF(K76="NEW",ROW(),INDEX(M$2:M75,MATCH(L76,L$2:L75,0)))</f>
        <v>76</v>
      </c>
      <c r="N76" s="14" t="str">
        <f>VLOOKUP($G76,[1]Sheet1!$H:$Q,2,0)</f>
        <v>NEW YORK</v>
      </c>
      <c r="O76" s="14" t="str">
        <f>VLOOKUP($G76,[1]Sheet1!$H:$Q,3,0)</f>
        <v>United States of America</v>
      </c>
      <c r="P76" s="14" t="s">
        <v>86</v>
      </c>
      <c r="Q76" s="14">
        <v>2021</v>
      </c>
      <c r="R76" s="15">
        <f t="shared" si="5"/>
        <v>0.04</v>
      </c>
      <c r="S76" s="15" t="s">
        <v>97</v>
      </c>
    </row>
    <row r="77" spans="1:19" x14ac:dyDescent="0.25">
      <c r="A77" t="s">
        <v>11</v>
      </c>
      <c r="B77" t="s">
        <v>39</v>
      </c>
      <c r="C77" t="s">
        <v>13</v>
      </c>
      <c r="D77" t="s">
        <v>40</v>
      </c>
      <c r="E77" s="6">
        <v>12000</v>
      </c>
      <c r="F77" t="s">
        <v>15</v>
      </c>
      <c r="G77" t="s">
        <v>16</v>
      </c>
      <c r="H77" s="5">
        <v>0.02</v>
      </c>
      <c r="I77" s="2">
        <v>44474</v>
      </c>
      <c r="J77" s="1">
        <v>0.60555555555555551</v>
      </c>
      <c r="K77" t="s">
        <v>22</v>
      </c>
      <c r="L77" s="14" t="str">
        <f t="shared" si="4"/>
        <v>Beta CorpREF00112000</v>
      </c>
      <c r="M77" s="14">
        <f>IF(K77="NEW",ROW(),INDEX(M$2:M76,MATCH(L77,L$2:L76,0)))</f>
        <v>76</v>
      </c>
      <c r="N77" s="14" t="str">
        <f>VLOOKUP($G77,[1]Sheet1!$H:$Q,2,0)</f>
        <v>NEW YORK</v>
      </c>
      <c r="O77" s="14" t="str">
        <f>VLOOKUP($G77,[1]Sheet1!$H:$Q,3,0)</f>
        <v>United States of America</v>
      </c>
      <c r="Q77" s="14">
        <v>2021</v>
      </c>
      <c r="R77" s="15">
        <f t="shared" si="5"/>
        <v>0.04</v>
      </c>
      <c r="S77" s="15" t="s">
        <v>97</v>
      </c>
    </row>
    <row r="78" spans="1:19" x14ac:dyDescent="0.25">
      <c r="A78" t="s">
        <v>11</v>
      </c>
      <c r="B78" t="s">
        <v>39</v>
      </c>
      <c r="C78" t="s">
        <v>13</v>
      </c>
      <c r="D78" t="s">
        <v>40</v>
      </c>
      <c r="E78" s="6">
        <v>12000</v>
      </c>
      <c r="F78" s="12" t="s">
        <v>25</v>
      </c>
      <c r="G78" t="s">
        <v>18</v>
      </c>
      <c r="H78" s="5">
        <v>0.01</v>
      </c>
      <c r="I78" s="2">
        <v>44476</v>
      </c>
      <c r="J78" s="1">
        <v>0.76458333333333339</v>
      </c>
      <c r="K78" t="s">
        <v>22</v>
      </c>
      <c r="L78" s="14" t="str">
        <f t="shared" si="4"/>
        <v>Beta CorpREF00112000</v>
      </c>
      <c r="M78" s="14">
        <f>IF(K78="NEW",ROW(),INDEX(M$2:M77,MATCH(L78,L$2:L77,0)))</f>
        <v>76</v>
      </c>
      <c r="N78" s="14" t="str">
        <f>VLOOKUP($G78,[1]Sheet1!$H:$Q,2,0)</f>
        <v>ANDORRA LA VELLA</v>
      </c>
      <c r="O78" s="14" t="str">
        <f>VLOOKUP($G78,[1]Sheet1!$H:$Q,3,0)</f>
        <v>Andorre</v>
      </c>
      <c r="Q78" s="14">
        <v>2021</v>
      </c>
      <c r="R78" s="15">
        <f t="shared" si="5"/>
        <v>0.04</v>
      </c>
      <c r="S78" s="15" t="s">
        <v>101</v>
      </c>
    </row>
    <row r="79" spans="1:19" x14ac:dyDescent="0.25">
      <c r="A79" t="s">
        <v>11</v>
      </c>
      <c r="B79" t="s">
        <v>24</v>
      </c>
      <c r="C79" t="s">
        <v>13</v>
      </c>
      <c r="D79" t="s">
        <v>14</v>
      </c>
      <c r="E79" s="6">
        <v>1000000</v>
      </c>
      <c r="F79" t="s">
        <v>15</v>
      </c>
      <c r="G79" t="s">
        <v>16</v>
      </c>
      <c r="H79" s="5">
        <v>0.01</v>
      </c>
      <c r="I79" s="2">
        <v>44502</v>
      </c>
      <c r="J79" s="1">
        <v>0.35694444444444445</v>
      </c>
      <c r="K79" t="s">
        <v>17</v>
      </c>
      <c r="L79" s="14" t="str">
        <f t="shared" si="4"/>
        <v>ACME PRIVATE.REF2111000000</v>
      </c>
      <c r="M79" s="14">
        <f>IF(K79="NEW",ROW(),INDEX(M$2:M78,MATCH(L79,L$2:L78,0)))</f>
        <v>79</v>
      </c>
      <c r="N79" s="14" t="str">
        <f>VLOOKUP($G79,[1]Sheet1!$H:$Q,2,0)</f>
        <v>NEW YORK</v>
      </c>
      <c r="O79" s="14" t="str">
        <f>VLOOKUP($G79,[1]Sheet1!$H:$Q,3,0)</f>
        <v>United States of America</v>
      </c>
      <c r="P79" s="14" t="s">
        <v>86</v>
      </c>
      <c r="Q79" s="14">
        <v>2021</v>
      </c>
      <c r="R79" s="15">
        <f t="shared" si="5"/>
        <v>0.04</v>
      </c>
      <c r="S79" s="15" t="s">
        <v>97</v>
      </c>
    </row>
    <row r="80" spans="1:19" x14ac:dyDescent="0.25">
      <c r="A80" t="s">
        <v>11</v>
      </c>
      <c r="B80" t="s">
        <v>24</v>
      </c>
      <c r="C80" t="s">
        <v>13</v>
      </c>
      <c r="D80" t="s">
        <v>14</v>
      </c>
      <c r="E80" s="6">
        <v>1000000</v>
      </c>
      <c r="F80" s="12" t="s">
        <v>25</v>
      </c>
      <c r="G80" t="s">
        <v>26</v>
      </c>
      <c r="H80" s="5">
        <v>1.4999999999999999E-2</v>
      </c>
      <c r="I80" s="2">
        <v>44503</v>
      </c>
      <c r="J80" s="1">
        <v>0.52777777777777779</v>
      </c>
      <c r="K80" t="s">
        <v>22</v>
      </c>
      <c r="L80" s="14" t="str">
        <f t="shared" si="4"/>
        <v>ACME PRIVATE.REF2111000000</v>
      </c>
      <c r="M80" s="14">
        <f>IF(K80="NEW",ROW(),INDEX(M$2:M79,MATCH(L80,L$2:L79,0)))</f>
        <v>79</v>
      </c>
      <c r="N80" s="14" t="str">
        <f>VLOOKUP($G80,[1]Sheet1!$H:$Q,2,0)</f>
        <v>MONTROUGE</v>
      </c>
      <c r="O80" s="14" t="str">
        <f>VLOOKUP($G80,[1]Sheet1!$H:$Q,3,0)</f>
        <v>France</v>
      </c>
      <c r="Q80" s="14">
        <v>2021</v>
      </c>
      <c r="R80" s="15">
        <f t="shared" si="5"/>
        <v>0.04</v>
      </c>
      <c r="S80" s="15" t="s">
        <v>102</v>
      </c>
    </row>
    <row r="81" spans="1:19" x14ac:dyDescent="0.25">
      <c r="A81" t="s">
        <v>11</v>
      </c>
      <c r="B81" t="s">
        <v>24</v>
      </c>
      <c r="C81" t="s">
        <v>13</v>
      </c>
      <c r="D81" t="s">
        <v>14</v>
      </c>
      <c r="E81" s="6">
        <v>1000000</v>
      </c>
      <c r="F81" s="12" t="s">
        <v>25</v>
      </c>
      <c r="G81" t="s">
        <v>27</v>
      </c>
      <c r="H81" s="5">
        <v>1.4999999999999999E-2</v>
      </c>
      <c r="I81" s="2">
        <v>44503</v>
      </c>
      <c r="J81" s="1">
        <v>0.7319444444444444</v>
      </c>
      <c r="K81" t="s">
        <v>19</v>
      </c>
      <c r="L81" s="14" t="str">
        <f t="shared" si="4"/>
        <v>ACME PRIVATE.REF2111000000</v>
      </c>
      <c r="M81" s="14">
        <f>IF(K81="NEW",ROW(),INDEX(M$2:M80,MATCH(L81,L$2:L80,0)))</f>
        <v>79</v>
      </c>
      <c r="N81" s="14" t="str">
        <f>VLOOKUP($G81,[1]Sheet1!$H:$Q,2,0)</f>
        <v>MINSK</v>
      </c>
      <c r="O81" s="14" t="str">
        <f>VLOOKUP($G81,[1]Sheet1!$H:$Q,3,0)</f>
        <v>Bielorussia</v>
      </c>
      <c r="P81" s="14" t="s">
        <v>87</v>
      </c>
      <c r="Q81" s="14">
        <v>2021</v>
      </c>
      <c r="R81" s="15">
        <f t="shared" si="5"/>
        <v>0.04</v>
      </c>
      <c r="S81" s="15" t="s">
        <v>98</v>
      </c>
    </row>
    <row r="82" spans="1:19" x14ac:dyDescent="0.25">
      <c r="A82" t="s">
        <v>11</v>
      </c>
      <c r="B82" t="s">
        <v>47</v>
      </c>
      <c r="C82" t="s">
        <v>13</v>
      </c>
      <c r="D82" t="s">
        <v>46</v>
      </c>
      <c r="E82" s="6">
        <v>1025</v>
      </c>
      <c r="F82" t="s">
        <v>15</v>
      </c>
      <c r="G82" t="s">
        <v>16</v>
      </c>
      <c r="H82" s="5">
        <v>0.02</v>
      </c>
      <c r="I82" s="2">
        <v>44520</v>
      </c>
      <c r="J82" s="1">
        <v>0.43263888888888885</v>
      </c>
      <c r="K82" t="s">
        <v>17</v>
      </c>
      <c r="L82" s="14" t="str">
        <f t="shared" si="4"/>
        <v>Beta NV.REFDEMO011025</v>
      </c>
      <c r="M82" s="14">
        <f>IF(K82="NEW",ROW(),INDEX(M$2:M81,MATCH(L82,L$2:L81,0)))</f>
        <v>82</v>
      </c>
      <c r="N82" s="14" t="str">
        <f>VLOOKUP($G82,[1]Sheet1!$H:$Q,2,0)</f>
        <v>NEW YORK</v>
      </c>
      <c r="O82" s="14" t="str">
        <f>VLOOKUP($G82,[1]Sheet1!$H:$Q,3,0)</f>
        <v>United States of America</v>
      </c>
      <c r="P82" s="14" t="s">
        <v>86</v>
      </c>
      <c r="Q82" s="14">
        <v>2021</v>
      </c>
      <c r="R82" s="15">
        <f t="shared" si="5"/>
        <v>0.03</v>
      </c>
      <c r="S82" s="15" t="s">
        <v>97</v>
      </c>
    </row>
    <row r="83" spans="1:19" x14ac:dyDescent="0.25">
      <c r="A83" t="s">
        <v>11</v>
      </c>
      <c r="B83" t="s">
        <v>47</v>
      </c>
      <c r="C83" t="s">
        <v>13</v>
      </c>
      <c r="D83" t="s">
        <v>46</v>
      </c>
      <c r="E83" s="6">
        <v>1025</v>
      </c>
      <c r="F83" t="s">
        <v>15</v>
      </c>
      <c r="G83" t="s">
        <v>27</v>
      </c>
      <c r="H83" s="5">
        <v>0.01</v>
      </c>
      <c r="I83" s="2">
        <v>44521</v>
      </c>
      <c r="J83" s="1">
        <v>0.48055555555555557</v>
      </c>
      <c r="K83" t="s">
        <v>19</v>
      </c>
      <c r="L83" s="14" t="str">
        <f t="shared" si="4"/>
        <v>Beta NV.REFDEMO011025</v>
      </c>
      <c r="M83" s="14">
        <f>IF(K83="NEW",ROW(),INDEX(M$2:M82,MATCH(L83,L$2:L82,0)))</f>
        <v>82</v>
      </c>
      <c r="N83" s="14" t="str">
        <f>VLOOKUP($G83,[1]Sheet1!$H:$Q,2,0)</f>
        <v>MINSK</v>
      </c>
      <c r="O83" s="14" t="str">
        <f>VLOOKUP($G83,[1]Sheet1!$H:$Q,3,0)</f>
        <v>Bielorussia</v>
      </c>
      <c r="P83" s="14" t="s">
        <v>87</v>
      </c>
      <c r="Q83" s="14">
        <v>2021</v>
      </c>
      <c r="R83" s="15">
        <f t="shared" si="5"/>
        <v>0.03</v>
      </c>
      <c r="S83" s="15" t="s">
        <v>98</v>
      </c>
    </row>
    <row r="84" spans="1:19" x14ac:dyDescent="0.25">
      <c r="A84" t="s">
        <v>11</v>
      </c>
      <c r="B84" t="s">
        <v>45</v>
      </c>
      <c r="C84" t="s">
        <v>13</v>
      </c>
      <c r="D84" t="s">
        <v>46</v>
      </c>
      <c r="E84" s="6">
        <v>900</v>
      </c>
      <c r="F84" t="s">
        <v>15</v>
      </c>
      <c r="G84" t="s">
        <v>16</v>
      </c>
      <c r="H84" s="5">
        <v>0.01</v>
      </c>
      <c r="I84" s="2">
        <v>44522</v>
      </c>
      <c r="J84" s="1">
        <v>0.46666666666666662</v>
      </c>
      <c r="K84" t="s">
        <v>17</v>
      </c>
      <c r="L84" s="14" t="str">
        <f t="shared" si="4"/>
        <v>BETA NV.REFDEMO01900</v>
      </c>
      <c r="M84" s="14">
        <f>IF(K84="NEW",ROW(),INDEX(M$2:M83,MATCH(L84,L$2:L83,0)))</f>
        <v>84</v>
      </c>
      <c r="N84" s="14" t="str">
        <f>VLOOKUP($G84,[1]Sheet1!$H:$Q,2,0)</f>
        <v>NEW YORK</v>
      </c>
      <c r="O84" s="14" t="str">
        <f>VLOOKUP($G84,[1]Sheet1!$H:$Q,3,0)</f>
        <v>United States of America</v>
      </c>
      <c r="P84" s="14" t="s">
        <v>86</v>
      </c>
      <c r="Q84" s="14">
        <v>2021</v>
      </c>
      <c r="R84" s="15">
        <f t="shared" si="5"/>
        <v>0.02</v>
      </c>
      <c r="S84" s="15" t="s">
        <v>97</v>
      </c>
    </row>
    <row r="85" spans="1:19" x14ac:dyDescent="0.25">
      <c r="A85" t="s">
        <v>11</v>
      </c>
      <c r="B85" t="s">
        <v>45</v>
      </c>
      <c r="C85" t="s">
        <v>13</v>
      </c>
      <c r="D85" t="s">
        <v>46</v>
      </c>
      <c r="E85" s="6">
        <v>900</v>
      </c>
      <c r="F85" t="s">
        <v>15</v>
      </c>
      <c r="G85" t="s">
        <v>27</v>
      </c>
      <c r="H85" s="5">
        <v>0.01</v>
      </c>
      <c r="I85" s="2">
        <v>44524</v>
      </c>
      <c r="J85" s="1">
        <v>0.61388888888888882</v>
      </c>
      <c r="K85" t="s">
        <v>19</v>
      </c>
      <c r="L85" s="14" t="str">
        <f t="shared" si="4"/>
        <v>BETA NV.REFDEMO01900</v>
      </c>
      <c r="M85" s="14">
        <f>IF(K85="NEW",ROW(),INDEX(M$2:M84,MATCH(L85,L$2:L84,0)))</f>
        <v>84</v>
      </c>
      <c r="N85" s="14" t="str">
        <f>VLOOKUP($G85,[1]Sheet1!$H:$Q,2,0)</f>
        <v>MINSK</v>
      </c>
      <c r="O85" s="14" t="str">
        <f>VLOOKUP($G85,[1]Sheet1!$H:$Q,3,0)</f>
        <v>Bielorussia</v>
      </c>
      <c r="P85" s="14" t="s">
        <v>87</v>
      </c>
      <c r="Q85" s="14">
        <v>2021</v>
      </c>
      <c r="R85" s="15">
        <f t="shared" si="5"/>
        <v>0.02</v>
      </c>
      <c r="S85" s="15" t="s">
        <v>98</v>
      </c>
    </row>
    <row r="86" spans="1:19" x14ac:dyDescent="0.25">
      <c r="A86" t="s">
        <v>11</v>
      </c>
      <c r="B86" t="s">
        <v>20</v>
      </c>
      <c r="C86" t="s">
        <v>13</v>
      </c>
      <c r="D86" t="s">
        <v>21</v>
      </c>
      <c r="E86" s="6">
        <v>2345</v>
      </c>
      <c r="F86" t="s">
        <v>15</v>
      </c>
      <c r="G86" t="s">
        <v>16</v>
      </c>
      <c r="H86" s="5">
        <v>0.02</v>
      </c>
      <c r="I86" s="2">
        <v>44549</v>
      </c>
      <c r="J86" s="1">
        <v>0.42499999999999999</v>
      </c>
      <c r="K86" t="s">
        <v>17</v>
      </c>
      <c r="L86" s="14" t="str">
        <f t="shared" si="4"/>
        <v>ACME ONE CORP. REFTEST012345</v>
      </c>
      <c r="M86" s="14">
        <f>IF(K86="NEW",ROW(),INDEX(M$2:M85,MATCH(L86,L$2:L85,0)))</f>
        <v>86</v>
      </c>
      <c r="N86" s="14" t="str">
        <f>VLOOKUP($G86,[1]Sheet1!$H:$Q,2,0)</f>
        <v>NEW YORK</v>
      </c>
      <c r="O86" s="14" t="str">
        <f>VLOOKUP($G86,[1]Sheet1!$H:$Q,3,0)</f>
        <v>United States of America</v>
      </c>
      <c r="P86" s="14" t="s">
        <v>86</v>
      </c>
      <c r="Q86" s="14">
        <v>2021</v>
      </c>
      <c r="R86" s="15">
        <f t="shared" si="5"/>
        <v>0.05</v>
      </c>
      <c r="S86" s="15" t="s">
        <v>97</v>
      </c>
    </row>
    <row r="87" spans="1:19" x14ac:dyDescent="0.25">
      <c r="A87" t="s">
        <v>11</v>
      </c>
      <c r="B87" t="s">
        <v>20</v>
      </c>
      <c r="C87" t="s">
        <v>13</v>
      </c>
      <c r="D87" t="s">
        <v>21</v>
      </c>
      <c r="E87" s="6">
        <v>2345</v>
      </c>
      <c r="F87" t="s">
        <v>15</v>
      </c>
      <c r="G87" t="s">
        <v>18</v>
      </c>
      <c r="H87" s="5">
        <v>0.01</v>
      </c>
      <c r="I87" s="2">
        <v>44550</v>
      </c>
      <c r="J87" s="1">
        <v>0.56180555555555556</v>
      </c>
      <c r="K87" t="s">
        <v>22</v>
      </c>
      <c r="L87" s="14" t="str">
        <f t="shared" si="4"/>
        <v>ACME ONE CORP. REFTEST012345</v>
      </c>
      <c r="M87" s="14">
        <f>IF(K87="NEW",ROW(),INDEX(M$2:M86,MATCH(L87,L$2:L86,0)))</f>
        <v>86</v>
      </c>
      <c r="N87" s="14" t="str">
        <f>VLOOKUP($G87,[1]Sheet1!$H:$Q,2,0)</f>
        <v>ANDORRA LA VELLA</v>
      </c>
      <c r="O87" s="14" t="str">
        <f>VLOOKUP($G87,[1]Sheet1!$H:$Q,3,0)</f>
        <v>Andorre</v>
      </c>
      <c r="Q87" s="14">
        <v>2021</v>
      </c>
      <c r="R87" s="15">
        <f t="shared" si="5"/>
        <v>0.05</v>
      </c>
      <c r="S87" s="15" t="s">
        <v>101</v>
      </c>
    </row>
    <row r="88" spans="1:19" x14ac:dyDescent="0.25">
      <c r="A88" t="s">
        <v>11</v>
      </c>
      <c r="B88" t="s">
        <v>20</v>
      </c>
      <c r="C88" t="s">
        <v>13</v>
      </c>
      <c r="D88" t="s">
        <v>21</v>
      </c>
      <c r="E88" s="6">
        <v>2345</v>
      </c>
      <c r="F88" t="s">
        <v>15</v>
      </c>
      <c r="G88" t="s">
        <v>23</v>
      </c>
      <c r="H88" s="5">
        <v>0.02</v>
      </c>
      <c r="I88" s="2">
        <v>44550</v>
      </c>
      <c r="J88" s="1">
        <v>1</v>
      </c>
      <c r="K88" t="s">
        <v>19</v>
      </c>
      <c r="L88" s="14" t="str">
        <f t="shared" si="4"/>
        <v>ACME ONE CORP. REFTEST012345</v>
      </c>
      <c r="M88" s="14">
        <f>IF(K88="NEW",ROW(),INDEX(M$2:M87,MATCH(L88,L$2:L87,0)))</f>
        <v>86</v>
      </c>
      <c r="N88" s="14" t="str">
        <f>VLOOKUP($G88,[1]Sheet1!$H:$Q,2,0)</f>
        <v>SAN JUAN</v>
      </c>
      <c r="O88" s="14" t="str">
        <f>VLOOKUP($G88,[1]Sheet1!$H:$Q,3,0)</f>
        <v>Argentina</v>
      </c>
      <c r="P88" s="14" t="s">
        <v>87</v>
      </c>
      <c r="Q88" s="14">
        <v>2021</v>
      </c>
      <c r="R88" s="15">
        <f t="shared" si="5"/>
        <v>0.05</v>
      </c>
      <c r="S88" s="15" t="s">
        <v>103</v>
      </c>
    </row>
    <row r="89" spans="1:19" x14ac:dyDescent="0.25">
      <c r="A89" t="s">
        <v>11</v>
      </c>
      <c r="B89" t="s">
        <v>39</v>
      </c>
      <c r="C89" t="s">
        <v>13</v>
      </c>
      <c r="D89" t="s">
        <v>40</v>
      </c>
      <c r="E89" s="6">
        <v>3326</v>
      </c>
      <c r="F89" t="s">
        <v>15</v>
      </c>
      <c r="G89" t="s">
        <v>16</v>
      </c>
      <c r="H89" s="5">
        <v>0.01</v>
      </c>
      <c r="I89" s="2">
        <v>44571</v>
      </c>
      <c r="J89" s="1">
        <v>0.52986111111111112</v>
      </c>
      <c r="K89" t="s">
        <v>17</v>
      </c>
      <c r="L89" s="14" t="str">
        <f t="shared" si="4"/>
        <v>Beta CorpREF0013326</v>
      </c>
      <c r="M89" s="14">
        <f>IF(K89="NEW",ROW(),INDEX(M$1:M89,MATCH(L89,L$1:L89,0)))</f>
        <v>89</v>
      </c>
      <c r="N89" s="14" t="str">
        <f>VLOOKUP($G89,[1]Sheet1!$H:$Q,2,0)</f>
        <v>NEW YORK</v>
      </c>
      <c r="O89" s="14" t="str">
        <f>VLOOKUP($G89,[1]Sheet1!$H:$Q,3,0)</f>
        <v>United States of America</v>
      </c>
      <c r="P89" s="14" t="s">
        <v>86</v>
      </c>
      <c r="Q89" s="14">
        <v>2022</v>
      </c>
      <c r="R89" s="15">
        <f t="shared" si="5"/>
        <v>0.04</v>
      </c>
      <c r="S89" s="15" t="s">
        <v>97</v>
      </c>
    </row>
    <row r="90" spans="1:19" x14ac:dyDescent="0.25">
      <c r="A90" t="s">
        <v>11</v>
      </c>
      <c r="B90" t="s">
        <v>39</v>
      </c>
      <c r="C90" t="s">
        <v>13</v>
      </c>
      <c r="D90" t="s">
        <v>40</v>
      </c>
      <c r="E90" s="6">
        <v>3326</v>
      </c>
      <c r="F90" t="s">
        <v>15</v>
      </c>
      <c r="G90" t="s">
        <v>16</v>
      </c>
      <c r="H90" s="5">
        <v>0.02</v>
      </c>
      <c r="I90" s="2">
        <v>44572</v>
      </c>
      <c r="J90" s="1">
        <v>0.60555555555555551</v>
      </c>
      <c r="K90" t="s">
        <v>22</v>
      </c>
      <c r="L90" s="14" t="str">
        <f t="shared" si="4"/>
        <v>Beta CorpREF0013326</v>
      </c>
      <c r="M90" s="14">
        <f>IF(K90="NEW",ROW(),INDEX(M$2:M89,MATCH(L90,L$2:L89,0)))</f>
        <v>89</v>
      </c>
      <c r="N90" s="14" t="str">
        <f>VLOOKUP($G90,[1]Sheet1!$H:$Q,2,0)</f>
        <v>NEW YORK</v>
      </c>
      <c r="O90" s="14" t="str">
        <f>VLOOKUP($G90,[1]Sheet1!$H:$Q,3,0)</f>
        <v>United States of America</v>
      </c>
      <c r="Q90" s="14">
        <v>2022</v>
      </c>
      <c r="R90" s="15">
        <f t="shared" si="5"/>
        <v>0.04</v>
      </c>
      <c r="S90" s="15" t="s">
        <v>97</v>
      </c>
    </row>
    <row r="91" spans="1:19" x14ac:dyDescent="0.25">
      <c r="A91" t="s">
        <v>11</v>
      </c>
      <c r="B91" t="s">
        <v>39</v>
      </c>
      <c r="C91" t="s">
        <v>13</v>
      </c>
      <c r="D91" t="s">
        <v>40</v>
      </c>
      <c r="E91" s="6">
        <v>3326</v>
      </c>
      <c r="F91" s="12" t="s">
        <v>25</v>
      </c>
      <c r="G91" t="s">
        <v>18</v>
      </c>
      <c r="H91" s="5">
        <v>0.01</v>
      </c>
      <c r="I91" s="2">
        <v>44572</v>
      </c>
      <c r="J91" s="1">
        <v>0.76458333333333339</v>
      </c>
      <c r="K91" t="s">
        <v>22</v>
      </c>
      <c r="L91" s="14" t="str">
        <f t="shared" si="4"/>
        <v>Beta CorpREF0013326</v>
      </c>
      <c r="M91" s="14">
        <f>IF(K91="NEW",ROW(),INDEX(M$2:M90,MATCH(L91,L$2:L90,0)))</f>
        <v>89</v>
      </c>
      <c r="N91" s="14" t="str">
        <f>VLOOKUP($G91,[1]Sheet1!$H:$Q,2,0)</f>
        <v>ANDORRA LA VELLA</v>
      </c>
      <c r="O91" s="14" t="str">
        <f>VLOOKUP($G91,[1]Sheet1!$H:$Q,3,0)</f>
        <v>Andorre</v>
      </c>
      <c r="Q91" s="14">
        <v>2022</v>
      </c>
      <c r="R91" s="15">
        <f t="shared" si="5"/>
        <v>0.04</v>
      </c>
      <c r="S91" s="15" t="s">
        <v>101</v>
      </c>
    </row>
  </sheetData>
  <autoFilter ref="A1:S91" xr:uid="{34CF87D3-5296-44C7-898D-811DB0F715A2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805C4-6664-42C5-A372-D409F607BD30}">
  <dimension ref="A1:L43"/>
  <sheetViews>
    <sheetView tabSelected="1" workbookViewId="0">
      <selection activeCell="B1" sqref="B1"/>
    </sheetView>
  </sheetViews>
  <sheetFormatPr baseColWidth="10" defaultRowHeight="15" x14ac:dyDescent="0.25"/>
  <cols>
    <col min="1" max="1" width="11.42578125" style="8"/>
    <col min="4" max="4" width="26.42578125" style="18" bestFit="1" customWidth="1"/>
    <col min="7" max="7" width="26.42578125" style="18" bestFit="1" customWidth="1"/>
    <col min="9" max="9" width="17.140625" customWidth="1"/>
  </cols>
  <sheetData>
    <row r="1" spans="1:12" s="8" customFormat="1" x14ac:dyDescent="0.25">
      <c r="A1" s="8" t="s">
        <v>90</v>
      </c>
      <c r="B1" s="8" t="s">
        <v>17</v>
      </c>
      <c r="C1" s="8" t="s">
        <v>17</v>
      </c>
      <c r="D1" s="17" t="s">
        <v>95</v>
      </c>
      <c r="E1" s="8" t="s">
        <v>19</v>
      </c>
      <c r="F1" s="8" t="s">
        <v>19</v>
      </c>
      <c r="G1" s="17" t="s">
        <v>95</v>
      </c>
      <c r="H1" s="8" t="s">
        <v>93</v>
      </c>
      <c r="I1" s="8" t="s">
        <v>94</v>
      </c>
      <c r="J1" s="8" t="s">
        <v>91</v>
      </c>
      <c r="L1" s="8" t="s">
        <v>104</v>
      </c>
    </row>
    <row r="2" spans="1:12" x14ac:dyDescent="0.25">
      <c r="A2" s="8">
        <v>2</v>
      </c>
      <c r="B2" s="2">
        <f>SUMIFS(Dataset!$I:$I,Dataset!$M:$M,Duration_per_transaction!$A2,Dataset!$K:$K,Duration_per_transaction!B$1)</f>
        <v>44155</v>
      </c>
      <c r="C2" s="1">
        <f>SUMIFS(Dataset!$J:$J,Dataset!$M:$M,Duration_per_transaction!$A2,Dataset!$K:$K,Duration_per_transaction!C$1)</f>
        <v>0.3833333333333333</v>
      </c>
      <c r="D2" s="18" t="str">
        <f>TEXT(B2 + C2,"jj/mm/aaaa"" "" hh:mm:ss")</f>
        <v>20/11/2020  09:12:00</v>
      </c>
      <c r="E2" s="2">
        <f>IFERROR(SUMIFS(Dataset!$I:$I,Dataset!$M:$M,Duration_per_transaction!$A2,Dataset!$K:$K,Duration_per_transaction!E$1),"not completed")</f>
        <v>44157</v>
      </c>
      <c r="F2" s="1">
        <f>SUMIFS(Dataset!$J:$J,Dataset!$M:$M,Duration_per_transaction!$A2,Dataset!$K:$K,Duration_per_transaction!F$1)</f>
        <v>0.71527777777777779</v>
      </c>
      <c r="G2" s="18" t="str">
        <f t="shared" ref="G2:G9" si="0">TEXT(E2 + F2,"jj/mm/aaaa"" "" hh:mm:ss")</f>
        <v>22/11/2020  17:10:00</v>
      </c>
      <c r="H2">
        <f t="shared" ref="H2:H40" si="1">IFERROR(DAY(E2-B2)+1,0)</f>
        <v>3</v>
      </c>
      <c r="I2">
        <f t="shared" ref="I2:I5" si="2">IFERROR((G2-D2)*24,0)</f>
        <v>55.966666666790843</v>
      </c>
      <c r="J2" t="s">
        <v>19</v>
      </c>
      <c r="K2">
        <f>COUNTIF(Dataset!$M:$M,Duration_per_transaction!A2)</f>
        <v>2</v>
      </c>
      <c r="L2" t="str">
        <f>IF(AND(J2="COMPLETED",K2=2),"no delay","delay")</f>
        <v>no delay</v>
      </c>
    </row>
    <row r="3" spans="1:12" x14ac:dyDescent="0.25">
      <c r="A3" s="8">
        <v>3</v>
      </c>
      <c r="B3" s="2">
        <f>IFERROR(SUMIFS(Dataset!$I:$I,Dataset!$M:$M,Duration_per_transaction!$A3,Dataset!$K:$K,Duration_per_transaction!B$1),"not completed")</f>
        <v>44155</v>
      </c>
      <c r="C3" s="1">
        <f>SUMIFS(Dataset!$J:$J,Dataset!$M:$M,Duration_per_transaction!$A3,Dataset!$K:$K,Duration_per_transaction!C$1)</f>
        <v>0.47152777777777777</v>
      </c>
      <c r="D3" s="18" t="str">
        <f t="shared" ref="D3:D40" si="3">TEXT(B3 + C3,"jj/mm/aaaa"" "" hh:mm:ss")</f>
        <v>20/11/2020  11:19:00</v>
      </c>
      <c r="E3" s="2">
        <f>IFERROR(SUMIFS(Dataset!$I:$I,Dataset!$M:$M,Duration_per_transaction!$A3,Dataset!$K:$K,Duration_per_transaction!E$1),"not completed")</f>
        <v>44155</v>
      </c>
      <c r="F3" s="1">
        <f>SUMIFS(Dataset!$J:$J,Dataset!$M:$M,Duration_per_transaction!$A3,Dataset!$K:$K,Duration_per_transaction!F$1)</f>
        <v>0.88194444444444453</v>
      </c>
      <c r="G3" s="18" t="str">
        <f t="shared" si="0"/>
        <v>20/11/2020  21:10:00</v>
      </c>
      <c r="H3">
        <f t="shared" si="1"/>
        <v>1</v>
      </c>
      <c r="I3">
        <f t="shared" si="2"/>
        <v>9.8499999999767169</v>
      </c>
      <c r="J3" t="s">
        <v>19</v>
      </c>
      <c r="K3">
        <f>COUNTIF(Dataset!$M:$M,Duration_per_transaction!A3)</f>
        <v>2</v>
      </c>
      <c r="L3" t="str">
        <f t="shared" ref="L3:L40" si="4">IF(AND(J3="COMPLETED",K3=2),"no delay","delay")</f>
        <v>no delay</v>
      </c>
    </row>
    <row r="4" spans="1:12" x14ac:dyDescent="0.25">
      <c r="A4" s="8">
        <v>5</v>
      </c>
      <c r="B4" s="2">
        <f>IFERROR(SUMIFS(Dataset!$I:$I,Dataset!$M:$M,Duration_per_transaction!$A4,Dataset!$K:$K,Duration_per_transaction!B$1),"not completed")</f>
        <v>44156</v>
      </c>
      <c r="C4" s="1">
        <f>SUMIFS(Dataset!$J:$J,Dataset!$M:$M,Duration_per_transaction!$A4,Dataset!$K:$K,Duration_per_transaction!C$1)</f>
        <v>0.47430555555555554</v>
      </c>
      <c r="D4" s="18" t="str">
        <f t="shared" si="3"/>
        <v>21/11/2020  11:23:00</v>
      </c>
      <c r="E4" s="2">
        <f>IFERROR(SUMIFS(Dataset!$I:$I,Dataset!$M:$M,Duration_per_transaction!$A4,Dataset!$K:$K,Duration_per_transaction!E$1),"not completed")</f>
        <v>44156</v>
      </c>
      <c r="F4" s="1">
        <f>SUMIFS(Dataset!$J:$J,Dataset!$M:$M,Duration_per_transaction!$A4,Dataset!$K:$K,Duration_per_transaction!F$1)</f>
        <v>0.59166666666666667</v>
      </c>
      <c r="G4" s="18" t="str">
        <f t="shared" si="0"/>
        <v>21/11/2020  14:12:00</v>
      </c>
      <c r="H4">
        <f t="shared" si="1"/>
        <v>1</v>
      </c>
      <c r="I4">
        <f t="shared" si="2"/>
        <v>2.816666666592937</v>
      </c>
      <c r="J4" t="s">
        <v>19</v>
      </c>
      <c r="K4">
        <f>COUNTIF(Dataset!$M:$M,Duration_per_transaction!A4)</f>
        <v>2</v>
      </c>
      <c r="L4" t="str">
        <f t="shared" si="4"/>
        <v>no delay</v>
      </c>
    </row>
    <row r="5" spans="1:12" x14ac:dyDescent="0.25">
      <c r="A5" s="8">
        <v>8</v>
      </c>
      <c r="B5" s="2">
        <f>IFERROR(SUMIFS(Dataset!$I:$I,Dataset!$M:$M,Duration_per_transaction!$A5,Dataset!$K:$K,Duration_per_transaction!B$1),"not completed")</f>
        <v>44162</v>
      </c>
      <c r="C5" s="1">
        <f>SUMIFS(Dataset!$J:$J,Dataset!$M:$M,Duration_per_transaction!$A5,Dataset!$K:$K,Duration_per_transaction!C$1)</f>
        <v>0.40625</v>
      </c>
      <c r="D5" s="18" t="str">
        <f t="shared" si="3"/>
        <v>27/11/2020  09:45:00</v>
      </c>
      <c r="E5" s="2">
        <f>IFERROR(SUMIFS(Dataset!$I:$I,Dataset!$M:$M,Duration_per_transaction!$A5,Dataset!$K:$K,Duration_per_transaction!E$1),"not completed")</f>
        <v>44162</v>
      </c>
      <c r="F5" s="1">
        <f>SUMIFS(Dataset!$J:$J,Dataset!$M:$M,Duration_per_transaction!$A5,Dataset!$K:$K,Duration_per_transaction!F$1)</f>
        <v>0.76388888888888884</v>
      </c>
      <c r="G5" s="18" t="str">
        <f t="shared" si="0"/>
        <v>27/11/2020  18:20:00</v>
      </c>
      <c r="H5">
        <f t="shared" si="1"/>
        <v>1</v>
      </c>
      <c r="I5">
        <f t="shared" si="2"/>
        <v>8.5833333333721384</v>
      </c>
      <c r="J5" t="s">
        <v>19</v>
      </c>
      <c r="K5">
        <f>COUNTIF(Dataset!$M:$M,Duration_per_transaction!A5)</f>
        <v>2</v>
      </c>
      <c r="L5" t="str">
        <f t="shared" si="4"/>
        <v>no delay</v>
      </c>
    </row>
    <row r="6" spans="1:12" x14ac:dyDescent="0.25">
      <c r="A6" s="8">
        <v>10</v>
      </c>
      <c r="B6" s="2">
        <f>IFERROR(SUMIFS(Dataset!$I:$I,Dataset!$M:$M,Duration_per_transaction!$A6,Dataset!$K:$K,Duration_per_transaction!B$1),"not completed")</f>
        <v>44201</v>
      </c>
      <c r="C6" s="1">
        <f>SUMIFS(Dataset!$J:$J,Dataset!$M:$M,Duration_per_transaction!$A6,Dataset!$K:$K,Duration_per_transaction!C$1)</f>
        <v>0.5083333333333333</v>
      </c>
      <c r="D6" s="18" t="str">
        <f t="shared" si="3"/>
        <v>05/01/2021  12:12:00</v>
      </c>
      <c r="E6" s="2">
        <f>IFERROR(SUMIFS(Dataset!$I:$I,Dataset!$M:$M,Duration_per_transaction!$A6,Dataset!$K:$K,Duration_per_transaction!E$1),"not completed")</f>
        <v>0</v>
      </c>
      <c r="F6" s="1">
        <f>SUMIFS(Dataset!$J:$J,Dataset!$M:$M,Duration_per_transaction!$A6,Dataset!$K:$K,Duration_per_transaction!F$1)</f>
        <v>0</v>
      </c>
      <c r="G6" s="18" t="str">
        <f t="shared" si="0"/>
        <v>00/01/1900  00:00:00</v>
      </c>
      <c r="H6">
        <f t="shared" si="1"/>
        <v>0</v>
      </c>
      <c r="I6">
        <f>IFERROR((G6-D6)*24,0)</f>
        <v>0</v>
      </c>
      <c r="J6" t="s">
        <v>31</v>
      </c>
      <c r="K6">
        <f>COUNTIF(Dataset!$M:$M,Duration_per_transaction!A6)</f>
        <v>3</v>
      </c>
      <c r="L6" t="str">
        <f t="shared" si="4"/>
        <v>delay</v>
      </c>
    </row>
    <row r="7" spans="1:12" x14ac:dyDescent="0.25">
      <c r="A7" s="8">
        <v>13</v>
      </c>
      <c r="B7" s="2">
        <f>IFERROR(SUMIFS(Dataset!$I:$I,Dataset!$M:$M,Duration_per_transaction!$A7,Dataset!$K:$K,Duration_per_transaction!B$1),"not completed")</f>
        <v>44209</v>
      </c>
      <c r="C7" s="1">
        <f>SUMIFS(Dataset!$J:$J,Dataset!$M:$M,Duration_per_transaction!$A7,Dataset!$K:$K,Duration_per_transaction!C$1)</f>
        <v>0.47430555555555554</v>
      </c>
      <c r="D7" s="18" t="str">
        <f t="shared" si="3"/>
        <v>13/01/2021  11:23:00</v>
      </c>
      <c r="E7" s="2">
        <f>IFERROR(SUMIFS(Dataset!$I:$I,Dataset!$M:$M,Duration_per_transaction!$A7,Dataset!$K:$K,Duration_per_transaction!E$1),"not completed")</f>
        <v>44209</v>
      </c>
      <c r="F7" s="1">
        <f>SUMIFS(Dataset!$J:$J,Dataset!$M:$M,Duration_per_transaction!$A7,Dataset!$K:$K,Duration_per_transaction!F$1)</f>
        <v>0.53125</v>
      </c>
      <c r="G7" s="18" t="str">
        <f t="shared" si="0"/>
        <v>13/01/2021  12:45:00</v>
      </c>
      <c r="H7">
        <f t="shared" si="1"/>
        <v>1</v>
      </c>
      <c r="I7">
        <f t="shared" ref="I7:I40" si="5">IFERROR((G7-D7)*24,0)</f>
        <v>1.3666666665812954</v>
      </c>
      <c r="J7" t="s">
        <v>19</v>
      </c>
      <c r="K7">
        <f>COUNTIF(Dataset!$M:$M,Duration_per_transaction!A7)</f>
        <v>2</v>
      </c>
      <c r="L7" t="str">
        <f t="shared" si="4"/>
        <v>no delay</v>
      </c>
    </row>
    <row r="8" spans="1:12" x14ac:dyDescent="0.25">
      <c r="A8" s="8">
        <v>15</v>
      </c>
      <c r="B8" s="2">
        <f>IFERROR(SUMIFS(Dataset!$I:$I,Dataset!$M:$M,Duration_per_transaction!$A8,Dataset!$K:$K,Duration_per_transaction!B$1),"not completed")</f>
        <v>44209</v>
      </c>
      <c r="C8" s="1">
        <f>SUMIFS(Dataset!$J:$J,Dataset!$M:$M,Duration_per_transaction!$A8,Dataset!$K:$K,Duration_per_transaction!C$1)</f>
        <v>0.60555555555555551</v>
      </c>
      <c r="D8" s="18" t="str">
        <f t="shared" si="3"/>
        <v>13/01/2021  14:32:00</v>
      </c>
      <c r="E8" s="2">
        <f>IFERROR(SUMIFS(Dataset!$I:$I,Dataset!$M:$M,Duration_per_transaction!$A8,Dataset!$K:$K,Duration_per_transaction!E$1),"not completed")</f>
        <v>44209</v>
      </c>
      <c r="F8" s="1">
        <f>SUMIFS(Dataset!$J:$J,Dataset!$M:$M,Duration_per_transaction!$A8,Dataset!$K:$K,Duration_per_transaction!F$1)</f>
        <v>0.60555555555555551</v>
      </c>
      <c r="G8" s="18" t="str">
        <f t="shared" si="0"/>
        <v>13/01/2021  14:32:00</v>
      </c>
      <c r="H8">
        <f t="shared" si="1"/>
        <v>1</v>
      </c>
      <c r="I8">
        <f t="shared" si="5"/>
        <v>0</v>
      </c>
      <c r="J8" t="s">
        <v>19</v>
      </c>
      <c r="K8">
        <f>COUNTIF(Dataset!$M:$M,Duration_per_transaction!A8)</f>
        <v>2</v>
      </c>
      <c r="L8" t="str">
        <f t="shared" si="4"/>
        <v>no delay</v>
      </c>
    </row>
    <row r="9" spans="1:12" x14ac:dyDescent="0.25">
      <c r="A9" s="8">
        <v>17</v>
      </c>
      <c r="B9" s="2">
        <f>IFERROR(SUMIFS(Dataset!$I:$I,Dataset!$M:$M,Duration_per_transaction!$A9,Dataset!$K:$K,Duration_per_transaction!B$1),"not completed")</f>
        <v>44210</v>
      </c>
      <c r="C9" s="1">
        <f>SUMIFS(Dataset!$J:$J,Dataset!$M:$M,Duration_per_transaction!$A9,Dataset!$K:$K,Duration_per_transaction!C$1)</f>
        <v>0.65486111111111112</v>
      </c>
      <c r="D9" s="18" t="str">
        <f t="shared" si="3"/>
        <v>14/01/2021  15:43:00</v>
      </c>
      <c r="E9" s="2">
        <f>IFERROR(SUMIFS(Dataset!$I:$I,Dataset!$M:$M,Duration_per_transaction!$A9,Dataset!$K:$K,Duration_per_transaction!E$1),"not completed")</f>
        <v>44210</v>
      </c>
      <c r="F9" s="1">
        <f>SUMIFS(Dataset!$J:$J,Dataset!$M:$M,Duration_per_transaction!$A9,Dataset!$K:$K,Duration_per_transaction!F$1)</f>
        <v>0.65486111111111112</v>
      </c>
      <c r="G9" s="18" t="str">
        <f t="shared" si="0"/>
        <v>14/01/2021  15:43:00</v>
      </c>
      <c r="H9">
        <f t="shared" si="1"/>
        <v>1</v>
      </c>
      <c r="I9">
        <f t="shared" si="5"/>
        <v>0</v>
      </c>
      <c r="J9" t="s">
        <v>19</v>
      </c>
      <c r="K9">
        <f>COUNTIF(Dataset!$M:$M,Duration_per_transaction!A9)</f>
        <v>2</v>
      </c>
      <c r="L9" t="str">
        <f t="shared" si="4"/>
        <v>no delay</v>
      </c>
    </row>
    <row r="10" spans="1:12" x14ac:dyDescent="0.25">
      <c r="A10" s="8">
        <v>19</v>
      </c>
      <c r="B10" s="2">
        <f>IFERROR(SUMIFS(Dataset!$I:$I,Dataset!$M:$M,Duration_per_transaction!$A10,Dataset!$K:$K,Duration_per_transaction!B$1),"not completed")</f>
        <v>44211</v>
      </c>
      <c r="C10" s="1">
        <f>SUMIFS(Dataset!$J:$J,Dataset!$M:$M,Duration_per_transaction!$A10,Dataset!$K:$K,Duration_per_transaction!C$1)</f>
        <v>0.35694444444444445</v>
      </c>
      <c r="D10" s="18" t="str">
        <f t="shared" si="3"/>
        <v>15/01/2021  08:34:00</v>
      </c>
      <c r="E10" s="2">
        <f>IFERROR(SUMIFS(Dataset!$I:$I,Dataset!$M:$M,Duration_per_transaction!$A10,Dataset!$K:$K,Duration_per_transaction!E$1),"not completed")</f>
        <v>44211</v>
      </c>
      <c r="F10" s="1">
        <f>SUMIFS(Dataset!$J:$J,Dataset!$M:$M,Duration_per_transaction!$A10,Dataset!$K:$K,Duration_per_transaction!F$1)</f>
        <v>0.52708333333333335</v>
      </c>
      <c r="G10" s="18" t="str">
        <f t="shared" ref="G10:G40" si="6">TEXT(E10 + F10,"jj/mm/aaaa"" "" hh:mm:ss")</f>
        <v>15/01/2021  12:39:00</v>
      </c>
      <c r="H10">
        <f t="shared" si="1"/>
        <v>1</v>
      </c>
      <c r="I10">
        <f t="shared" si="5"/>
        <v>4.0833333333721384</v>
      </c>
      <c r="J10" t="s">
        <v>19</v>
      </c>
      <c r="K10">
        <f>COUNTIF(Dataset!$M:$M,Duration_per_transaction!A10)</f>
        <v>2</v>
      </c>
      <c r="L10" t="str">
        <f t="shared" si="4"/>
        <v>no delay</v>
      </c>
    </row>
    <row r="11" spans="1:12" x14ac:dyDescent="0.25">
      <c r="A11" s="8">
        <v>21</v>
      </c>
      <c r="B11" s="2">
        <f>IFERROR(SUMIFS(Dataset!$I:$I,Dataset!$M:$M,Duration_per_transaction!$A11,Dataset!$K:$K,Duration_per_transaction!B$1),"not completed")</f>
        <v>44211</v>
      </c>
      <c r="C11" s="1">
        <f>SUMIFS(Dataset!$J:$J,Dataset!$M:$M,Duration_per_transaction!$A11,Dataset!$K:$K,Duration_per_transaction!C$1)</f>
        <v>0.75694444444444453</v>
      </c>
      <c r="D11" s="18" t="str">
        <f t="shared" si="3"/>
        <v>15/01/2021  18:10:00</v>
      </c>
      <c r="E11" s="2">
        <f>IFERROR(SUMIFS(Dataset!$I:$I,Dataset!$M:$M,Duration_per_transaction!$A11,Dataset!$K:$K,Duration_per_transaction!E$1),"not completed")</f>
        <v>0</v>
      </c>
      <c r="F11" s="1">
        <f>SUMIFS(Dataset!$J:$J,Dataset!$M:$M,Duration_per_transaction!$A11,Dataset!$K:$K,Duration_per_transaction!F$1)</f>
        <v>0</v>
      </c>
      <c r="G11" s="18" t="str">
        <f t="shared" si="6"/>
        <v>00/01/1900  00:00:00</v>
      </c>
      <c r="H11">
        <f t="shared" si="1"/>
        <v>0</v>
      </c>
      <c r="I11">
        <f t="shared" si="5"/>
        <v>0</v>
      </c>
      <c r="J11" t="s">
        <v>50</v>
      </c>
      <c r="K11">
        <f>COUNTIF(Dataset!$M:$M,Duration_per_transaction!A11)</f>
        <v>2</v>
      </c>
      <c r="L11" t="str">
        <f t="shared" si="4"/>
        <v>delay</v>
      </c>
    </row>
    <row r="12" spans="1:12" x14ac:dyDescent="0.25">
      <c r="A12" s="8">
        <v>23</v>
      </c>
      <c r="B12" s="2">
        <f>IFERROR(SUMIFS(Dataset!$I:$I,Dataset!$M:$M,Duration_per_transaction!$A12,Dataset!$K:$K,Duration_per_transaction!B$1),"not completed")</f>
        <v>44217</v>
      </c>
      <c r="C12" s="1">
        <f>SUMIFS(Dataset!$J:$J,Dataset!$M:$M,Duration_per_transaction!$A12,Dataset!$K:$K,Duration_per_transaction!C$1)</f>
        <v>0.40625</v>
      </c>
      <c r="D12" s="18" t="str">
        <f t="shared" si="3"/>
        <v>21/01/2021  09:45:00</v>
      </c>
      <c r="E12" s="2">
        <f>IFERROR(SUMIFS(Dataset!$I:$I,Dataset!$M:$M,Duration_per_transaction!$A12,Dataset!$K:$K,Duration_per_transaction!E$1),"not completed")</f>
        <v>44223</v>
      </c>
      <c r="F12" s="1">
        <f>SUMIFS(Dataset!$J:$J,Dataset!$M:$M,Duration_per_transaction!$A12,Dataset!$K:$K,Duration_per_transaction!F$1)</f>
        <v>0.53333333333333333</v>
      </c>
      <c r="G12" s="18" t="str">
        <f t="shared" si="6"/>
        <v>27/01/2021  12:48:00</v>
      </c>
      <c r="H12">
        <f t="shared" si="1"/>
        <v>7</v>
      </c>
      <c r="I12">
        <f t="shared" si="5"/>
        <v>147.04999999998836</v>
      </c>
      <c r="J12" t="s">
        <v>19</v>
      </c>
      <c r="K12">
        <f>COUNTIF(Dataset!$M:$M,Duration_per_transaction!A12)</f>
        <v>2</v>
      </c>
      <c r="L12" t="str">
        <f t="shared" si="4"/>
        <v>no delay</v>
      </c>
    </row>
    <row r="13" spans="1:12" x14ac:dyDescent="0.25">
      <c r="A13" s="8">
        <v>24</v>
      </c>
      <c r="B13" s="2">
        <f>IFERROR(SUMIFS(Dataset!$I:$I,Dataset!$M:$M,Duration_per_transaction!$A13,Dataset!$K:$K,Duration_per_transaction!B$1),"not completed")</f>
        <v>44217</v>
      </c>
      <c r="C13" s="1">
        <f>SUMIFS(Dataset!$J:$J,Dataset!$M:$M,Duration_per_transaction!$A13,Dataset!$K:$K,Duration_per_transaction!C$1)</f>
        <v>0.41250000000000003</v>
      </c>
      <c r="D13" s="18" t="str">
        <f t="shared" si="3"/>
        <v>21/01/2021  09:54:00</v>
      </c>
      <c r="E13" s="2">
        <f>IFERROR(SUMIFS(Dataset!$I:$I,Dataset!$M:$M,Duration_per_transaction!$A13,Dataset!$K:$K,Duration_per_transaction!E$1),"not completed")</f>
        <v>44218</v>
      </c>
      <c r="F13" s="1">
        <f>SUMIFS(Dataset!$J:$J,Dataset!$M:$M,Duration_per_transaction!$A13,Dataset!$K:$K,Duration_per_transaction!F$1)</f>
        <v>0.73055555555555562</v>
      </c>
      <c r="G13" s="18" t="str">
        <f t="shared" si="6"/>
        <v>22/01/2021  17:32:00</v>
      </c>
      <c r="H13">
        <f t="shared" si="1"/>
        <v>2</v>
      </c>
      <c r="I13">
        <f t="shared" si="5"/>
        <v>31.633333333418705</v>
      </c>
      <c r="J13" t="s">
        <v>19</v>
      </c>
      <c r="K13">
        <f>COUNTIF(Dataset!$M:$M,Duration_per_transaction!A13)</f>
        <v>2</v>
      </c>
      <c r="L13" t="str">
        <f t="shared" si="4"/>
        <v>no delay</v>
      </c>
    </row>
    <row r="14" spans="1:12" x14ac:dyDescent="0.25">
      <c r="A14" s="8">
        <v>27</v>
      </c>
      <c r="B14" s="2">
        <f>IFERROR(SUMIFS(Dataset!$I:$I,Dataset!$M:$M,Duration_per_transaction!$A14,Dataset!$K:$K,Duration_per_transaction!B$1),"not completed")</f>
        <v>44224</v>
      </c>
      <c r="C14" s="1">
        <f>SUMIFS(Dataset!$J:$J,Dataset!$M:$M,Duration_per_transaction!$A14,Dataset!$K:$K,Duration_per_transaction!C$1)</f>
        <v>0.55763888888888891</v>
      </c>
      <c r="D14" s="18" t="str">
        <f t="shared" si="3"/>
        <v>28/01/2021  13:23:00</v>
      </c>
      <c r="E14" s="2">
        <f>IFERROR(SUMIFS(Dataset!$I:$I,Dataset!$M:$M,Duration_per_transaction!$A14,Dataset!$K:$K,Duration_per_transaction!E$1),"not completed")</f>
        <v>44224</v>
      </c>
      <c r="F14" s="1">
        <f>SUMIFS(Dataset!$J:$J,Dataset!$M:$M,Duration_per_transaction!$A14,Dataset!$K:$K,Duration_per_transaction!F$1)</f>
        <v>0.79861111111111116</v>
      </c>
      <c r="G14" s="18" t="str">
        <f t="shared" si="6"/>
        <v>28/01/2021  19:10:00</v>
      </c>
      <c r="H14">
        <f t="shared" si="1"/>
        <v>1</v>
      </c>
      <c r="I14">
        <f t="shared" si="5"/>
        <v>5.7833333333255723</v>
      </c>
      <c r="J14" t="s">
        <v>19</v>
      </c>
      <c r="K14">
        <f>COUNTIF(Dataset!$M:$M,Duration_per_transaction!A14)</f>
        <v>2</v>
      </c>
      <c r="L14" t="str">
        <f t="shared" si="4"/>
        <v>no delay</v>
      </c>
    </row>
    <row r="15" spans="1:12" x14ac:dyDescent="0.25">
      <c r="A15" s="8">
        <v>29</v>
      </c>
      <c r="B15" s="2">
        <f>IFERROR(SUMIFS(Dataset!$I:$I,Dataset!$M:$M,Duration_per_transaction!$A15,Dataset!$K:$K,Duration_per_transaction!B$1),"not completed")</f>
        <v>44234</v>
      </c>
      <c r="C15" s="1">
        <f>SUMIFS(Dataset!$J:$J,Dataset!$M:$M,Duration_per_transaction!$A15,Dataset!$K:$K,Duration_per_transaction!C$1)</f>
        <v>0.65486111111111112</v>
      </c>
      <c r="D15" s="18" t="str">
        <f t="shared" si="3"/>
        <v>07/02/2021  15:43:00</v>
      </c>
      <c r="E15" s="2">
        <f>IFERROR(SUMIFS(Dataset!$I:$I,Dataset!$M:$M,Duration_per_transaction!$A15,Dataset!$K:$K,Duration_per_transaction!E$1),"not completed")</f>
        <v>44235</v>
      </c>
      <c r="F15" s="1">
        <f>SUMIFS(Dataset!$J:$J,Dataset!$M:$M,Duration_per_transaction!$A15,Dataset!$K:$K,Duration_per_transaction!F$1)</f>
        <v>0.72291666666666676</v>
      </c>
      <c r="G15" s="18" t="str">
        <f t="shared" si="6"/>
        <v>08/02/2021  17:21:00</v>
      </c>
      <c r="H15">
        <f t="shared" si="1"/>
        <v>2</v>
      </c>
      <c r="I15">
        <f t="shared" si="5"/>
        <v>25.633333333244082</v>
      </c>
      <c r="J15" t="s">
        <v>19</v>
      </c>
      <c r="K15">
        <f>COUNTIF(Dataset!$M:$M,Duration_per_transaction!A15)</f>
        <v>2</v>
      </c>
      <c r="L15" t="str">
        <f t="shared" si="4"/>
        <v>no delay</v>
      </c>
    </row>
    <row r="16" spans="1:12" x14ac:dyDescent="0.25">
      <c r="A16" s="8">
        <v>31</v>
      </c>
      <c r="B16" s="2">
        <f>IFERROR(SUMIFS(Dataset!$I:$I,Dataset!$M:$M,Duration_per_transaction!$A16,Dataset!$K:$K,Duration_per_transaction!B$1),"not completed")</f>
        <v>44240</v>
      </c>
      <c r="C16" s="1">
        <f>SUMIFS(Dataset!$J:$J,Dataset!$M:$M,Duration_per_transaction!$A16,Dataset!$K:$K,Duration_per_transaction!C$1)</f>
        <v>0.38611111111111113</v>
      </c>
      <c r="D16" s="18" t="str">
        <f t="shared" si="3"/>
        <v>13/02/2021  09:16:00</v>
      </c>
      <c r="E16" s="2">
        <f>IFERROR(SUMIFS(Dataset!$I:$I,Dataset!$M:$M,Duration_per_transaction!$A16,Dataset!$K:$K,Duration_per_transaction!E$1),"not completed")</f>
        <v>44241</v>
      </c>
      <c r="F16" s="1">
        <f>SUMIFS(Dataset!$J:$J,Dataset!$M:$M,Duration_per_transaction!$A16,Dataset!$K:$K,Duration_per_transaction!F$1)</f>
        <v>0.52222222222222225</v>
      </c>
      <c r="G16" s="18" t="str">
        <f t="shared" si="6"/>
        <v>14/02/2021  12:32:00</v>
      </c>
      <c r="H16">
        <f t="shared" si="1"/>
        <v>2</v>
      </c>
      <c r="I16">
        <f t="shared" si="5"/>
        <v>27.266666666662786</v>
      </c>
      <c r="J16" t="s">
        <v>19</v>
      </c>
      <c r="K16">
        <f>COUNTIF(Dataset!$M:$M,Duration_per_transaction!A16)</f>
        <v>2</v>
      </c>
      <c r="L16" t="str">
        <f t="shared" si="4"/>
        <v>no delay</v>
      </c>
    </row>
    <row r="17" spans="1:12" x14ac:dyDescent="0.25">
      <c r="A17" s="8">
        <v>33</v>
      </c>
      <c r="B17" s="2">
        <f>IFERROR(SUMIFS(Dataset!$I:$I,Dataset!$M:$M,Duration_per_transaction!$A17,Dataset!$K:$K,Duration_per_transaction!B$1),"not completed")</f>
        <v>44248</v>
      </c>
      <c r="C17" s="1">
        <f>SUMIFS(Dataset!$J:$J,Dataset!$M:$M,Duration_per_transaction!$A17,Dataset!$K:$K,Duration_per_transaction!C$1)</f>
        <v>0.43263888888888885</v>
      </c>
      <c r="D17" s="18" t="str">
        <f t="shared" si="3"/>
        <v>21/02/2021  10:23:00</v>
      </c>
      <c r="E17" s="2">
        <f>IFERROR(SUMIFS(Dataset!$I:$I,Dataset!$M:$M,Duration_per_transaction!$A17,Dataset!$K:$K,Duration_per_transaction!E$1),"not completed")</f>
        <v>0</v>
      </c>
      <c r="F17" s="1">
        <f>SUMIFS(Dataset!$J:$J,Dataset!$M:$M,Duration_per_transaction!$A17,Dataset!$K:$K,Duration_per_transaction!F$1)</f>
        <v>0</v>
      </c>
      <c r="G17" s="18" t="str">
        <f t="shared" si="6"/>
        <v>00/01/1900  00:00:00</v>
      </c>
      <c r="H17">
        <f t="shared" si="1"/>
        <v>0</v>
      </c>
      <c r="I17">
        <f t="shared" si="5"/>
        <v>0</v>
      </c>
      <c r="J17" t="s">
        <v>36</v>
      </c>
      <c r="K17">
        <f>COUNTIF(Dataset!$M:$M,Duration_per_transaction!A17)</f>
        <v>3</v>
      </c>
      <c r="L17" t="str">
        <f t="shared" si="4"/>
        <v>delay</v>
      </c>
    </row>
    <row r="18" spans="1:12" x14ac:dyDescent="0.25">
      <c r="A18" s="8">
        <v>36</v>
      </c>
      <c r="B18" s="2">
        <f>IFERROR(SUMIFS(Dataset!$I:$I,Dataset!$M:$M,Duration_per_transaction!$A18,Dataset!$K:$K,Duration_per_transaction!B$1),"not completed")</f>
        <v>44253</v>
      </c>
      <c r="C18" s="1">
        <f>SUMIFS(Dataset!$J:$J,Dataset!$M:$M,Duration_per_transaction!$A18,Dataset!$K:$K,Duration_per_transaction!C$1)</f>
        <v>0.52986111111111112</v>
      </c>
      <c r="D18" s="18" t="str">
        <f t="shared" si="3"/>
        <v>26/02/2021  12:43:00</v>
      </c>
      <c r="E18" s="2">
        <f>IFERROR(SUMIFS(Dataset!$I:$I,Dataset!$M:$M,Duration_per_transaction!$A18,Dataset!$K:$K,Duration_per_transaction!E$1),"not completed")</f>
        <v>0</v>
      </c>
      <c r="F18" s="1">
        <f>SUMIFS(Dataset!$J:$J,Dataset!$M:$M,Duration_per_transaction!$A18,Dataset!$K:$K,Duration_per_transaction!F$1)</f>
        <v>0</v>
      </c>
      <c r="G18" s="18" t="str">
        <f t="shared" si="6"/>
        <v>00/01/1900  00:00:00</v>
      </c>
      <c r="H18">
        <f t="shared" si="1"/>
        <v>0</v>
      </c>
      <c r="I18">
        <f t="shared" si="5"/>
        <v>0</v>
      </c>
      <c r="J18" t="s">
        <v>31</v>
      </c>
      <c r="K18">
        <f>COUNTIF(Dataset!$M:$M,Duration_per_transaction!A18)</f>
        <v>3</v>
      </c>
      <c r="L18" t="str">
        <f t="shared" si="4"/>
        <v>delay</v>
      </c>
    </row>
    <row r="19" spans="1:12" x14ac:dyDescent="0.25">
      <c r="A19" s="8">
        <v>39</v>
      </c>
      <c r="B19" s="2">
        <f>IFERROR(SUMIFS(Dataset!$I:$I,Dataset!$M:$M,Duration_per_transaction!$A19,Dataset!$K:$K,Duration_per_transaction!B$1),"not completed")</f>
        <v>44256</v>
      </c>
      <c r="C19" s="1">
        <f>SUMIFS(Dataset!$J:$J,Dataset!$M:$M,Duration_per_transaction!$A19,Dataset!$K:$K,Duration_per_transaction!C$1)</f>
        <v>0.47430555555555554</v>
      </c>
      <c r="D19" s="18" t="str">
        <f t="shared" si="3"/>
        <v>01/03/2021  11:23:00</v>
      </c>
      <c r="E19" s="2">
        <f>IFERROR(SUMIFS(Dataset!$I:$I,Dataset!$M:$M,Duration_per_transaction!$A19,Dataset!$K:$K,Duration_per_transaction!E$1),"not completed")</f>
        <v>0</v>
      </c>
      <c r="F19" s="1">
        <f>SUMIFS(Dataset!$J:$J,Dataset!$M:$M,Duration_per_transaction!$A19,Dataset!$K:$K,Duration_per_transaction!F$1)</f>
        <v>0</v>
      </c>
      <c r="G19" s="18" t="str">
        <f t="shared" si="6"/>
        <v>00/01/1900  00:00:00</v>
      </c>
      <c r="H19">
        <f t="shared" si="1"/>
        <v>0</v>
      </c>
      <c r="I19">
        <f t="shared" si="5"/>
        <v>0</v>
      </c>
      <c r="J19" t="s">
        <v>31</v>
      </c>
      <c r="K19">
        <f>COUNTIF(Dataset!$M:$M,Duration_per_transaction!A19)</f>
        <v>2</v>
      </c>
      <c r="L19" t="str">
        <f t="shared" si="4"/>
        <v>delay</v>
      </c>
    </row>
    <row r="20" spans="1:12" x14ac:dyDescent="0.25">
      <c r="A20" s="8">
        <v>40</v>
      </c>
      <c r="B20" s="2">
        <f>IFERROR(SUMIFS(Dataset!$I:$I,Dataset!$M:$M,Duration_per_transaction!$A20,Dataset!$K:$K,Duration_per_transaction!B$1),"not completed")</f>
        <v>44256</v>
      </c>
      <c r="C20" s="1">
        <f>SUMIFS(Dataset!$J:$J,Dataset!$M:$M,Duration_per_transaction!$A20,Dataset!$K:$K,Duration_per_transaction!C$1)</f>
        <v>0.59930555555555554</v>
      </c>
      <c r="D20" s="18" t="str">
        <f t="shared" si="3"/>
        <v>01/03/2021  14:23:00</v>
      </c>
      <c r="E20" s="2">
        <f>IFERROR(SUMIFS(Dataset!$I:$I,Dataset!$M:$M,Duration_per_transaction!$A20,Dataset!$K:$K,Duration_per_transaction!E$1),"not completed")</f>
        <v>44256</v>
      </c>
      <c r="F20" s="1">
        <f>SUMIFS(Dataset!$J:$J,Dataset!$M:$M,Duration_per_transaction!$A20,Dataset!$K:$K,Duration_per_transaction!F$1)</f>
        <v>0.79999999999999993</v>
      </c>
      <c r="G20" s="18" t="str">
        <f t="shared" si="6"/>
        <v>01/03/2021  19:12:00</v>
      </c>
      <c r="H20">
        <f t="shared" si="1"/>
        <v>1</v>
      </c>
      <c r="I20">
        <f t="shared" si="5"/>
        <v>4.8166666666511446</v>
      </c>
      <c r="J20" t="s">
        <v>19</v>
      </c>
      <c r="K20">
        <f>COUNTIF(Dataset!$M:$M,Duration_per_transaction!A20)</f>
        <v>2</v>
      </c>
      <c r="L20" t="str">
        <f t="shared" si="4"/>
        <v>no delay</v>
      </c>
    </row>
    <row r="21" spans="1:12" x14ac:dyDescent="0.25">
      <c r="A21" s="8">
        <v>43</v>
      </c>
      <c r="B21" s="2">
        <f>IFERROR(SUMIFS(Dataset!$I:$I,Dataset!$M:$M,Duration_per_transaction!$A21,Dataset!$K:$K,Duration_per_transaction!B$1),"not completed")</f>
        <v>44257</v>
      </c>
      <c r="C21" s="1">
        <f>SUMIFS(Dataset!$J:$J,Dataset!$M:$M,Duration_per_transaction!$A21,Dataset!$K:$K,Duration_per_transaction!C$1)</f>
        <v>0.5083333333333333</v>
      </c>
      <c r="D21" s="18" t="str">
        <f t="shared" si="3"/>
        <v>02/03/2021  12:12:00</v>
      </c>
      <c r="E21" s="2">
        <f>IFERROR(SUMIFS(Dataset!$I:$I,Dataset!$M:$M,Duration_per_transaction!$A21,Dataset!$K:$K,Duration_per_transaction!E$1),"not completed")</f>
        <v>44258</v>
      </c>
      <c r="F21" s="1">
        <f>SUMIFS(Dataset!$J:$J,Dataset!$M:$M,Duration_per_transaction!$A21,Dataset!$K:$K,Duration_per_transaction!F$1)</f>
        <v>0.75694444444444453</v>
      </c>
      <c r="G21" s="18" t="str">
        <f t="shared" si="6"/>
        <v>03/03/2021  18:10:00</v>
      </c>
      <c r="H21">
        <f t="shared" si="1"/>
        <v>2</v>
      </c>
      <c r="I21">
        <f t="shared" si="5"/>
        <v>29.966666666732635</v>
      </c>
      <c r="J21" t="s">
        <v>19</v>
      </c>
      <c r="K21">
        <f>COUNTIF(Dataset!$M:$M,Duration_per_transaction!A21)</f>
        <v>3</v>
      </c>
      <c r="L21" t="str">
        <f t="shared" si="4"/>
        <v>delay</v>
      </c>
    </row>
    <row r="22" spans="1:12" x14ac:dyDescent="0.25">
      <c r="A22" s="8">
        <v>45</v>
      </c>
      <c r="B22" s="2">
        <f>IFERROR(SUMIFS(Dataset!$I:$I,Dataset!$M:$M,Duration_per_transaction!$A22,Dataset!$K:$K,Duration_per_transaction!B$1),"not completed")</f>
        <v>44257</v>
      </c>
      <c r="C22" s="1">
        <f>SUMIFS(Dataset!$J:$J,Dataset!$M:$M,Duration_per_transaction!$A22,Dataset!$K:$K,Duration_per_transaction!C$1)</f>
        <v>0.60555555555555551</v>
      </c>
      <c r="D22" s="18" t="str">
        <f t="shared" si="3"/>
        <v>02/03/2021  14:32:00</v>
      </c>
      <c r="E22" s="2">
        <f>IFERROR(SUMIFS(Dataset!$I:$I,Dataset!$M:$M,Duration_per_transaction!$A22,Dataset!$K:$K,Duration_per_transaction!E$1),"not completed")</f>
        <v>0</v>
      </c>
      <c r="F22" s="1">
        <f>SUMIFS(Dataset!$J:$J,Dataset!$M:$M,Duration_per_transaction!$A22,Dataset!$K:$K,Duration_per_transaction!F$1)</f>
        <v>0</v>
      </c>
      <c r="G22" s="18" t="str">
        <f t="shared" si="6"/>
        <v>00/01/1900  00:00:00</v>
      </c>
      <c r="H22">
        <f t="shared" si="1"/>
        <v>0</v>
      </c>
      <c r="I22">
        <f t="shared" si="5"/>
        <v>0</v>
      </c>
      <c r="J22" t="s">
        <v>22</v>
      </c>
      <c r="K22">
        <f>COUNTIF(Dataset!$M:$M,Duration_per_transaction!A22)</f>
        <v>2</v>
      </c>
      <c r="L22" t="str">
        <f t="shared" si="4"/>
        <v>delay</v>
      </c>
    </row>
    <row r="23" spans="1:12" x14ac:dyDescent="0.25">
      <c r="A23" s="8">
        <v>48</v>
      </c>
      <c r="B23" s="2">
        <f>IFERROR(SUMIFS(Dataset!$I:$I,Dataset!$M:$M,Duration_per_transaction!$A23,Dataset!$K:$K,Duration_per_transaction!B$1),"not completed")</f>
        <v>44271</v>
      </c>
      <c r="C23" s="1">
        <f>SUMIFS(Dataset!$J:$J,Dataset!$M:$M,Duration_per_transaction!$A23,Dataset!$K:$K,Duration_per_transaction!C$1)</f>
        <v>0</v>
      </c>
      <c r="D23" s="18" t="str">
        <f t="shared" si="3"/>
        <v>16/03/2021  00:00:00</v>
      </c>
      <c r="E23" s="2">
        <f>IFERROR(SUMIFS(Dataset!$I:$I,Dataset!$M:$M,Duration_per_transaction!$A23,Dataset!$K:$K,Duration_per_transaction!E$1),"not completed")</f>
        <v>44273</v>
      </c>
      <c r="F23" s="1">
        <f>SUMIFS(Dataset!$J:$J,Dataset!$M:$M,Duration_per_transaction!$A23,Dataset!$K:$K,Duration_per_transaction!F$1)</f>
        <v>0.59375</v>
      </c>
      <c r="G23" s="18" t="str">
        <f t="shared" si="6"/>
        <v>18/03/2021  14:15:00</v>
      </c>
      <c r="H23">
        <f t="shared" si="1"/>
        <v>3</v>
      </c>
      <c r="I23">
        <f t="shared" si="5"/>
        <v>62.25</v>
      </c>
      <c r="J23" t="s">
        <v>19</v>
      </c>
      <c r="K23">
        <f>COUNTIF(Dataset!$M:$M,Duration_per_transaction!A23)</f>
        <v>3</v>
      </c>
      <c r="L23" t="str">
        <f t="shared" si="4"/>
        <v>delay</v>
      </c>
    </row>
    <row r="24" spans="1:12" x14ac:dyDescent="0.25">
      <c r="A24" s="8">
        <v>49</v>
      </c>
      <c r="B24" s="2">
        <f>IFERROR(SUMIFS(Dataset!$I:$I,Dataset!$M:$M,Duration_per_transaction!$A24,Dataset!$K:$K,Duration_per_transaction!B$1),"not completed")</f>
        <v>44271</v>
      </c>
      <c r="C24" s="1">
        <f>SUMIFS(Dataset!$J:$J,Dataset!$M:$M,Duration_per_transaction!$A24,Dataset!$K:$K,Duration_per_transaction!C$1)</f>
        <v>0.34375</v>
      </c>
      <c r="D24" s="18" t="str">
        <f t="shared" si="3"/>
        <v>16/03/2021  08:15:00</v>
      </c>
      <c r="E24" s="2">
        <f>IFERROR(SUMIFS(Dataset!$I:$I,Dataset!$M:$M,Duration_per_transaction!$A24,Dataset!$K:$K,Duration_per_transaction!E$1),"not completed")</f>
        <v>44272</v>
      </c>
      <c r="F24" s="1">
        <f>SUMIFS(Dataset!$J:$J,Dataset!$M:$M,Duration_per_transaction!$A24,Dataset!$K:$K,Duration_per_transaction!F$1)</f>
        <v>0.65625</v>
      </c>
      <c r="G24" s="18" t="str">
        <f t="shared" si="6"/>
        <v>17/03/2021  15:45:00</v>
      </c>
      <c r="H24">
        <f t="shared" si="1"/>
        <v>2</v>
      </c>
      <c r="I24">
        <f t="shared" si="5"/>
        <v>31.5</v>
      </c>
      <c r="J24" t="s">
        <v>19</v>
      </c>
      <c r="K24">
        <f>COUNTIF(Dataset!$M:$M,Duration_per_transaction!A24)</f>
        <v>2</v>
      </c>
      <c r="L24" t="str">
        <f t="shared" si="4"/>
        <v>no delay</v>
      </c>
    </row>
    <row r="25" spans="1:12" x14ac:dyDescent="0.25">
      <c r="A25" s="8">
        <v>50</v>
      </c>
      <c r="B25" s="2">
        <f>IFERROR(SUMIFS(Dataset!$I:$I,Dataset!$M:$M,Duration_per_transaction!$A25,Dataset!$K:$K,Duration_per_transaction!B$1),"not completed")</f>
        <v>44271</v>
      </c>
      <c r="C25" s="1">
        <f>SUMIFS(Dataset!$J:$J,Dataset!$M:$M,Duration_per_transaction!$A25,Dataset!$K:$K,Duration_per_transaction!C$1)</f>
        <v>0.38611111111111113</v>
      </c>
      <c r="D25" s="18" t="str">
        <f t="shared" si="3"/>
        <v>16/03/2021  09:16:00</v>
      </c>
      <c r="E25" s="2">
        <f>IFERROR(SUMIFS(Dataset!$I:$I,Dataset!$M:$M,Duration_per_transaction!$A25,Dataset!$K:$K,Duration_per_transaction!E$1),"not completed")</f>
        <v>44271</v>
      </c>
      <c r="F25" s="1">
        <f>SUMIFS(Dataset!$J:$J,Dataset!$M:$M,Duration_per_transaction!$A25,Dataset!$K:$K,Duration_per_transaction!F$1)</f>
        <v>0.52222222222222225</v>
      </c>
      <c r="G25" s="18" t="str">
        <f t="shared" si="6"/>
        <v>16/03/2021  12:32:00</v>
      </c>
      <c r="H25">
        <f t="shared" si="1"/>
        <v>1</v>
      </c>
      <c r="I25">
        <f t="shared" si="5"/>
        <v>3.2666666666627862</v>
      </c>
      <c r="J25" t="s">
        <v>19</v>
      </c>
      <c r="K25">
        <f>COUNTIF(Dataset!$M:$M,Duration_per_transaction!A25)</f>
        <v>2</v>
      </c>
      <c r="L25" t="str">
        <f t="shared" si="4"/>
        <v>no delay</v>
      </c>
    </row>
    <row r="26" spans="1:12" x14ac:dyDescent="0.25">
      <c r="A26" s="8">
        <v>51</v>
      </c>
      <c r="B26" s="2">
        <f>IFERROR(SUMIFS(Dataset!$I:$I,Dataset!$M:$M,Duration_per_transaction!$A26,Dataset!$K:$K,Duration_per_transaction!B$1),"not completed")</f>
        <v>44271</v>
      </c>
      <c r="C26" s="1">
        <f>SUMIFS(Dataset!$J:$J,Dataset!$M:$M,Duration_per_transaction!$A26,Dataset!$K:$K,Duration_per_transaction!C$1)</f>
        <v>0.42430555555555555</v>
      </c>
      <c r="D26" s="18" t="str">
        <f t="shared" si="3"/>
        <v>16/03/2021  10:11:00</v>
      </c>
      <c r="E26" s="2">
        <f>IFERROR(SUMIFS(Dataset!$I:$I,Dataset!$M:$M,Duration_per_transaction!$A26,Dataset!$K:$K,Duration_per_transaction!E$1),"not completed")</f>
        <v>0</v>
      </c>
      <c r="F26" s="1">
        <f>SUMIFS(Dataset!$J:$J,Dataset!$M:$M,Duration_per_transaction!$A26,Dataset!$K:$K,Duration_per_transaction!F$1)</f>
        <v>0</v>
      </c>
      <c r="G26" s="18" t="str">
        <f t="shared" si="6"/>
        <v>00/01/1900  00:00:00</v>
      </c>
      <c r="H26">
        <f t="shared" si="1"/>
        <v>0</v>
      </c>
      <c r="I26">
        <f t="shared" si="5"/>
        <v>0</v>
      </c>
      <c r="J26" t="s">
        <v>31</v>
      </c>
      <c r="K26">
        <f>COUNTIF(Dataset!$M:$M,Duration_per_transaction!A26)</f>
        <v>2</v>
      </c>
      <c r="L26" t="str">
        <f t="shared" si="4"/>
        <v>delay</v>
      </c>
    </row>
    <row r="27" spans="1:12" x14ac:dyDescent="0.25">
      <c r="A27" s="8">
        <v>57</v>
      </c>
      <c r="B27" s="2">
        <f>IFERROR(SUMIFS(Dataset!$I:$I,Dataset!$M:$M,Duration_per_transaction!$A27,Dataset!$K:$K,Duration_per_transaction!B$1),"not completed")</f>
        <v>44275</v>
      </c>
      <c r="C27" s="1">
        <f>SUMIFS(Dataset!$J:$J,Dataset!$M:$M,Duration_per_transaction!$A27,Dataset!$K:$K,Duration_per_transaction!C$1)</f>
        <v>0.55138888888888882</v>
      </c>
      <c r="D27" s="18" t="str">
        <f t="shared" si="3"/>
        <v>20/03/2021  13:14:00</v>
      </c>
      <c r="E27" s="2">
        <f>IFERROR(SUMIFS(Dataset!$I:$I,Dataset!$M:$M,Duration_per_transaction!$A27,Dataset!$K:$K,Duration_per_transaction!E$1),"not completed")</f>
        <v>44276</v>
      </c>
      <c r="F27" s="1">
        <f>SUMIFS(Dataset!$J:$J,Dataset!$M:$M,Duration_per_transaction!$A27,Dataset!$K:$K,Duration_per_transaction!F$1)</f>
        <v>0.52361111111111114</v>
      </c>
      <c r="G27" s="18" t="str">
        <f t="shared" si="6"/>
        <v>21/03/2021  12:34:00</v>
      </c>
      <c r="H27">
        <f t="shared" si="1"/>
        <v>2</v>
      </c>
      <c r="I27">
        <f t="shared" si="5"/>
        <v>23.333333333255723</v>
      </c>
      <c r="J27" t="s">
        <v>19</v>
      </c>
      <c r="K27">
        <f>COUNTIF(Dataset!$M:$M,Duration_per_transaction!A27)</f>
        <v>2</v>
      </c>
      <c r="L27" t="str">
        <f t="shared" si="4"/>
        <v>no delay</v>
      </c>
    </row>
    <row r="28" spans="1:12" x14ac:dyDescent="0.25">
      <c r="A28" s="8">
        <v>59</v>
      </c>
      <c r="B28" s="2">
        <f>IFERROR(SUMIFS(Dataset!$I:$I,Dataset!$M:$M,Duration_per_transaction!$A28,Dataset!$K:$K,Duration_per_transaction!B$1),"not completed")</f>
        <v>44277</v>
      </c>
      <c r="C28" s="1">
        <f>SUMIFS(Dataset!$J:$J,Dataset!$M:$M,Duration_per_transaction!$A28,Dataset!$K:$K,Duration_per_transaction!C$1)</f>
        <v>0.59166666666666667</v>
      </c>
      <c r="D28" s="18" t="str">
        <f t="shared" si="3"/>
        <v>22/03/2021  14:12:00</v>
      </c>
      <c r="E28" s="2">
        <f>IFERROR(SUMIFS(Dataset!$I:$I,Dataset!$M:$M,Duration_per_transaction!$A28,Dataset!$K:$K,Duration_per_transaction!E$1),"not completed")</f>
        <v>44277</v>
      </c>
      <c r="F28" s="1">
        <f>SUMIFS(Dataset!$J:$J,Dataset!$M:$M,Duration_per_transaction!$A28,Dataset!$K:$K,Duration_per_transaction!F$1)</f>
        <v>0.71527777777777779</v>
      </c>
      <c r="G28" s="18" t="str">
        <f t="shared" si="6"/>
        <v>22/03/2021  17:10:00</v>
      </c>
      <c r="H28">
        <f t="shared" si="1"/>
        <v>1</v>
      </c>
      <c r="I28">
        <f t="shared" si="5"/>
        <v>2.9666666667326353</v>
      </c>
      <c r="J28" t="s">
        <v>19</v>
      </c>
      <c r="K28">
        <f>COUNTIF(Dataset!$M:$M,Duration_per_transaction!A28)</f>
        <v>2</v>
      </c>
      <c r="L28" t="str">
        <f t="shared" si="4"/>
        <v>no delay</v>
      </c>
    </row>
    <row r="29" spans="1:12" x14ac:dyDescent="0.25">
      <c r="A29" s="8">
        <v>61</v>
      </c>
      <c r="B29" s="2">
        <f>IFERROR(SUMIFS(Dataset!$I:$I,Dataset!$M:$M,Duration_per_transaction!$A29,Dataset!$K:$K,Duration_per_transaction!B$1),"not completed")</f>
        <v>44278</v>
      </c>
      <c r="C29" s="1">
        <f>SUMIFS(Dataset!$J:$J,Dataset!$M:$M,Duration_per_transaction!$A29,Dataset!$K:$K,Duration_per_transaction!C$1)</f>
        <v>0.34166666666666662</v>
      </c>
      <c r="D29" s="18" t="str">
        <f t="shared" si="3"/>
        <v>23/03/2021  08:12:00</v>
      </c>
      <c r="E29" s="2">
        <f>IFERROR(SUMIFS(Dataset!$I:$I,Dataset!$M:$M,Duration_per_transaction!$A29,Dataset!$K:$K,Duration_per_transaction!E$1),"not completed")</f>
        <v>44278</v>
      </c>
      <c r="F29" s="1">
        <f>SUMIFS(Dataset!$J:$J,Dataset!$M:$M,Duration_per_transaction!$A29,Dataset!$K:$K,Duration_per_transaction!F$1)</f>
        <v>0.52361111111111114</v>
      </c>
      <c r="G29" s="18" t="str">
        <f t="shared" si="6"/>
        <v>23/03/2021  12:34:00</v>
      </c>
      <c r="H29">
        <f t="shared" si="1"/>
        <v>1</v>
      </c>
      <c r="I29">
        <f t="shared" si="5"/>
        <v>4.3666666665812954</v>
      </c>
      <c r="J29" t="s">
        <v>19</v>
      </c>
      <c r="K29">
        <f>COUNTIF(Dataset!$M:$M,Duration_per_transaction!A29)</f>
        <v>2</v>
      </c>
      <c r="L29" t="str">
        <f t="shared" si="4"/>
        <v>no delay</v>
      </c>
    </row>
    <row r="30" spans="1:12" x14ac:dyDescent="0.25">
      <c r="A30" s="8">
        <v>63</v>
      </c>
      <c r="B30" s="2">
        <f>IFERROR(SUMIFS(Dataset!$I:$I,Dataset!$M:$M,Duration_per_transaction!$A30,Dataset!$K:$K,Duration_per_transaction!B$1),"not completed")</f>
        <v>44297</v>
      </c>
      <c r="C30" s="1">
        <f>SUMIFS(Dataset!$J:$J,Dataset!$M:$M,Duration_per_transaction!$A30,Dataset!$K:$K,Duration_per_transaction!C$1)</f>
        <v>0.52361111111111114</v>
      </c>
      <c r="D30" s="18" t="str">
        <f t="shared" si="3"/>
        <v>11/04/2021  12:34:00</v>
      </c>
      <c r="E30" s="2">
        <f>IFERROR(SUMIFS(Dataset!$I:$I,Dataset!$M:$M,Duration_per_transaction!$A30,Dataset!$K:$K,Duration_per_transaction!E$1),"not completed")</f>
        <v>44299</v>
      </c>
      <c r="F30" s="1">
        <f>SUMIFS(Dataset!$J:$J,Dataset!$M:$M,Duration_per_transaction!$A30,Dataset!$K:$K,Duration_per_transaction!F$1)</f>
        <v>0.75694444444444453</v>
      </c>
      <c r="G30" s="18" t="str">
        <f t="shared" si="6"/>
        <v>13/04/2021  18:10:00</v>
      </c>
      <c r="H30">
        <f t="shared" si="1"/>
        <v>3</v>
      </c>
      <c r="I30">
        <f t="shared" si="5"/>
        <v>53.600000000093132</v>
      </c>
      <c r="J30" t="s">
        <v>19</v>
      </c>
      <c r="K30">
        <f>COUNTIF(Dataset!$M:$M,Duration_per_transaction!A30)</f>
        <v>3</v>
      </c>
      <c r="L30" t="str">
        <f t="shared" si="4"/>
        <v>delay</v>
      </c>
    </row>
    <row r="31" spans="1:12" x14ac:dyDescent="0.25">
      <c r="A31" s="8">
        <v>66</v>
      </c>
      <c r="B31" s="2">
        <f>IFERROR(SUMIFS(Dataset!$I:$I,Dataset!$M:$M,Duration_per_transaction!$A31,Dataset!$K:$K,Duration_per_transaction!B$1),"not completed")</f>
        <v>44305</v>
      </c>
      <c r="C31" s="1">
        <f>SUMIFS(Dataset!$J:$J,Dataset!$M:$M,Duration_per_transaction!$A31,Dataset!$K:$K,Duration_per_transaction!C$1)</f>
        <v>0.55138888888888882</v>
      </c>
      <c r="D31" s="18" t="str">
        <f t="shared" si="3"/>
        <v>19/04/2021  13:14:00</v>
      </c>
      <c r="E31" s="2">
        <f>IFERROR(SUMIFS(Dataset!$I:$I,Dataset!$M:$M,Duration_per_transaction!$A31,Dataset!$K:$K,Duration_per_transaction!E$1),"not completed")</f>
        <v>44306</v>
      </c>
      <c r="F31" s="1">
        <f>SUMIFS(Dataset!$J:$J,Dataset!$M:$M,Duration_per_transaction!$A31,Dataset!$K:$K,Duration_per_transaction!F$1)</f>
        <v>0.52361111111111114</v>
      </c>
      <c r="G31" s="18" t="str">
        <f t="shared" si="6"/>
        <v>20/04/2021  12:34:00</v>
      </c>
      <c r="H31">
        <f t="shared" si="1"/>
        <v>2</v>
      </c>
      <c r="I31">
        <f t="shared" si="5"/>
        <v>23.333333333255723</v>
      </c>
      <c r="J31" t="s">
        <v>19</v>
      </c>
      <c r="K31">
        <f>COUNTIF(Dataset!$M:$M,Duration_per_transaction!A31)</f>
        <v>2</v>
      </c>
      <c r="L31" t="str">
        <f t="shared" si="4"/>
        <v>no delay</v>
      </c>
    </row>
    <row r="32" spans="1:12" x14ac:dyDescent="0.25">
      <c r="A32" s="8">
        <v>68</v>
      </c>
      <c r="B32" s="2">
        <f>IFERROR(SUMIFS(Dataset!$I:$I,Dataset!$M:$M,Duration_per_transaction!$A32,Dataset!$K:$K,Duration_per_transaction!B$1),"not completed")</f>
        <v>44388</v>
      </c>
      <c r="C32" s="1">
        <f>SUMIFS(Dataset!$J:$J,Dataset!$M:$M,Duration_per_transaction!$A32,Dataset!$K:$K,Duration_per_transaction!C$1)</f>
        <v>0.42430555555555555</v>
      </c>
      <c r="D32" s="18" t="str">
        <f t="shared" si="3"/>
        <v>11/07/2021  10:11:00</v>
      </c>
      <c r="E32" s="2">
        <f>IFERROR(SUMIFS(Dataset!$I:$I,Dataset!$M:$M,Duration_per_transaction!$A32,Dataset!$K:$K,Duration_per_transaction!E$1),"not completed")</f>
        <v>0</v>
      </c>
      <c r="F32" s="1">
        <f>SUMIFS(Dataset!$J:$J,Dataset!$M:$M,Duration_per_transaction!$A32,Dataset!$K:$K,Duration_per_transaction!F$1)</f>
        <v>0</v>
      </c>
      <c r="G32" s="18" t="str">
        <f t="shared" si="6"/>
        <v>00/01/1900  00:00:00</v>
      </c>
      <c r="H32">
        <f t="shared" si="1"/>
        <v>0</v>
      </c>
      <c r="I32">
        <f t="shared" si="5"/>
        <v>0</v>
      </c>
      <c r="J32" t="s">
        <v>31</v>
      </c>
      <c r="K32">
        <f>COUNTIF(Dataset!$M:$M,Duration_per_transaction!A32)</f>
        <v>2</v>
      </c>
      <c r="L32" t="str">
        <f t="shared" si="4"/>
        <v>delay</v>
      </c>
    </row>
    <row r="33" spans="1:12" x14ac:dyDescent="0.25">
      <c r="A33" s="8">
        <v>69</v>
      </c>
      <c r="B33" s="2">
        <f>IFERROR(SUMIFS(Dataset!$I:$I,Dataset!$M:$M,Duration_per_transaction!$A33,Dataset!$K:$K,Duration_per_transaction!B$1),"not completed")</f>
        <v>44388</v>
      </c>
      <c r="C33" s="1">
        <f>SUMIFS(Dataset!$J:$J,Dataset!$M:$M,Duration_per_transaction!$A33,Dataset!$K:$K,Duration_per_transaction!C$1)</f>
        <v>0.52986111111111112</v>
      </c>
      <c r="D33" s="18" t="str">
        <f t="shared" si="3"/>
        <v>11/07/2021  12:43:00</v>
      </c>
      <c r="E33" s="2">
        <f>IFERROR(SUMIFS(Dataset!$I:$I,Dataset!$M:$M,Duration_per_transaction!$A33,Dataset!$K:$K,Duration_per_transaction!E$1),"not completed")</f>
        <v>0</v>
      </c>
      <c r="F33" s="1">
        <f>SUMIFS(Dataset!$J:$J,Dataset!$M:$M,Duration_per_transaction!$A33,Dataset!$K:$K,Duration_per_transaction!F$1)</f>
        <v>0</v>
      </c>
      <c r="G33" s="18" t="str">
        <f t="shared" si="6"/>
        <v>00/01/1900  00:00:00</v>
      </c>
      <c r="H33">
        <f t="shared" si="1"/>
        <v>0</v>
      </c>
      <c r="I33">
        <f t="shared" si="5"/>
        <v>0</v>
      </c>
      <c r="J33" t="s">
        <v>31</v>
      </c>
      <c r="K33">
        <f>COUNTIF(Dataset!$M:$M,Duration_per_transaction!A33)</f>
        <v>3</v>
      </c>
      <c r="L33" t="str">
        <f t="shared" si="4"/>
        <v>delay</v>
      </c>
    </row>
    <row r="34" spans="1:12" x14ac:dyDescent="0.25">
      <c r="A34" s="8">
        <v>73</v>
      </c>
      <c r="B34" s="2">
        <f>IFERROR(SUMIFS(Dataset!$I:$I,Dataset!$M:$M,Duration_per_transaction!$A34,Dataset!$K:$K,Duration_per_transaction!B$1),"not completed")</f>
        <v>44454</v>
      </c>
      <c r="C34" s="1">
        <f>SUMIFS(Dataset!$J:$J,Dataset!$M:$M,Duration_per_transaction!$A34,Dataset!$K:$K,Duration_per_transaction!C$1)</f>
        <v>0.43263888888888885</v>
      </c>
      <c r="D34" s="18" t="str">
        <f t="shared" si="3"/>
        <v>15/09/2021  10:23:00</v>
      </c>
      <c r="E34" s="2">
        <f>IFERROR(SUMIFS(Dataset!$I:$I,Dataset!$M:$M,Duration_per_transaction!$A34,Dataset!$K:$K,Duration_per_transaction!E$1),"not completed")</f>
        <v>0</v>
      </c>
      <c r="F34" s="1">
        <f>SUMIFS(Dataset!$J:$J,Dataset!$M:$M,Duration_per_transaction!$A34,Dataset!$K:$K,Duration_per_transaction!F$1)</f>
        <v>0</v>
      </c>
      <c r="G34" s="18" t="str">
        <f t="shared" si="6"/>
        <v>00/01/1900  00:00:00</v>
      </c>
      <c r="H34">
        <f t="shared" si="1"/>
        <v>0</v>
      </c>
      <c r="I34">
        <f t="shared" si="5"/>
        <v>0</v>
      </c>
      <c r="J34" t="s">
        <v>36</v>
      </c>
      <c r="K34">
        <f>COUNTIF(Dataset!$M:$M,Duration_per_transaction!A34)</f>
        <v>3</v>
      </c>
      <c r="L34" t="str">
        <f t="shared" si="4"/>
        <v>delay</v>
      </c>
    </row>
    <row r="35" spans="1:12" x14ac:dyDescent="0.25">
      <c r="A35" s="8">
        <v>76</v>
      </c>
      <c r="B35" s="2">
        <f>IFERROR(SUMIFS(Dataset!$I:$I,Dataset!$M:$M,Duration_per_transaction!$A35,Dataset!$K:$K,Duration_per_transaction!B$1),"not completed")</f>
        <v>44474</v>
      </c>
      <c r="C35" s="1">
        <f>SUMIFS(Dataset!$J:$J,Dataset!$M:$M,Duration_per_transaction!$A35,Dataset!$K:$K,Duration_per_transaction!C$1)</f>
        <v>0.52986111111111112</v>
      </c>
      <c r="D35" s="18" t="str">
        <f t="shared" si="3"/>
        <v>05/10/2021  12:43:00</v>
      </c>
      <c r="E35" s="2">
        <f>IFERROR(SUMIFS(Dataset!$I:$I,Dataset!$M:$M,Duration_per_transaction!$A35,Dataset!$K:$K,Duration_per_transaction!E$1),"not completed")</f>
        <v>0</v>
      </c>
      <c r="F35" s="1">
        <f>SUMIFS(Dataset!$J:$J,Dataset!$M:$M,Duration_per_transaction!$A35,Dataset!$K:$K,Duration_per_transaction!F$1)</f>
        <v>0</v>
      </c>
      <c r="G35" s="18" t="str">
        <f t="shared" si="6"/>
        <v>00/01/1900  00:00:00</v>
      </c>
      <c r="H35">
        <f t="shared" si="1"/>
        <v>0</v>
      </c>
      <c r="I35">
        <f t="shared" si="5"/>
        <v>0</v>
      </c>
      <c r="J35" t="s">
        <v>22</v>
      </c>
      <c r="K35">
        <f>COUNTIF(Dataset!$M:$M,Duration_per_transaction!A35)</f>
        <v>3</v>
      </c>
      <c r="L35" t="str">
        <f t="shared" si="4"/>
        <v>delay</v>
      </c>
    </row>
    <row r="36" spans="1:12" x14ac:dyDescent="0.25">
      <c r="A36" s="8">
        <v>79</v>
      </c>
      <c r="B36" s="2">
        <f>IFERROR(SUMIFS(Dataset!$I:$I,Dataset!$M:$M,Duration_per_transaction!$A36,Dataset!$K:$K,Duration_per_transaction!B$1),"not completed")</f>
        <v>44502</v>
      </c>
      <c r="C36" s="1">
        <f>SUMIFS(Dataset!$J:$J,Dataset!$M:$M,Duration_per_transaction!$A36,Dataset!$K:$K,Duration_per_transaction!C$1)</f>
        <v>0.35694444444444445</v>
      </c>
      <c r="D36" s="18" t="str">
        <f t="shared" si="3"/>
        <v>02/11/2021  08:34:00</v>
      </c>
      <c r="E36" s="2">
        <f>IFERROR(SUMIFS(Dataset!$I:$I,Dataset!$M:$M,Duration_per_transaction!$A36,Dataset!$K:$K,Duration_per_transaction!E$1),"not completed")</f>
        <v>44503</v>
      </c>
      <c r="F36" s="1">
        <f>SUMIFS(Dataset!$J:$J,Dataset!$M:$M,Duration_per_transaction!$A36,Dataset!$K:$K,Duration_per_transaction!F$1)</f>
        <v>0.7319444444444444</v>
      </c>
      <c r="G36" s="18" t="str">
        <f t="shared" si="6"/>
        <v>03/11/2021  17:34:00</v>
      </c>
      <c r="H36">
        <f t="shared" si="1"/>
        <v>2</v>
      </c>
      <c r="I36">
        <f t="shared" si="5"/>
        <v>33</v>
      </c>
      <c r="J36" t="s">
        <v>19</v>
      </c>
      <c r="K36">
        <f>COUNTIF(Dataset!$M:$M,Duration_per_transaction!A36)</f>
        <v>3</v>
      </c>
      <c r="L36" t="str">
        <f t="shared" si="4"/>
        <v>delay</v>
      </c>
    </row>
    <row r="37" spans="1:12" x14ac:dyDescent="0.25">
      <c r="A37" s="8">
        <v>82</v>
      </c>
      <c r="B37" s="2">
        <f>IFERROR(SUMIFS(Dataset!$I:$I,Dataset!$M:$M,Duration_per_transaction!$A37,Dataset!$K:$K,Duration_per_transaction!B$1),"not completed")</f>
        <v>44520</v>
      </c>
      <c r="C37" s="1">
        <f>SUMIFS(Dataset!$J:$J,Dataset!$M:$M,Duration_per_transaction!$A37,Dataset!$K:$K,Duration_per_transaction!C$1)</f>
        <v>0.43263888888888885</v>
      </c>
      <c r="D37" s="18" t="str">
        <f t="shared" si="3"/>
        <v>20/11/2021  10:23:00</v>
      </c>
      <c r="E37" s="2">
        <f>IFERROR(SUMIFS(Dataset!$I:$I,Dataset!$M:$M,Duration_per_transaction!$A37,Dataset!$K:$K,Duration_per_transaction!E$1),"not completed")</f>
        <v>44521</v>
      </c>
      <c r="F37" s="1">
        <f>SUMIFS(Dataset!$J:$J,Dataset!$M:$M,Duration_per_transaction!$A37,Dataset!$K:$K,Duration_per_transaction!F$1)</f>
        <v>0.48055555555555557</v>
      </c>
      <c r="G37" s="18" t="str">
        <f t="shared" si="6"/>
        <v>21/11/2021  11:32:00</v>
      </c>
      <c r="H37">
        <f t="shared" si="1"/>
        <v>2</v>
      </c>
      <c r="I37">
        <f t="shared" si="5"/>
        <v>25.150000000081491</v>
      </c>
      <c r="J37" t="s">
        <v>19</v>
      </c>
      <c r="K37">
        <f>COUNTIF(Dataset!$M:$M,Duration_per_transaction!A37)</f>
        <v>2</v>
      </c>
      <c r="L37" t="str">
        <f t="shared" si="4"/>
        <v>no delay</v>
      </c>
    </row>
    <row r="38" spans="1:12" x14ac:dyDescent="0.25">
      <c r="A38" s="8">
        <v>84</v>
      </c>
      <c r="B38" s="2">
        <f>IFERROR(SUMIFS(Dataset!$I:$I,Dataset!$M:$M,Duration_per_transaction!$A38,Dataset!$K:$K,Duration_per_transaction!B$1),"not completed")</f>
        <v>44522</v>
      </c>
      <c r="C38" s="1">
        <f>SUMIFS(Dataset!$J:$J,Dataset!$M:$M,Duration_per_transaction!$A38,Dataset!$K:$K,Duration_per_transaction!C$1)</f>
        <v>0.46666666666666662</v>
      </c>
      <c r="D38" s="18" t="str">
        <f t="shared" si="3"/>
        <v>22/11/2021  11:12:00</v>
      </c>
      <c r="E38" s="2">
        <f>IFERROR(SUMIFS(Dataset!$I:$I,Dataset!$M:$M,Duration_per_transaction!$A38,Dataset!$K:$K,Duration_per_transaction!E$1),"not completed")</f>
        <v>44524</v>
      </c>
      <c r="F38" s="1">
        <f>SUMIFS(Dataset!$J:$J,Dataset!$M:$M,Duration_per_transaction!$A38,Dataset!$K:$K,Duration_per_transaction!F$1)</f>
        <v>0.61388888888888882</v>
      </c>
      <c r="G38" s="18" t="str">
        <f t="shared" si="6"/>
        <v>24/11/2021  14:44:00</v>
      </c>
      <c r="H38">
        <f t="shared" si="1"/>
        <v>3</v>
      </c>
      <c r="I38">
        <f t="shared" si="5"/>
        <v>51.533333333325572</v>
      </c>
      <c r="J38" t="s">
        <v>19</v>
      </c>
      <c r="K38">
        <f>COUNTIF(Dataset!$M:$M,Duration_per_transaction!A38)</f>
        <v>2</v>
      </c>
      <c r="L38" t="str">
        <f t="shared" si="4"/>
        <v>no delay</v>
      </c>
    </row>
    <row r="39" spans="1:12" x14ac:dyDescent="0.25">
      <c r="A39" s="8">
        <v>86</v>
      </c>
      <c r="B39" s="2">
        <f>IFERROR(SUMIFS(Dataset!$I:$I,Dataset!$M:$M,Duration_per_transaction!$A39,Dataset!$K:$K,Duration_per_transaction!B$1),"not completed")</f>
        <v>44549</v>
      </c>
      <c r="C39" s="1">
        <f>SUMIFS(Dataset!$J:$J,Dataset!$M:$M,Duration_per_transaction!$A39,Dataset!$K:$K,Duration_per_transaction!C$1)</f>
        <v>0.42499999999999999</v>
      </c>
      <c r="D39" s="18" t="str">
        <f t="shared" si="3"/>
        <v>19/12/2021  10:12:00</v>
      </c>
      <c r="E39" s="2">
        <f>IFERROR(SUMIFS(Dataset!$I:$I,Dataset!$M:$M,Duration_per_transaction!$A39,Dataset!$K:$K,Duration_per_transaction!E$1),"not completed")</f>
        <v>44550</v>
      </c>
      <c r="F39" s="1">
        <f>SUMIFS(Dataset!$J:$J,Dataset!$M:$M,Duration_per_transaction!$A39,Dataset!$K:$K,Duration_per_transaction!F$1)</f>
        <v>1</v>
      </c>
      <c r="G39" s="18" t="str">
        <f t="shared" si="6"/>
        <v>21/12/2021  00:00:00</v>
      </c>
      <c r="H39">
        <f t="shared" si="1"/>
        <v>2</v>
      </c>
      <c r="I39">
        <f t="shared" si="5"/>
        <v>37.799999999930151</v>
      </c>
      <c r="J39" t="s">
        <v>19</v>
      </c>
      <c r="K39">
        <f>COUNTIF(Dataset!$M:$M,Duration_per_transaction!A39)</f>
        <v>3</v>
      </c>
      <c r="L39" t="str">
        <f t="shared" si="4"/>
        <v>delay</v>
      </c>
    </row>
    <row r="40" spans="1:12" x14ac:dyDescent="0.25">
      <c r="A40" s="8">
        <v>89</v>
      </c>
      <c r="B40" s="2">
        <f>IFERROR(SUMIFS(Dataset!$I:$I,Dataset!$M:$M,Duration_per_transaction!$A40,Dataset!$K:$K,Duration_per_transaction!B$1),"not completed")</f>
        <v>44571</v>
      </c>
      <c r="C40" s="1">
        <f>SUMIFS(Dataset!$J:$J,Dataset!$M:$M,Duration_per_transaction!$A40,Dataset!$K:$K,Duration_per_transaction!C$1)</f>
        <v>0.52986111111111112</v>
      </c>
      <c r="D40" s="18" t="str">
        <f t="shared" si="3"/>
        <v>10/01/2022  12:43:00</v>
      </c>
      <c r="E40" s="2">
        <f>IFERROR(SUMIFS(Dataset!$I:$I,Dataset!$M:$M,Duration_per_transaction!$A40,Dataset!$K:$K,Duration_per_transaction!E$1),"not completed")</f>
        <v>0</v>
      </c>
      <c r="F40" s="1">
        <f>SUMIFS(Dataset!$J:$J,Dataset!$M:$M,Duration_per_transaction!$A40,Dataset!$K:$K,Duration_per_transaction!F$1)</f>
        <v>0</v>
      </c>
      <c r="G40" s="18" t="str">
        <f t="shared" si="6"/>
        <v>00/01/1900  00:00:00</v>
      </c>
      <c r="H40">
        <f t="shared" si="1"/>
        <v>0</v>
      </c>
      <c r="I40">
        <f t="shared" si="5"/>
        <v>0</v>
      </c>
      <c r="J40" t="s">
        <v>22</v>
      </c>
      <c r="K40">
        <f>COUNTIF(Dataset!$M:$M,Duration_per_transaction!A40)</f>
        <v>3</v>
      </c>
      <c r="L40" t="str">
        <f t="shared" si="4"/>
        <v>delay</v>
      </c>
    </row>
    <row r="43" spans="1:12" x14ac:dyDescent="0.25">
      <c r="L43" s="19"/>
    </row>
  </sheetData>
  <autoFilter ref="A1:L40" xr:uid="{EE7805C4-6664-42C5-A372-D409F607BD3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Dataset</vt:lpstr>
      <vt:lpstr>Duration_per_transaction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Kseniia Ilchenko</dc:creator>
  <cp:lastModifiedBy>Administrateur</cp:lastModifiedBy>
  <dcterms:created xsi:type="dcterms:W3CDTF">2022-01-21T07:37:37Z</dcterms:created>
  <dcterms:modified xsi:type="dcterms:W3CDTF">2022-04-01T15:48:52Z</dcterms:modified>
</cp:coreProperties>
</file>