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<sst xmlns="http://schemas.openxmlformats.org/spreadsheetml/2006/main" count="531" uniqueCount="320">
  <si>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</si>
  <si>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</si>
  <si>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</si>
  <si>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</si>
  <si>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</si>
  <si>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</si>
  <si>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</si>
  <si>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</si>
  <si>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</si>
  <si>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</si>
  <si>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</si>
  <si>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</si>
  <si>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</si>
  <si>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</si>
  <si>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Junho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</si>
  <si>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</si>
  <si>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</si>
  <si>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</si>
  <si>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</si>
  <si>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</si>
  <si>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</si>
  <si>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</si>
  <si>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</si>
  <si>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</si>
  <si>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</si>
  <si>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</si>
  <si>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</si>
  <si>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1.12.005</t>
  </si>
  <si>
    <t>Mens. Integral 10h- Infan. 3 e 4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</si>
  <si>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</si>
  <si>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</si>
  <si>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</si>
  <si>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</si>
  <si>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</si>
  <si>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</si>
  <si>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</si>
  <si>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</si>
  <si>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</si>
  <si>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</si>
  <si>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</si>
  <si>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</si>
  <si>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</si>
  <si>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</si>
  <si>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</si>
  <si>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1.14.003</t>
  </si>
  <si>
    <t>Mens. Integral - Fund II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</si>
  <si>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</si>
  <si>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</si>
  <si>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</si>
  <si>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</si>
  <si>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</si>
  <si>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</si>
  <si>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1.14.007</t>
  </si>
  <si>
    <t>Mensalidade Fundamental - Isaac</t>
  </si>
  <si>
    <t>TRANSFERÊNCIA ENTRE CONTAS ENTRADA</t>
  </si>
  <si>
    <t>1.21.001</t>
  </si>
  <si>
    <t>Ballet</t>
  </si>
  <si>
    <t>DESPESAS</t>
  </si>
  <si>
    <t>VALOR</t>
  </si>
  <si>
    <t>1.21.004</t>
  </si>
  <si>
    <t>Street Dance</t>
  </si>
  <si>
    <t>SERVIÇOS BÁSICOS</t>
  </si>
  <si>
    <t>1.21.005</t>
  </si>
  <si>
    <t>Futsal</t>
  </si>
  <si>
    <t>GERAIS</t>
  </si>
  <si>
    <t>1.21.009</t>
  </si>
  <si>
    <t>Natação</t>
  </si>
  <si>
    <t>1.21.014</t>
  </si>
  <si>
    <t>Karatê</t>
  </si>
  <si>
    <t>SERVIÇOS CONTRATADOS</t>
  </si>
  <si>
    <t>1.21.008</t>
  </si>
  <si>
    <t>Armário</t>
  </si>
  <si>
    <t>1.22.001</t>
  </si>
  <si>
    <t>Apostilas Anglo e complementares</t>
  </si>
  <si>
    <t>SALÁRIOS E ENCARGOS</t>
  </si>
  <si>
    <t>1.22.002</t>
  </si>
  <si>
    <t>Cópias para tarefas/trabalho</t>
  </si>
  <si>
    <t>BENEFÍCIOS</t>
  </si>
  <si>
    <t>1.22.003</t>
  </si>
  <si>
    <t>Avaliação substitutiva</t>
  </si>
  <si>
    <t>ESTAGIARIOS</t>
  </si>
  <si>
    <t>1.22.005</t>
  </si>
  <si>
    <t>Taxa de documentos</t>
  </si>
  <si>
    <t>1.22.006</t>
  </si>
  <si>
    <t>Paradidático</t>
  </si>
  <si>
    <t>TRIBUTÁRIAS</t>
  </si>
  <si>
    <t>1.23.005</t>
  </si>
  <si>
    <t>Curso de Férias</t>
  </si>
  <si>
    <t>SEGUROS</t>
  </si>
  <si>
    <t>1.24.001</t>
  </si>
  <si>
    <t>Revenda de lanches</t>
  </si>
  <si>
    <t>REMATRICULA</t>
  </si>
  <si>
    <t>1.24.006</t>
  </si>
  <si>
    <t>Revenda Estante Mágica</t>
  </si>
  <si>
    <t>SÓCIAS</t>
  </si>
  <si>
    <t>1.24.007</t>
  </si>
  <si>
    <t>Revenda Almoço</t>
  </si>
  <si>
    <t>CUSTO REVENDAS DIVERSAS</t>
  </si>
  <si>
    <t>1.25.001</t>
  </si>
  <si>
    <t>Lembrancinha dia das mães</t>
  </si>
  <si>
    <t>1.25.003</t>
  </si>
  <si>
    <t>Passeios</t>
  </si>
  <si>
    <t>1.25.002</t>
  </si>
  <si>
    <t>Lembrancinha dia dos pais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</si>
  <si>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</si>
  <si>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</si>
  <si>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</si>
  <si>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</si>
  <si>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</si>
  <si>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</si>
  <si>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</si>
  <si>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</si>
  <si>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1.25.008</t>
  </si>
  <si>
    <t>Bingo Festa Junina</t>
  </si>
  <si>
    <t>Saldo final:</t>
  </si>
  <si>
    <t>1.25.007</t>
  </si>
  <si>
    <t>Cartela/Princ. Festa Junina</t>
  </si>
  <si>
    <t>1.25.010</t>
  </si>
  <si>
    <t>Formatura</t>
  </si>
  <si>
    <t>1.25.014</t>
  </si>
  <si>
    <t>Acampamento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</si>
  <si>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</si>
  <si>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</si>
  <si>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</si>
  <si>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</si>
  <si>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</si>
  <si>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</si>
  <si>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</si>
  <si>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</si>
  <si>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</si>
  <si>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</si>
  <si>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</si>
  <si>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</si>
  <si>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</si>
  <si>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</si>
  <si>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</si>
  <si>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</si>
  <si>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</si>
  <si>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</si>
  <si>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</si>
  <si>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</si>
  <si>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</si>
  <si>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</si>
  <si>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</si>
  <si>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</si>
  <si>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</si>
  <si>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</si>
  <si>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</si>
  <si>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</si>
  <si>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</si>
  <si>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</si>
  <si>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</si>
  <si>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</si>
  <si>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</si>
  <si>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</si>
  <si>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</si>
  <si>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</si>
  <si>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</si>
  <si>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</si>
  <si>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</si>
  <si>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</si>
  <si>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</si>
  <si>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</si>
  <si>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</si>
  <si>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</si>
  <si>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</si>
  <si>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</si>
  <si>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</si>
  <si>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</si>
  <si>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</si>
  <si>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2.02.302 </t>
  </si>
  <si>
    <t>Material de limpeza e higiene</t>
  </si>
  <si>
    <t>2.02.301 </t>
  </si>
  <si>
    <t>Material de cozinha</t>
  </si>
  <si>
    <t>2.02.600 </t>
  </si>
  <si>
    <t>OUTRAS DEPESAS GERAIS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</si>
  <si>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</si>
  <si>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</si>
  <si>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</si>
  <si>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</si>
  <si>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</si>
  <si>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</si>
  <si>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</si>
  <si>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</si>
  <si>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</si>
  <si>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</si>
  <si>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</si>
  <si>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</si>
  <si>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</si>
  <si>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</si>
  <si>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</si>
  <si>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</si>
  <si>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</si>
  <si>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</si>
  <si>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</si>
  <si>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</si>
  <si>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</si>
  <si>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</si>
  <si>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</si>
  <si>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</si>
  <si>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2.03.021 </t>
  </si>
  <si>
    <t>Serviços de medicina do trabalho</t>
  </si>
  <si>
    <t>2.03.020 </t>
  </si>
  <si>
    <t>Segurança unidade 3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</si>
  <si>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</si>
  <si>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</si>
  <si>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</si>
  <si>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</si>
  <si>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</si>
  <si>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</si>
  <si>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</si>
  <si>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</si>
  <si>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</si>
  <si>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</si>
  <si>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</si>
  <si>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</si>
  <si>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</si>
  <si>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</si>
  <si>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</si>
  <si>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</si>
  <si>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</si>
  <si>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</si>
  <si>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</si>
  <si>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</si>
  <si>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</si>
  <si>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</si>
  <si>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</si>
  <si>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</si>
  <si>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</si>
  <si>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</si>
  <si>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</si>
  <si>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</si>
  <si>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</si>
  <si>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</si>
  <si>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</si>
  <si>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</si>
  <si>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2.04.012 </t>
  </si>
  <si>
    <t>13º Salário</t>
  </si>
  <si>
    <t>2.04.013 </t>
  </si>
  <si>
    <t>Férias funcionários 1/3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</si>
  <si>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</si>
  <si>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</si>
  <si>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</si>
  <si>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</si>
  <si>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</si>
  <si>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</si>
  <si>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</si>
  <si>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</si>
  <si>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</si>
  <si>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</si>
  <si>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</si>
  <si>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</si>
  <si>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</si>
  <si>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</si>
  <si>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2.07.003 </t>
  </si>
  <si>
    <t>Tarifas bancárias</t>
  </si>
  <si>
    <t>2.06.005 </t>
  </si>
  <si>
    <t>Seguro estagiários</t>
  </si>
  <si>
    <t>2.12.101 </t>
  </si>
  <si>
    <t>Iptu unidade 3</t>
  </si>
  <si>
    <t>2.12.102 </t>
  </si>
  <si>
    <t>Iptu unidade 1</t>
  </si>
  <si>
    <t>2.07.004 </t>
  </si>
  <si>
    <t>Comissão cartão débito/crédito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</si>
  <si>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</si>
  <si>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</si>
  <si>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</si>
  <si>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</si>
  <si>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</si>
  <si>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</si>
  <si>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</si>
  <si>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</si>
  <si>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2.14.004 </t>
  </si>
  <si>
    <t>Despesa c/ Seguro educacional</t>
  </si>
  <si>
    <t>2.17.001 </t>
  </si>
  <si>
    <t>Despesas sócias</t>
  </si>
  <si>
    <t>2.20.001 </t>
  </si>
  <si>
    <t>Lanches para revenda</t>
  </si>
  <si>
    <t>2.20.002 </t>
  </si>
  <si>
    <t>Sucos para revenda</t>
  </si>
  <si>
    <t>2.30.101 </t>
  </si>
  <si>
    <t>Formatura - Infantil 4</t>
  </si>
  <si>
    <t>2.30.102 </t>
  </si>
  <si>
    <t>Formatura 9ª ano</t>
  </si>
  <si>
    <t>2.30.103 </t>
  </si>
  <si>
    <t>Formatura 5º ano</t>
  </si>
  <si>
    <t>2.30.204</t>
  </si>
  <si>
    <t>Teatro Mostra de Dança</t>
  </si>
  <si>
    <t>2.30.301 </t>
  </si>
  <si>
    <t>Custos diversos festa junina</t>
  </si>
  <si>
    <t>2.30.300 </t>
  </si>
  <si>
    <t>FESTA JUNINA</t>
  </si>
  <si>
    <t>2.30.401 </t>
  </si>
  <si>
    <t>Custo diversos Olimpiada</t>
  </si>
  <si>
    <t>2.30.601 </t>
  </si>
  <si>
    <t>Passeios diversos</t>
  </si>
  <si>
    <t>2.30.701 </t>
  </si>
  <si>
    <t>Custo Dia das Mães</t>
  </si>
  <si>
    <t>2.30.702 </t>
  </si>
  <si>
    <t>Custo Dia dos Pais</t>
  </si>
  <si>
    <t>2.31.200 </t>
  </si>
  <si>
    <t>REPASSE EVENTO 3º</t>
  </si>
  <si>
    <t>2.30.801 </t>
  </si>
  <si>
    <t>Mostra Cultural Uni 1</t>
  </si>
  <si>
    <t>2.31.303 </t>
  </si>
  <si>
    <t>Dia do autógrafo</t>
  </si>
  <si>
    <t>2.30.802 </t>
  </si>
  <si>
    <t>Mostra Cultural Uni 2</t>
  </si>
  <si>
    <t>2.40.001 </t>
  </si>
  <si>
    <t>Sophia - Sistema de Gestão</t>
  </si>
  <si>
    <t>2.31.300 </t>
  </si>
  <si>
    <t>EVENTOS PEDAGÓGICOS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</si>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</sst>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176" formatCode="&quot;R$&quot;#,##0.00;[Red]\-&quot;R$&quot;#,##0.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wrapText="1" readingOrder="1"/>
    </xf>
    <xf numFmtId="0" fontId="3" fillId="0" borderId="1" xfId="0" applyFont="1" applyFill="1" applyBorder="1" applyAlignment="1">
      <alignment wrapText="1" readingOrder="1"/>
    </xf>
    <xf numFmtId="0" fontId="4" fillId="0" borderId="1" xfId="0" applyFont="1" applyFill="1" applyBorder="1" applyAlignment="1">
      <alignment wrapText="1" readingOrder="1"/>
    </xf>
    <xf numFmtId="3" fontId="4" fillId="2" borderId="1" xfId="0" applyNumberFormat="1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wrapText="1" readingOrder="1"/>
    </xf>
    <xf numFmtId="3" fontId="4" fillId="0" borderId="1" xfId="0" applyNumberFormat="1" applyFont="1" applyFill="1" applyBorder="1" applyAlignment="1">
      <alignment horizontal="right" wrapText="1" readingOrder="1"/>
    </xf>
    <xf numFmtId="0" fontId="4" fillId="3" borderId="1" xfId="0" applyFont="1" applyFill="1" applyBorder="1" applyAlignment="1">
      <alignment wrapText="1" readingOrder="1"/>
    </xf>
    <xf numFmtId="3" fontId="4" fillId="4" borderId="1" xfId="0" applyNumberFormat="1" applyFont="1" applyFill="1" applyBorder="1" applyAlignment="1">
      <alignment horizontal="right" wrapText="1" readingOrder="1"/>
    </xf>
    <xf numFmtId="0" fontId="4" fillId="4" borderId="1" xfId="0" applyFont="1" applyFill="1" applyBorder="1" applyAlignment="1">
      <alignment wrapText="1" readingOrder="1"/>
    </xf>
    <xf numFmtId="0" fontId="4" fillId="0" borderId="0" xfId="0" applyFont="1" applyFill="1" applyAlignment="1">
      <alignment wrapText="1" readingOrder="1"/>
    </xf>
    <xf numFmtId="4" fontId="4" fillId="0" borderId="1" xfId="0" applyNumberFormat="1" applyFont="1" applyFill="1" applyBorder="1" applyAlignment="1">
      <alignment horizontal="right" wrapText="1" readingOrder="1"/>
    </xf>
    <xf numFmtId="0" fontId="3" fillId="0" borderId="2" xfId="0" applyFont="1" applyFill="1" applyBorder="1" applyAlignment="1">
      <alignment wrapText="1" readingOrder="1"/>
    </xf>
    <xf numFmtId="176" fontId="4" fillId="2" borderId="2" xfId="0" applyNumberFormat="1" applyFont="1" applyFill="1" applyBorder="1" applyAlignment="1">
      <alignment horizontal="right" wrapText="1" readingOrder="1"/>
    </xf>
    <xf numFmtId="176" fontId="4" fillId="2" borderId="1" xfId="0" applyNumberFormat="1" applyFont="1" applyFill="1" applyBorder="1" applyAlignment="1">
      <alignment horizontal="right" wrapText="1" readingOrder="1"/>
    </xf>
    <xf numFmtId="176" fontId="4" fillId="0" borderId="2" xfId="0" applyNumberFormat="1" applyFont="1" applyFill="1" applyBorder="1" applyAlignment="1">
      <alignment horizontal="right" wrapText="1" readingOrder="1"/>
    </xf>
    <xf numFmtId="176" fontId="4" fillId="0" borderId="1" xfId="0" applyNumberFormat="1" applyFont="1" applyFill="1" applyBorder="1" applyAlignment="1">
      <alignment horizontal="right" wrapText="1" readingOrder="1"/>
    </xf>
    <xf numFmtId="176" fontId="4" fillId="3" borderId="2" xfId="0" applyNumberFormat="1" applyFont="1" applyFill="1" applyBorder="1" applyAlignment="1">
      <alignment horizontal="right" wrapText="1" readingOrder="1"/>
    </xf>
    <xf numFmtId="176" fontId="4" fillId="3" borderId="1" xfId="0" applyNumberFormat="1" applyFont="1" applyFill="1" applyBorder="1" applyAlignment="1">
      <alignment horizontal="right" wrapText="1" readingOrder="1"/>
    </xf>
    <xf numFmtId="0" fontId="5" fillId="4" borderId="1" xfId="0" applyFont="1" applyFill="1" applyBorder="1" applyAlignment="1">
      <alignment wrapText="1" readingOrder="1"/>
    </xf>
    <xf numFmtId="176" fontId="6" fillId="4" borderId="2" xfId="0" applyNumberFormat="1" applyFont="1" applyFill="1" applyBorder="1" applyAlignment="1">
      <alignment horizontal="right" wrapText="1" readingOrder="1"/>
    </xf>
    <xf numFmtId="176" fontId="7" fillId="0" borderId="1" xfId="0" applyNumberFormat="1" applyFont="1" applyFill="1" applyBorder="1" applyAlignment="1">
      <alignment horizontal="right" wrapText="1" readingOrder="1"/>
    </xf>
    <xf numFmtId="8" fontId="6" fillId="0" borderId="2" xfId="0" applyNumberFormat="1" applyFont="1" applyFill="1" applyBorder="1" applyAlignment="1">
      <alignment horizontal="right" wrapText="1" readingOrder="1"/>
    </xf>
    <xf numFmtId="8" fontId="6" fillId="0" borderId="1" xfId="0" applyNumberFormat="1" applyFont="1" applyFill="1" applyBorder="1" applyAlignment="1">
      <alignment horizontal="right" wrapText="1" readingOrder="1"/>
    </xf>
    <xf numFmtId="8" fontId="6" fillId="3" borderId="2" xfId="0" applyNumberFormat="1" applyFont="1" applyFill="1" applyBorder="1" applyAlignment="1">
      <alignment horizontal="right" wrapText="1" readingOrder="1"/>
    </xf>
    <xf numFmtId="8" fontId="6" fillId="3" borderId="1" xfId="0" applyNumberFormat="1" applyFont="1" applyFill="1" applyBorder="1" applyAlignment="1">
      <alignment horizontal="right" wrapText="1" readingOrder="1"/>
    </xf>
    <xf numFmtId="8" fontId="4" fillId="3" borderId="1" xfId="0" applyNumberFormat="1" applyFont="1" applyFill="1" applyBorder="1" applyAlignment="1">
      <alignment horizontal="right" wrapText="1" readingOrder="1"/>
    </xf>
    <xf numFmtId="0" fontId="3" fillId="0" borderId="0" xfId="0" applyFont="1" applyFill="1" applyAlignment="1">
      <alignment wrapText="1" readingOrder="1"/>
    </xf>
    <xf numFmtId="8" fontId="4" fillId="5" borderId="3" xfId="0" applyNumberFormat="1" applyFont="1" applyFill="1" applyBorder="1" applyAlignment="1">
      <alignment horizontal="right" wrapText="1" readingOrder="1"/>
    </xf>
    <xf numFmtId="8" fontId="4" fillId="5" borderId="0" xfId="0" applyNumberFormat="1" applyFont="1" applyFill="1" applyAlignment="1">
      <alignment horizontal="right" wrapText="1" readingOrder="1"/>
    </xf>
    <xf numFmtId="8" fontId="6" fillId="0" borderId="4" xfId="0" applyNumberFormat="1" applyFont="1" applyFill="1" applyBorder="1" applyAlignment="1">
      <alignment horizontal="right" wrapText="1" readingOrder="1"/>
    </xf>
    <xf numFmtId="8" fontId="4" fillId="3" borderId="1" xfId="0" applyNumberFormat="1" applyFont="1" applyFill="1" applyBorder="1" applyAlignment="1">
      <alignment wrapText="1" readingOrder="1"/>
    </xf>
    <xf numFmtId="0" fontId="4" fillId="0" borderId="0" xfId="0" applyFont="1">
      <alignment vertical="center"/>
    </xf>
    <xf numFmtId="176" fontId="6" fillId="0" borderId="1" xfId="0" applyNumberFormat="1" applyFont="1" applyFill="1" applyBorder="1" applyAlignment="1">
      <alignment horizontal="right" wrapText="1" readingOrder="1"/>
    </xf>
    <xf numFmtId="176" fontId="4" fillId="5" borderId="0" xfId="0" applyNumberFormat="1" applyFont="1" applyFill="1" applyAlignment="1">
      <alignment horizontal="right" wrapText="1" readingOrder="1"/>
    </xf>
    <xf numFmtId="0" fontId="8" fillId="0" borderId="5" xfId="0" applyFont="1" applyFill="1" applyBorder="1" applyAlignment="1">
      <alignment horizontal="center" vertical="top"/>
    </xf>
    <xf numFmtId="0" fontId="0" fillId="6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7"/>
  <sheetViews>
    <sheetView tabSelected="1" topLeftCell="F3" workbookViewId="0">
      <selection activeCell="P21" sqref="P21"/>
    </sheetView>
  </sheetViews>
  <sheetFormatPr defaultColWidth="7.31333333333333" defaultRowHeight="12.75"/>
  <cols>
    <col min="1" max="1" width="6.3" style="2" customWidth="1"/>
    <col min="2" max="2" width="4.40666666666667" style="2" customWidth="1"/>
    <col min="3" max="3" width="21.8" style="2" customWidth="1"/>
    <col min="4" max="4" width="7.31333333333333" style="2"/>
    <col min="5" max="5" width="6.5" style="2" customWidth="1"/>
    <col min="6" max="6" width="10.7" style="2" customWidth="1"/>
    <col min="7" max="7" width="12.1" style="2" customWidth="1"/>
    <col min="8" max="13" width="10.8066666666667" style="2" customWidth="1"/>
    <col min="14" max="14" width="10.8066666666667" style="2"/>
    <col min="15" max="15" width="8.3" style="2"/>
    <col min="16" max="16" width="7.31333333333333" style="2"/>
    <col min="17" max="17" width="8.1" style="2" customWidth="1"/>
    <col min="18" max="18" width="30.1" style="2" customWidth="1"/>
    <col min="19" max="20" width="8.3" style="2"/>
    <col min="21" max="23" width="7.31333333333333" style="2"/>
    <col min="24" max="24" width="8.8" style="2" customWidth="1"/>
    <col min="25" max="25" width="32.1" style="2" customWidth="1"/>
    <col min="26" max="16384" width="7.31333333333333" style="2"/>
  </cols>
  <sheetData>
    <row r="1" s="2" customFormat="1" ht="18" customHeight="1" spans="1:12">
      <c r="A1" s="3" t="s">
        <v>0</v>
      </c>
      <c r="B1" s="3"/>
      <c r="C1" s="3"/>
      <c r="D1" s="3"/>
      <c r="E1" s="3"/>
      <c r="F1" s="3"/>
      <c r="G1" s="3"/>
      <c r="H1" s="5"/>
      <c r="I1" s="5"/>
      <c r="J1" s="5"/>
      <c r="K1" s="5"/>
      <c r="L1" s="5"/>
    </row>
    <row r="2" s="2" customFormat="1" ht="26.25" spans="1:13">
      <c r="A2" s="4" t="s">
        <v>1</v>
      </c>
      <c r="B2" s="5" t="s">
        <v>2</v>
      </c>
      <c r="C2" s="5"/>
      <c r="D2" s="5"/>
      <c r="E2" s="4" t="s">
        <v>3</v>
      </c>
      <c r="F2" s="5" t="s">
        <v>2</v>
      </c>
      <c r="G2" s="5"/>
      <c r="H2" s="5"/>
      <c r="I2" s="5"/>
      <c r="J2" s="5"/>
      <c r="K2" s="5"/>
      <c r="L2" s="5"/>
      <c r="M2" s="5"/>
    </row>
    <row r="3" s="2" customFormat="1" ht="13.5" spans="1:13">
      <c r="A3" s="5"/>
      <c r="B3" s="5"/>
      <c r="C3" s="5"/>
      <c r="D3" s="5"/>
      <c r="E3" s="5"/>
      <c r="F3" s="4" t="s">
        <v>4</v>
      </c>
      <c r="G3" s="13">
        <v>101334.19</v>
      </c>
      <c r="H3" s="5"/>
      <c r="I3" s="5"/>
      <c r="J3" s="5"/>
      <c r="K3" s="5"/>
      <c r="L3" s="5"/>
      <c r="M3" s="5"/>
    </row>
    <row r="4" s="2" customFormat="1" ht="13.5" spans="1:13">
      <c r="A4" s="4" t="s">
        <v>5</v>
      </c>
      <c r="B4" s="5"/>
      <c r="C4" s="4" t="s">
        <v>6</v>
      </c>
      <c r="D4" s="5"/>
      <c r="E4" s="5"/>
      <c r="F4" s="4" t="s">
        <v>7</v>
      </c>
      <c r="G4" s="1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</row>
    <row r="5" s="2" customFormat="1" ht="13.5" spans="1:14">
      <c r="A5" s="6">
        <v>100000</v>
      </c>
      <c r="B5" s="7"/>
      <c r="C5" s="7" t="s">
        <v>15</v>
      </c>
      <c r="D5" s="7"/>
      <c r="E5" s="7"/>
      <c r="F5" s="7"/>
      <c r="G5" s="15">
        <v>1441261.84</v>
      </c>
      <c r="H5" s="16">
        <v>341391.75</v>
      </c>
      <c r="I5" s="16">
        <v>330669.81</v>
      </c>
      <c r="J5" s="16">
        <v>382575.52</v>
      </c>
      <c r="K5" s="16">
        <v>386624.76</v>
      </c>
      <c r="L5" s="16">
        <f>SUM(L6:L16)</f>
        <v>388762.9799</v>
      </c>
      <c r="M5" s="16">
        <f>SUM(M6:M16)</f>
        <v>343953.28</v>
      </c>
      <c r="N5" s="2">
        <f>SUM(Z8:Z45)</f>
        <v>343953.28</v>
      </c>
    </row>
    <row r="6" s="2" customFormat="1" ht="13.5" spans="1:13">
      <c r="A6" s="8">
        <v>110000</v>
      </c>
      <c r="B6" s="5"/>
      <c r="C6" s="5" t="s">
        <v>16</v>
      </c>
      <c r="D6" s="5"/>
      <c r="E6" s="5"/>
      <c r="F6" s="5"/>
      <c r="G6" s="17">
        <v>1041655.35</v>
      </c>
      <c r="H6" s="18">
        <v>243000.97</v>
      </c>
      <c r="I6" s="18">
        <v>224699.82</v>
      </c>
      <c r="J6" s="18">
        <v>285074.64</v>
      </c>
      <c r="K6" s="18">
        <v>288879.92</v>
      </c>
      <c r="L6" s="18">
        <f>SUM(S8:S17)</f>
        <v>285785.36</v>
      </c>
      <c r="M6" s="18">
        <f>SUM(Z8:Z16)</f>
        <v>282109.8</v>
      </c>
    </row>
    <row r="7" s="2" customFormat="1" ht="15.75" spans="1:26">
      <c r="A7" s="8">
        <v>120000</v>
      </c>
      <c r="B7" s="5"/>
      <c r="C7" s="5" t="s">
        <v>17</v>
      </c>
      <c r="D7" s="5"/>
      <c r="E7" s="5"/>
      <c r="F7" s="5"/>
      <c r="G7" s="17">
        <v>42</v>
      </c>
      <c r="H7" s="18">
        <v>0</v>
      </c>
      <c r="I7" s="18">
        <v>42</v>
      </c>
      <c r="J7" s="18">
        <v>0</v>
      </c>
      <c r="K7" s="18">
        <v>0</v>
      </c>
      <c r="L7" s="18">
        <v>0</v>
      </c>
      <c r="M7" s="18">
        <v>0</v>
      </c>
      <c r="Q7" s="37" t="s">
        <v>18</v>
      </c>
      <c r="R7" s="37" t="s">
        <v>19</v>
      </c>
      <c r="S7" s="37" t="s">
        <v>20</v>
      </c>
      <c r="X7" s="37" t="s">
        <v>18</v>
      </c>
      <c r="Y7" s="37" t="s">
        <v>19</v>
      </c>
      <c r="Z7" s="37" t="s">
        <v>20</v>
      </c>
    </row>
    <row r="8" s="2" customFormat="1" ht="15.75" spans="1:27">
      <c r="A8" s="8">
        <v>121000</v>
      </c>
      <c r="B8" s="5"/>
      <c r="C8" s="5" t="s">
        <v>21</v>
      </c>
      <c r="D8" s="5"/>
      <c r="E8" s="5"/>
      <c r="F8" s="5"/>
      <c r="G8" s="17">
        <v>22631.71</v>
      </c>
      <c r="H8" s="18">
        <v>3725.86</v>
      </c>
      <c r="I8" s="18">
        <v>3919.98</v>
      </c>
      <c r="J8" s="18">
        <v>11291.54</v>
      </c>
      <c r="K8" s="18">
        <v>3694.33</v>
      </c>
      <c r="L8" s="18">
        <f>SUM(S18:S24)</f>
        <v>9037.31</v>
      </c>
      <c r="M8" s="18">
        <f>SUM(Z17:Z21)</f>
        <v>6043.75</v>
      </c>
      <c r="Q8" s="1" t="s">
        <v>22</v>
      </c>
      <c r="R8" s="1" t="s">
        <v>23</v>
      </c>
      <c r="S8" s="1">
        <v>534.49</v>
      </c>
      <c r="T8" s="2" t="e">
        <f>SUM(#REF!)</f>
        <v>#REF!</v>
      </c>
      <c r="X8" s="1" t="s">
        <v>22</v>
      </c>
      <c r="Y8" s="1" t="s">
        <v>23</v>
      </c>
      <c r="Z8" s="1">
        <v>534.49</v>
      </c>
      <c r="AA8" s="2" t="e">
        <f>soma(Z8:Z9)</f>
        <v>#NAME?</v>
      </c>
    </row>
    <row r="9" s="2" customFormat="1" ht="15.75" spans="1:26">
      <c r="A9" s="8">
        <v>122000</v>
      </c>
      <c r="B9" s="5"/>
      <c r="C9" s="5" t="s">
        <v>24</v>
      </c>
      <c r="D9" s="5"/>
      <c r="E9" s="5"/>
      <c r="F9" s="5"/>
      <c r="G9" s="17">
        <v>285215.72</v>
      </c>
      <c r="H9" s="18">
        <v>92337.53</v>
      </c>
      <c r="I9" s="18">
        <v>67729.75</v>
      </c>
      <c r="J9" s="18">
        <v>60934.83</v>
      </c>
      <c r="K9" s="18">
        <v>64213.61</v>
      </c>
      <c r="L9" s="18">
        <f>SUM(S25:S28)</f>
        <v>51154.17</v>
      </c>
      <c r="M9" s="18">
        <f>SUM(Z22:Z26)</f>
        <v>11594.2</v>
      </c>
      <c r="N9" s="34">
        <v>43856.78</v>
      </c>
      <c r="Q9" s="1" t="s">
        <v>25</v>
      </c>
      <c r="R9" s="1" t="s">
        <v>26</v>
      </c>
      <c r="S9" s="1">
        <v>3795.2576</v>
      </c>
      <c r="X9" s="1" t="s">
        <v>27</v>
      </c>
      <c r="Y9" s="1" t="s">
        <v>28</v>
      </c>
      <c r="Z9" s="1">
        <v>60</v>
      </c>
    </row>
    <row r="10" s="2" customFormat="1" ht="15.75" spans="1:26">
      <c r="A10" s="8">
        <v>123000</v>
      </c>
      <c r="B10" s="5"/>
      <c r="C10" s="5" t="s">
        <v>29</v>
      </c>
      <c r="D10" s="5"/>
      <c r="E10" s="5"/>
      <c r="F10" s="5"/>
      <c r="G10" s="17">
        <v>825.79</v>
      </c>
      <c r="H10" s="18">
        <v>585.18</v>
      </c>
      <c r="I10" s="18">
        <v>240.61</v>
      </c>
      <c r="J10" s="18">
        <v>0</v>
      </c>
      <c r="K10" s="18">
        <v>0</v>
      </c>
      <c r="L10" s="18">
        <v>0</v>
      </c>
      <c r="M10" s="18">
        <f>Z27</f>
        <v>2712</v>
      </c>
      <c r="Q10" s="1" t="s">
        <v>30</v>
      </c>
      <c r="R10" s="1" t="s">
        <v>31</v>
      </c>
      <c r="S10" s="1">
        <v>141.4324</v>
      </c>
      <c r="X10" s="1" t="s">
        <v>25</v>
      </c>
      <c r="Y10" s="1" t="s">
        <v>26</v>
      </c>
      <c r="Z10" s="1">
        <v>601.03</v>
      </c>
    </row>
    <row r="11" s="2" customFormat="1" ht="15.75" spans="1:26">
      <c r="A11" s="8">
        <v>124000</v>
      </c>
      <c r="B11" s="5"/>
      <c r="C11" s="5" t="s">
        <v>32</v>
      </c>
      <c r="D11" s="5"/>
      <c r="E11" s="5"/>
      <c r="F11" s="5"/>
      <c r="G11" s="17">
        <v>11519</v>
      </c>
      <c r="H11" s="18">
        <v>821</v>
      </c>
      <c r="I11" s="18">
        <v>4203.85</v>
      </c>
      <c r="J11" s="18">
        <v>1207.3</v>
      </c>
      <c r="K11" s="18">
        <v>5286.85</v>
      </c>
      <c r="L11" s="18">
        <f>SUM(S29:S30)</f>
        <v>5168.5</v>
      </c>
      <c r="M11" s="18">
        <f>SUM(Z28:Z30)</f>
        <v>7349.45</v>
      </c>
      <c r="Q11" s="1" t="s">
        <v>33</v>
      </c>
      <c r="R11" s="1" t="s">
        <v>34</v>
      </c>
      <c r="S11" s="1">
        <v>19.8</v>
      </c>
      <c r="X11" s="1" t="s">
        <v>33</v>
      </c>
      <c r="Y11" s="1" t="s">
        <v>34</v>
      </c>
      <c r="Z11" s="1">
        <v>19.8</v>
      </c>
    </row>
    <row r="12" s="2" customFormat="1" ht="15.75" spans="1:26">
      <c r="A12" s="8">
        <v>125000</v>
      </c>
      <c r="B12" s="5"/>
      <c r="C12" s="5" t="s">
        <v>35</v>
      </c>
      <c r="D12" s="5"/>
      <c r="E12" s="5"/>
      <c r="F12" s="5"/>
      <c r="G12" s="17">
        <v>39825.84</v>
      </c>
      <c r="H12" s="18">
        <v>120</v>
      </c>
      <c r="I12" s="18">
        <v>3629.7</v>
      </c>
      <c r="J12" s="18">
        <v>13426.65</v>
      </c>
      <c r="K12" s="18">
        <v>22649.49</v>
      </c>
      <c r="L12" s="18">
        <v>30525.9399</v>
      </c>
      <c r="M12" s="18">
        <f>SUM(Z31:Z40)</f>
        <v>30587.75</v>
      </c>
      <c r="Q12" s="1" t="s">
        <v>36</v>
      </c>
      <c r="R12" s="1" t="s">
        <v>37</v>
      </c>
      <c r="S12" s="1">
        <v>302.04</v>
      </c>
      <c r="X12" s="1" t="s">
        <v>36</v>
      </c>
      <c r="Y12" s="1" t="s">
        <v>37</v>
      </c>
      <c r="Z12" s="1">
        <v>216</v>
      </c>
    </row>
    <row r="13" s="2" customFormat="1" ht="15.75" spans="1:26">
      <c r="A13" s="8">
        <v>126000</v>
      </c>
      <c r="B13" s="5"/>
      <c r="C13" s="5" t="s">
        <v>38</v>
      </c>
      <c r="D13" s="5"/>
      <c r="E13" s="5"/>
      <c r="F13" s="5"/>
      <c r="G13" s="17">
        <v>6266.82</v>
      </c>
      <c r="H13" s="18">
        <v>0.77</v>
      </c>
      <c r="I13" s="18">
        <v>8.02</v>
      </c>
      <c r="J13" s="18">
        <v>4758.7</v>
      </c>
      <c r="K13" s="18">
        <v>1499.33</v>
      </c>
      <c r="L13" s="18">
        <f>SUM(S42:S43)</f>
        <v>2790.3</v>
      </c>
      <c r="M13" s="18">
        <f>SUM(Z41:Z42)</f>
        <v>1503.43</v>
      </c>
      <c r="N13" s="2">
        <f>L5+L18</f>
        <v>-20541.1501</v>
      </c>
      <c r="Q13" s="1" t="s">
        <v>39</v>
      </c>
      <c r="R13" s="1" t="s">
        <v>40</v>
      </c>
      <c r="S13" s="1">
        <v>3233.58</v>
      </c>
      <c r="X13" s="1" t="s">
        <v>39</v>
      </c>
      <c r="Y13" s="1" t="s">
        <v>40</v>
      </c>
      <c r="Z13" s="1">
        <v>588.25</v>
      </c>
    </row>
    <row r="14" s="2" customFormat="1" ht="15.75" spans="1:26">
      <c r="A14" s="8">
        <v>127000</v>
      </c>
      <c r="B14" s="5"/>
      <c r="C14" s="5" t="s">
        <v>41</v>
      </c>
      <c r="D14" s="5"/>
      <c r="E14" s="5"/>
      <c r="F14" s="5"/>
      <c r="G14" s="17">
        <v>403.02</v>
      </c>
      <c r="H14" s="18">
        <v>0.44</v>
      </c>
      <c r="I14" s="18">
        <v>0</v>
      </c>
      <c r="J14" s="18">
        <v>1.35</v>
      </c>
      <c r="K14" s="18">
        <v>401.23</v>
      </c>
      <c r="L14" s="18">
        <v>3157.96</v>
      </c>
      <c r="M14" s="18">
        <f>SUM(Z43:Z44)</f>
        <v>1007.89</v>
      </c>
      <c r="Q14" s="1" t="s">
        <v>42</v>
      </c>
      <c r="R14" s="1" t="s">
        <v>43</v>
      </c>
      <c r="S14" s="1">
        <v>859.5</v>
      </c>
      <c r="X14" s="1" t="s">
        <v>44</v>
      </c>
      <c r="Y14" s="1" t="s">
        <v>45</v>
      </c>
      <c r="Z14" s="1">
        <v>60</v>
      </c>
    </row>
    <row r="15" s="2" customFormat="1" ht="15.75" spans="1:26">
      <c r="A15" s="8">
        <v>128000</v>
      </c>
      <c r="B15" s="5"/>
      <c r="C15" s="5" t="s">
        <v>46</v>
      </c>
      <c r="D15" s="5"/>
      <c r="E15" s="5"/>
      <c r="F15" s="5"/>
      <c r="G15" s="17">
        <v>159.99</v>
      </c>
      <c r="H15" s="18">
        <v>0</v>
      </c>
      <c r="I15" s="18">
        <v>0.01</v>
      </c>
      <c r="J15" s="18">
        <v>159.98</v>
      </c>
      <c r="K15" s="18">
        <v>0</v>
      </c>
      <c r="L15" s="18">
        <v>0</v>
      </c>
      <c r="M15" s="18">
        <v>0</v>
      </c>
      <c r="Q15" s="1" t="s">
        <v>47</v>
      </c>
      <c r="R15" s="1" t="s">
        <v>48</v>
      </c>
      <c r="S15" s="1">
        <v>64538.59</v>
      </c>
      <c r="X15" s="1" t="s">
        <v>47</v>
      </c>
      <c r="Y15" s="1" t="s">
        <v>48</v>
      </c>
      <c r="Z15" s="1">
        <v>66305.27</v>
      </c>
    </row>
    <row r="16" s="2" customFormat="1" ht="15.75" spans="1:26">
      <c r="A16" s="8">
        <v>130000</v>
      </c>
      <c r="B16" s="5"/>
      <c r="C16" s="5" t="s">
        <v>49</v>
      </c>
      <c r="D16" s="5"/>
      <c r="E16" s="5"/>
      <c r="F16" s="5"/>
      <c r="G16" s="17">
        <v>32716.6</v>
      </c>
      <c r="H16" s="18">
        <v>800</v>
      </c>
      <c r="I16" s="18">
        <v>26196.07</v>
      </c>
      <c r="J16" s="18">
        <v>5720.53</v>
      </c>
      <c r="K16" s="18">
        <v>0</v>
      </c>
      <c r="L16" s="18">
        <v>1143.44</v>
      </c>
      <c r="M16" s="18">
        <f>SUM(Z45)</f>
        <v>1045.01</v>
      </c>
      <c r="Q16" s="1" t="s">
        <v>50</v>
      </c>
      <c r="R16" s="1" t="s">
        <v>51</v>
      </c>
      <c r="S16" s="1">
        <v>84944.27</v>
      </c>
      <c r="X16" s="1" t="s">
        <v>52</v>
      </c>
      <c r="Y16" s="1" t="s">
        <v>53</v>
      </c>
      <c r="Z16" s="1">
        <v>213724.96</v>
      </c>
    </row>
    <row r="17" s="2" customFormat="1" ht="26.25" spans="1:26">
      <c r="A17" s="9"/>
      <c r="B17" s="9"/>
      <c r="C17" s="9" t="s">
        <v>54</v>
      </c>
      <c r="D17" s="9"/>
      <c r="E17" s="9"/>
      <c r="F17" s="9"/>
      <c r="G17" s="19">
        <v>60900</v>
      </c>
      <c r="H17" s="20">
        <v>17400</v>
      </c>
      <c r="I17" s="20">
        <v>36500</v>
      </c>
      <c r="J17" s="20">
        <v>7000</v>
      </c>
      <c r="K17" s="9"/>
      <c r="L17" s="9"/>
      <c r="M17" s="9"/>
      <c r="Q17" s="1" t="s">
        <v>52</v>
      </c>
      <c r="R17" s="1" t="s">
        <v>53</v>
      </c>
      <c r="S17" s="1">
        <v>127416.4</v>
      </c>
      <c r="X17" s="1" t="s">
        <v>55</v>
      </c>
      <c r="Y17" s="1" t="s">
        <v>56</v>
      </c>
      <c r="Z17" s="1">
        <v>850</v>
      </c>
    </row>
    <row r="18" s="2" customFormat="1" ht="15.75" spans="1:26">
      <c r="A18" s="10">
        <v>200000</v>
      </c>
      <c r="B18" s="11"/>
      <c r="C18" s="11" t="s">
        <v>57</v>
      </c>
      <c r="D18" s="11"/>
      <c r="E18" s="11"/>
      <c r="F18" s="21" t="s">
        <v>58</v>
      </c>
      <c r="G18" s="22">
        <f>SUM(G19:G33)</f>
        <v>1524052.41</v>
      </c>
      <c r="H18" s="22">
        <v>-270779.24</v>
      </c>
      <c r="I18" s="22">
        <v>-351619.75</v>
      </c>
      <c r="J18" s="22">
        <v>-337673.27</v>
      </c>
      <c r="K18" s="22">
        <v>-373744.27</v>
      </c>
      <c r="L18" s="22">
        <v>-409304.13</v>
      </c>
      <c r="M18" s="22">
        <f>SUM(M19:M33)</f>
        <v>-481627.97</v>
      </c>
      <c r="N18" s="2">
        <f>SUM(Z46:Z127)</f>
        <v>481627.97</v>
      </c>
      <c r="O18" s="2" t="e">
        <f>L18+#REF!</f>
        <v>#REF!</v>
      </c>
      <c r="Q18" s="1" t="s">
        <v>55</v>
      </c>
      <c r="R18" s="1" t="s">
        <v>56</v>
      </c>
      <c r="S18" s="1">
        <v>1681.73</v>
      </c>
      <c r="T18" s="2">
        <v>20</v>
      </c>
      <c r="U18" s="2">
        <v>25</v>
      </c>
      <c r="V18" s="2">
        <f>U18*T18</f>
        <v>500</v>
      </c>
      <c r="X18" s="1" t="s">
        <v>59</v>
      </c>
      <c r="Y18" s="1" t="s">
        <v>60</v>
      </c>
      <c r="Z18" s="1">
        <v>1480</v>
      </c>
    </row>
    <row r="19" s="2" customFormat="1" ht="15.75" spans="1:26">
      <c r="A19" s="8">
        <v>201000</v>
      </c>
      <c r="B19" s="5"/>
      <c r="C19" s="5" t="s">
        <v>61</v>
      </c>
      <c r="D19" s="5"/>
      <c r="E19" s="5"/>
      <c r="F19" s="23">
        <v>40476.09</v>
      </c>
      <c r="G19" s="24">
        <v>40476.09</v>
      </c>
      <c r="H19" s="25">
        <v>-7672.51</v>
      </c>
      <c r="I19" s="25">
        <v>-11006.29</v>
      </c>
      <c r="J19" s="25">
        <v>-4906.81</v>
      </c>
      <c r="K19" s="25">
        <v>-16890.48</v>
      </c>
      <c r="L19" s="25">
        <v>-13025.55</v>
      </c>
      <c r="M19" s="25">
        <f>-SUM(Z46:Z57)</f>
        <v>-11110.94</v>
      </c>
      <c r="Q19" s="1" t="s">
        <v>59</v>
      </c>
      <c r="R19" s="1" t="s">
        <v>60</v>
      </c>
      <c r="S19" s="1">
        <v>2960</v>
      </c>
      <c r="T19" s="2">
        <v>55</v>
      </c>
      <c r="U19" s="2">
        <v>40</v>
      </c>
      <c r="V19" s="2">
        <f>U19*T19</f>
        <v>2200</v>
      </c>
      <c r="X19" s="1" t="s">
        <v>62</v>
      </c>
      <c r="Y19" s="1" t="s">
        <v>63</v>
      </c>
      <c r="Z19" s="1">
        <v>593.75</v>
      </c>
    </row>
    <row r="20" s="2" customFormat="1" ht="15.75" spans="1:26">
      <c r="A20" s="8">
        <v>202000</v>
      </c>
      <c r="B20" s="5"/>
      <c r="C20" s="5" t="s">
        <v>64</v>
      </c>
      <c r="D20" s="5"/>
      <c r="E20" s="5"/>
      <c r="F20" s="23">
        <v>178394.44</v>
      </c>
      <c r="G20" s="24">
        <v>178394.44</v>
      </c>
      <c r="H20" s="25">
        <v>-17073.11</v>
      </c>
      <c r="I20" s="25">
        <v>-13787.04</v>
      </c>
      <c r="J20" s="25">
        <v>-8998.43</v>
      </c>
      <c r="K20" s="32">
        <v>-12275.99</v>
      </c>
      <c r="L20" s="32">
        <v>-18118.77</v>
      </c>
      <c r="M20" s="32">
        <f>-SUM(Z58,Z61,Z62,Z63,Z64,Z65,Z66,Z67)</f>
        <v>-7364.9</v>
      </c>
      <c r="Q20" s="1" t="s">
        <v>62</v>
      </c>
      <c r="R20" s="1" t="s">
        <v>63</v>
      </c>
      <c r="S20" s="1">
        <v>1211.25</v>
      </c>
      <c r="X20" s="1" t="s">
        <v>65</v>
      </c>
      <c r="Y20" s="1" t="s">
        <v>66</v>
      </c>
      <c r="Z20" s="1">
        <v>2550</v>
      </c>
    </row>
    <row r="21" s="2" customFormat="1" ht="15.75" spans="1:26">
      <c r="A21" s="8">
        <v>202001</v>
      </c>
      <c r="B21" s="5"/>
      <c r="C21" s="5" t="s">
        <v>24</v>
      </c>
      <c r="D21" s="5"/>
      <c r="E21" s="5"/>
      <c r="F21" s="23"/>
      <c r="G21" s="24">
        <v>166241.75</v>
      </c>
      <c r="H21" s="25">
        <v>0</v>
      </c>
      <c r="I21" s="25">
        <v>-41066.76</v>
      </c>
      <c r="J21" s="25">
        <v>-43856.78</v>
      </c>
      <c r="K21" s="25">
        <v>-40579.22</v>
      </c>
      <c r="L21" s="25">
        <v>-40738.99</v>
      </c>
      <c r="M21" s="25">
        <f>-SUM(Z59:Z60)</f>
        <v>-49241.85</v>
      </c>
      <c r="N21" s="35">
        <v>-54853.8</v>
      </c>
      <c r="Q21" s="1"/>
      <c r="R21" s="1"/>
      <c r="S21" s="1"/>
      <c r="X21" s="1" t="s">
        <v>67</v>
      </c>
      <c r="Y21" s="1" t="s">
        <v>68</v>
      </c>
      <c r="Z21" s="1">
        <v>570</v>
      </c>
    </row>
    <row r="22" s="2" customFormat="1" ht="15.75" spans="1:26">
      <c r="A22" s="8">
        <v>203000</v>
      </c>
      <c r="B22" s="5"/>
      <c r="C22" s="5" t="s">
        <v>69</v>
      </c>
      <c r="D22" s="5"/>
      <c r="E22" s="5"/>
      <c r="F22" s="23">
        <v>151981.22</v>
      </c>
      <c r="G22" s="24">
        <v>151981.22</v>
      </c>
      <c r="H22" s="25">
        <v>-25704.78</v>
      </c>
      <c r="I22" s="25">
        <v>-49533.49</v>
      </c>
      <c r="J22" s="25">
        <v>-36003.96</v>
      </c>
      <c r="K22" s="25">
        <v>-40738.99</v>
      </c>
      <c r="L22" s="25">
        <v>-42595.94</v>
      </c>
      <c r="M22" s="25">
        <f>-SUM(Z68:Z87)</f>
        <v>-43193.42</v>
      </c>
      <c r="Q22" s="1" t="s">
        <v>70</v>
      </c>
      <c r="R22" s="1" t="s">
        <v>71</v>
      </c>
      <c r="S22" s="1">
        <v>140</v>
      </c>
      <c r="X22" s="1" t="s">
        <v>72</v>
      </c>
      <c r="Y22" s="1" t="s">
        <v>73</v>
      </c>
      <c r="Z22" s="1">
        <v>11482.82</v>
      </c>
    </row>
    <row r="23" s="2" customFormat="1" ht="15.75" spans="1:26">
      <c r="A23" s="8">
        <v>204000</v>
      </c>
      <c r="B23" s="5"/>
      <c r="C23" s="5" t="s">
        <v>74</v>
      </c>
      <c r="D23" s="5"/>
      <c r="E23" s="5"/>
      <c r="F23" s="23">
        <v>619392.37</v>
      </c>
      <c r="G23" s="24">
        <v>619392.37</v>
      </c>
      <c r="H23" s="25">
        <v>-144672.36</v>
      </c>
      <c r="I23" s="25">
        <v>-158301.79</v>
      </c>
      <c r="J23" s="25">
        <v>-156226.42</v>
      </c>
      <c r="K23" s="25">
        <v>-160191.8</v>
      </c>
      <c r="L23" s="25">
        <v>-179586.64</v>
      </c>
      <c r="M23" s="25">
        <f>-SUM(Z88:Z99)</f>
        <v>-268239.69</v>
      </c>
      <c r="Q23" s="1" t="s">
        <v>65</v>
      </c>
      <c r="R23" s="1" t="s">
        <v>66</v>
      </c>
      <c r="S23" s="1">
        <v>2569.33</v>
      </c>
      <c r="X23" s="1" t="s">
        <v>75</v>
      </c>
      <c r="Y23" s="1" t="s">
        <v>76</v>
      </c>
      <c r="Z23" s="1">
        <v>10</v>
      </c>
    </row>
    <row r="24" s="2" customFormat="1" ht="15.75" spans="1:26">
      <c r="A24" s="8">
        <v>205000</v>
      </c>
      <c r="B24" s="5"/>
      <c r="C24" s="5" t="s">
        <v>77</v>
      </c>
      <c r="D24" s="5"/>
      <c r="E24" s="5"/>
      <c r="F24" s="23">
        <v>9289.95</v>
      </c>
      <c r="G24" s="24">
        <v>9289.95</v>
      </c>
      <c r="H24" s="25">
        <v>-3460.48</v>
      </c>
      <c r="I24" s="25">
        <v>-2077.98</v>
      </c>
      <c r="J24" s="25">
        <v>-1671.75</v>
      </c>
      <c r="K24" s="25">
        <v>-2079.74</v>
      </c>
      <c r="L24" s="25">
        <v>-517.03</v>
      </c>
      <c r="M24" s="25">
        <f>-SUM(Z100)</f>
        <v>-119.99</v>
      </c>
      <c r="Q24" s="1" t="s">
        <v>67</v>
      </c>
      <c r="R24" s="1" t="s">
        <v>68</v>
      </c>
      <c r="S24" s="1">
        <v>475</v>
      </c>
      <c r="X24" s="1" t="s">
        <v>78</v>
      </c>
      <c r="Y24" s="1" t="s">
        <v>79</v>
      </c>
      <c r="Z24" s="1">
        <v>50</v>
      </c>
    </row>
    <row r="25" s="2" customFormat="1" ht="15.75" spans="1:26">
      <c r="A25" s="8">
        <v>206000</v>
      </c>
      <c r="B25" s="5"/>
      <c r="C25" s="5" t="s">
        <v>80</v>
      </c>
      <c r="D25" s="5"/>
      <c r="E25" s="5"/>
      <c r="F25" s="23">
        <v>28983.4</v>
      </c>
      <c r="G25" s="24">
        <v>28983.4</v>
      </c>
      <c r="H25" s="25">
        <v>-3861.4</v>
      </c>
      <c r="I25" s="25">
        <v>-4646.5</v>
      </c>
      <c r="J25" s="25">
        <v>-9047</v>
      </c>
      <c r="K25" s="25">
        <v>-11428.5</v>
      </c>
      <c r="L25" s="25">
        <v>-12083.1</v>
      </c>
      <c r="M25" s="25">
        <f>-SUM(Z101)</f>
        <v>-10025.59</v>
      </c>
      <c r="Q25" s="1" t="s">
        <v>72</v>
      </c>
      <c r="R25" s="1" t="s">
        <v>73</v>
      </c>
      <c r="S25" s="1">
        <v>50922.79</v>
      </c>
      <c r="X25" s="1" t="s">
        <v>81</v>
      </c>
      <c r="Y25" s="1" t="s">
        <v>82</v>
      </c>
      <c r="Z25" s="1">
        <v>50</v>
      </c>
    </row>
    <row r="26" s="2" customFormat="1" ht="15.75" spans="1:26">
      <c r="A26" s="8">
        <v>207000</v>
      </c>
      <c r="B26" s="5"/>
      <c r="C26" s="5" t="s">
        <v>38</v>
      </c>
      <c r="D26" s="5"/>
      <c r="E26" s="5"/>
      <c r="F26" s="23">
        <v>3266.74</v>
      </c>
      <c r="G26" s="24">
        <v>3266.74</v>
      </c>
      <c r="H26" s="25">
        <v>-1112.24</v>
      </c>
      <c r="I26" s="25">
        <v>-924.98</v>
      </c>
      <c r="J26" s="25">
        <v>-767.55</v>
      </c>
      <c r="K26" s="25">
        <v>-461.97</v>
      </c>
      <c r="L26" s="25">
        <v>-346.26</v>
      </c>
      <c r="M26" s="25">
        <f>-SUM(Z102)</f>
        <v>-307.97</v>
      </c>
      <c r="Q26" s="1" t="s">
        <v>75</v>
      </c>
      <c r="R26" s="1" t="s">
        <v>76</v>
      </c>
      <c r="S26" s="1">
        <v>30</v>
      </c>
      <c r="X26" s="1" t="s">
        <v>83</v>
      </c>
      <c r="Y26" s="1" t="s">
        <v>84</v>
      </c>
      <c r="Z26" s="1">
        <v>1.38</v>
      </c>
    </row>
    <row r="27" s="2" customFormat="1" ht="15.75" spans="1:26">
      <c r="A27" s="8">
        <v>212000</v>
      </c>
      <c r="B27" s="5"/>
      <c r="C27" s="5" t="s">
        <v>85</v>
      </c>
      <c r="D27" s="5"/>
      <c r="E27" s="5"/>
      <c r="F27" s="23">
        <v>131698.95</v>
      </c>
      <c r="G27" s="24">
        <v>131698.95</v>
      </c>
      <c r="H27" s="25">
        <v>-28352.49</v>
      </c>
      <c r="I27" s="25">
        <v>-35459.3</v>
      </c>
      <c r="J27" s="25">
        <v>-34013.82</v>
      </c>
      <c r="K27" s="25">
        <v>-33873.34</v>
      </c>
      <c r="L27" s="25">
        <v>-34509.34</v>
      </c>
      <c r="M27" s="25">
        <f>-SUM(Z103:Z108)</f>
        <v>-35376.02</v>
      </c>
      <c r="Q27" s="1" t="s">
        <v>78</v>
      </c>
      <c r="R27" s="1" t="s">
        <v>79</v>
      </c>
      <c r="S27" s="1">
        <v>200</v>
      </c>
      <c r="X27" s="1" t="s">
        <v>86</v>
      </c>
      <c r="Y27" s="1" t="s">
        <v>87</v>
      </c>
      <c r="Z27" s="1">
        <v>2712</v>
      </c>
    </row>
    <row r="28" s="2" customFormat="1" ht="15.75" spans="1:26">
      <c r="A28" s="8">
        <v>214000</v>
      </c>
      <c r="B28" s="5"/>
      <c r="C28" s="5" t="s">
        <v>88</v>
      </c>
      <c r="D28" s="5"/>
      <c r="E28" s="5"/>
      <c r="F28" s="23">
        <v>8381.08</v>
      </c>
      <c r="G28" s="24">
        <v>8381.08</v>
      </c>
      <c r="H28" s="25">
        <v>-2054.51</v>
      </c>
      <c r="I28" s="25">
        <v>-2098.54</v>
      </c>
      <c r="J28" s="25">
        <v>-2095.95</v>
      </c>
      <c r="K28" s="25">
        <v>-2132.08</v>
      </c>
      <c r="L28" s="25">
        <v>0</v>
      </c>
      <c r="M28" s="25">
        <v>-714.84</v>
      </c>
      <c r="Q28" s="1" t="s">
        <v>83</v>
      </c>
      <c r="R28" s="1" t="s">
        <v>84</v>
      </c>
      <c r="S28" s="1">
        <v>1.38</v>
      </c>
      <c r="X28" s="1" t="s">
        <v>89</v>
      </c>
      <c r="Y28" s="1" t="s">
        <v>90</v>
      </c>
      <c r="Z28" s="1">
        <v>4583</v>
      </c>
    </row>
    <row r="29" s="2" customFormat="1" ht="15.75" spans="1:26">
      <c r="A29" s="8">
        <v>216000</v>
      </c>
      <c r="B29" s="5"/>
      <c r="C29" s="5" t="s">
        <v>91</v>
      </c>
      <c r="D29" s="5"/>
      <c r="E29" s="5"/>
      <c r="F29" s="23">
        <v>7174</v>
      </c>
      <c r="G29" s="24">
        <v>7174</v>
      </c>
      <c r="H29" s="25">
        <v>-1793.5</v>
      </c>
      <c r="I29" s="25">
        <v>-1793.5</v>
      </c>
      <c r="J29" s="25">
        <v>-1793.5</v>
      </c>
      <c r="K29" s="25">
        <v>-1793.5</v>
      </c>
      <c r="L29" s="25">
        <v>0</v>
      </c>
      <c r="M29" s="25">
        <v>0</v>
      </c>
      <c r="Q29" s="1" t="s">
        <v>89</v>
      </c>
      <c r="R29" s="1" t="s">
        <v>90</v>
      </c>
      <c r="S29" s="1">
        <v>5003.5</v>
      </c>
      <c r="X29" s="1" t="s">
        <v>92</v>
      </c>
      <c r="Y29" s="1" t="s">
        <v>93</v>
      </c>
      <c r="Z29" s="1">
        <v>2443</v>
      </c>
    </row>
    <row r="30" s="2" customFormat="1" ht="15.75" spans="1:26">
      <c r="A30" s="8">
        <v>217000</v>
      </c>
      <c r="B30" s="5"/>
      <c r="C30" s="5" t="s">
        <v>94</v>
      </c>
      <c r="D30" s="5"/>
      <c r="E30" s="5"/>
      <c r="F30" s="23">
        <v>63016.03</v>
      </c>
      <c r="G30" s="24">
        <v>63016.03</v>
      </c>
      <c r="H30" s="25">
        <v>-15789.72</v>
      </c>
      <c r="I30" s="25">
        <v>-11893</v>
      </c>
      <c r="J30" s="25">
        <v>-19313</v>
      </c>
      <c r="K30" s="25">
        <v>-16020.31</v>
      </c>
      <c r="L30" s="25">
        <v>-20778</v>
      </c>
      <c r="M30" s="25">
        <f>-SUM(Z110)</f>
        <v>-20993</v>
      </c>
      <c r="Q30" s="1" t="s">
        <v>92</v>
      </c>
      <c r="R30" s="1" t="s">
        <v>93</v>
      </c>
      <c r="S30" s="1">
        <v>165</v>
      </c>
      <c r="X30" s="1" t="s">
        <v>95</v>
      </c>
      <c r="Y30" s="1" t="s">
        <v>96</v>
      </c>
      <c r="Z30" s="1">
        <v>323.45</v>
      </c>
    </row>
    <row r="31" s="2" customFormat="1" ht="15.75" spans="1:26">
      <c r="A31" s="8">
        <v>220000</v>
      </c>
      <c r="B31" s="5"/>
      <c r="C31" s="5" t="s">
        <v>97</v>
      </c>
      <c r="D31" s="5"/>
      <c r="E31" s="5"/>
      <c r="F31" s="23">
        <v>5555.88</v>
      </c>
      <c r="G31" s="24">
        <v>5555.88</v>
      </c>
      <c r="H31" s="25">
        <v>-374.4</v>
      </c>
      <c r="I31" s="25">
        <v>-1926.4</v>
      </c>
      <c r="J31" s="25">
        <v>-1691.2</v>
      </c>
      <c r="K31" s="25">
        <v>-1563.88</v>
      </c>
      <c r="L31" s="25">
        <v>-1660</v>
      </c>
      <c r="M31" s="25">
        <f>-SUM(Z111:Z112)</f>
        <v>-1511.92</v>
      </c>
      <c r="Q31" s="1" t="s">
        <v>98</v>
      </c>
      <c r="R31" s="1" t="s">
        <v>99</v>
      </c>
      <c r="S31" s="1">
        <v>377</v>
      </c>
      <c r="X31" s="1" t="s">
        <v>98</v>
      </c>
      <c r="Y31" s="1" t="s">
        <v>99</v>
      </c>
      <c r="Z31" s="1">
        <v>75</v>
      </c>
    </row>
    <row r="32" s="2" customFormat="1" ht="15.75" spans="1:26">
      <c r="A32" s="8">
        <v>230000</v>
      </c>
      <c r="B32" s="5"/>
      <c r="C32" s="5" t="s">
        <v>35</v>
      </c>
      <c r="D32" s="5"/>
      <c r="E32" s="5"/>
      <c r="F32" s="23">
        <v>22047.22</v>
      </c>
      <c r="G32" s="24">
        <v>22047.22</v>
      </c>
      <c r="H32" s="25">
        <v>-4391.23</v>
      </c>
      <c r="I32" s="25">
        <v>-1153.51</v>
      </c>
      <c r="J32" s="25">
        <v>-1440</v>
      </c>
      <c r="K32" s="25">
        <v>-15062.48</v>
      </c>
      <c r="L32" s="25">
        <v>-22107.49</v>
      </c>
      <c r="M32" s="25">
        <f>-SUM(Z113:Z123)</f>
        <v>-13665.02</v>
      </c>
      <c r="Q32" s="1" t="s">
        <v>100</v>
      </c>
      <c r="R32" s="1" t="s">
        <v>101</v>
      </c>
      <c r="S32" s="1">
        <v>6153.2</v>
      </c>
      <c r="X32" s="1" t="s">
        <v>102</v>
      </c>
      <c r="Y32" s="1" t="s">
        <v>103</v>
      </c>
      <c r="Z32" s="1">
        <v>1880</v>
      </c>
    </row>
    <row r="33" s="2" customFormat="1" ht="15.75" spans="1:26">
      <c r="A33" s="8">
        <v>240000</v>
      </c>
      <c r="B33" s="5"/>
      <c r="C33" s="5" t="s">
        <v>104</v>
      </c>
      <c r="D33" s="5"/>
      <c r="E33" s="5"/>
      <c r="F33" s="23">
        <v>64916.27</v>
      </c>
      <c r="G33" s="24">
        <v>88153.29</v>
      </c>
      <c r="H33" s="25">
        <v>-14466.51</v>
      </c>
      <c r="I33" s="25">
        <v>-15950.67</v>
      </c>
      <c r="J33" s="25">
        <v>-15847.1</v>
      </c>
      <c r="K33" s="25">
        <v>-18651.99</v>
      </c>
      <c r="L33" s="25">
        <v>-23237.02</v>
      </c>
      <c r="M33" s="25">
        <f>-SUM(Z124:Z127)</f>
        <v>-19762.82</v>
      </c>
      <c r="Q33" s="1" t="s">
        <v>105</v>
      </c>
      <c r="R33" s="1" t="s">
        <v>106</v>
      </c>
      <c r="S33" s="1">
        <v>15982.54</v>
      </c>
      <c r="X33" s="1" t="s">
        <v>100</v>
      </c>
      <c r="Y33" s="1" t="s">
        <v>101</v>
      </c>
      <c r="Z33" s="1">
        <v>3461.85</v>
      </c>
    </row>
    <row r="34" s="2" customFormat="1" ht="26.25" spans="1:26">
      <c r="A34" s="9"/>
      <c r="B34" s="9"/>
      <c r="C34" s="9" t="s">
        <v>107</v>
      </c>
      <c r="D34" s="9"/>
      <c r="E34" s="9"/>
      <c r="F34" s="9"/>
      <c r="G34" s="26">
        <v>46900</v>
      </c>
      <c r="H34" s="27">
        <v>17400</v>
      </c>
      <c r="I34" s="27">
        <v>36500</v>
      </c>
      <c r="J34" s="27">
        <v>7000</v>
      </c>
      <c r="K34" s="33">
        <v>0</v>
      </c>
      <c r="L34" s="33">
        <v>0</v>
      </c>
      <c r="M34" s="33"/>
      <c r="N34" s="9"/>
      <c r="Q34" s="1" t="s">
        <v>108</v>
      </c>
      <c r="R34" s="1" t="s">
        <v>106</v>
      </c>
      <c r="S34" s="1">
        <v>200</v>
      </c>
      <c r="X34" s="1" t="s">
        <v>105</v>
      </c>
      <c r="Y34" s="1" t="s">
        <v>106</v>
      </c>
      <c r="Z34" s="1">
        <v>11130.27</v>
      </c>
    </row>
    <row r="35" s="2" customFormat="1" ht="15.75" spans="1:26">
      <c r="A35" s="9"/>
      <c r="B35" s="9"/>
      <c r="C35" s="9" t="s">
        <v>109</v>
      </c>
      <c r="D35" s="9"/>
      <c r="E35" s="9"/>
      <c r="F35" s="9"/>
      <c r="G35" s="26">
        <v>43000</v>
      </c>
      <c r="H35" s="28">
        <v>43000</v>
      </c>
      <c r="I35" s="28">
        <v>0</v>
      </c>
      <c r="J35" s="33">
        <v>0</v>
      </c>
      <c r="K35" s="33">
        <v>0</v>
      </c>
      <c r="L35" s="33">
        <v>0</v>
      </c>
      <c r="M35" s="33"/>
      <c r="N35" s="9"/>
      <c r="Q35" s="1" t="s">
        <v>110</v>
      </c>
      <c r="R35" s="1" t="s">
        <v>111</v>
      </c>
      <c r="S35" s="1">
        <v>600</v>
      </c>
      <c r="X35" s="1" t="s">
        <v>112</v>
      </c>
      <c r="Y35" s="1" t="s">
        <v>113</v>
      </c>
      <c r="Z35" s="1">
        <v>1290</v>
      </c>
    </row>
    <row r="36" s="2" customFormat="1" ht="25.5" spans="1:26">
      <c r="A36" s="12"/>
      <c r="B36" s="12"/>
      <c r="C36" s="12"/>
      <c r="D36" s="12"/>
      <c r="E36" s="29" t="s">
        <v>114</v>
      </c>
      <c r="F36" s="12"/>
      <c r="G36" s="30">
        <v>106688.2</v>
      </c>
      <c r="H36" s="31">
        <v>128946.7</v>
      </c>
      <c r="I36" s="31">
        <v>107996.76</v>
      </c>
      <c r="J36" s="31">
        <v>152899.01</v>
      </c>
      <c r="K36" s="31">
        <v>165022.39</v>
      </c>
      <c r="L36" s="31">
        <v>165022.39</v>
      </c>
      <c r="M36" s="31">
        <f>L36+L5+L18</f>
        <v>144481.2399</v>
      </c>
      <c r="N36" s="36"/>
      <c r="Q36" s="1" t="s">
        <v>115</v>
      </c>
      <c r="R36" s="1" t="s">
        <v>116</v>
      </c>
      <c r="S36" s="1">
        <v>1470</v>
      </c>
      <c r="X36" s="1" t="s">
        <v>117</v>
      </c>
      <c r="Y36" s="1" t="s">
        <v>118</v>
      </c>
      <c r="Z36" s="1">
        <v>6848.82</v>
      </c>
    </row>
    <row r="37" s="2" customFormat="1" ht="15" spans="17:26">
      <c r="Q37" s="1" t="s">
        <v>112</v>
      </c>
      <c r="R37" s="1" t="s">
        <v>113</v>
      </c>
      <c r="S37" s="1">
        <v>1338</v>
      </c>
      <c r="X37" s="1" t="s">
        <v>119</v>
      </c>
      <c r="Y37" s="1" t="s">
        <v>120</v>
      </c>
      <c r="Z37" s="1">
        <v>119.4</v>
      </c>
    </row>
    <row r="38" s="2" customFormat="1" ht="15" spans="17:26">
      <c r="Q38" s="1" t="s">
        <v>117</v>
      </c>
      <c r="R38" s="1" t="s">
        <v>118</v>
      </c>
      <c r="S38" s="1">
        <v>4777.4</v>
      </c>
      <c r="X38" s="1" t="s">
        <v>121</v>
      </c>
      <c r="Y38" s="1" t="s">
        <v>122</v>
      </c>
      <c r="Z38" s="1">
        <v>2332.41</v>
      </c>
    </row>
    <row r="39" s="2" customFormat="1" ht="15" spans="7:26">
      <c r="G39" s="2">
        <f t="shared" ref="G39:L39" si="0">G19*-1</f>
        <v>-40476.09</v>
      </c>
      <c r="H39" s="2">
        <f t="shared" si="0"/>
        <v>7672.51</v>
      </c>
      <c r="I39" s="2">
        <f t="shared" si="0"/>
        <v>11006.29</v>
      </c>
      <c r="J39" s="2">
        <f t="shared" si="0"/>
        <v>4906.81</v>
      </c>
      <c r="K39" s="2">
        <f t="shared" si="0"/>
        <v>16890.48</v>
      </c>
      <c r="L39" s="2">
        <f t="shared" si="0"/>
        <v>13025.55</v>
      </c>
      <c r="Q39" s="1" t="s">
        <v>121</v>
      </c>
      <c r="R39" s="1" t="s">
        <v>122</v>
      </c>
      <c r="S39" s="1">
        <v>422</v>
      </c>
      <c r="X39" s="1" t="s">
        <v>123</v>
      </c>
      <c r="Y39" s="1" t="s">
        <v>124</v>
      </c>
      <c r="Z39" s="1">
        <v>3225</v>
      </c>
    </row>
    <row r="40" s="2" customFormat="1" ht="15" spans="7:26">
      <c r="G40" s="2">
        <f t="shared" ref="G40:G46" si="1">G20*-1</f>
        <v>-178394.44</v>
      </c>
      <c r="H40" s="2">
        <f t="shared" ref="H40:H55" si="2">H20*-1</f>
        <v>17073.11</v>
      </c>
      <c r="I40" s="2">
        <f t="shared" ref="I40:I55" si="3">I20*-1</f>
        <v>13787.04</v>
      </c>
      <c r="J40" s="2">
        <f t="shared" ref="J40:J55" si="4">J20*-1</f>
        <v>8998.43</v>
      </c>
      <c r="K40" s="2">
        <f t="shared" ref="K40:K55" si="5">K20*-1</f>
        <v>12275.99</v>
      </c>
      <c r="L40" s="2">
        <f t="shared" ref="L40:L55" si="6">L20*-1</f>
        <v>18118.77</v>
      </c>
      <c r="Q40" s="1" t="s">
        <v>123</v>
      </c>
      <c r="R40" s="1" t="s">
        <v>124</v>
      </c>
      <c r="S40" s="1">
        <v>770</v>
      </c>
      <c r="X40" s="1" t="s">
        <v>125</v>
      </c>
      <c r="Y40" s="1" t="s">
        <v>126</v>
      </c>
      <c r="Z40" s="1">
        <v>225</v>
      </c>
    </row>
    <row r="41" s="2" customFormat="1" ht="15" spans="7:26">
      <c r="G41" s="2">
        <f t="shared" si="1"/>
        <v>-166241.75</v>
      </c>
      <c r="H41" s="2">
        <f t="shared" si="2"/>
        <v>0</v>
      </c>
      <c r="I41" s="2">
        <f t="shared" si="3"/>
        <v>41066.76</v>
      </c>
      <c r="J41" s="2">
        <f t="shared" si="4"/>
        <v>43856.78</v>
      </c>
      <c r="K41" s="2">
        <f t="shared" si="5"/>
        <v>40579.22</v>
      </c>
      <c r="L41" s="2">
        <f t="shared" si="6"/>
        <v>40738.99</v>
      </c>
      <c r="Q41" s="1" t="s">
        <v>125</v>
      </c>
      <c r="R41" s="1" t="s">
        <v>126</v>
      </c>
      <c r="S41" s="1">
        <v>755</v>
      </c>
      <c r="X41" s="1" t="s">
        <v>127</v>
      </c>
      <c r="Y41" s="1" t="s">
        <v>128</v>
      </c>
      <c r="Z41" s="1">
        <v>356.19</v>
      </c>
    </row>
    <row r="42" s="2" customFormat="1" ht="15" spans="7:26">
      <c r="G42" s="2">
        <f t="shared" si="1"/>
        <v>-151981.22</v>
      </c>
      <c r="H42" s="2">
        <f t="shared" si="2"/>
        <v>25704.78</v>
      </c>
      <c r="I42" s="2">
        <f t="shared" si="3"/>
        <v>49533.49</v>
      </c>
      <c r="J42" s="2">
        <f t="shared" si="4"/>
        <v>36003.96</v>
      </c>
      <c r="K42" s="2">
        <f t="shared" si="5"/>
        <v>40738.99</v>
      </c>
      <c r="L42" s="2">
        <f t="shared" si="6"/>
        <v>42595.94</v>
      </c>
      <c r="Q42" s="1" t="s">
        <v>127</v>
      </c>
      <c r="R42" s="1" t="s">
        <v>128</v>
      </c>
      <c r="S42" s="1">
        <v>723.56</v>
      </c>
      <c r="X42" s="1" t="s">
        <v>129</v>
      </c>
      <c r="Y42" s="1" t="s">
        <v>130</v>
      </c>
      <c r="Z42" s="1">
        <v>1147.24</v>
      </c>
    </row>
    <row r="43" s="2" customFormat="1" ht="15" spans="7:26">
      <c r="G43" s="2">
        <f t="shared" si="1"/>
        <v>-619392.37</v>
      </c>
      <c r="H43" s="2">
        <f t="shared" si="2"/>
        <v>144672.36</v>
      </c>
      <c r="I43" s="2">
        <f t="shared" si="3"/>
        <v>158301.79</v>
      </c>
      <c r="J43" s="2">
        <f t="shared" si="4"/>
        <v>156226.42</v>
      </c>
      <c r="K43" s="2">
        <f t="shared" si="5"/>
        <v>160191.8</v>
      </c>
      <c r="L43" s="2">
        <f t="shared" si="6"/>
        <v>179586.64</v>
      </c>
      <c r="Q43" s="1" t="s">
        <v>129</v>
      </c>
      <c r="R43" s="1" t="s">
        <v>130</v>
      </c>
      <c r="S43" s="1">
        <v>2066.74</v>
      </c>
      <c r="X43" s="1" t="s">
        <v>131</v>
      </c>
      <c r="Y43" s="1" t="s">
        <v>132</v>
      </c>
      <c r="Z43" s="1">
        <v>1000</v>
      </c>
    </row>
    <row r="44" s="2" customFormat="1" ht="15" spans="7:26">
      <c r="G44" s="2">
        <f t="shared" si="1"/>
        <v>-9289.95</v>
      </c>
      <c r="H44" s="2">
        <f t="shared" si="2"/>
        <v>3460.48</v>
      </c>
      <c r="I44" s="2">
        <f t="shared" si="3"/>
        <v>2077.98</v>
      </c>
      <c r="J44" s="2">
        <f t="shared" si="4"/>
        <v>1671.75</v>
      </c>
      <c r="K44" s="2">
        <f t="shared" si="5"/>
        <v>2079.74</v>
      </c>
      <c r="L44" s="2">
        <f t="shared" si="6"/>
        <v>517.03</v>
      </c>
      <c r="Q44" s="1" t="s">
        <v>131</v>
      </c>
      <c r="R44" s="1" t="s">
        <v>132</v>
      </c>
      <c r="S44" s="1">
        <v>4151.56</v>
      </c>
      <c r="X44" s="1" t="s">
        <v>133</v>
      </c>
      <c r="Y44" s="1" t="s">
        <v>134</v>
      </c>
      <c r="Z44" s="1">
        <v>7.89</v>
      </c>
    </row>
    <row r="45" s="2" customFormat="1" ht="15" spans="7:26">
      <c r="G45" s="2">
        <f t="shared" si="1"/>
        <v>-28983.4</v>
      </c>
      <c r="H45" s="2">
        <f t="shared" si="2"/>
        <v>3861.4</v>
      </c>
      <c r="I45" s="2">
        <f t="shared" si="3"/>
        <v>4646.5</v>
      </c>
      <c r="J45" s="2">
        <f t="shared" si="4"/>
        <v>9047</v>
      </c>
      <c r="K45" s="2">
        <f t="shared" si="5"/>
        <v>11428.5</v>
      </c>
      <c r="L45" s="2">
        <f t="shared" si="6"/>
        <v>12083.1</v>
      </c>
      <c r="Q45" s="1" t="s">
        <v>133</v>
      </c>
      <c r="R45" s="1" t="s">
        <v>134</v>
      </c>
      <c r="S45" s="1">
        <v>7.21</v>
      </c>
      <c r="T45" s="2" t="e">
        <f>SUM(#REF!)</f>
        <v>#REF!</v>
      </c>
      <c r="X45" s="1" t="s">
        <v>135</v>
      </c>
      <c r="Y45" s="1" t="s">
        <v>136</v>
      </c>
      <c r="Z45" s="1">
        <v>1045.01</v>
      </c>
    </row>
    <row r="46" s="2" customFormat="1" ht="15" spans="7:27">
      <c r="G46" s="2">
        <f t="shared" si="1"/>
        <v>-3266.74</v>
      </c>
      <c r="H46" s="2">
        <f t="shared" si="2"/>
        <v>1112.24</v>
      </c>
      <c r="I46" s="2">
        <f t="shared" si="3"/>
        <v>924.98</v>
      </c>
      <c r="J46" s="2">
        <f t="shared" si="4"/>
        <v>767.55</v>
      </c>
      <c r="K46" s="2">
        <f t="shared" si="5"/>
        <v>461.97</v>
      </c>
      <c r="L46" s="2">
        <f t="shared" si="6"/>
        <v>346.26</v>
      </c>
      <c r="Q46" s="1" t="s">
        <v>135</v>
      </c>
      <c r="R46" s="1" t="s">
        <v>136</v>
      </c>
      <c r="S46" s="1">
        <v>1143.44</v>
      </c>
      <c r="X46" s="38" t="s">
        <v>137</v>
      </c>
      <c r="Y46" s="38" t="s">
        <v>138</v>
      </c>
      <c r="Z46" s="38">
        <v>874.99</v>
      </c>
      <c r="AA46" s="2" t="e">
        <f>sum</f>
        <v>#NAME?</v>
      </c>
    </row>
    <row r="47" s="2" customFormat="1" ht="15" spans="7:26">
      <c r="G47" s="2">
        <f t="shared" ref="G47:G55" si="7">G27*-1</f>
        <v>-131698.95</v>
      </c>
      <c r="H47" s="2">
        <f t="shared" si="2"/>
        <v>28352.49</v>
      </c>
      <c r="I47" s="2">
        <f t="shared" si="3"/>
        <v>35459.3</v>
      </c>
      <c r="J47" s="2">
        <f t="shared" si="4"/>
        <v>34013.82</v>
      </c>
      <c r="K47" s="2">
        <f t="shared" si="5"/>
        <v>33873.34</v>
      </c>
      <c r="L47" s="2">
        <f t="shared" si="6"/>
        <v>34509.34</v>
      </c>
      <c r="Q47" s="1" t="s">
        <v>137</v>
      </c>
      <c r="R47" s="1" t="s">
        <v>138</v>
      </c>
      <c r="S47" s="1">
        <v>609.03</v>
      </c>
      <c r="X47" s="38" t="s">
        <v>139</v>
      </c>
      <c r="Y47" s="38" t="s">
        <v>140</v>
      </c>
      <c r="Z47" s="38">
        <v>424.96</v>
      </c>
    </row>
    <row r="48" s="2" customFormat="1" ht="15" spans="7:26">
      <c r="G48" s="2">
        <f t="shared" si="7"/>
        <v>-8381.08</v>
      </c>
      <c r="H48" s="2">
        <f t="shared" si="2"/>
        <v>2054.51</v>
      </c>
      <c r="I48" s="2">
        <f t="shared" si="3"/>
        <v>2098.54</v>
      </c>
      <c r="J48" s="2">
        <f t="shared" si="4"/>
        <v>2095.95</v>
      </c>
      <c r="K48" s="2">
        <f t="shared" si="5"/>
        <v>2132.08</v>
      </c>
      <c r="L48" s="2">
        <f t="shared" si="6"/>
        <v>0</v>
      </c>
      <c r="Q48" s="1" t="s">
        <v>139</v>
      </c>
      <c r="R48" s="1" t="s">
        <v>140</v>
      </c>
      <c r="S48" s="1">
        <v>304.51</v>
      </c>
      <c r="X48" s="38" t="s">
        <v>141</v>
      </c>
      <c r="Y48" s="38" t="s">
        <v>142</v>
      </c>
      <c r="Z48" s="38">
        <v>628.19</v>
      </c>
    </row>
    <row r="49" s="2" customFormat="1" ht="15" spans="7:26">
      <c r="G49" s="2">
        <f t="shared" si="7"/>
        <v>-7174</v>
      </c>
      <c r="H49" s="2">
        <f t="shared" si="2"/>
        <v>1793.5</v>
      </c>
      <c r="I49" s="2">
        <f t="shared" si="3"/>
        <v>1793.5</v>
      </c>
      <c r="J49" s="2">
        <f t="shared" si="4"/>
        <v>1793.5</v>
      </c>
      <c r="K49" s="2">
        <f t="shared" si="5"/>
        <v>1793.5</v>
      </c>
      <c r="L49" s="2">
        <f t="shared" si="6"/>
        <v>0</v>
      </c>
      <c r="Q49" s="1" t="s">
        <v>141</v>
      </c>
      <c r="R49" s="1" t="s">
        <v>142</v>
      </c>
      <c r="S49" s="1">
        <v>2889.59</v>
      </c>
      <c r="X49" s="38" t="s">
        <v>143</v>
      </c>
      <c r="Y49" s="38" t="s">
        <v>144</v>
      </c>
      <c r="Z49" s="38">
        <v>1276.09</v>
      </c>
    </row>
    <row r="50" s="2" customFormat="1" ht="15" spans="7:26">
      <c r="G50" s="2">
        <f t="shared" si="7"/>
        <v>-63016.03</v>
      </c>
      <c r="H50" s="2">
        <f t="shared" si="2"/>
        <v>15789.72</v>
      </c>
      <c r="I50" s="2">
        <f t="shared" si="3"/>
        <v>11893</v>
      </c>
      <c r="J50" s="2">
        <f t="shared" si="4"/>
        <v>19313</v>
      </c>
      <c r="K50" s="2">
        <f t="shared" si="5"/>
        <v>16020.31</v>
      </c>
      <c r="L50" s="2">
        <f t="shared" si="6"/>
        <v>20778</v>
      </c>
      <c r="Q50" s="1" t="s">
        <v>143</v>
      </c>
      <c r="R50" s="1" t="s">
        <v>144</v>
      </c>
      <c r="S50" s="1">
        <v>1532.7</v>
      </c>
      <c r="X50" s="38" t="s">
        <v>145</v>
      </c>
      <c r="Y50" s="38" t="s">
        <v>146</v>
      </c>
      <c r="Z50" s="38">
        <v>615.93</v>
      </c>
    </row>
    <row r="51" s="2" customFormat="1" ht="15" spans="7:26">
      <c r="G51" s="2">
        <f t="shared" si="7"/>
        <v>-5555.88</v>
      </c>
      <c r="H51" s="2">
        <f t="shared" si="2"/>
        <v>374.4</v>
      </c>
      <c r="I51" s="2">
        <f t="shared" si="3"/>
        <v>1926.4</v>
      </c>
      <c r="J51" s="2">
        <f t="shared" si="4"/>
        <v>1691.2</v>
      </c>
      <c r="K51" s="2">
        <f t="shared" si="5"/>
        <v>1563.88</v>
      </c>
      <c r="L51" s="2">
        <f t="shared" si="6"/>
        <v>1660</v>
      </c>
      <c r="Q51" s="1" t="s">
        <v>145</v>
      </c>
      <c r="R51" s="1" t="s">
        <v>146</v>
      </c>
      <c r="S51" s="1">
        <v>766.29</v>
      </c>
      <c r="X51" s="38" t="s">
        <v>147</v>
      </c>
      <c r="Y51" s="38" t="s">
        <v>148</v>
      </c>
      <c r="Z51" s="38">
        <v>560.39</v>
      </c>
    </row>
    <row r="52" s="2" customFormat="1" ht="15" spans="7:26">
      <c r="G52" s="2">
        <f t="shared" si="7"/>
        <v>-22047.22</v>
      </c>
      <c r="H52" s="2">
        <f t="shared" si="2"/>
        <v>4391.23</v>
      </c>
      <c r="I52" s="2">
        <f t="shared" si="3"/>
        <v>1153.51</v>
      </c>
      <c r="J52" s="2">
        <f t="shared" si="4"/>
        <v>1440</v>
      </c>
      <c r="K52" s="2">
        <f t="shared" si="5"/>
        <v>15062.48</v>
      </c>
      <c r="L52" s="2">
        <f t="shared" si="6"/>
        <v>22107.49</v>
      </c>
      <c r="Q52" s="1" t="s">
        <v>147</v>
      </c>
      <c r="R52" s="1" t="s">
        <v>148</v>
      </c>
      <c r="S52" s="1">
        <v>604.54</v>
      </c>
      <c r="X52" s="38" t="s">
        <v>149</v>
      </c>
      <c r="Y52" s="38" t="s">
        <v>150</v>
      </c>
      <c r="Z52" s="38">
        <v>307.33</v>
      </c>
    </row>
    <row r="53" s="2" customFormat="1" ht="15" spans="7:26">
      <c r="G53" s="2">
        <f t="shared" si="7"/>
        <v>-88153.29</v>
      </c>
      <c r="H53" s="2">
        <f t="shared" si="2"/>
        <v>14466.51</v>
      </c>
      <c r="I53" s="2">
        <f t="shared" si="3"/>
        <v>15950.67</v>
      </c>
      <c r="J53" s="2">
        <f t="shared" si="4"/>
        <v>15847.1</v>
      </c>
      <c r="K53" s="2">
        <f t="shared" si="5"/>
        <v>18651.99</v>
      </c>
      <c r="L53" s="2">
        <f t="shared" si="6"/>
        <v>23237.02</v>
      </c>
      <c r="Q53" s="1" t="s">
        <v>149</v>
      </c>
      <c r="R53" s="1" t="s">
        <v>150</v>
      </c>
      <c r="S53" s="1">
        <v>304.49</v>
      </c>
      <c r="X53" s="38" t="s">
        <v>151</v>
      </c>
      <c r="Y53" s="38" t="s">
        <v>152</v>
      </c>
      <c r="Z53" s="38">
        <v>566.45</v>
      </c>
    </row>
    <row r="54" s="2" customFormat="1" ht="15" spans="7:26">
      <c r="G54" s="2">
        <f t="shared" si="7"/>
        <v>-46900</v>
      </c>
      <c r="H54" s="2">
        <f t="shared" si="2"/>
        <v>-17400</v>
      </c>
      <c r="I54" s="2">
        <f t="shared" si="3"/>
        <v>-36500</v>
      </c>
      <c r="J54" s="2">
        <f t="shared" si="4"/>
        <v>-7000</v>
      </c>
      <c r="K54" s="2">
        <f t="shared" si="5"/>
        <v>0</v>
      </c>
      <c r="L54" s="2">
        <f t="shared" si="6"/>
        <v>0</v>
      </c>
      <c r="Q54" s="1" t="s">
        <v>151</v>
      </c>
      <c r="R54" s="1" t="s">
        <v>152</v>
      </c>
      <c r="S54" s="1">
        <v>591.55</v>
      </c>
      <c r="X54" s="38" t="s">
        <v>153</v>
      </c>
      <c r="Y54" s="38" t="s">
        <v>154</v>
      </c>
      <c r="Z54" s="38">
        <v>4513.37</v>
      </c>
    </row>
    <row r="55" s="2" customFormat="1" ht="15" spans="7:26">
      <c r="G55" s="2">
        <f t="shared" si="7"/>
        <v>-43000</v>
      </c>
      <c r="H55" s="2">
        <f t="shared" si="2"/>
        <v>-43000</v>
      </c>
      <c r="I55" s="2">
        <f t="shared" si="3"/>
        <v>0</v>
      </c>
      <c r="J55" s="2">
        <f t="shared" si="4"/>
        <v>0</v>
      </c>
      <c r="K55" s="2">
        <f t="shared" si="5"/>
        <v>0</v>
      </c>
      <c r="L55" s="2">
        <f t="shared" si="6"/>
        <v>0</v>
      </c>
      <c r="Q55" s="1" t="s">
        <v>153</v>
      </c>
      <c r="R55" s="1" t="s">
        <v>154</v>
      </c>
      <c r="S55" s="1">
        <v>4519.29</v>
      </c>
      <c r="X55" s="38" t="s">
        <v>155</v>
      </c>
      <c r="Y55" s="38" t="s">
        <v>156</v>
      </c>
      <c r="Z55" s="38">
        <v>280.25</v>
      </c>
    </row>
    <row r="56" s="2" customFormat="1" ht="15" spans="17:26">
      <c r="Q56" s="1" t="s">
        <v>155</v>
      </c>
      <c r="R56" s="1" t="s">
        <v>156</v>
      </c>
      <c r="S56" s="1">
        <v>275.44</v>
      </c>
      <c r="X56" s="38" t="s">
        <v>157</v>
      </c>
      <c r="Y56" s="38" t="s">
        <v>158</v>
      </c>
      <c r="Z56" s="38">
        <v>846.52</v>
      </c>
    </row>
    <row r="57" s="2" customFormat="1" ht="15" spans="8:26">
      <c r="H57" s="2">
        <f t="shared" ref="H57:M57" si="8">-H18</f>
        <v>270779.24</v>
      </c>
      <c r="I57" s="2">
        <f t="shared" si="8"/>
        <v>351619.75</v>
      </c>
      <c r="J57" s="2">
        <f t="shared" si="8"/>
        <v>337673.27</v>
      </c>
      <c r="K57" s="2">
        <f t="shared" si="8"/>
        <v>373744.27</v>
      </c>
      <c r="L57" s="2">
        <f t="shared" si="8"/>
        <v>409304.13</v>
      </c>
      <c r="M57" s="2">
        <f t="shared" si="8"/>
        <v>481627.97</v>
      </c>
      <c r="Q57" s="1" t="s">
        <v>157</v>
      </c>
      <c r="R57" s="1" t="s">
        <v>158</v>
      </c>
      <c r="S57" s="1">
        <v>417.58</v>
      </c>
      <c r="T57" s="2" t="e">
        <f>SUM(#REF!)</f>
        <v>#REF!</v>
      </c>
      <c r="X57" s="38" t="s">
        <v>159</v>
      </c>
      <c r="Y57" s="38" t="s">
        <v>160</v>
      </c>
      <c r="Z57" s="38">
        <v>216.47</v>
      </c>
    </row>
    <row r="58" s="2" customFormat="1" ht="15" spans="8:26">
      <c r="H58" s="2">
        <f t="shared" ref="H58:H72" si="9">-H19</f>
        <v>7672.51</v>
      </c>
      <c r="I58" s="2">
        <f t="shared" ref="I58:I72" si="10">-I19</f>
        <v>11006.29</v>
      </c>
      <c r="J58" s="2">
        <f t="shared" ref="J58:J72" si="11">-J19</f>
        <v>4906.81</v>
      </c>
      <c r="K58" s="2">
        <f t="shared" ref="K58:K72" si="12">-K19</f>
        <v>16890.48</v>
      </c>
      <c r="L58" s="2">
        <f t="shared" ref="L58:L72" si="13">-L19</f>
        <v>13025.55</v>
      </c>
      <c r="M58" s="2">
        <f t="shared" ref="M58:M72" si="14">-M19</f>
        <v>11110.94</v>
      </c>
      <c r="Q58" s="1" t="s">
        <v>159</v>
      </c>
      <c r="R58" s="1" t="s">
        <v>160</v>
      </c>
      <c r="S58" s="1">
        <v>210.54</v>
      </c>
      <c r="X58" s="1" t="s">
        <v>161</v>
      </c>
      <c r="Y58" s="1" t="s">
        <v>162</v>
      </c>
      <c r="Z58" s="38">
        <v>136.9</v>
      </c>
    </row>
    <row r="59" s="2" customFormat="1" ht="15" spans="8:26">
      <c r="H59" s="2">
        <f t="shared" si="9"/>
        <v>17073.11</v>
      </c>
      <c r="I59" s="2">
        <f t="shared" si="10"/>
        <v>13787.04</v>
      </c>
      <c r="J59" s="2">
        <f t="shared" si="11"/>
        <v>8998.43</v>
      </c>
      <c r="K59" s="2">
        <f t="shared" si="12"/>
        <v>12275.99</v>
      </c>
      <c r="L59" s="2">
        <f t="shared" si="13"/>
        <v>18118.77</v>
      </c>
      <c r="M59" s="2">
        <f t="shared" si="14"/>
        <v>7364.9</v>
      </c>
      <c r="Q59" s="1" t="s">
        <v>161</v>
      </c>
      <c r="R59" s="1" t="s">
        <v>162</v>
      </c>
      <c r="S59" s="1">
        <v>136.9</v>
      </c>
      <c r="X59" s="1" t="s">
        <v>163</v>
      </c>
      <c r="Y59" s="1" t="s">
        <v>73</v>
      </c>
      <c r="Z59" s="38">
        <v>47911.44</v>
      </c>
    </row>
    <row r="60" s="2" customFormat="1" ht="15" spans="8:26">
      <c r="H60" s="2">
        <f t="shared" si="9"/>
        <v>0</v>
      </c>
      <c r="I60" s="2">
        <f t="shared" si="10"/>
        <v>41066.76</v>
      </c>
      <c r="J60" s="2">
        <f t="shared" si="11"/>
        <v>43856.78</v>
      </c>
      <c r="K60" s="2">
        <f t="shared" si="12"/>
        <v>40579.22</v>
      </c>
      <c r="L60" s="2">
        <f t="shared" si="13"/>
        <v>40738.99</v>
      </c>
      <c r="M60" s="2">
        <f t="shared" si="14"/>
        <v>49241.85</v>
      </c>
      <c r="Q60" s="1" t="s">
        <v>163</v>
      </c>
      <c r="R60" s="1" t="s">
        <v>73</v>
      </c>
      <c r="S60" s="1">
        <v>47280.2</v>
      </c>
      <c r="T60" s="2">
        <f>S60+S61</f>
        <v>48997.82</v>
      </c>
      <c r="X60" s="1" t="s">
        <v>164</v>
      </c>
      <c r="Y60" s="1" t="s">
        <v>165</v>
      </c>
      <c r="Z60" s="38">
        <v>1330.41</v>
      </c>
    </row>
    <row r="61" s="2" customFormat="1" ht="15" spans="8:26">
      <c r="H61" s="2">
        <f t="shared" si="9"/>
        <v>25704.78</v>
      </c>
      <c r="I61" s="2">
        <f t="shared" si="10"/>
        <v>49533.49</v>
      </c>
      <c r="J61" s="2">
        <f t="shared" si="11"/>
        <v>36003.96</v>
      </c>
      <c r="K61" s="2">
        <f t="shared" si="12"/>
        <v>40738.99</v>
      </c>
      <c r="L61" s="2">
        <f t="shared" si="13"/>
        <v>42595.94</v>
      </c>
      <c r="M61" s="2">
        <f t="shared" si="14"/>
        <v>43193.42</v>
      </c>
      <c r="Q61" s="1" t="s">
        <v>164</v>
      </c>
      <c r="R61" s="1" t="s">
        <v>165</v>
      </c>
      <c r="S61" s="1">
        <v>1717.62</v>
      </c>
      <c r="X61" s="1" t="s">
        <v>166</v>
      </c>
      <c r="Y61" s="1" t="s">
        <v>167</v>
      </c>
      <c r="Z61" s="38">
        <v>1793.09</v>
      </c>
    </row>
    <row r="62" s="2" customFormat="1" ht="15" spans="8:26">
      <c r="H62" s="2">
        <f t="shared" si="9"/>
        <v>144672.36</v>
      </c>
      <c r="I62" s="2">
        <f t="shared" si="10"/>
        <v>158301.79</v>
      </c>
      <c r="J62" s="2">
        <f t="shared" si="11"/>
        <v>156226.42</v>
      </c>
      <c r="K62" s="2">
        <f t="shared" si="12"/>
        <v>160191.8</v>
      </c>
      <c r="L62" s="2">
        <f t="shared" si="13"/>
        <v>179586.64</v>
      </c>
      <c r="M62" s="2">
        <f t="shared" si="14"/>
        <v>268239.69</v>
      </c>
      <c r="Q62" s="1" t="s">
        <v>166</v>
      </c>
      <c r="R62" s="1" t="s">
        <v>167</v>
      </c>
      <c r="S62" s="1">
        <v>1301.51</v>
      </c>
      <c r="X62" s="1" t="s">
        <v>168</v>
      </c>
      <c r="Y62" s="1" t="s">
        <v>169</v>
      </c>
      <c r="Z62" s="38">
        <v>1896.31</v>
      </c>
    </row>
    <row r="63" s="2" customFormat="1" ht="15" spans="8:26">
      <c r="H63" s="2">
        <f t="shared" si="9"/>
        <v>3460.48</v>
      </c>
      <c r="I63" s="2">
        <f t="shared" si="10"/>
        <v>2077.98</v>
      </c>
      <c r="J63" s="2">
        <f t="shared" si="11"/>
        <v>1671.75</v>
      </c>
      <c r="K63" s="2">
        <f t="shared" si="12"/>
        <v>2079.74</v>
      </c>
      <c r="L63" s="2">
        <f t="shared" si="13"/>
        <v>517.03</v>
      </c>
      <c r="M63" s="2">
        <f t="shared" si="14"/>
        <v>119.99</v>
      </c>
      <c r="Q63" s="1" t="s">
        <v>168</v>
      </c>
      <c r="R63" s="1" t="s">
        <v>169</v>
      </c>
      <c r="S63" s="1">
        <v>1409.49</v>
      </c>
      <c r="X63" s="1" t="s">
        <v>170</v>
      </c>
      <c r="Y63" s="1" t="s">
        <v>171</v>
      </c>
      <c r="Z63" s="38">
        <v>2225.72</v>
      </c>
    </row>
    <row r="64" s="2" customFormat="1" ht="15" spans="8:26">
      <c r="H64" s="2">
        <f t="shared" si="9"/>
        <v>3861.4</v>
      </c>
      <c r="I64" s="2">
        <f t="shared" si="10"/>
        <v>4646.5</v>
      </c>
      <c r="J64" s="2">
        <f t="shared" si="11"/>
        <v>9047</v>
      </c>
      <c r="K64" s="2">
        <f t="shared" si="12"/>
        <v>11428.5</v>
      </c>
      <c r="L64" s="2">
        <f t="shared" si="13"/>
        <v>12083.1</v>
      </c>
      <c r="M64" s="2">
        <f t="shared" si="14"/>
        <v>10025.59</v>
      </c>
      <c r="Q64" s="1" t="s">
        <v>172</v>
      </c>
      <c r="R64" s="1" t="s">
        <v>173</v>
      </c>
      <c r="S64" s="1">
        <v>498.15</v>
      </c>
      <c r="X64" s="1" t="s">
        <v>174</v>
      </c>
      <c r="Y64" s="1" t="s">
        <v>175</v>
      </c>
      <c r="Z64" s="38">
        <v>274.9</v>
      </c>
    </row>
    <row r="65" s="2" customFormat="1" ht="15" spans="8:26">
      <c r="H65" s="2">
        <f t="shared" si="9"/>
        <v>1112.24</v>
      </c>
      <c r="I65" s="2">
        <f t="shared" si="10"/>
        <v>924.98</v>
      </c>
      <c r="J65" s="2">
        <f t="shared" si="11"/>
        <v>767.55</v>
      </c>
      <c r="K65" s="2">
        <f t="shared" si="12"/>
        <v>461.97</v>
      </c>
      <c r="L65" s="2">
        <f t="shared" si="13"/>
        <v>346.26</v>
      </c>
      <c r="M65" s="2">
        <f t="shared" si="14"/>
        <v>307.97</v>
      </c>
      <c r="Q65" s="1" t="s">
        <v>170</v>
      </c>
      <c r="R65" s="1" t="s">
        <v>171</v>
      </c>
      <c r="S65" s="1">
        <v>5543.74</v>
      </c>
      <c r="X65" s="1" t="s">
        <v>176</v>
      </c>
      <c r="Y65" s="1" t="s">
        <v>177</v>
      </c>
      <c r="Z65" s="38">
        <v>109.86</v>
      </c>
    </row>
    <row r="66" s="2" customFormat="1" ht="15" spans="8:26">
      <c r="H66" s="2">
        <f t="shared" si="9"/>
        <v>28352.49</v>
      </c>
      <c r="I66" s="2">
        <f t="shared" si="10"/>
        <v>35459.3</v>
      </c>
      <c r="J66" s="2">
        <f t="shared" si="11"/>
        <v>34013.82</v>
      </c>
      <c r="K66" s="2">
        <f t="shared" si="12"/>
        <v>33873.34</v>
      </c>
      <c r="L66" s="2">
        <f t="shared" si="13"/>
        <v>34509.34</v>
      </c>
      <c r="M66" s="2">
        <f t="shared" si="14"/>
        <v>35376.02</v>
      </c>
      <c r="Q66" s="1" t="s">
        <v>176</v>
      </c>
      <c r="R66" s="1" t="s">
        <v>177</v>
      </c>
      <c r="S66" s="1">
        <v>47.81</v>
      </c>
      <c r="X66" s="1" t="s">
        <v>178</v>
      </c>
      <c r="Y66" s="1" t="s">
        <v>179</v>
      </c>
      <c r="Z66" s="38">
        <v>169.12</v>
      </c>
    </row>
    <row r="67" s="2" customFormat="1" ht="15" spans="8:26">
      <c r="H67" s="2">
        <f t="shared" si="9"/>
        <v>2054.51</v>
      </c>
      <c r="I67" s="2">
        <f t="shared" si="10"/>
        <v>2098.54</v>
      </c>
      <c r="J67" s="2">
        <f t="shared" si="11"/>
        <v>2095.95</v>
      </c>
      <c r="K67" s="2">
        <f t="shared" si="12"/>
        <v>2132.08</v>
      </c>
      <c r="L67" s="2">
        <f t="shared" si="13"/>
        <v>0</v>
      </c>
      <c r="M67" s="2">
        <f t="shared" si="14"/>
        <v>714.84</v>
      </c>
      <c r="Q67" s="1" t="s">
        <v>178</v>
      </c>
      <c r="R67" s="1" t="s">
        <v>179</v>
      </c>
      <c r="S67" s="1">
        <v>58.34</v>
      </c>
      <c r="T67" s="2" t="e">
        <f>SUM(#REF!)</f>
        <v>#REF!</v>
      </c>
      <c r="X67" s="1" t="s">
        <v>180</v>
      </c>
      <c r="Y67" s="1" t="s">
        <v>181</v>
      </c>
      <c r="Z67" s="38">
        <v>759</v>
      </c>
    </row>
    <row r="68" s="2" customFormat="1" ht="15" spans="8:26">
      <c r="H68" s="2">
        <f t="shared" si="9"/>
        <v>1793.5</v>
      </c>
      <c r="I68" s="2">
        <f t="shared" si="10"/>
        <v>1793.5</v>
      </c>
      <c r="J68" s="2">
        <f t="shared" si="11"/>
        <v>1793.5</v>
      </c>
      <c r="K68" s="2">
        <f t="shared" si="12"/>
        <v>1793.5</v>
      </c>
      <c r="L68" s="2">
        <f t="shared" si="13"/>
        <v>0</v>
      </c>
      <c r="M68" s="2">
        <f t="shared" si="14"/>
        <v>0</v>
      </c>
      <c r="Q68" s="1" t="s">
        <v>180</v>
      </c>
      <c r="R68" s="1" t="s">
        <v>181</v>
      </c>
      <c r="S68" s="1">
        <v>759</v>
      </c>
      <c r="X68" s="1" t="s">
        <v>182</v>
      </c>
      <c r="Y68" s="1" t="s">
        <v>183</v>
      </c>
      <c r="Z68" s="38">
        <v>503.18</v>
      </c>
    </row>
    <row r="69" s="2" customFormat="1" ht="15" spans="8:26">
      <c r="H69" s="2">
        <f t="shared" si="9"/>
        <v>15789.72</v>
      </c>
      <c r="I69" s="2">
        <f t="shared" si="10"/>
        <v>11893</v>
      </c>
      <c r="J69" s="2">
        <f t="shared" si="11"/>
        <v>19313</v>
      </c>
      <c r="K69" s="2">
        <f t="shared" si="12"/>
        <v>16020.31</v>
      </c>
      <c r="L69" s="2">
        <f t="shared" si="13"/>
        <v>20778</v>
      </c>
      <c r="M69" s="2">
        <f t="shared" si="14"/>
        <v>20993</v>
      </c>
      <c r="Q69" s="1" t="s">
        <v>182</v>
      </c>
      <c r="R69" s="1" t="s">
        <v>183</v>
      </c>
      <c r="S69" s="1">
        <v>353.18</v>
      </c>
      <c r="X69" s="1" t="s">
        <v>184</v>
      </c>
      <c r="Y69" s="1" t="s">
        <v>185</v>
      </c>
      <c r="Z69" s="38">
        <v>182.39</v>
      </c>
    </row>
    <row r="70" s="2" customFormat="1" ht="15" spans="8:26">
      <c r="H70" s="2">
        <f t="shared" si="9"/>
        <v>374.4</v>
      </c>
      <c r="I70" s="2">
        <f t="shared" si="10"/>
        <v>1926.4</v>
      </c>
      <c r="J70" s="2">
        <f t="shared" si="11"/>
        <v>1691.2</v>
      </c>
      <c r="K70" s="2">
        <f t="shared" si="12"/>
        <v>1563.88</v>
      </c>
      <c r="L70" s="2">
        <f t="shared" si="13"/>
        <v>1660</v>
      </c>
      <c r="M70" s="2">
        <f t="shared" si="14"/>
        <v>1511.92</v>
      </c>
      <c r="Q70" s="1" t="s">
        <v>184</v>
      </c>
      <c r="R70" s="1" t="s">
        <v>185</v>
      </c>
      <c r="S70" s="1">
        <v>182.39</v>
      </c>
      <c r="X70" s="1" t="s">
        <v>186</v>
      </c>
      <c r="Y70" s="1" t="s">
        <v>187</v>
      </c>
      <c r="Z70" s="38">
        <v>900</v>
      </c>
    </row>
    <row r="71" s="2" customFormat="1" ht="15" spans="8:26">
      <c r="H71" s="2">
        <f t="shared" si="9"/>
        <v>4391.23</v>
      </c>
      <c r="I71" s="2">
        <f t="shared" si="10"/>
        <v>1153.51</v>
      </c>
      <c r="J71" s="2">
        <f t="shared" si="11"/>
        <v>1440</v>
      </c>
      <c r="K71" s="2">
        <f t="shared" si="12"/>
        <v>15062.48</v>
      </c>
      <c r="L71" s="2">
        <f t="shared" si="13"/>
        <v>22107.49</v>
      </c>
      <c r="M71" s="2">
        <f t="shared" si="14"/>
        <v>13665.02</v>
      </c>
      <c r="Q71" s="1" t="s">
        <v>186</v>
      </c>
      <c r="R71" s="1" t="s">
        <v>187</v>
      </c>
      <c r="S71" s="1">
        <v>900</v>
      </c>
      <c r="X71" s="1" t="s">
        <v>188</v>
      </c>
      <c r="Y71" s="1" t="s">
        <v>189</v>
      </c>
      <c r="Z71" s="38">
        <v>1000</v>
      </c>
    </row>
    <row r="72" s="2" customFormat="1" ht="15" spans="8:26">
      <c r="H72" s="2">
        <f t="shared" si="9"/>
        <v>14466.51</v>
      </c>
      <c r="I72" s="2">
        <f t="shared" si="10"/>
        <v>15950.67</v>
      </c>
      <c r="J72" s="2">
        <f t="shared" si="11"/>
        <v>15847.1</v>
      </c>
      <c r="K72" s="2">
        <f t="shared" si="12"/>
        <v>18651.99</v>
      </c>
      <c r="L72" s="2">
        <f t="shared" si="13"/>
        <v>23237.02</v>
      </c>
      <c r="M72" s="2">
        <f t="shared" si="14"/>
        <v>19762.82</v>
      </c>
      <c r="Q72" s="1" t="s">
        <v>188</v>
      </c>
      <c r="R72" s="1" t="s">
        <v>189</v>
      </c>
      <c r="S72" s="1">
        <v>350</v>
      </c>
      <c r="X72" s="1" t="s">
        <v>190</v>
      </c>
      <c r="Y72" s="1" t="s">
        <v>191</v>
      </c>
      <c r="Z72" s="38">
        <v>1873.95</v>
      </c>
    </row>
    <row r="73" s="2" customFormat="1" ht="15" spans="17:26">
      <c r="Q73" s="1" t="s">
        <v>190</v>
      </c>
      <c r="R73" s="1" t="s">
        <v>191</v>
      </c>
      <c r="S73" s="1">
        <v>1978.74</v>
      </c>
      <c r="X73" s="1" t="s">
        <v>192</v>
      </c>
      <c r="Y73" s="1" t="s">
        <v>193</v>
      </c>
      <c r="Z73" s="38">
        <v>3237</v>
      </c>
    </row>
    <row r="74" s="2" customFormat="1" ht="15" spans="17:26">
      <c r="Q74" s="1" t="s">
        <v>192</v>
      </c>
      <c r="R74" s="1" t="s">
        <v>193</v>
      </c>
      <c r="S74" s="1">
        <v>3237</v>
      </c>
      <c r="X74" s="1" t="s">
        <v>194</v>
      </c>
      <c r="Y74" s="1" t="s">
        <v>195</v>
      </c>
      <c r="Z74" s="38">
        <v>2222</v>
      </c>
    </row>
    <row r="75" s="2" customFormat="1" ht="15" spans="17:26">
      <c r="Q75" s="1" t="s">
        <v>194</v>
      </c>
      <c r="R75" s="1" t="s">
        <v>195</v>
      </c>
      <c r="S75" s="1">
        <v>2222</v>
      </c>
      <c r="X75" s="1" t="s">
        <v>196</v>
      </c>
      <c r="Y75" s="1" t="s">
        <v>197</v>
      </c>
      <c r="Z75" s="38">
        <v>474.99</v>
      </c>
    </row>
    <row r="76" s="2" customFormat="1" ht="15" spans="17:26">
      <c r="Q76" s="1" t="s">
        <v>196</v>
      </c>
      <c r="R76" s="1" t="s">
        <v>197</v>
      </c>
      <c r="S76" s="1">
        <v>474.99</v>
      </c>
      <c r="X76" s="1" t="s">
        <v>198</v>
      </c>
      <c r="Y76" s="1" t="s">
        <v>199</v>
      </c>
      <c r="Z76" s="38">
        <v>3105.38</v>
      </c>
    </row>
    <row r="77" s="2" customFormat="1" ht="15" spans="17:26">
      <c r="Q77" s="1" t="s">
        <v>198</v>
      </c>
      <c r="R77" s="1" t="s">
        <v>199</v>
      </c>
      <c r="S77" s="1">
        <v>2532.84</v>
      </c>
      <c r="X77" s="1" t="s">
        <v>200</v>
      </c>
      <c r="Y77" s="1" t="s">
        <v>201</v>
      </c>
      <c r="Z77" s="38">
        <v>2740</v>
      </c>
    </row>
    <row r="78" s="2" customFormat="1" ht="15" spans="17:26">
      <c r="Q78" s="1" t="s">
        <v>202</v>
      </c>
      <c r="R78" s="1" t="s">
        <v>203</v>
      </c>
      <c r="S78" s="1">
        <v>80</v>
      </c>
      <c r="X78" s="1" t="s">
        <v>204</v>
      </c>
      <c r="Y78" s="1" t="s">
        <v>205</v>
      </c>
      <c r="Z78" s="38">
        <v>354</v>
      </c>
    </row>
    <row r="79" s="2" customFormat="1" ht="15" spans="17:26">
      <c r="Q79" s="1" t="s">
        <v>200</v>
      </c>
      <c r="R79" s="1" t="s">
        <v>201</v>
      </c>
      <c r="S79" s="1">
        <v>799</v>
      </c>
      <c r="X79" s="1" t="s">
        <v>206</v>
      </c>
      <c r="Y79" s="1" t="s">
        <v>207</v>
      </c>
      <c r="Z79" s="38">
        <v>3239.36</v>
      </c>
    </row>
    <row r="80" s="2" customFormat="1" ht="15" spans="17:26">
      <c r="Q80" s="1" t="s">
        <v>204</v>
      </c>
      <c r="R80" s="1" t="s">
        <v>205</v>
      </c>
      <c r="S80" s="1">
        <v>352.8</v>
      </c>
      <c r="X80" s="1" t="s">
        <v>208</v>
      </c>
      <c r="Y80" s="1" t="s">
        <v>209</v>
      </c>
      <c r="Z80" s="38">
        <v>4037.34</v>
      </c>
    </row>
    <row r="81" s="2" customFormat="1" ht="15" spans="17:26">
      <c r="Q81" s="1" t="s">
        <v>206</v>
      </c>
      <c r="R81" s="1" t="s">
        <v>207</v>
      </c>
      <c r="S81" s="1">
        <v>3239.36</v>
      </c>
      <c r="X81" s="1" t="s">
        <v>210</v>
      </c>
      <c r="Y81" s="1" t="s">
        <v>211</v>
      </c>
      <c r="Z81" s="38">
        <v>6961.65</v>
      </c>
    </row>
    <row r="82" s="2" customFormat="1" ht="15" spans="17:26">
      <c r="Q82" s="1" t="s">
        <v>208</v>
      </c>
      <c r="R82" s="1" t="s">
        <v>209</v>
      </c>
      <c r="S82" s="1">
        <v>4435.83</v>
      </c>
      <c r="X82" s="1" t="s">
        <v>212</v>
      </c>
      <c r="Y82" s="1" t="s">
        <v>213</v>
      </c>
      <c r="Z82" s="38">
        <v>2667.25</v>
      </c>
    </row>
    <row r="83" s="2" customFormat="1" ht="15" spans="17:26">
      <c r="Q83" s="1" t="s">
        <v>210</v>
      </c>
      <c r="R83" s="1" t="s">
        <v>211</v>
      </c>
      <c r="S83" s="1">
        <v>6998.71</v>
      </c>
      <c r="X83" s="1" t="s">
        <v>214</v>
      </c>
      <c r="Y83" s="1" t="s">
        <v>215</v>
      </c>
      <c r="Z83" s="38">
        <v>1636.46</v>
      </c>
    </row>
    <row r="84" s="2" customFormat="1" ht="15" spans="17:26">
      <c r="Q84" s="1" t="s">
        <v>212</v>
      </c>
      <c r="R84" s="1" t="s">
        <v>213</v>
      </c>
      <c r="S84" s="1">
        <v>2667.25</v>
      </c>
      <c r="X84" s="1" t="s">
        <v>216</v>
      </c>
      <c r="Y84" s="1" t="s">
        <v>217</v>
      </c>
      <c r="Z84" s="38">
        <v>5134.9</v>
      </c>
    </row>
    <row r="85" s="2" customFormat="1" ht="15" spans="17:26">
      <c r="Q85" s="1" t="s">
        <v>214</v>
      </c>
      <c r="R85" s="1" t="s">
        <v>215</v>
      </c>
      <c r="S85" s="1">
        <v>1636.46</v>
      </c>
      <c r="X85" s="1" t="s">
        <v>218</v>
      </c>
      <c r="Y85" s="1" t="s">
        <v>219</v>
      </c>
      <c r="Z85" s="38">
        <v>2310</v>
      </c>
    </row>
    <row r="86" s="2" customFormat="1" ht="15" spans="17:26">
      <c r="Q86" s="1" t="s">
        <v>216</v>
      </c>
      <c r="R86" s="1" t="s">
        <v>217</v>
      </c>
      <c r="S86" s="1">
        <v>6862.17</v>
      </c>
      <c r="X86" s="1" t="s">
        <v>220</v>
      </c>
      <c r="Y86" s="1" t="s">
        <v>221</v>
      </c>
      <c r="Z86" s="38">
        <v>112.32</v>
      </c>
    </row>
    <row r="87" s="2" customFormat="1" ht="15" spans="17:26">
      <c r="Q87" s="1" t="s">
        <v>218</v>
      </c>
      <c r="R87" s="1" t="s">
        <v>219</v>
      </c>
      <c r="S87" s="1">
        <v>2310</v>
      </c>
      <c r="X87" s="1" t="s">
        <v>222</v>
      </c>
      <c r="Y87" s="1" t="s">
        <v>223</v>
      </c>
      <c r="Z87" s="38">
        <v>501.25</v>
      </c>
    </row>
    <row r="88" s="2" customFormat="1" ht="15" spans="17:26">
      <c r="Q88" s="1" t="s">
        <v>220</v>
      </c>
      <c r="R88" s="1" t="s">
        <v>221</v>
      </c>
      <c r="S88" s="1">
        <v>111.92</v>
      </c>
      <c r="T88" s="2" t="e">
        <f>SUM(#REF!)</f>
        <v>#REF!</v>
      </c>
      <c r="X88" s="1" t="s">
        <v>224</v>
      </c>
      <c r="Y88" s="1" t="s">
        <v>225</v>
      </c>
      <c r="Z88" s="38">
        <v>67539.33</v>
      </c>
    </row>
    <row r="89" s="2" customFormat="1" ht="15" spans="17:26">
      <c r="Q89" s="1" t="s">
        <v>222</v>
      </c>
      <c r="R89" s="1" t="s">
        <v>223</v>
      </c>
      <c r="S89" s="1">
        <v>407.25</v>
      </c>
      <c r="X89" s="1" t="s">
        <v>226</v>
      </c>
      <c r="Y89" s="1" t="s">
        <v>227</v>
      </c>
      <c r="Z89" s="38">
        <v>57463.69</v>
      </c>
    </row>
    <row r="90" s="2" customFormat="1" ht="15" spans="17:26">
      <c r="Q90" s="1" t="s">
        <v>224</v>
      </c>
      <c r="R90" s="1" t="s">
        <v>225</v>
      </c>
      <c r="S90" s="1">
        <v>70649.51</v>
      </c>
      <c r="X90" s="1" t="s">
        <v>228</v>
      </c>
      <c r="Y90" s="1" t="s">
        <v>229</v>
      </c>
      <c r="Z90" s="38">
        <v>8667.56</v>
      </c>
    </row>
    <row r="91" s="2" customFormat="1" ht="15" spans="17:26">
      <c r="Q91" s="1" t="s">
        <v>226</v>
      </c>
      <c r="R91" s="1" t="s">
        <v>227</v>
      </c>
      <c r="S91" s="1">
        <v>60473.39</v>
      </c>
      <c r="X91" s="1" t="s">
        <v>230</v>
      </c>
      <c r="Y91" s="1" t="s">
        <v>231</v>
      </c>
      <c r="Z91" s="38">
        <v>0</v>
      </c>
    </row>
    <row r="92" s="2" customFormat="1" ht="15" spans="17:26">
      <c r="Q92" s="1" t="s">
        <v>228</v>
      </c>
      <c r="R92" s="1" t="s">
        <v>229</v>
      </c>
      <c r="S92" s="1">
        <v>9217.23</v>
      </c>
      <c r="X92" s="1" t="s">
        <v>232</v>
      </c>
      <c r="Y92" s="1" t="s">
        <v>233</v>
      </c>
      <c r="Z92" s="38">
        <v>3287.95</v>
      </c>
    </row>
    <row r="93" s="2" customFormat="1" ht="15" spans="17:26">
      <c r="Q93" s="1" t="s">
        <v>230</v>
      </c>
      <c r="R93" s="1" t="s">
        <v>231</v>
      </c>
      <c r="S93" s="1">
        <v>0</v>
      </c>
      <c r="X93" s="1" t="s">
        <v>234</v>
      </c>
      <c r="Y93" s="1" t="s">
        <v>235</v>
      </c>
      <c r="Z93" s="38">
        <v>21326.74</v>
      </c>
    </row>
    <row r="94" s="2" customFormat="1" ht="15" spans="17:26">
      <c r="Q94" s="1" t="s">
        <v>232</v>
      </c>
      <c r="R94" s="1" t="s">
        <v>233</v>
      </c>
      <c r="S94" s="1">
        <v>3213.32</v>
      </c>
      <c r="X94" s="1" t="s">
        <v>236</v>
      </c>
      <c r="Y94" s="1" t="s">
        <v>237</v>
      </c>
      <c r="Z94" s="38">
        <v>3520.66</v>
      </c>
    </row>
    <row r="95" s="2" customFormat="1" ht="15" spans="17:26">
      <c r="Q95" s="1" t="s">
        <v>234</v>
      </c>
      <c r="R95" s="1" t="s">
        <v>235</v>
      </c>
      <c r="S95" s="1">
        <v>21133.46</v>
      </c>
      <c r="X95" s="1" t="s">
        <v>238</v>
      </c>
      <c r="Y95" s="1" t="s">
        <v>239</v>
      </c>
      <c r="Z95" s="38">
        <v>93529.23</v>
      </c>
    </row>
    <row r="96" s="2" customFormat="1" ht="15" spans="17:26">
      <c r="Q96" s="1" t="s">
        <v>240</v>
      </c>
      <c r="R96" s="1" t="s">
        <v>241</v>
      </c>
      <c r="S96" s="1">
        <v>4730.06</v>
      </c>
      <c r="X96" s="1" t="s">
        <v>240</v>
      </c>
      <c r="Y96" s="1" t="s">
        <v>241</v>
      </c>
      <c r="Z96" s="38">
        <v>3848.07</v>
      </c>
    </row>
    <row r="97" s="2" customFormat="1" ht="15" spans="17:26">
      <c r="Q97" s="1" t="s">
        <v>242</v>
      </c>
      <c r="R97" s="1" t="s">
        <v>243</v>
      </c>
      <c r="S97" s="1">
        <v>392.91</v>
      </c>
      <c r="X97" s="1" t="s">
        <v>242</v>
      </c>
      <c r="Y97" s="1" t="s">
        <v>243</v>
      </c>
      <c r="Z97" s="38">
        <v>392.91</v>
      </c>
    </row>
    <row r="98" s="2" customFormat="1" ht="15" spans="17:26">
      <c r="Q98" s="1" t="s">
        <v>244</v>
      </c>
      <c r="R98" s="1" t="s">
        <v>245</v>
      </c>
      <c r="S98" s="1">
        <v>302.95</v>
      </c>
      <c r="X98" s="1" t="s">
        <v>246</v>
      </c>
      <c r="Y98" s="1" t="s">
        <v>247</v>
      </c>
      <c r="Z98" s="38">
        <v>472.65</v>
      </c>
    </row>
    <row r="99" s="2" customFormat="1" ht="15" spans="17:26">
      <c r="Q99" s="1" t="s">
        <v>246</v>
      </c>
      <c r="R99" s="1" t="s">
        <v>247</v>
      </c>
      <c r="S99" s="1">
        <v>736.87</v>
      </c>
      <c r="X99" s="1" t="s">
        <v>248</v>
      </c>
      <c r="Y99" s="1" t="s">
        <v>249</v>
      </c>
      <c r="Z99" s="38">
        <v>8190.9</v>
      </c>
    </row>
    <row r="100" s="2" customFormat="1" ht="15" spans="17:26">
      <c r="Q100" s="1" t="s">
        <v>248</v>
      </c>
      <c r="R100" s="1" t="s">
        <v>249</v>
      </c>
      <c r="S100" s="1">
        <v>8736.94</v>
      </c>
      <c r="X100" s="1" t="s">
        <v>250</v>
      </c>
      <c r="Y100" s="1" t="s">
        <v>251</v>
      </c>
      <c r="Z100" s="38">
        <v>119.99</v>
      </c>
    </row>
    <row r="101" s="2" customFormat="1" ht="15" spans="17:26">
      <c r="Q101" s="1" t="s">
        <v>250</v>
      </c>
      <c r="R101" s="1" t="s">
        <v>251</v>
      </c>
      <c r="S101" s="1">
        <v>517.03</v>
      </c>
      <c r="X101" s="1" t="s">
        <v>252</v>
      </c>
      <c r="Y101" s="1" t="s">
        <v>253</v>
      </c>
      <c r="Z101" s="38">
        <v>10025.59</v>
      </c>
    </row>
    <row r="102" s="2" customFormat="1" ht="15" spans="17:26">
      <c r="Q102" s="1" t="s">
        <v>252</v>
      </c>
      <c r="R102" s="1" t="s">
        <v>253</v>
      </c>
      <c r="S102" s="1">
        <v>12012.81</v>
      </c>
      <c r="X102" s="1" t="s">
        <v>254</v>
      </c>
      <c r="Y102" s="1" t="s">
        <v>255</v>
      </c>
      <c r="Z102" s="38">
        <v>307.97</v>
      </c>
    </row>
    <row r="103" s="2" customFormat="1" ht="15" spans="17:26">
      <c r="Q103" s="1" t="s">
        <v>256</v>
      </c>
      <c r="R103" s="1" t="s">
        <v>257</v>
      </c>
      <c r="S103" s="1">
        <v>70.29</v>
      </c>
      <c r="X103" s="1" t="s">
        <v>258</v>
      </c>
      <c r="Y103" s="1" t="s">
        <v>259</v>
      </c>
      <c r="Z103" s="1">
        <v>575.7</v>
      </c>
    </row>
    <row r="104" s="2" customFormat="1" ht="15" spans="17:26">
      <c r="Q104" s="1" t="s">
        <v>254</v>
      </c>
      <c r="R104" s="1" t="s">
        <v>255</v>
      </c>
      <c r="S104" s="1">
        <v>433.26</v>
      </c>
      <c r="T104" s="2" t="e">
        <f>SUM(#REF!)</f>
        <v>#REF!</v>
      </c>
      <c r="X104" s="1" t="s">
        <v>260</v>
      </c>
      <c r="Y104" s="1" t="s">
        <v>261</v>
      </c>
      <c r="Z104" s="1">
        <v>2035.67</v>
      </c>
    </row>
    <row r="105" s="2" customFormat="1" ht="15" spans="17:26">
      <c r="Q105" s="1" t="s">
        <v>262</v>
      </c>
      <c r="R105" s="1" t="s">
        <v>263</v>
      </c>
      <c r="S105" s="1">
        <v>328.82</v>
      </c>
      <c r="X105" s="1" t="s">
        <v>264</v>
      </c>
      <c r="Y105" s="1" t="s">
        <v>265</v>
      </c>
      <c r="Z105" s="1">
        <v>2603.42</v>
      </c>
    </row>
    <row r="106" s="2" customFormat="1" ht="15" spans="17:26">
      <c r="Q106" s="1" t="s">
        <v>258</v>
      </c>
      <c r="R106" s="1" t="s">
        <v>259</v>
      </c>
      <c r="S106" s="1">
        <v>575.7</v>
      </c>
      <c r="X106" s="1" t="s">
        <v>266</v>
      </c>
      <c r="Y106" s="1" t="s">
        <v>267</v>
      </c>
      <c r="Z106" s="1">
        <v>29301.05</v>
      </c>
    </row>
    <row r="107" s="2" customFormat="1" ht="15" spans="17:26">
      <c r="Q107" s="1" t="s">
        <v>260</v>
      </c>
      <c r="R107" s="1" t="s">
        <v>261</v>
      </c>
      <c r="S107" s="1">
        <v>2035.67</v>
      </c>
      <c r="X107" s="1" t="s">
        <v>268</v>
      </c>
      <c r="Y107" s="1" t="s">
        <v>269</v>
      </c>
      <c r="Z107" s="1">
        <v>4.54</v>
      </c>
    </row>
    <row r="108" s="2" customFormat="1" ht="15" spans="17:26">
      <c r="Q108" s="1" t="s">
        <v>264</v>
      </c>
      <c r="R108" s="1" t="s">
        <v>265</v>
      </c>
      <c r="S108" s="1">
        <v>2603.42</v>
      </c>
      <c r="X108" s="1" t="s">
        <v>270</v>
      </c>
      <c r="Y108" s="1" t="s">
        <v>271</v>
      </c>
      <c r="Z108" s="1">
        <v>855.64</v>
      </c>
    </row>
    <row r="109" s="2" customFormat="1" ht="15" spans="17:26">
      <c r="Q109" s="1" t="s">
        <v>266</v>
      </c>
      <c r="R109" s="1" t="s">
        <v>267</v>
      </c>
      <c r="S109" s="1">
        <v>29042.81</v>
      </c>
      <c r="X109" s="1" t="s">
        <v>272</v>
      </c>
      <c r="Y109" s="1" t="s">
        <v>273</v>
      </c>
      <c r="Z109" s="1">
        <v>714.84</v>
      </c>
    </row>
    <row r="110" s="2" customFormat="1" ht="15" spans="17:26">
      <c r="Q110" s="1" t="s">
        <v>268</v>
      </c>
      <c r="R110" s="1" t="s">
        <v>269</v>
      </c>
      <c r="S110" s="1">
        <v>240.82</v>
      </c>
      <c r="T110" s="2" t="e">
        <f>#REF!</f>
        <v>#REF!</v>
      </c>
      <c r="X110" s="1" t="s">
        <v>274</v>
      </c>
      <c r="Y110" s="1" t="s">
        <v>275</v>
      </c>
      <c r="Z110" s="1">
        <v>20993</v>
      </c>
    </row>
    <row r="111" s="2" customFormat="1" ht="15" spans="17:26">
      <c r="Q111" s="1" t="s">
        <v>270</v>
      </c>
      <c r="R111" s="1" t="s">
        <v>271</v>
      </c>
      <c r="S111" s="1">
        <v>10.92</v>
      </c>
      <c r="X111" s="1" t="s">
        <v>276</v>
      </c>
      <c r="Y111" s="1" t="s">
        <v>277</v>
      </c>
      <c r="Z111" s="1">
        <v>1324</v>
      </c>
    </row>
    <row r="112" s="2" customFormat="1" ht="15" spans="17:26">
      <c r="Q112" s="1" t="s">
        <v>274</v>
      </c>
      <c r="R112" s="1" t="s">
        <v>275</v>
      </c>
      <c r="S112" s="1">
        <v>20778</v>
      </c>
      <c r="T112" s="2" t="e">
        <f>SUM(#REF!)</f>
        <v>#REF!</v>
      </c>
      <c r="X112" s="1" t="s">
        <v>278</v>
      </c>
      <c r="Y112" s="1" t="s">
        <v>279</v>
      </c>
      <c r="Z112" s="1">
        <v>187.92</v>
      </c>
    </row>
    <row r="113" s="2" customFormat="1" ht="15" spans="17:26">
      <c r="Q113" s="1" t="s">
        <v>276</v>
      </c>
      <c r="R113" s="1" t="s">
        <v>277</v>
      </c>
      <c r="S113" s="1">
        <v>1660</v>
      </c>
      <c r="X113" s="1" t="s">
        <v>280</v>
      </c>
      <c r="Y113" s="1" t="s">
        <v>281</v>
      </c>
      <c r="Z113" s="1">
        <v>4856</v>
      </c>
    </row>
    <row r="114" s="2" customFormat="1" ht="15" spans="17:26">
      <c r="Q114" s="1" t="s">
        <v>280</v>
      </c>
      <c r="R114" s="1" t="s">
        <v>281</v>
      </c>
      <c r="S114" s="1">
        <v>1500</v>
      </c>
      <c r="X114" s="1" t="s">
        <v>282</v>
      </c>
      <c r="Y114" s="1" t="s">
        <v>283</v>
      </c>
      <c r="Z114" s="1">
        <v>4186.66</v>
      </c>
    </row>
    <row r="115" s="2" customFormat="1" ht="15" spans="17:26">
      <c r="Q115" s="1" t="s">
        <v>282</v>
      </c>
      <c r="R115" s="1" t="s">
        <v>283</v>
      </c>
      <c r="S115" s="1">
        <v>1250</v>
      </c>
      <c r="X115" s="1" t="s">
        <v>284</v>
      </c>
      <c r="Y115" s="1" t="s">
        <v>285</v>
      </c>
      <c r="Z115" s="1">
        <v>0</v>
      </c>
    </row>
    <row r="116" s="2" customFormat="1" ht="15" spans="17:26">
      <c r="Q116" s="1" t="s">
        <v>286</v>
      </c>
      <c r="R116" s="1" t="s">
        <v>287</v>
      </c>
      <c r="S116" s="1">
        <v>150</v>
      </c>
      <c r="X116" s="1" t="s">
        <v>288</v>
      </c>
      <c r="Y116" s="1" t="s">
        <v>289</v>
      </c>
      <c r="Z116" s="1">
        <v>855.27</v>
      </c>
    </row>
    <row r="117" s="2" customFormat="1" ht="15" spans="17:26">
      <c r="Q117" s="1" t="s">
        <v>290</v>
      </c>
      <c r="R117" s="1" t="s">
        <v>291</v>
      </c>
      <c r="S117" s="1">
        <v>11697</v>
      </c>
      <c r="X117" s="1" t="s">
        <v>292</v>
      </c>
      <c r="Y117" s="1" t="s">
        <v>293</v>
      </c>
      <c r="Z117" s="1">
        <v>550</v>
      </c>
    </row>
    <row r="118" s="2" customFormat="1" ht="15" spans="17:26">
      <c r="Q118" s="1" t="s">
        <v>288</v>
      </c>
      <c r="R118" s="1" t="s">
        <v>289</v>
      </c>
      <c r="S118" s="1">
        <v>4151.44</v>
      </c>
      <c r="X118" s="1" t="s">
        <v>294</v>
      </c>
      <c r="Y118" s="1" t="s">
        <v>295</v>
      </c>
      <c r="Z118" s="1">
        <v>182</v>
      </c>
    </row>
    <row r="119" s="2" customFormat="1" ht="15" spans="17:26">
      <c r="Q119" s="1" t="s">
        <v>296</v>
      </c>
      <c r="R119" s="1" t="s">
        <v>297</v>
      </c>
      <c r="S119" s="1">
        <v>1546.25</v>
      </c>
      <c r="X119" s="1" t="s">
        <v>298</v>
      </c>
      <c r="Y119" s="1" t="s">
        <v>299</v>
      </c>
      <c r="Z119" s="1">
        <v>1280</v>
      </c>
    </row>
    <row r="120" s="2" customFormat="1" ht="15" spans="17:26">
      <c r="Q120" s="1" t="s">
        <v>300</v>
      </c>
      <c r="R120" s="1" t="s">
        <v>301</v>
      </c>
      <c r="S120" s="1">
        <v>348.8</v>
      </c>
      <c r="X120" s="1" t="s">
        <v>302</v>
      </c>
      <c r="Y120" s="1" t="s">
        <v>303</v>
      </c>
      <c r="Z120" s="1">
        <v>0</v>
      </c>
    </row>
    <row r="121" s="2" customFormat="1" ht="15" spans="17:26">
      <c r="Q121" s="1" t="s">
        <v>304</v>
      </c>
      <c r="R121" s="1" t="s">
        <v>305</v>
      </c>
      <c r="S121" s="1">
        <v>1315</v>
      </c>
      <c r="X121" s="1" t="s">
        <v>306</v>
      </c>
      <c r="Y121" s="1" t="s">
        <v>307</v>
      </c>
      <c r="Z121" s="1">
        <v>79</v>
      </c>
    </row>
    <row r="122" s="2" customFormat="1" ht="15" spans="17:26">
      <c r="Q122" s="1" t="s">
        <v>308</v>
      </c>
      <c r="R122" s="1" t="s">
        <v>309</v>
      </c>
      <c r="S122" s="1">
        <v>1623.09</v>
      </c>
      <c r="X122" s="1" t="s">
        <v>310</v>
      </c>
      <c r="Y122" s="1" t="s">
        <v>311</v>
      </c>
      <c r="Z122" s="1">
        <v>374</v>
      </c>
    </row>
    <row r="123" s="2" customFormat="1" ht="15" spans="17:26">
      <c r="Q123" s="1" t="s">
        <v>312</v>
      </c>
      <c r="R123" s="1" t="s">
        <v>313</v>
      </c>
      <c r="S123" s="1">
        <v>3485.15</v>
      </c>
      <c r="X123" s="1" t="s">
        <v>304</v>
      </c>
      <c r="Y123" s="1" t="s">
        <v>305</v>
      </c>
      <c r="Z123" s="1">
        <v>1302.09</v>
      </c>
    </row>
    <row r="124" s="2" customFormat="1" ht="15" spans="17:26">
      <c r="Q124" s="1" t="s">
        <v>314</v>
      </c>
      <c r="R124" s="1" t="s">
        <v>315</v>
      </c>
      <c r="S124" s="1">
        <v>6685.82</v>
      </c>
      <c r="X124" s="1" t="s">
        <v>308</v>
      </c>
      <c r="Y124" s="1" t="s">
        <v>309</v>
      </c>
      <c r="Z124" s="1">
        <v>1623.09</v>
      </c>
    </row>
    <row r="125" s="2" customFormat="1" ht="15" spans="17:26">
      <c r="Q125" s="1" t="s">
        <v>316</v>
      </c>
      <c r="R125" s="1" t="s">
        <v>317</v>
      </c>
      <c r="S125" s="1">
        <v>3151.56</v>
      </c>
      <c r="X125" s="1" t="s">
        <v>312</v>
      </c>
      <c r="Y125" s="1" t="s">
        <v>313</v>
      </c>
      <c r="Z125" s="1">
        <v>2855.15</v>
      </c>
    </row>
    <row r="126" s="2" customFormat="1" ht="15" spans="17:26">
      <c r="Q126" s="1" t="s">
        <v>318</v>
      </c>
      <c r="R126" s="1" t="s">
        <v>319</v>
      </c>
      <c r="S126" s="1">
        <v>8291.39</v>
      </c>
      <c r="X126" s="1" t="s">
        <v>314</v>
      </c>
      <c r="Y126" s="1" t="s">
        <v>315</v>
      </c>
      <c r="Z126" s="1">
        <v>6685.83</v>
      </c>
    </row>
    <row r="127" ht="15" spans="24:26">
      <c r="X127" s="1" t="s">
        <v>318</v>
      </c>
      <c r="Y127" s="1" t="s">
        <v>319</v>
      </c>
      <c r="Z127" s="1">
        <v>8598.75</v>
      </c>
    </row>
  </sheetData>
  <mergeCells count="1">
    <mergeCell ref="A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G130"/>
  <sheetViews>
    <sheetView topLeftCell="A101" workbookViewId="0">
      <selection activeCell="G11" sqref="G11:G130"/>
    </sheetView>
  </sheetViews>
  <sheetFormatPr defaultColWidth="8.8" defaultRowHeight="15" outlineLevelCol="6"/>
  <cols>
    <col min="7" max="7" width="10.3"/>
  </cols>
  <sheetData>
    <row r="11" spans="7:7">
      <c r="G11" s="1">
        <v>534.49</v>
      </c>
    </row>
    <row r="12" spans="7:7">
      <c r="G12" s="1">
        <v>60</v>
      </c>
    </row>
    <row r="13" spans="7:7">
      <c r="G13" s="1">
        <v>601.03</v>
      </c>
    </row>
    <row r="14" spans="7:7">
      <c r="G14" s="1">
        <v>19.8</v>
      </c>
    </row>
    <row r="15" spans="7:7">
      <c r="G15" s="1">
        <v>216</v>
      </c>
    </row>
    <row r="16" spans="7:7">
      <c r="G16" s="1">
        <v>588.25</v>
      </c>
    </row>
    <row r="17" spans="7:7">
      <c r="G17" s="1">
        <v>60</v>
      </c>
    </row>
    <row r="18" spans="7:7">
      <c r="G18" s="1">
        <v>66305.27</v>
      </c>
    </row>
    <row r="19" spans="7:7">
      <c r="G19" s="1">
        <v>213724.96</v>
      </c>
    </row>
    <row r="20" spans="7:7">
      <c r="G20" s="1">
        <v>850</v>
      </c>
    </row>
    <row r="21" spans="7:7">
      <c r="G21" s="1">
        <v>1480</v>
      </c>
    </row>
    <row r="22" spans="7:7">
      <c r="G22" s="1">
        <v>593.75</v>
      </c>
    </row>
    <row r="23" spans="7:7">
      <c r="G23" s="1">
        <v>2550</v>
      </c>
    </row>
    <row r="24" spans="7:7">
      <c r="G24" s="1">
        <v>570</v>
      </c>
    </row>
    <row r="25" spans="7:7">
      <c r="G25" s="1">
        <v>11482.82</v>
      </c>
    </row>
    <row r="26" spans="7:7">
      <c r="G26" s="1">
        <v>10</v>
      </c>
    </row>
    <row r="27" spans="7:7">
      <c r="G27" s="1">
        <v>50</v>
      </c>
    </row>
    <row r="28" spans="7:7">
      <c r="G28" s="1">
        <v>50</v>
      </c>
    </row>
    <row r="29" spans="7:7">
      <c r="G29" s="1">
        <v>1.38</v>
      </c>
    </row>
    <row r="30" spans="7:7">
      <c r="G30" s="1">
        <v>2712</v>
      </c>
    </row>
    <row r="31" spans="7:7">
      <c r="G31" s="1">
        <v>4583</v>
      </c>
    </row>
    <row r="32" spans="7:7">
      <c r="G32" s="1">
        <v>2443</v>
      </c>
    </row>
    <row r="33" spans="7:7">
      <c r="G33" s="1">
        <v>323.45</v>
      </c>
    </row>
    <row r="34" spans="7:7">
      <c r="G34" s="1">
        <v>75</v>
      </c>
    </row>
    <row r="35" spans="7:7">
      <c r="G35" s="1">
        <v>1880</v>
      </c>
    </row>
    <row r="36" spans="7:7">
      <c r="G36" s="1">
        <v>3461.85</v>
      </c>
    </row>
    <row r="37" spans="7:7">
      <c r="G37" s="1">
        <v>11130.27</v>
      </c>
    </row>
    <row r="38" spans="7:7">
      <c r="G38" s="1">
        <v>1290</v>
      </c>
    </row>
    <row r="39" spans="7:7">
      <c r="G39" s="1">
        <v>6848.82</v>
      </c>
    </row>
    <row r="40" spans="7:7">
      <c r="G40" s="1">
        <v>119.4</v>
      </c>
    </row>
    <row r="41" spans="7:7">
      <c r="G41" s="1">
        <v>2332.41</v>
      </c>
    </row>
    <row r="42" spans="7:7">
      <c r="G42" s="1">
        <v>3225</v>
      </c>
    </row>
    <row r="43" spans="7:7">
      <c r="G43" s="1">
        <v>225</v>
      </c>
    </row>
    <row r="44" spans="7:7">
      <c r="G44" s="1">
        <v>356.19</v>
      </c>
    </row>
    <row r="45" spans="7:7">
      <c r="G45" s="1">
        <v>1147.24</v>
      </c>
    </row>
    <row r="46" spans="7:7">
      <c r="G46" s="1">
        <v>1000</v>
      </c>
    </row>
    <row r="47" spans="7:7">
      <c r="G47" s="1">
        <v>7.89</v>
      </c>
    </row>
    <row r="48" spans="7:7">
      <c r="G48" s="1">
        <v>1045.01</v>
      </c>
    </row>
    <row r="49" spans="7:7">
      <c r="G49" s="1">
        <v>874.99</v>
      </c>
    </row>
    <row r="50" spans="7:7">
      <c r="G50" s="1">
        <v>424.96</v>
      </c>
    </row>
    <row r="51" spans="7:7">
      <c r="G51" s="1">
        <v>628.19</v>
      </c>
    </row>
    <row r="52" spans="7:7">
      <c r="G52" s="1">
        <v>1276.09</v>
      </c>
    </row>
    <row r="53" spans="7:7">
      <c r="G53" s="1">
        <v>615.93</v>
      </c>
    </row>
    <row r="54" spans="7:7">
      <c r="G54" s="1">
        <v>560.39</v>
      </c>
    </row>
    <row r="55" spans="7:7">
      <c r="G55" s="1">
        <v>307.33</v>
      </c>
    </row>
    <row r="56" spans="7:7">
      <c r="G56" s="1">
        <v>566.45</v>
      </c>
    </row>
    <row r="57" spans="7:7">
      <c r="G57" s="1">
        <v>4513.37</v>
      </c>
    </row>
    <row r="58" spans="7:7">
      <c r="G58" s="1">
        <v>280.25</v>
      </c>
    </row>
    <row r="59" spans="7:7">
      <c r="G59" s="1">
        <v>846.52</v>
      </c>
    </row>
    <row r="60" spans="7:7">
      <c r="G60" s="1">
        <v>216.47</v>
      </c>
    </row>
    <row r="61" spans="7:7">
      <c r="G61" s="1">
        <v>136.9</v>
      </c>
    </row>
    <row r="62" spans="7:7">
      <c r="G62" s="1">
        <v>47911.44</v>
      </c>
    </row>
    <row r="63" spans="7:7">
      <c r="G63" s="1">
        <v>1330.41</v>
      </c>
    </row>
    <row r="64" spans="7:7">
      <c r="G64" s="1">
        <v>1793.09</v>
      </c>
    </row>
    <row r="65" spans="7:7">
      <c r="G65" s="1">
        <v>1896.31</v>
      </c>
    </row>
    <row r="66" spans="7:7">
      <c r="G66" s="1">
        <v>2225.72</v>
      </c>
    </row>
    <row r="67" spans="7:7">
      <c r="G67" s="1">
        <v>274.9</v>
      </c>
    </row>
    <row r="68" spans="7:7">
      <c r="G68" s="1">
        <v>109.86</v>
      </c>
    </row>
    <row r="69" spans="7:7">
      <c r="G69" s="1">
        <v>169.12</v>
      </c>
    </row>
    <row r="70" spans="7:7">
      <c r="G70" s="1">
        <v>759</v>
      </c>
    </row>
    <row r="71" spans="7:7">
      <c r="G71" s="1">
        <v>503.18</v>
      </c>
    </row>
    <row r="72" spans="7:7">
      <c r="G72" s="1">
        <v>182.39</v>
      </c>
    </row>
    <row r="73" spans="7:7">
      <c r="G73" s="1">
        <v>900</v>
      </c>
    </row>
    <row r="74" spans="7:7">
      <c r="G74" s="1">
        <v>1000</v>
      </c>
    </row>
    <row r="75" spans="7:7">
      <c r="G75" s="1">
        <v>1873.95</v>
      </c>
    </row>
    <row r="76" spans="7:7">
      <c r="G76" s="1">
        <v>3237</v>
      </c>
    </row>
    <row r="77" spans="7:7">
      <c r="G77" s="1">
        <v>2222</v>
      </c>
    </row>
    <row r="78" spans="7:7">
      <c r="G78" s="1">
        <v>474.99</v>
      </c>
    </row>
    <row r="79" spans="7:7">
      <c r="G79" s="1">
        <v>3105.38</v>
      </c>
    </row>
    <row r="80" spans="7:7">
      <c r="G80" s="1">
        <v>2740</v>
      </c>
    </row>
    <row r="81" spans="7:7">
      <c r="G81" s="1">
        <v>354</v>
      </c>
    </row>
    <row r="82" spans="7:7">
      <c r="G82" s="1">
        <v>3239.36</v>
      </c>
    </row>
    <row r="83" spans="7:7">
      <c r="G83" s="1">
        <v>4037.34</v>
      </c>
    </row>
    <row r="84" spans="7:7">
      <c r="G84" s="1">
        <v>6961.65</v>
      </c>
    </row>
    <row r="85" spans="7:7">
      <c r="G85" s="1">
        <v>2667.25</v>
      </c>
    </row>
    <row r="86" spans="7:7">
      <c r="G86" s="1">
        <v>1636.46</v>
      </c>
    </row>
    <row r="87" spans="7:7">
      <c r="G87" s="1">
        <v>5134.9</v>
      </c>
    </row>
    <row r="88" spans="7:7">
      <c r="G88" s="1">
        <v>2310</v>
      </c>
    </row>
    <row r="89" spans="7:7">
      <c r="G89" s="1">
        <v>112.32</v>
      </c>
    </row>
    <row r="90" spans="7:7">
      <c r="G90" s="1">
        <v>501.25</v>
      </c>
    </row>
    <row r="91" spans="7:7">
      <c r="G91" s="1">
        <v>67539.33</v>
      </c>
    </row>
    <row r="92" spans="7:7">
      <c r="G92" s="1">
        <v>57463.69</v>
      </c>
    </row>
    <row r="93" spans="7:7">
      <c r="G93" s="1">
        <v>8667.56</v>
      </c>
    </row>
    <row r="94" spans="7:7">
      <c r="G94" s="1">
        <v>0</v>
      </c>
    </row>
    <row r="95" spans="7:7">
      <c r="G95" s="1">
        <v>3287.95</v>
      </c>
    </row>
    <row r="96" spans="7:7">
      <c r="G96" s="1">
        <v>21326.74</v>
      </c>
    </row>
    <row r="97" spans="7:7">
      <c r="G97" s="1">
        <v>3520.66</v>
      </c>
    </row>
    <row r="98" spans="7:7">
      <c r="G98" s="1">
        <v>93529.23</v>
      </c>
    </row>
    <row r="99" spans="7:7">
      <c r="G99" s="1">
        <v>3848.07</v>
      </c>
    </row>
    <row r="100" spans="7:7">
      <c r="G100" s="1">
        <v>392.91</v>
      </c>
    </row>
    <row r="101" spans="7:7">
      <c r="G101" s="1">
        <v>472.65</v>
      </c>
    </row>
    <row r="102" spans="7:7">
      <c r="G102" s="1">
        <v>8190.9</v>
      </c>
    </row>
    <row r="103" spans="7:7">
      <c r="G103" s="1">
        <v>119.99</v>
      </c>
    </row>
    <row r="104" spans="7:7">
      <c r="G104" s="1">
        <v>10025.59</v>
      </c>
    </row>
    <row r="105" spans="7:7">
      <c r="G105" s="1">
        <v>307.97</v>
      </c>
    </row>
    <row r="106" spans="7:7">
      <c r="G106" s="1">
        <v>575.7</v>
      </c>
    </row>
    <row r="107" spans="7:7">
      <c r="G107" s="1">
        <v>2035.67</v>
      </c>
    </row>
    <row r="108" spans="7:7">
      <c r="G108" s="1">
        <v>2603.42</v>
      </c>
    </row>
    <row r="109" spans="7:7">
      <c r="G109" s="1">
        <v>29301.05</v>
      </c>
    </row>
    <row r="110" spans="7:7">
      <c r="G110" s="1">
        <v>4.54</v>
      </c>
    </row>
    <row r="111" spans="7:7">
      <c r="G111" s="1">
        <v>855.64</v>
      </c>
    </row>
    <row r="112" spans="7:7">
      <c r="G112" s="1">
        <v>714.84</v>
      </c>
    </row>
    <row r="113" spans="7:7">
      <c r="G113" s="1">
        <v>20993</v>
      </c>
    </row>
    <row r="114" spans="7:7">
      <c r="G114" s="1">
        <v>1324</v>
      </c>
    </row>
    <row r="115" spans="7:7">
      <c r="G115" s="1">
        <v>187.92</v>
      </c>
    </row>
    <row r="116" spans="7:7">
      <c r="G116" s="1">
        <v>4856</v>
      </c>
    </row>
    <row r="117" spans="7:7">
      <c r="G117" s="1">
        <v>4186.66</v>
      </c>
    </row>
    <row r="118" spans="7:7">
      <c r="G118" s="1">
        <v>0</v>
      </c>
    </row>
    <row r="119" spans="7:7">
      <c r="G119" s="1">
        <v>855.27</v>
      </c>
    </row>
    <row r="120" spans="7:7">
      <c r="G120" s="1">
        <v>550</v>
      </c>
    </row>
    <row r="121" spans="7:7">
      <c r="G121" s="1">
        <v>182</v>
      </c>
    </row>
    <row r="122" spans="7:7">
      <c r="G122" s="1">
        <v>1280</v>
      </c>
    </row>
    <row r="123" spans="7:7">
      <c r="G123" s="1">
        <v>0</v>
      </c>
    </row>
    <row r="124" spans="7:7">
      <c r="G124" s="1">
        <v>79</v>
      </c>
    </row>
    <row r="125" spans="7:7">
      <c r="G125" s="1">
        <v>374</v>
      </c>
    </row>
    <row r="126" spans="7:7">
      <c r="G126" s="1">
        <v>1302.09</v>
      </c>
    </row>
    <row r="127" spans="7:7">
      <c r="G127" s="1">
        <v>1623.09</v>
      </c>
    </row>
    <row r="128" spans="7:7">
      <c r="G128" s="1">
        <v>2855.15</v>
      </c>
    </row>
    <row r="129" spans="7:7">
      <c r="G129" s="1">
        <v>6685.83</v>
      </c>
    </row>
    <row r="130" spans="7:7">
      <c r="G130" s="1">
        <v>8598.75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2025-06-04T07:16:00Z</dcterms:created>
  <dcterms:modified xsi:type="dcterms:W3CDTF">2025-07-08T09:43:42Z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