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740" yWindow="0" windowWidth="23860" windowHeight="130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1" i="1"/>
  <c r="B14" i="1"/>
  <c r="A31" i="1"/>
  <c r="A32" i="1"/>
  <c r="A33" i="1"/>
  <c r="A34" i="1"/>
  <c r="A35" i="1"/>
  <c r="A36" i="1"/>
  <c r="A37" i="1"/>
  <c r="A30" i="1"/>
  <c r="C30" i="1"/>
  <c r="C31" i="1"/>
  <c r="C32" i="1"/>
  <c r="C33" i="1"/>
  <c r="C34" i="1"/>
  <c r="C35" i="1"/>
  <c r="C36" i="1"/>
  <c r="C37" i="1"/>
  <c r="C29" i="1"/>
  <c r="B25" i="1"/>
  <c r="B22" i="1"/>
  <c r="B23" i="1"/>
  <c r="B24" i="1"/>
  <c r="B26" i="1"/>
  <c r="B5" i="1"/>
  <c r="B16" i="1"/>
  <c r="B19" i="1"/>
  <c r="B39" i="1"/>
  <c r="B41" i="1"/>
  <c r="B40" i="1"/>
  <c r="B43" i="1"/>
</calcChain>
</file>

<file path=xl/comments1.xml><?xml version="1.0" encoding="utf-8"?>
<comments xmlns="http://schemas.openxmlformats.org/spreadsheetml/2006/main">
  <authors>
    <author>Monroe Weber-Shirk</author>
  </authors>
  <commentList>
    <comment ref="C1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include units with all of your answers. You can put the units in this column.</t>
        </r>
      </text>
    </comment>
    <comment ref="B21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Either include the cap always or never when weighing the flask!</t>
        </r>
      </text>
    </comment>
    <comment ref="B22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shake the flask and then make sure it still contains exactly 100 mL!</t>
        </r>
      </text>
    </comment>
    <comment ref="B25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0.6985C + 998.29 (kg/m3) where (C is kg of salt/m3)</t>
        </r>
      </text>
    </comment>
    <comment ref="B39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slope function.</t>
        </r>
      </text>
    </comment>
    <comment ref="B40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intercept function.</t>
        </r>
      </text>
    </comment>
    <comment ref="B41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correlation function.</t>
        </r>
      </text>
    </comment>
    <comment ref="B43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According to the spectrophotometer software.</t>
        </r>
      </text>
    </comment>
  </commentList>
</comments>
</file>

<file path=xl/sharedStrings.xml><?xml version="1.0" encoding="utf-8"?>
<sst xmlns="http://schemas.openxmlformats.org/spreadsheetml/2006/main" count="63" uniqueCount="47">
  <si>
    <t>Temperature Measurement</t>
  </si>
  <si>
    <t>Distilled water temperature</t>
  </si>
  <si>
    <t>Density of water at that temperature</t>
  </si>
  <si>
    <t>Actual mass of 990 µL of pure water</t>
  </si>
  <si>
    <t>Mass of 990 µL of water (rep 1)</t>
  </si>
  <si>
    <t>Mass of 990 µL of water (rep 2)</t>
  </si>
  <si>
    <t>Mass of 990 µL of water (rep 3)</t>
  </si>
  <si>
    <t>Mass of 990 µL of water (rep 4)</t>
  </si>
  <si>
    <t>Mass of 990 µL of water (rep 5)</t>
  </si>
  <si>
    <t>Average of the 5 measurements</t>
  </si>
  <si>
    <t>Standard deviation of the 5 measurements</t>
  </si>
  <si>
    <t>Precision</t>
  </si>
  <si>
    <t>Accuracy</t>
  </si>
  <si>
    <t>average percent error for pipetting</t>
  </si>
  <si>
    <t>Molecular weight of NaCl</t>
  </si>
  <si>
    <t>Measured mass of NaCl used</t>
  </si>
  <si>
    <t>Measured mass of empty 100 mL flask</t>
  </si>
  <si>
    <t>Measured mass of flask + 1M solution</t>
  </si>
  <si>
    <t>Mass of 100 mL of 1 M NaCl solution</t>
  </si>
  <si>
    <t>Density of 1 M NaCl solution</t>
  </si>
  <si>
    <t>Calculated concentration of unknown</t>
  </si>
  <si>
    <t>Percent coefficient of variation of the 5 measurements</t>
  </si>
  <si>
    <t>Mass of NaCl in 100 mL of a 1-M solution</t>
  </si>
  <si>
    <t>Literature value for density of 1 M NaCl solution</t>
  </si>
  <si>
    <t>percent error for density measurment</t>
  </si>
  <si>
    <t>Absorbance of unknown</t>
  </si>
  <si>
    <t>Pipette Technique (use balance with 0.001 g resolution)</t>
  </si>
  <si>
    <t>Measure Density</t>
  </si>
  <si>
    <t>Stock is 10 g/L red dye # 40</t>
  </si>
  <si>
    <t>Prepare red dye standards of several concentrations (100 mL)</t>
  </si>
  <si>
    <t>reverse osmosis blank</t>
  </si>
  <si>
    <t>absorbance</t>
  </si>
  <si>
    <t>Slope</t>
  </si>
  <si>
    <t>Intercept</t>
  </si>
  <si>
    <t>Correlation coefficient</t>
  </si>
  <si>
    <t>g/L</t>
  </si>
  <si>
    <t>g</t>
  </si>
  <si>
    <t>g/mol</t>
  </si>
  <si>
    <t>%</t>
  </si>
  <si>
    <t>˚C</t>
  </si>
  <si>
    <t>dark voltage (V)</t>
  </si>
  <si>
    <t>blank voltage (V)</t>
  </si>
  <si>
    <t>voltage (V)</t>
  </si>
  <si>
    <t>stock volume (µL)</t>
  </si>
  <si>
    <t>concentration (mg/L)</t>
  </si>
  <si>
    <t>mg/L</t>
  </si>
  <si>
    <t>L/mg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</si>
</sst>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justify" vertical="top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justify" vertical="center" wrapText="1"/>
    </xf>
    <xf numFmtId="164" fontId="0" fillId="0" borderId="3" xfId="0" applyNumberFormat="1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88900</xdr:colOff>
          <xdr:row>14</xdr:row>
          <xdr:rowOff>177800</xdr:rowOff>
        </xdr:from>
        <xdr:to>
          <xdr:col>6</xdr:col>
          <xdr:colOff>584200</xdr:colOff>
          <xdr:row>16</xdr:row>
          <xdr:rowOff>177800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5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tabSelected="1" topLeftCell="A30" zoomScale="150" zoomScaleNormal="150" zoomScalePageLayoutView="150" workbookViewId="0">
      <selection activeCell="C40" sqref="C40"/>
    </sheetView>
  </sheetViews>
  <sheetFormatPr baseColWidth="10" defaultColWidth="8.83203125" defaultRowHeight="16" customHeight="1" x14ac:dyDescent="0"/>
  <cols>
    <col min="1" max="1" width="50.6640625" style="1" bestFit="1" customWidth="1"/>
    <col min="2" max="2" width="16" style="1" bestFit="1" customWidth="1"/>
    <col min="3" max="3" width="10" bestFit="1" customWidth="1"/>
    <col min="5" max="5" width="16.6640625" bestFit="1" customWidth="1"/>
    <col min="7" max="7" width="13.83203125" bestFit="1" customWidth="1"/>
  </cols>
  <sheetData>
    <row r="1" spans="1:8" ht="16" customHeight="1">
      <c r="A1" s="12" t="s">
        <v>0</v>
      </c>
      <c r="B1" s="3"/>
      <c r="C1" s="4"/>
      <c r="D1" s="4"/>
      <c r="E1" s="4"/>
      <c r="F1" s="4"/>
      <c r="G1" s="4"/>
      <c r="H1" s="4"/>
    </row>
    <row r="2" spans="1:8" ht="16" customHeight="1">
      <c r="A2" s="6" t="s">
        <v>1</v>
      </c>
      <c r="B2" s="10">
        <v>21.6</v>
      </c>
      <c r="C2" s="7" t="s">
        <v>39</v>
      </c>
      <c r="D2" s="4"/>
      <c r="E2" s="4"/>
      <c r="F2" s="4"/>
      <c r="G2" s="4"/>
      <c r="H2" s="4"/>
    </row>
    <row r="3" spans="1:8" ht="16" customHeight="1">
      <c r="A3" s="12" t="s">
        <v>26</v>
      </c>
      <c r="B3" s="3"/>
      <c r="C3" s="4"/>
      <c r="D3" s="4"/>
      <c r="E3" s="4"/>
      <c r="F3" s="4"/>
      <c r="G3" s="4"/>
      <c r="H3" s="4"/>
    </row>
    <row r="4" spans="1:8" ht="16" customHeight="1">
      <c r="A4" s="6" t="s">
        <v>2</v>
      </c>
      <c r="B4" s="10">
        <v>997.9</v>
      </c>
      <c r="C4" s="7" t="s">
        <v>35</v>
      </c>
      <c r="D4" s="4"/>
      <c r="E4" s="4"/>
      <c r="F4" s="4"/>
      <c r="G4" s="4"/>
      <c r="H4" s="4"/>
    </row>
    <row r="5" spans="1:8" ht="16" customHeight="1">
      <c r="A5" s="6" t="s">
        <v>3</v>
      </c>
      <c r="B5" s="10">
        <f>990*10^(-6)*B4</f>
        <v>0.98792099999999994</v>
      </c>
      <c r="C5" s="7" t="s">
        <v>36</v>
      </c>
      <c r="D5" s="4"/>
      <c r="E5" s="4"/>
      <c r="F5" s="4"/>
      <c r="G5" s="4"/>
      <c r="H5" s="4"/>
    </row>
    <row r="6" spans="1:8" ht="16" customHeight="1">
      <c r="A6" s="6" t="s">
        <v>4</v>
      </c>
      <c r="B6" s="10">
        <v>0.98799999999999999</v>
      </c>
      <c r="C6" s="7" t="s">
        <v>36</v>
      </c>
      <c r="D6" s="4"/>
      <c r="E6" s="4"/>
      <c r="F6" s="4"/>
      <c r="G6" s="4"/>
      <c r="H6" s="4"/>
    </row>
    <row r="7" spans="1:8" ht="16" customHeight="1">
      <c r="A7" s="6" t="s">
        <v>5</v>
      </c>
      <c r="B7" s="10">
        <v>0.98099999999999998</v>
      </c>
      <c r="C7" s="7" t="s">
        <v>36</v>
      </c>
      <c r="D7" s="4"/>
      <c r="E7" s="4"/>
      <c r="F7" s="4"/>
      <c r="G7" s="4"/>
      <c r="H7" s="4"/>
    </row>
    <row r="8" spans="1:8" ht="16" customHeight="1">
      <c r="A8" s="6" t="s">
        <v>6</v>
      </c>
      <c r="B8" s="11">
        <v>0.99</v>
      </c>
      <c r="C8" s="7" t="s">
        <v>36</v>
      </c>
      <c r="D8" s="4"/>
      <c r="E8" s="4"/>
      <c r="F8" s="4"/>
      <c r="G8" s="4"/>
      <c r="H8" s="4"/>
    </row>
    <row r="9" spans="1:8" ht="16" customHeight="1">
      <c r="A9" s="6" t="s">
        <v>7</v>
      </c>
      <c r="B9" s="10">
        <v>0.98699999999999999</v>
      </c>
      <c r="C9" s="7" t="s">
        <v>36</v>
      </c>
      <c r="D9" s="4"/>
      <c r="E9" s="4"/>
      <c r="F9" s="4"/>
      <c r="G9" s="4"/>
      <c r="H9" s="4"/>
    </row>
    <row r="10" spans="1:8" ht="16" customHeight="1">
      <c r="A10" s="6" t="s">
        <v>8</v>
      </c>
      <c r="B10" s="10">
        <v>0.98299999999999998</v>
      </c>
      <c r="C10" s="7" t="s">
        <v>36</v>
      </c>
      <c r="D10" s="4"/>
      <c r="E10" s="4"/>
      <c r="F10" s="4"/>
      <c r="G10" s="4"/>
      <c r="H10" s="4"/>
    </row>
    <row r="11" spans="1:8" ht="16" customHeight="1">
      <c r="A11" s="6" t="s">
        <v>9</v>
      </c>
      <c r="B11" s="10">
        <f>AVERAGE(B6:B10)</f>
        <v>0.9857999999999999</v>
      </c>
      <c r="C11" s="7" t="s">
        <v>36</v>
      </c>
      <c r="D11" s="4"/>
      <c r="E11" s="4"/>
      <c r="F11" s="4"/>
      <c r="G11" s="4"/>
      <c r="H11" s="4"/>
    </row>
    <row r="12" spans="1:8" ht="16" customHeight="1">
      <c r="A12" s="6" t="s">
        <v>10</v>
      </c>
      <c r="B12" s="10">
        <f>STDEV(B6:B10)</f>
        <v>3.701351104664353E-3</v>
      </c>
      <c r="C12" s="7" t="s">
        <v>36</v>
      </c>
      <c r="D12" s="4"/>
      <c r="E12" s="4"/>
      <c r="F12" s="4"/>
      <c r="G12" s="4"/>
      <c r="H12" s="4"/>
    </row>
    <row r="13" spans="1:8" ht="16" customHeight="1">
      <c r="A13" s="13" t="s">
        <v>11</v>
      </c>
      <c r="B13" s="5"/>
      <c r="C13" s="4"/>
      <c r="D13" s="4"/>
      <c r="E13" s="4"/>
      <c r="F13" s="4"/>
      <c r="G13" s="4"/>
      <c r="H13" s="4"/>
    </row>
    <row r="14" spans="1:8" ht="16" customHeight="1">
      <c r="A14" s="6" t="s">
        <v>21</v>
      </c>
      <c r="B14" s="10">
        <f>100*(B12/B11)</f>
        <v>0.37546673814813891</v>
      </c>
      <c r="C14" s="7" t="s">
        <v>38</v>
      </c>
      <c r="D14" s="4"/>
      <c r="E14" s="4"/>
      <c r="F14" s="4"/>
      <c r="G14" s="4"/>
      <c r="H14" s="4"/>
    </row>
    <row r="15" spans="1:8" ht="16" customHeight="1">
      <c r="A15" s="13" t="s">
        <v>12</v>
      </c>
      <c r="B15" s="5"/>
      <c r="C15" s="4"/>
      <c r="D15" s="4"/>
      <c r="E15" s="4"/>
      <c r="F15" s="4"/>
      <c r="G15" s="4"/>
      <c r="H15" s="4"/>
    </row>
    <row r="16" spans="1:8" ht="16" customHeight="1">
      <c r="A16" s="6" t="s">
        <v>13</v>
      </c>
      <c r="B16" s="10">
        <f>100*((B5-B11)/B5)</f>
        <v>0.21469328013070271</v>
      </c>
      <c r="C16" s="7" t="s">
        <v>38</v>
      </c>
      <c r="D16" s="4"/>
      <c r="E16" s="4"/>
      <c r="F16" s="4"/>
      <c r="G16" s="4"/>
      <c r="H16" s="4"/>
    </row>
    <row r="17" spans="1:8" ht="16" customHeight="1">
      <c r="A17" s="12" t="s">
        <v>27</v>
      </c>
      <c r="B17" s="3"/>
      <c r="C17" s="4"/>
      <c r="D17" s="4"/>
      <c r="E17" s="4"/>
      <c r="F17" s="4"/>
      <c r="G17" s="4"/>
      <c r="H17" s="4"/>
    </row>
    <row r="18" spans="1:8" ht="16" customHeight="1">
      <c r="A18" s="6" t="s">
        <v>14</v>
      </c>
      <c r="B18" s="10">
        <v>58.44</v>
      </c>
      <c r="C18" s="7" t="s">
        <v>37</v>
      </c>
      <c r="D18" s="4"/>
      <c r="E18" s="4"/>
      <c r="F18" s="4"/>
      <c r="G18" s="4"/>
      <c r="H18" s="4"/>
    </row>
    <row r="19" spans="1:8" ht="16" customHeight="1">
      <c r="A19" s="6" t="s">
        <v>22</v>
      </c>
      <c r="B19" s="10">
        <f>1*B18*0.1</f>
        <v>5.8440000000000003</v>
      </c>
      <c r="C19" s="7" t="s">
        <v>36</v>
      </c>
      <c r="D19" s="4"/>
      <c r="E19" s="4"/>
      <c r="F19" s="4"/>
      <c r="G19" s="4"/>
      <c r="H19" s="4"/>
    </row>
    <row r="20" spans="1:8" ht="16" customHeight="1">
      <c r="A20" s="6" t="s">
        <v>15</v>
      </c>
      <c r="B20" s="10">
        <v>5.8470000000000004</v>
      </c>
      <c r="C20" s="7" t="s">
        <v>36</v>
      </c>
      <c r="D20" s="4"/>
      <c r="E20" s="4"/>
      <c r="F20" s="4"/>
      <c r="G20" s="4"/>
      <c r="H20" s="4"/>
    </row>
    <row r="21" spans="1:8" ht="16" customHeight="1">
      <c r="A21" s="6" t="s">
        <v>16</v>
      </c>
      <c r="B21" s="10">
        <v>19.513000000000002</v>
      </c>
      <c r="C21" s="7" t="s">
        <v>36</v>
      </c>
      <c r="D21" s="4"/>
      <c r="E21" s="4"/>
      <c r="F21" s="4"/>
      <c r="G21" s="4"/>
      <c r="H21" s="4"/>
    </row>
    <row r="22" spans="1:8" ht="16" customHeight="1">
      <c r="A22" s="6" t="s">
        <v>17</v>
      </c>
      <c r="B22" s="10">
        <f>123.339</f>
        <v>123.339</v>
      </c>
      <c r="C22" s="7" t="s">
        <v>36</v>
      </c>
      <c r="D22" s="4"/>
      <c r="E22" s="4"/>
      <c r="F22" s="4"/>
      <c r="G22" s="4"/>
      <c r="H22" s="4"/>
    </row>
    <row r="23" spans="1:8" ht="16" customHeight="1">
      <c r="A23" s="6" t="s">
        <v>18</v>
      </c>
      <c r="B23" s="10">
        <f>B22-B21</f>
        <v>103.82599999999999</v>
      </c>
      <c r="C23" s="7" t="s">
        <v>36</v>
      </c>
      <c r="D23" s="4"/>
      <c r="E23" s="4"/>
      <c r="F23" s="4"/>
      <c r="G23" s="4"/>
      <c r="H23" s="4"/>
    </row>
    <row r="24" spans="1:8" ht="16" customHeight="1">
      <c r="A24" s="6" t="s">
        <v>19</v>
      </c>
      <c r="B24" s="10">
        <f>B23/0.1</f>
        <v>1038.2599999999998</v>
      </c>
      <c r="C24" s="7" t="s">
        <v>35</v>
      </c>
      <c r="D24" s="4"/>
      <c r="E24" s="4"/>
      <c r="F24" s="4"/>
      <c r="G24" s="4"/>
      <c r="H24" s="4"/>
    </row>
    <row r="25" spans="1:8" ht="16" customHeight="1">
      <c r="A25" s="6" t="s">
        <v>23</v>
      </c>
      <c r="B25" s="10">
        <f>0.6985*(B18)+B4</f>
        <v>1038.7203400000001</v>
      </c>
      <c r="C25" s="7" t="s">
        <v>35</v>
      </c>
      <c r="D25" s="4"/>
      <c r="E25" s="4"/>
      <c r="F25" s="4"/>
      <c r="G25" s="4"/>
      <c r="H25" s="4"/>
    </row>
    <row r="26" spans="1:8" ht="16" customHeight="1">
      <c r="A26" s="6" t="s">
        <v>24</v>
      </c>
      <c r="B26" s="10">
        <f>100*((B25-B24)/B25)</f>
        <v>4.4317992271174236E-2</v>
      </c>
      <c r="C26" s="7" t="s">
        <v>38</v>
      </c>
      <c r="D26" s="4"/>
      <c r="E26" s="4"/>
      <c r="F26" s="4"/>
      <c r="G26" s="4"/>
      <c r="H26" s="4"/>
    </row>
    <row r="27" spans="1:8" ht="16" customHeight="1">
      <c r="A27" s="12" t="s">
        <v>29</v>
      </c>
      <c r="B27" s="3"/>
      <c r="C27" s="4"/>
      <c r="D27" s="4"/>
      <c r="E27" s="4"/>
      <c r="F27" s="4"/>
      <c r="G27" s="4"/>
      <c r="H27" s="4"/>
    </row>
    <row r="28" spans="1:8" ht="16" customHeight="1">
      <c r="A28" s="6" t="s">
        <v>28</v>
      </c>
      <c r="B28" s="10" t="s">
        <v>43</v>
      </c>
      <c r="C28" s="7" t="s">
        <v>31</v>
      </c>
      <c r="D28" s="7" t="s">
        <v>42</v>
      </c>
      <c r="E28" s="7" t="s">
        <v>44</v>
      </c>
      <c r="F28" s="4"/>
      <c r="G28" s="4"/>
      <c r="H28" s="4"/>
    </row>
    <row r="29" spans="1:8" ht="16" customHeight="1">
      <c r="A29" s="6" t="s">
        <v>30</v>
      </c>
      <c r="B29" s="10">
        <v>0</v>
      </c>
      <c r="C29" s="8">
        <f>LOG((D29-$H$29)/($H$30-$H$29))</f>
        <v>0</v>
      </c>
      <c r="D29" s="7">
        <v>3.5048879999999998</v>
      </c>
      <c r="E29" s="9">
        <v>0</v>
      </c>
      <c r="F29" s="4"/>
      <c r="G29" s="7" t="s">
        <v>40</v>
      </c>
      <c r="H29" s="7">
        <v>-1.3096680000000001</v>
      </c>
    </row>
    <row r="30" spans="1:8" ht="16" customHeight="1">
      <c r="A30" s="6" t="str">
        <f>CONCATENATE(E30," mg/L red dye #40")</f>
        <v>1 mg/L red dye #40</v>
      </c>
      <c r="B30" s="10">
        <v>10</v>
      </c>
      <c r="C30" s="8">
        <f>LOG((D30-$H$29)/($H$30-$H$29))</f>
        <v>-6.7001416258742846E-4</v>
      </c>
      <c r="D30" s="7">
        <v>3.4974660000000002</v>
      </c>
      <c r="E30" s="9">
        <v>1</v>
      </c>
      <c r="F30" s="4"/>
      <c r="G30" s="7" t="s">
        <v>41</v>
      </c>
      <c r="H30" s="7">
        <v>3.5048879999999998</v>
      </c>
    </row>
    <row r="31" spans="1:8" ht="16" customHeight="1">
      <c r="A31" s="6" t="str">
        <f t="shared" ref="A31:A37" si="0">CONCATENATE(E31," mg/L red dye #40")</f>
        <v>2 mg/L red dye #40</v>
      </c>
      <c r="B31" s="10">
        <v>20</v>
      </c>
      <c r="C31" s="8">
        <f>LOG((D31-$H$29)/($H$30-$H$29))</f>
        <v>-1.6458282684007966E-3</v>
      </c>
      <c r="D31" s="7">
        <v>3.4866769999999998</v>
      </c>
      <c r="E31" s="9">
        <v>2</v>
      </c>
      <c r="F31" s="4"/>
      <c r="G31" s="4"/>
      <c r="H31" s="4"/>
    </row>
    <row r="32" spans="1:8" ht="16" customHeight="1">
      <c r="A32" s="6" t="str">
        <f t="shared" si="0"/>
        <v>5 mg/L red dye #40</v>
      </c>
      <c r="B32" s="10">
        <v>50</v>
      </c>
      <c r="C32" s="8">
        <f>LOG((D32-$H$29)/($H$30-$H$29))</f>
        <v>-0.25384331432869939</v>
      </c>
      <c r="D32" s="7">
        <v>1.373902</v>
      </c>
      <c r="E32" s="9">
        <v>5</v>
      </c>
      <c r="F32" s="4"/>
      <c r="G32" s="4"/>
      <c r="H32" s="4"/>
    </row>
    <row r="33" spans="1:8" ht="16" customHeight="1">
      <c r="A33" s="6" t="str">
        <f t="shared" si="0"/>
        <v>10 mg/L red dye #40</v>
      </c>
      <c r="B33" s="10">
        <v>100</v>
      </c>
      <c r="C33" s="8">
        <f>LOG((D33-$H$29)/($H$30-$H$29))</f>
        <v>-0.66221277957414837</v>
      </c>
      <c r="D33" s="7">
        <v>-0.26171100000000003</v>
      </c>
      <c r="E33" s="9">
        <v>10</v>
      </c>
      <c r="F33" s="4"/>
      <c r="G33" s="4"/>
      <c r="H33" s="4"/>
    </row>
    <row r="34" spans="1:8" ht="16" customHeight="1">
      <c r="A34" s="6" t="str">
        <f t="shared" si="0"/>
        <v>20 mg/L red dye #40</v>
      </c>
      <c r="B34" s="10">
        <v>200</v>
      </c>
      <c r="C34" s="8">
        <f>LOG((D34-$H$29)/($H$30-$H$29))</f>
        <v>-1.2228487039711016</v>
      </c>
      <c r="D34" s="7">
        <v>-1.0214589999999999</v>
      </c>
      <c r="E34" s="9">
        <v>20</v>
      </c>
      <c r="F34" s="4"/>
      <c r="G34" s="4"/>
      <c r="H34" s="4"/>
    </row>
    <row r="35" spans="1:8" ht="16" customHeight="1">
      <c r="A35" s="6" t="str">
        <f t="shared" si="0"/>
        <v>50 mg/L red dye #40</v>
      </c>
      <c r="B35" s="10">
        <v>500</v>
      </c>
      <c r="C35" s="8">
        <f>LOG((D35-$H$29)/($H$30-$H$29))</f>
        <v>-2.1629907416411105</v>
      </c>
      <c r="D35" s="7">
        <v>-1.2765880000000001</v>
      </c>
      <c r="E35" s="9">
        <v>50</v>
      </c>
      <c r="F35" s="4"/>
      <c r="G35" s="4"/>
      <c r="H35" s="4"/>
    </row>
    <row r="36" spans="1:8" ht="16" customHeight="1">
      <c r="A36" s="6" t="str">
        <f t="shared" si="0"/>
        <v>100 mg/L red dye #40</v>
      </c>
      <c r="B36" s="10">
        <v>1000</v>
      </c>
      <c r="C36" s="8">
        <f>LOG((D36-$H$29)/($H$30-$H$29))</f>
        <v>-3.0236866503196591</v>
      </c>
      <c r="D36" s="7">
        <v>-1.3051090000000001</v>
      </c>
      <c r="E36" s="9">
        <v>100</v>
      </c>
      <c r="F36" s="4"/>
      <c r="G36" s="4"/>
      <c r="H36" s="4"/>
    </row>
    <row r="37" spans="1:8" ht="16" customHeight="1">
      <c r="A37" s="6" t="str">
        <f t="shared" si="0"/>
        <v>200 mg/L red dye #40</v>
      </c>
      <c r="B37" s="10">
        <v>2000</v>
      </c>
      <c r="C37" s="8">
        <f>LOG((D37-$H$29)/($H$30-$H$29))</f>
        <v>-3.4184470862157901</v>
      </c>
      <c r="D37" s="7">
        <v>-1.307831</v>
      </c>
      <c r="E37" s="9">
        <v>200</v>
      </c>
      <c r="F37" s="4"/>
      <c r="G37" s="4"/>
      <c r="H37" s="4"/>
    </row>
    <row r="38" spans="1:8" ht="16" customHeight="1">
      <c r="D38" s="4"/>
      <c r="E38" s="4"/>
      <c r="F38" s="4"/>
      <c r="G38" s="4"/>
      <c r="H38" s="4"/>
    </row>
    <row r="39" spans="1:8" ht="16" customHeight="1">
      <c r="A39" s="6" t="s">
        <v>32</v>
      </c>
      <c r="B39" s="6">
        <f>SLOPE(C31:C34, E31:E34)</f>
        <v>-6.7210264051015128E-2</v>
      </c>
      <c r="C39" s="7" t="s">
        <v>46</v>
      </c>
      <c r="D39" s="4"/>
      <c r="E39" s="4"/>
      <c r="F39" s="4"/>
      <c r="G39" s="4"/>
      <c r="H39" s="4"/>
    </row>
    <row r="40" spans="1:8" ht="16" customHeight="1">
      <c r="A40" s="6" t="s">
        <v>33</v>
      </c>
      <c r="B40" s="10">
        <f>INTERCEPT(C31:C34, E31:E34)</f>
        <v>8.6557285936302408E-2</v>
      </c>
      <c r="C40" s="4"/>
      <c r="D40" s="4"/>
      <c r="E40" s="4"/>
      <c r="F40" s="4"/>
      <c r="G40" s="4"/>
      <c r="H40" s="4"/>
    </row>
    <row r="41" spans="1:8" ht="16" customHeight="1">
      <c r="A41" s="6" t="s">
        <v>34</v>
      </c>
      <c r="B41" s="10">
        <f>CORREL(C31:C34, E31:E34)</f>
        <v>-0.99456574854368052</v>
      </c>
      <c r="C41" s="4"/>
      <c r="D41" s="4"/>
      <c r="E41" s="4"/>
      <c r="F41" s="4"/>
      <c r="G41" s="4"/>
      <c r="H41" s="4"/>
    </row>
    <row r="42" spans="1:8" ht="16" customHeight="1">
      <c r="A42" s="6" t="s">
        <v>25</v>
      </c>
      <c r="B42" s="10">
        <v>-0.67</v>
      </c>
      <c r="C42" s="4"/>
      <c r="D42" s="4"/>
      <c r="E42" s="4"/>
      <c r="F42" s="4"/>
      <c r="G42" s="4"/>
      <c r="H42" s="4"/>
    </row>
    <row r="43" spans="1:8" ht="16" customHeight="1">
      <c r="A43" s="6" t="s">
        <v>20</v>
      </c>
      <c r="B43" s="10">
        <f>(B42-B40)/B39</f>
        <v>11.256573629320172</v>
      </c>
      <c r="C43" s="7" t="s">
        <v>45</v>
      </c>
    </row>
    <row r="44" spans="1:8" ht="16" customHeight="1">
      <c r="A44" s="2"/>
    </row>
    <row r="45" spans="1:8" ht="16" customHeight="1">
      <c r="A45" s="2"/>
    </row>
    <row r="46" spans="1:8" ht="16" customHeight="1">
      <c r="A46" s="2"/>
    </row>
  </sheetData>
  <phoneticPr fontId="0" type="noConversion"/>
  <pageMargins left="0.75" right="0.75" top="1" bottom="1" header="0.5" footer="0.5"/>
  <pageSetup orientation="portrait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DSMT4" shapeId="1028" r:id="rId3">
          <objectPr defaultSize="0" autoPict="0" r:id="rId4">
            <anchor moveWithCells="1" sizeWithCells="1">
              <from>
                <xdr:col>3</xdr:col>
                <xdr:colOff>88900</xdr:colOff>
                <xdr:row>14</xdr:row>
                <xdr:rowOff>177800</xdr:rowOff>
              </from>
              <to>
                <xdr:col>6</xdr:col>
                <xdr:colOff>584200</xdr:colOff>
                <xdr:row>16</xdr:row>
                <xdr:rowOff>177800</xdr:rowOff>
              </to>
            </anchor>
          </objectPr>
        </oleObject>
      </mc:Choice>
      <mc:Fallback>
        <oleObject progId="Equation.DSMT4" shapeId="1028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 Weber-Shirk</dc:creator>
  <cp:lastModifiedBy>Lok Yee Jacqueline Wong</cp:lastModifiedBy>
  <dcterms:created xsi:type="dcterms:W3CDTF">2002-01-03T16:27:05Z</dcterms:created>
  <dcterms:modified xsi:type="dcterms:W3CDTF">2019-02-02T20:41:55Z</dcterms:modified>
</cp:coreProperties>
</file>