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vicfu\Downloads\Capstone 260824\FASE2\Evidencias Grupales\"/>
    </mc:Choice>
  </mc:AlternateContent>
  <xr:revisionPtr revIDLastSave="0" documentId="13_ncr:1_{CF6A4813-8B47-4957-A2B2-A9EE7E2ED6E2}" xr6:coauthVersionLast="47" xr6:coauthVersionMax="47" xr10:uidLastSave="{00000000-0000-0000-0000-000000000000}"/>
  <bookViews>
    <workbookView xWindow="-108" yWindow="-108" windowWidth="23256" windowHeight="12456"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2" i="1" l="1"/>
  <c r="B41" i="1"/>
  <c r="B51" i="1"/>
  <c r="B40" i="1"/>
  <c r="B50" i="1"/>
  <c r="B39" i="1"/>
  <c r="J52" i="1"/>
  <c r="K52" i="1" s="1"/>
  <c r="H52" i="1"/>
  <c r="I52" i="1" s="1"/>
  <c r="F52" i="1"/>
  <c r="G52" i="1" s="1"/>
  <c r="D52" i="1"/>
  <c r="E52" i="1" s="1"/>
  <c r="J51" i="1"/>
  <c r="K51" i="1" s="1"/>
  <c r="H51" i="1"/>
  <c r="I51" i="1" s="1"/>
  <c r="F51" i="1"/>
  <c r="G51" i="1" s="1"/>
  <c r="D51" i="1"/>
  <c r="E51" i="1" s="1"/>
  <c r="J50" i="1"/>
  <c r="K50" i="1" s="1"/>
  <c r="H50" i="1"/>
  <c r="I50" i="1" s="1"/>
  <c r="F50" i="1"/>
  <c r="G50" i="1" s="1"/>
  <c r="D50" i="1"/>
  <c r="E50" i="1" s="1"/>
  <c r="J41" i="1"/>
  <c r="K41" i="1" s="1"/>
  <c r="H41" i="1"/>
  <c r="I41" i="1" s="1"/>
  <c r="F41" i="1"/>
  <c r="G41" i="1" s="1"/>
  <c r="D41" i="1"/>
  <c r="E41" i="1" s="1"/>
  <c r="J40" i="1"/>
  <c r="K40" i="1" s="1"/>
  <c r="H40" i="1"/>
  <c r="I40" i="1" s="1"/>
  <c r="F40" i="1"/>
  <c r="G40" i="1" s="1"/>
  <c r="D40" i="1"/>
  <c r="E40" i="1" s="1"/>
  <c r="J39" i="1"/>
  <c r="K39" i="1" s="1"/>
  <c r="H39" i="1"/>
  <c r="I39" i="1" s="1"/>
  <c r="F39" i="1"/>
  <c r="G39" i="1" s="1"/>
  <c r="D39" i="1"/>
  <c r="E39" i="1" s="1"/>
  <c r="B27" i="1"/>
  <c r="D27" i="1"/>
  <c r="E27" i="1" s="1"/>
  <c r="F27" i="1"/>
  <c r="G27" i="1" s="1"/>
  <c r="H27" i="1"/>
  <c r="I27" i="1" s="1"/>
  <c r="J27" i="1"/>
  <c r="K27" i="1" s="1"/>
  <c r="B17" i="1"/>
  <c r="B29" i="1"/>
  <c r="G53" i="1" l="1"/>
  <c r="K53" i="1"/>
  <c r="K42" i="1"/>
  <c r="I53" i="1"/>
  <c r="G42" i="1"/>
  <c r="I42" i="1"/>
  <c r="E53" i="1"/>
  <c r="E42" i="1"/>
  <c r="B28" i="1"/>
  <c r="B13" i="1"/>
  <c r="B14" i="1"/>
  <c r="B15" i="1"/>
  <c r="B16" i="1"/>
  <c r="B18" i="1"/>
  <c r="B12" i="1"/>
  <c r="C46" i="1"/>
  <c r="C35" i="1"/>
  <c r="J28" i="1"/>
  <c r="K28" i="1" s="1"/>
  <c r="H28" i="1"/>
  <c r="I28" i="1" s="1"/>
  <c r="F28" i="1"/>
  <c r="G28" i="1" s="1"/>
  <c r="D28" i="1"/>
  <c r="E28" i="1" s="1"/>
  <c r="J29" i="1"/>
  <c r="K29" i="1" s="1"/>
  <c r="H29" i="1"/>
  <c r="I29" i="1" s="1"/>
  <c r="F29" i="1"/>
  <c r="G29" i="1" s="1"/>
  <c r="D29" i="1"/>
  <c r="E29" i="1" s="1"/>
  <c r="C42" i="1" l="1"/>
  <c r="C43" i="1" s="1"/>
  <c r="C53" i="1"/>
  <c r="C54" i="1" s="1"/>
  <c r="E30" i="1"/>
  <c r="G30" i="1"/>
  <c r="I30" i="1"/>
  <c r="K30" i="1"/>
  <c r="D12" i="1"/>
  <c r="E12" i="1" s="1"/>
  <c r="D13" i="1"/>
  <c r="E13" i="1" s="1"/>
  <c r="D14" i="1"/>
  <c r="E14" i="1" s="1"/>
  <c r="D15" i="1"/>
  <c r="E15" i="1" s="1"/>
  <c r="D16" i="1"/>
  <c r="E16" i="1" s="1"/>
  <c r="D17" i="1"/>
  <c r="E17" i="1" s="1"/>
  <c r="F18" i="1"/>
  <c r="G18" i="1" s="1"/>
  <c r="D18" i="1" l="1"/>
  <c r="E18" i="1" s="1"/>
  <c r="H18" i="1"/>
  <c r="I18" i="1" s="1"/>
  <c r="J18" i="1"/>
  <c r="K18" i="1" s="1"/>
  <c r="F15" i="1"/>
  <c r="G15" i="1" s="1"/>
  <c r="H15" i="1"/>
  <c r="I15" i="1" s="1"/>
  <c r="J15" i="1"/>
  <c r="K15" i="1" s="1"/>
  <c r="C23" i="1"/>
  <c r="J17" i="1"/>
  <c r="K17" i="1" s="1"/>
  <c r="H17" i="1"/>
  <c r="I17" i="1" s="1"/>
  <c r="F17" i="1"/>
  <c r="G17" i="1" s="1"/>
  <c r="J16" i="1"/>
  <c r="K16" i="1" s="1"/>
  <c r="H16" i="1"/>
  <c r="I16" i="1" s="1"/>
  <c r="F16" i="1"/>
  <c r="G16" i="1" s="1"/>
  <c r="J14" i="1"/>
  <c r="K14" i="1" s="1"/>
  <c r="H14" i="1"/>
  <c r="I14" i="1" s="1"/>
  <c r="F14" i="1"/>
  <c r="G14" i="1" s="1"/>
  <c r="J13" i="1"/>
  <c r="H13" i="1"/>
  <c r="I13" i="1" s="1"/>
  <c r="F13" i="1"/>
  <c r="G13" i="1" s="1"/>
  <c r="J12" i="1"/>
  <c r="K12" i="1" s="1"/>
  <c r="H12" i="1"/>
  <c r="I12" i="1" s="1"/>
  <c r="F12" i="1"/>
  <c r="G12" i="1" s="1"/>
  <c r="D5" i="1" l="1"/>
  <c r="E19" i="1"/>
  <c r="G19" i="1"/>
  <c r="I19" i="1"/>
  <c r="K13" i="1"/>
  <c r="C30" i="1" l="1"/>
  <c r="C31" i="1" s="1"/>
  <c r="K19" i="1"/>
  <c r="C19" i="1" s="1"/>
  <c r="C20" i="1" s="1"/>
  <c r="D4" i="1" l="1"/>
  <c r="C5" i="1"/>
  <c r="E5" i="1" s="1"/>
  <c r="C4" i="1"/>
  <c r="E4" i="1" l="1"/>
</calcChain>
</file>

<file path=xl/sharedStrings.xml><?xml version="1.0" encoding="utf-8"?>
<sst xmlns="http://schemas.openxmlformats.org/spreadsheetml/2006/main" count="137" uniqueCount="78">
  <si>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</si>
  <si>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</si>
  <si>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</si>
  <si>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</si>
  <si>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</si>
  <si>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</si>
  <si>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</si>
  <si>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</si>
  <si>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</si>
  <si>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</si>
  <si>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</si>
  <si>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</si>
  <si>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</si>
  <si>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</si>
  <si>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</si>
  <si>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</si>
  <si>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</si>
  <si>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</si>
  <si>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</si>
  <si>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</si>
  <si>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</si>
  <si>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</si>
  <si>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</si>
  <si>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</si>
  <si>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</si>
  <si>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</si>
  <si>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</si>
  <si>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</si>
  <si>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</si>
  <si>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</si>
  <si>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</si>
  <si>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</si>
  <si>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</si>
  <si>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</si>
  <si>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</si>
  <si>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</si>
  <si>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</si>
  <si>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</si>
  <si>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</si>
  <si>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</si>
  <si>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</si>
  <si>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</si>
  <si>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</si>
  <si>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</si>
  <si>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</si>
  <si>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</si>
  <si>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</si>
  <si>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</si>
  <si>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</si>
  <si>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</si>
  <si>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</si>
  <si>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</si>
  <si>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</si>
  <si>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</si>
  <si>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</si>
  <si>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</si>
  <si>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</si>
  <si>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</si>
  <si>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</si>
  <si>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</si>
  <si>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</si>
  <si>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</si>
  <si>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</si>
  <si>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</si>
  <si>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</si>
  <si>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</si>
  <si>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</si>
  <si>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</si>
  <si>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</si>
  <si>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</si>
  <si>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</si>
  <si>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</si>
  <si>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</si>
  <si>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</si>
  <si>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</si>
  <si>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</si>
  <si>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Geannelee Araya</t>
  </si>
  <si>
    <t>Victor Fuenzalida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</si>
</sst>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4.4" x14ac:dyDescent="0.3"/>
  <cols>
    <col min="1" max="6" width="38.77734375" customWidth="1"/>
  </cols>
  <sheetData>
    <row r="1" spans="1:6" x14ac:dyDescent="0.3">
      <c r="A1" s="51" t="s">
        <v>18</v>
      </c>
      <c r="B1" s="51" t="s">
        <v>19</v>
      </c>
      <c r="C1" s="51"/>
      <c r="D1" s="51"/>
      <c r="E1" s="51"/>
      <c r="F1" s="51" t="s">
        <v>20</v>
      </c>
    </row>
    <row r="2" spans="1:6" x14ac:dyDescent="0.3">
      <c r="A2" s="51"/>
      <c r="B2" s="52" t="s">
        <v>29</v>
      </c>
      <c r="C2" s="52" t="s">
        <v>21</v>
      </c>
      <c r="D2" s="36" t="s">
        <v>22</v>
      </c>
      <c r="E2" s="35" t="s">
        <v>7</v>
      </c>
      <c r="F2" s="51"/>
    </row>
    <row r="3" spans="1:6" x14ac:dyDescent="0.3">
      <c r="A3" s="51"/>
      <c r="B3" s="52"/>
      <c r="C3" s="52"/>
      <c r="D3" s="37">
        <v>-0.3</v>
      </c>
      <c r="E3" s="37">
        <v>0</v>
      </c>
      <c r="F3" s="51"/>
    </row>
    <row r="4" spans="1:6" ht="55.2" x14ac:dyDescent="0.3">
      <c r="A4" s="38" t="s">
        <v>30</v>
      </c>
      <c r="B4" s="38" t="s">
        <v>31</v>
      </c>
      <c r="C4" s="38" t="s">
        <v>32</v>
      </c>
      <c r="D4" s="38" t="s">
        <v>33</v>
      </c>
      <c r="E4" s="38" t="s">
        <v>34</v>
      </c>
      <c r="F4" s="39">
        <v>10</v>
      </c>
    </row>
    <row r="5" spans="1:6" ht="82.8" x14ac:dyDescent="0.3">
      <c r="A5" s="42" t="s">
        <v>44</v>
      </c>
      <c r="B5" s="38" t="s">
        <v>45</v>
      </c>
      <c r="C5" s="38" t="s">
        <v>46</v>
      </c>
      <c r="D5" s="38" t="s">
        <v>47</v>
      </c>
      <c r="E5" s="38" t="s">
        <v>48</v>
      </c>
      <c r="F5" s="39">
        <v>20</v>
      </c>
    </row>
    <row r="6" spans="1:6" ht="42" thickBot="1" x14ac:dyDescent="0.35">
      <c r="A6" s="42" t="s">
        <v>49</v>
      </c>
      <c r="B6" s="38" t="s">
        <v>50</v>
      </c>
      <c r="C6" s="38" t="s">
        <v>51</v>
      </c>
      <c r="D6" s="38" t="s">
        <v>52</v>
      </c>
      <c r="E6" s="38" t="s">
        <v>53</v>
      </c>
      <c r="F6" s="39">
        <v>5</v>
      </c>
    </row>
    <row r="7" spans="1:6" ht="69" x14ac:dyDescent="0.3">
      <c r="A7" s="43" t="s">
        <v>54</v>
      </c>
      <c r="B7" s="44" t="s">
        <v>55</v>
      </c>
      <c r="C7" s="44" t="s">
        <v>56</v>
      </c>
      <c r="D7" s="44" t="s">
        <v>57</v>
      </c>
      <c r="E7" s="45" t="s">
        <v>58</v>
      </c>
      <c r="F7" s="39">
        <v>5</v>
      </c>
    </row>
    <row r="8" spans="1:6" ht="41.4" x14ac:dyDescent="0.3">
      <c r="A8" s="42" t="s">
        <v>59</v>
      </c>
      <c r="B8" s="38" t="s">
        <v>60</v>
      </c>
      <c r="C8" s="38" t="s">
        <v>61</v>
      </c>
      <c r="D8" s="38" t="s">
        <v>62</v>
      </c>
      <c r="E8" s="38" t="s">
        <v>63</v>
      </c>
      <c r="F8" s="39">
        <v>5</v>
      </c>
    </row>
    <row r="9" spans="1:6" ht="55.2" x14ac:dyDescent="0.3">
      <c r="A9" s="42" t="s">
        <v>35</v>
      </c>
      <c r="B9" s="38" t="s">
        <v>26</v>
      </c>
      <c r="C9" s="38" t="s">
        <v>23</v>
      </c>
      <c r="D9" s="38" t="s">
        <v>24</v>
      </c>
      <c r="E9" s="38" t="s">
        <v>25</v>
      </c>
      <c r="F9" s="39">
        <v>5</v>
      </c>
    </row>
    <row r="10" spans="1:6" ht="55.2" x14ac:dyDescent="0.3">
      <c r="A10" s="42" t="s">
        <v>64</v>
      </c>
      <c r="B10" s="38" t="s">
        <v>65</v>
      </c>
      <c r="C10" s="38" t="s">
        <v>66</v>
      </c>
      <c r="D10" s="38" t="s">
        <v>67</v>
      </c>
      <c r="E10" s="38" t="s">
        <v>68</v>
      </c>
      <c r="F10" s="39">
        <v>15</v>
      </c>
    </row>
    <row r="11" spans="1:6" ht="55.8" thickBot="1" x14ac:dyDescent="0.35">
      <c r="A11" s="46" t="s">
        <v>69</v>
      </c>
      <c r="B11" s="27" t="s">
        <v>70</v>
      </c>
      <c r="C11" s="27" t="s">
        <v>36</v>
      </c>
      <c r="D11" s="27" t="s">
        <v>37</v>
      </c>
      <c r="E11" s="47" t="s">
        <v>38</v>
      </c>
      <c r="F11" s="39">
        <v>10</v>
      </c>
    </row>
    <row r="12" spans="1:6" ht="69.599999999999994" thickBot="1" x14ac:dyDescent="0.35">
      <c r="A12" s="48" t="s">
        <v>71</v>
      </c>
      <c r="B12" s="49" t="s">
        <v>72</v>
      </c>
      <c r="C12" s="49" t="s">
        <v>73</v>
      </c>
      <c r="D12" s="49" t="s">
        <v>74</v>
      </c>
      <c r="E12" s="49" t="s">
        <v>75</v>
      </c>
      <c r="F12" s="50">
        <v>15</v>
      </c>
    </row>
    <row r="13" spans="1:6" ht="97.2" thickBot="1" x14ac:dyDescent="0.3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5"/>
  <sheetViews>
    <sheetView tabSelected="1" zoomScale="120" zoomScaleNormal="120" workbookViewId="0">
      <selection activeCell="F12" sqref="F1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8">
        <v>1</v>
      </c>
    </row>
    <row r="3" spans="1:11" ht="14.4" x14ac:dyDescent="0.3">
      <c r="B3" s="3" t="s">
        <v>2</v>
      </c>
      <c r="C3" s="40" t="s">
        <v>9</v>
      </c>
      <c r="D3" s="41" t="s">
        <v>15</v>
      </c>
      <c r="E3" s="54"/>
    </row>
    <row r="4" spans="1:11" ht="14.4" x14ac:dyDescent="0.3">
      <c r="A4" s="4">
        <v>1</v>
      </c>
      <c r="B4" s="28" t="s">
        <v>76</v>
      </c>
      <c r="C4" s="5">
        <f>EVALUACION1!$C$20</f>
        <v>7</v>
      </c>
      <c r="D4" s="5">
        <f>$C$31</f>
        <v>7</v>
      </c>
      <c r="E4" s="6">
        <f>C4*C$2+D4*D$2</f>
        <v>7</v>
      </c>
      <c r="G4" s="1"/>
    </row>
    <row r="5" spans="1:11" ht="14.4" x14ac:dyDescent="0.3">
      <c r="A5" s="4">
        <v>2</v>
      </c>
      <c r="B5" s="28" t="s">
        <v>77</v>
      </c>
      <c r="C5" s="5">
        <f>EVALUACION1!$C$20</f>
        <v>7</v>
      </c>
      <c r="D5" s="5">
        <f>C43</f>
        <v>7</v>
      </c>
      <c r="E5" s="6">
        <f t="shared" ref="E5" si="0">C5*C$2+D5*D$2</f>
        <v>7</v>
      </c>
      <c r="G5" s="1"/>
    </row>
    <row r="10" spans="1:11" ht="18" outlineLevel="1" x14ac:dyDescent="0.3">
      <c r="A10" s="69" t="s">
        <v>9</v>
      </c>
      <c r="B10" s="15"/>
      <c r="C10" s="61" t="s">
        <v>10</v>
      </c>
      <c r="D10" s="62" t="s">
        <v>11</v>
      </c>
      <c r="E10" s="63"/>
      <c r="F10" s="63"/>
      <c r="G10" s="63"/>
      <c r="H10" s="63"/>
      <c r="I10" s="63"/>
      <c r="J10" s="63"/>
      <c r="K10" s="64"/>
    </row>
    <row r="11" spans="1:11" ht="14.4" outlineLevel="1" x14ac:dyDescent="0.3">
      <c r="A11" s="67"/>
      <c r="B11" s="25" t="s">
        <v>12</v>
      </c>
      <c r="C11" s="54"/>
      <c r="D11" s="62" t="s">
        <v>5</v>
      </c>
      <c r="E11" s="64"/>
      <c r="F11" s="62" t="s">
        <v>6</v>
      </c>
      <c r="G11" s="64"/>
      <c r="H11" s="65" t="s">
        <v>27</v>
      </c>
      <c r="I11" s="64"/>
      <c r="J11" s="62" t="s">
        <v>7</v>
      </c>
      <c r="K11" s="64"/>
    </row>
    <row r="12" spans="1:11" ht="24" outlineLevel="1" x14ac:dyDescent="0.3">
      <c r="A12" s="70"/>
      <c r="B12" s="31" t="str">
        <f>RUBRICA!A4</f>
        <v>1. Implementa una metodología que permite el logro de los objetivos propuestos, de acuerdo a los estándares de la disciplina.</v>
      </c>
      <c r="C12" s="29" t="s">
        <v>5</v>
      </c>
      <c r="D12" s="17" t="str">
        <f t="shared" ref="D12:D15" si="1">IF($C12=CL,"X","")</f>
        <v>X</v>
      </c>
      <c r="E12" s="17">
        <f>IF(D12="X",100*0.1,"")</f>
        <v>10</v>
      </c>
      <c r="F12" s="17" t="str">
        <f t="shared" ref="F12:F15" si="2">IF($C12=L,"X","")</f>
        <v/>
      </c>
      <c r="G12" s="17" t="str">
        <f>IF(F12="X",60*0.1,"")</f>
        <v/>
      </c>
      <c r="H12" s="17" t="str">
        <f t="shared" ref="H12:H15" si="3">IF($C12=ML,"X","")</f>
        <v/>
      </c>
      <c r="I12" s="17" t="str">
        <f>IF(H12="X",30*0.1,"")</f>
        <v/>
      </c>
      <c r="J12" s="17" t="str">
        <f t="shared" ref="J12:J15" si="4">IF($C12=NL,"X","")</f>
        <v/>
      </c>
      <c r="K12" s="17" t="str">
        <f t="shared" ref="K12:K15" si="5">IF($J12="X",0,"")</f>
        <v/>
      </c>
    </row>
    <row r="13" spans="1:11" ht="36" outlineLevel="1" x14ac:dyDescent="0.3">
      <c r="A13" s="70"/>
      <c r="B13" s="31" t="str">
        <f>RUBRICA!A5</f>
        <v>2. Genera evidencias que dan cuenta del cumplimiento del Proyecto CAPSTONE, en relación a documentación, programación y almacenamiento de datos, de acuerdo a lo planificado por el equipo y que cumpla con estándares de desarrollo de la industria</v>
      </c>
      <c r="C13" s="29" t="s">
        <v>5</v>
      </c>
      <c r="D13" s="17" t="str">
        <f t="shared" si="1"/>
        <v>X</v>
      </c>
      <c r="E13" s="17">
        <f>IF(D13="X",100*0.2,"")</f>
        <v>20</v>
      </c>
      <c r="F13" s="17" t="str">
        <f t="shared" si="2"/>
        <v/>
      </c>
      <c r="G13" s="17" t="str">
        <f>IF(F13="X",60*0.2,"")</f>
        <v/>
      </c>
      <c r="H13" s="17" t="str">
        <f t="shared" si="3"/>
        <v/>
      </c>
      <c r="I13" s="17" t="str">
        <f>IF(H13="X",30*0.2,"")</f>
        <v/>
      </c>
      <c r="J13" s="17" t="str">
        <f t="shared" si="4"/>
        <v/>
      </c>
      <c r="K13" s="17" t="str">
        <f t="shared" si="5"/>
        <v/>
      </c>
    </row>
    <row r="14" spans="1:11" ht="14.4" outlineLevel="1" x14ac:dyDescent="0.3">
      <c r="A14" s="70"/>
      <c r="B14" s="31" t="str">
        <f>RUBRICA!A7</f>
        <v>4. Relaciona el Proyecto APT con las competencias del perfil de egreso de su Plan de Estudio.</v>
      </c>
      <c r="C14" s="29" t="s">
        <v>5</v>
      </c>
      <c r="D14" s="17" t="str">
        <f t="shared" si="1"/>
        <v>X</v>
      </c>
      <c r="E14" s="17">
        <f>IF(D14="X",100*0.05,"")</f>
        <v>5</v>
      </c>
      <c r="F14" s="17" t="str">
        <f t="shared" si="2"/>
        <v/>
      </c>
      <c r="G14" s="17" t="str">
        <f>IF(F14="X",60*0.05,"")</f>
        <v/>
      </c>
      <c r="H14" s="17" t="str">
        <f t="shared" si="3"/>
        <v/>
      </c>
      <c r="I14" s="17" t="str">
        <f>IF(H14="X",30*0.05,"")</f>
        <v/>
      </c>
      <c r="J14" s="17" t="str">
        <f t="shared" si="4"/>
        <v/>
      </c>
      <c r="K14" s="17" t="str">
        <f t="shared" si="5"/>
        <v/>
      </c>
    </row>
    <row r="15" spans="1:11" ht="24" outlineLevel="1" x14ac:dyDescent="0.3">
      <c r="A15" s="70"/>
      <c r="B15" s="31" t="str">
        <f>RUBRICA!A8</f>
        <v>5. Utiliza de manera precisa el lenguaje técnico en los entregables de acuerdo con lo requerido por la disciplina.</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3">
      <c r="A16" s="70"/>
      <c r="B16" s="31" t="str">
        <f>RUBRICA!A9</f>
        <v xml:space="preserve">6. Utiliza correctamente las reglas de redacción, ortografía (literal, puntual, acentual) y las normas para citas y referencias. </v>
      </c>
      <c r="C16" s="29" t="s">
        <v>5</v>
      </c>
      <c r="D16" s="17" t="str">
        <f>IF($C16=CL,"X","")</f>
        <v>X</v>
      </c>
      <c r="E16" s="17">
        <f>IF(D16="X",100*0.05,"")</f>
        <v>5</v>
      </c>
      <c r="F16" s="17" t="str">
        <f>IF($C16=L,"X","")</f>
        <v/>
      </c>
      <c r="G16" s="17" t="str">
        <f>IF(F16="X",60*0.05,"")</f>
        <v/>
      </c>
      <c r="H16" s="17" t="str">
        <f>IF($C16=ML,"X","")</f>
        <v/>
      </c>
      <c r="I16" s="17" t="str">
        <f>IF(H16="X",30*0.05,"")</f>
        <v/>
      </c>
      <c r="J16" s="17" t="str">
        <f>IF($C16=NL,"X","")</f>
        <v/>
      </c>
      <c r="K16" s="17" t="str">
        <f t="shared" ref="K16:K18" si="6">IF($J16="X",0,"")</f>
        <v/>
      </c>
    </row>
    <row r="17" spans="1:11" ht="24" outlineLevel="1" x14ac:dyDescent="0.3">
      <c r="A17" s="70"/>
      <c r="B17" s="31" t="str">
        <f>RUBRICA!A10</f>
        <v>7. Entrega la documentación y evidencias requerida por la asignatura de acuerdo a la estrucutra y nombres solicitados, guardando todas las evidencias de avances en Git</v>
      </c>
      <c r="C17" s="29" t="s">
        <v>5</v>
      </c>
      <c r="D17" s="17" t="str">
        <f>IF($C17=CL,"X","")</f>
        <v>X</v>
      </c>
      <c r="E17" s="17">
        <f>IF(D17="X",100*0.15,"")</f>
        <v>15</v>
      </c>
      <c r="F17" s="17" t="str">
        <f>IF($C17=L,"X","")</f>
        <v/>
      </c>
      <c r="G17" s="17" t="str">
        <f>IF(F17="X",60*0.15,"")</f>
        <v/>
      </c>
      <c r="H17" s="17" t="str">
        <f>IF($C17=ML,"X","")</f>
        <v/>
      </c>
      <c r="I17" s="17" t="str">
        <f>IF(H17="X",30*0.15,"")</f>
        <v/>
      </c>
      <c r="J17" s="17" t="str">
        <f>IF($C17=NL,"X","")</f>
        <v/>
      </c>
      <c r="K17" s="17" t="str">
        <f t="shared" si="6"/>
        <v/>
      </c>
    </row>
    <row r="18" spans="1:11" ht="22.8" customHeight="1" outlineLevel="1" x14ac:dyDescent="0.3">
      <c r="A18" s="70"/>
      <c r="B18" s="31" t="str">
        <f>RUBRICA!A12</f>
        <v>9.-Generan evidencias claras dentro del repositorio  del aporte de cada uno de los integrantes del equipo que permitan identificar la equidad en el trabajo y la participación de cada estudiante.</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15.75" customHeight="1" outlineLevel="1" x14ac:dyDescent="0.35">
      <c r="A19" s="67"/>
      <c r="B19" s="30" t="s">
        <v>4</v>
      </c>
      <c r="C19" s="34">
        <f>E19+G19+I19+K19</f>
        <v>75</v>
      </c>
      <c r="D19" s="20"/>
      <c r="E19" s="20">
        <f>SUM(E12:E18)</f>
        <v>75</v>
      </c>
      <c r="F19" s="20"/>
      <c r="G19" s="20">
        <f>SUM(G12:G18)</f>
        <v>0</v>
      </c>
      <c r="H19" s="20"/>
      <c r="I19" s="20">
        <f>SUM(I12:I18)</f>
        <v>0</v>
      </c>
      <c r="J19" s="20"/>
      <c r="K19" s="20">
        <f>SUM(K12:K18)</f>
        <v>0</v>
      </c>
    </row>
    <row r="20" spans="1:11" ht="15.75" customHeight="1" outlineLevel="1" x14ac:dyDescent="0.35">
      <c r="A20" s="54"/>
      <c r="B20" s="33" t="s">
        <v>13</v>
      </c>
      <c r="C20" s="21">
        <f>VLOOKUP(C19,ESCALA_IEP!A1:B152,2,FALSE)</f>
        <v>7</v>
      </c>
    </row>
    <row r="21" spans="1:11" ht="15.75" customHeight="1" x14ac:dyDescent="0.3"/>
    <row r="22" spans="1:11" ht="15.75" customHeight="1" x14ac:dyDescent="0.3"/>
    <row r="23" spans="1:11" ht="15.75" customHeight="1" x14ac:dyDescent="0.3">
      <c r="A23" s="66" t="s">
        <v>15</v>
      </c>
      <c r="B23" s="53" t="s">
        <v>16</v>
      </c>
      <c r="C23" s="55" t="str">
        <f>$B$4</f>
        <v>Geannelee Araya</v>
      </c>
      <c r="D23" s="56"/>
      <c r="E23" s="56"/>
      <c r="F23" s="56"/>
      <c r="G23" s="56"/>
      <c r="H23" s="56"/>
      <c r="I23" s="56"/>
      <c r="J23" s="56"/>
      <c r="K23" s="57"/>
    </row>
    <row r="24" spans="1:11" ht="15.75" customHeight="1" x14ac:dyDescent="0.3">
      <c r="A24" s="67"/>
      <c r="B24" s="54"/>
      <c r="C24" s="58"/>
      <c r="D24" s="59"/>
      <c r="E24" s="59"/>
      <c r="F24" s="59"/>
      <c r="G24" s="59"/>
      <c r="H24" s="59"/>
      <c r="I24" s="59"/>
      <c r="J24" s="59"/>
      <c r="K24" s="60"/>
    </row>
    <row r="25" spans="1:11" ht="15.75" customHeight="1" x14ac:dyDescent="0.3">
      <c r="A25" s="67"/>
      <c r="B25" s="15" t="s">
        <v>17</v>
      </c>
      <c r="C25" s="61" t="s">
        <v>10</v>
      </c>
      <c r="D25" s="62" t="s">
        <v>11</v>
      </c>
      <c r="E25" s="63"/>
      <c r="F25" s="63"/>
      <c r="G25" s="63"/>
      <c r="H25" s="63"/>
      <c r="I25" s="63"/>
      <c r="J25" s="63"/>
      <c r="K25" s="64"/>
    </row>
    <row r="26" spans="1:11" ht="15.75" customHeight="1" x14ac:dyDescent="0.3">
      <c r="A26" s="67"/>
      <c r="B26" s="16" t="s">
        <v>12</v>
      </c>
      <c r="C26" s="54"/>
      <c r="D26" s="62" t="s">
        <v>5</v>
      </c>
      <c r="E26" s="64"/>
      <c r="F26" s="62" t="s">
        <v>6</v>
      </c>
      <c r="G26" s="64"/>
      <c r="H26" s="65" t="s">
        <v>27</v>
      </c>
      <c r="I26" s="64"/>
      <c r="J26" s="62" t="s">
        <v>7</v>
      </c>
      <c r="K26" s="64"/>
    </row>
    <row r="27" spans="1:11" ht="14.4" x14ac:dyDescent="0.3">
      <c r="A27" s="67"/>
      <c r="B27" s="31" t="str">
        <f>RUBRICA!A6</f>
        <v>3. Relaciona el Proyecto APT con sus intereses profesionales. *</v>
      </c>
      <c r="C27" s="29" t="s">
        <v>5</v>
      </c>
      <c r="D27" s="17" t="str">
        <f t="shared" ref="D27:D29" si="7">IF($C27=CL,"X","")</f>
        <v>X</v>
      </c>
      <c r="E27" s="17">
        <f>IF(D27="X",100*0.05,"")</f>
        <v>5</v>
      </c>
      <c r="F27" s="17" t="str">
        <f t="shared" ref="F27:F29" si="8">IF($C27=L,"X","")</f>
        <v/>
      </c>
      <c r="G27" s="17" t="str">
        <f>IF(F27="X",60*0.05,"")</f>
        <v/>
      </c>
      <c r="H27" s="17" t="str">
        <f t="shared" ref="H27:H29" si="9">IF($C27=ML,"X","")</f>
        <v/>
      </c>
      <c r="I27" s="17" t="str">
        <f>IF(H27="X",30*0.05,"")</f>
        <v/>
      </c>
      <c r="J27" s="17" t="str">
        <f t="shared" ref="J27:J29" si="10">IF($C27=NL,"X","")</f>
        <v/>
      </c>
      <c r="K27" s="17" t="str">
        <f t="shared" ref="K27:K29" si="11">IF($J27="X",0,"")</f>
        <v/>
      </c>
    </row>
    <row r="28" spans="1:11" ht="24.6" customHeight="1" x14ac:dyDescent="0.3">
      <c r="A28" s="67"/>
      <c r="B28" s="31" t="str">
        <f>RUBRICA!A11</f>
        <v>8. Expone el tema utilizando un lenguaje técnico disciplinar al presentar la propuesta y responde evidenciando un manejo de la información. *</v>
      </c>
      <c r="C28" s="29" t="s">
        <v>5</v>
      </c>
      <c r="D28" s="17" t="str">
        <f t="shared" si="7"/>
        <v>X</v>
      </c>
      <c r="E28" s="17">
        <f>IF(D28="X",100*0.1,"")</f>
        <v>10</v>
      </c>
      <c r="F28" s="17" t="str">
        <f t="shared" si="8"/>
        <v/>
      </c>
      <c r="G28" s="17" t="str">
        <f>IF(F28="X",60*0.1,"")</f>
        <v/>
      </c>
      <c r="H28" s="17" t="str">
        <f t="shared" si="9"/>
        <v/>
      </c>
      <c r="I28" s="17" t="str">
        <f>IF(H28="X",30*0.1,"")</f>
        <v/>
      </c>
      <c r="J28" s="17" t="str">
        <f t="shared" si="10"/>
        <v/>
      </c>
      <c r="K28" s="17" t="str">
        <f t="shared" si="11"/>
        <v/>
      </c>
    </row>
    <row r="29" spans="1:11" ht="25.8" customHeight="1" x14ac:dyDescent="0.3">
      <c r="A29" s="67"/>
      <c r="B29" s="31" t="str">
        <f>RUBRICA!A13</f>
        <v>10. Colaboración y trabajo en equipo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15.75" customHeight="1" x14ac:dyDescent="0.35">
      <c r="A30" s="67"/>
      <c r="B30" s="22" t="s">
        <v>14</v>
      </c>
      <c r="C30" s="19">
        <f>E30+G30+I30+K30</f>
        <v>25</v>
      </c>
      <c r="D30" s="20"/>
      <c r="E30" s="20">
        <f>SUM(E27:E29)</f>
        <v>25</v>
      </c>
      <c r="F30" s="20"/>
      <c r="G30" s="20">
        <f>SUM(G27:G29)</f>
        <v>0</v>
      </c>
      <c r="H30" s="20"/>
      <c r="I30" s="20">
        <f>SUM(I27:I29)</f>
        <v>0</v>
      </c>
      <c r="J30" s="20"/>
      <c r="K30" s="20">
        <f>SUM(K28:K29)</f>
        <v>0</v>
      </c>
    </row>
    <row r="31" spans="1:11" ht="15.75" customHeight="1" x14ac:dyDescent="0.35">
      <c r="A31" s="54"/>
      <c r="B31" s="18" t="s">
        <v>13</v>
      </c>
      <c r="C31" s="21">
        <f>VLOOKUP(C30,ESCALA_TRAB_EQUIP!A1:B52,2,FALSE)</f>
        <v>7</v>
      </c>
    </row>
    <row r="32" spans="1:11" ht="15.75" customHeight="1" x14ac:dyDescent="0.35">
      <c r="B32" s="23"/>
      <c r="C32" s="24"/>
    </row>
    <row r="33" spans="1:11" ht="15.75" customHeight="1" x14ac:dyDescent="0.35">
      <c r="B33" s="23"/>
      <c r="C33" s="24"/>
    </row>
    <row r="34" spans="1:11" ht="15.75" customHeight="1" x14ac:dyDescent="0.3"/>
    <row r="35" spans="1:11" ht="15.75" customHeight="1" x14ac:dyDescent="0.3">
      <c r="A35" s="66" t="s">
        <v>15</v>
      </c>
      <c r="B35" s="53" t="s">
        <v>16</v>
      </c>
      <c r="C35" s="55" t="str">
        <f>B5</f>
        <v>Victor Fuenzalida</v>
      </c>
      <c r="D35" s="56"/>
      <c r="E35" s="56"/>
      <c r="F35" s="56"/>
      <c r="G35" s="56"/>
      <c r="H35" s="56"/>
      <c r="I35" s="56"/>
      <c r="J35" s="56"/>
      <c r="K35" s="57"/>
    </row>
    <row r="36" spans="1:11" ht="15.75" customHeight="1" x14ac:dyDescent="0.3">
      <c r="A36" s="67"/>
      <c r="B36" s="54"/>
      <c r="C36" s="58"/>
      <c r="D36" s="59"/>
      <c r="E36" s="59"/>
      <c r="F36" s="59"/>
      <c r="G36" s="59"/>
      <c r="H36" s="59"/>
      <c r="I36" s="59"/>
      <c r="J36" s="59"/>
      <c r="K36" s="60"/>
    </row>
    <row r="37" spans="1:11" ht="15.75" customHeight="1" x14ac:dyDescent="0.3">
      <c r="A37" s="67"/>
      <c r="B37" s="15" t="s">
        <v>17</v>
      </c>
      <c r="C37" s="61" t="s">
        <v>10</v>
      </c>
      <c r="D37" s="62" t="s">
        <v>11</v>
      </c>
      <c r="E37" s="63"/>
      <c r="F37" s="63"/>
      <c r="G37" s="63"/>
      <c r="H37" s="63"/>
      <c r="I37" s="63"/>
      <c r="J37" s="63"/>
      <c r="K37" s="64"/>
    </row>
    <row r="38" spans="1:11" ht="15.75" customHeight="1" x14ac:dyDescent="0.3">
      <c r="A38" s="67"/>
      <c r="B38" s="16" t="s">
        <v>12</v>
      </c>
      <c r="C38" s="54"/>
      <c r="D38" s="62" t="s">
        <v>5</v>
      </c>
      <c r="E38" s="64"/>
      <c r="F38" s="62" t="s">
        <v>6</v>
      </c>
      <c r="G38" s="64"/>
      <c r="H38" s="65" t="s">
        <v>27</v>
      </c>
      <c r="I38" s="64"/>
      <c r="J38" s="62" t="s">
        <v>7</v>
      </c>
      <c r="K38" s="64"/>
    </row>
    <row r="39" spans="1:11" ht="15.75" customHeight="1" x14ac:dyDescent="0.3">
      <c r="A39" s="67"/>
      <c r="B39" s="31" t="str">
        <f>RUBRICA!A6</f>
        <v>3. Relaciona el Proyecto APT con sus intereses profesionales. *</v>
      </c>
      <c r="C39" s="29" t="s">
        <v>5</v>
      </c>
      <c r="D39" s="17" t="str">
        <f t="shared" ref="D39:D41" si="12">IF($C39=CL,"X","")</f>
        <v>X</v>
      </c>
      <c r="E39" s="17">
        <f>IF(D39="X",100*0.05,"")</f>
        <v>5</v>
      </c>
      <c r="F39" s="17" t="str">
        <f t="shared" ref="F39:F41" si="13">IF($C39=L,"X","")</f>
        <v/>
      </c>
      <c r="G39" s="17" t="str">
        <f>IF(F39="X",60*0.05,"")</f>
        <v/>
      </c>
      <c r="H39" s="17" t="str">
        <f t="shared" ref="H39:H41" si="14">IF($C39=ML,"X","")</f>
        <v/>
      </c>
      <c r="I39" s="17" t="str">
        <f>IF(H39="X",30*0.05,"")</f>
        <v/>
      </c>
      <c r="J39" s="17" t="str">
        <f t="shared" ref="J39:J41" si="15">IF($C39=NL,"X","")</f>
        <v/>
      </c>
      <c r="K39" s="17" t="str">
        <f t="shared" ref="K39:K41" si="16">IF($J39="X",0,"")</f>
        <v/>
      </c>
    </row>
    <row r="40" spans="1:11" ht="25.8" customHeight="1" x14ac:dyDescent="0.3">
      <c r="A40" s="67"/>
      <c r="B40" s="31" t="str">
        <f>RUBRICA!A11</f>
        <v>8. Expone el tema utilizando un lenguaje técnico disciplinar al presentar la propuesta y responde evidenciando un manejo de la información. *</v>
      </c>
      <c r="C40" s="29" t="s">
        <v>5</v>
      </c>
      <c r="D40" s="17" t="str">
        <f t="shared" si="12"/>
        <v>X</v>
      </c>
      <c r="E40" s="17">
        <f>IF(D40="X",100*0.1,"")</f>
        <v>10</v>
      </c>
      <c r="F40" s="17" t="str">
        <f t="shared" si="13"/>
        <v/>
      </c>
      <c r="G40" s="17" t="str">
        <f>IF(F40="X",60*0.1,"")</f>
        <v/>
      </c>
      <c r="H40" s="17" t="str">
        <f t="shared" si="14"/>
        <v/>
      </c>
      <c r="I40" s="17" t="str">
        <f>IF(H40="X",30*0.1,"")</f>
        <v/>
      </c>
      <c r="J40" s="17" t="str">
        <f t="shared" si="15"/>
        <v/>
      </c>
      <c r="K40" s="17" t="str">
        <f t="shared" si="16"/>
        <v/>
      </c>
    </row>
    <row r="41" spans="1:11" ht="14.4" x14ac:dyDescent="0.3">
      <c r="A41" s="67"/>
      <c r="B41" s="31" t="str">
        <f>RUBRICA!A13</f>
        <v>10. Colaboración y trabajo en equipo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5.75" customHeight="1" x14ac:dyDescent="0.35">
      <c r="A42" s="67"/>
      <c r="B42" s="22" t="s">
        <v>14</v>
      </c>
      <c r="C42" s="19">
        <f>E42+G42+I42+K42</f>
        <v>25</v>
      </c>
      <c r="D42" s="20"/>
      <c r="E42" s="20">
        <f>SUM(E39:E41)</f>
        <v>25</v>
      </c>
      <c r="F42" s="20"/>
      <c r="G42" s="20">
        <f>SUM(G39:G41)</f>
        <v>0</v>
      </c>
      <c r="H42" s="20"/>
      <c r="I42" s="20">
        <f>SUM(I39:I41)</f>
        <v>0</v>
      </c>
      <c r="J42" s="20"/>
      <c r="K42" s="20">
        <f>SUM(K40:K41)</f>
        <v>0</v>
      </c>
    </row>
    <row r="43" spans="1:11" ht="15.75" customHeight="1" x14ac:dyDescent="0.35">
      <c r="A43" s="54"/>
      <c r="B43" s="18" t="s">
        <v>13</v>
      </c>
      <c r="C43" s="21">
        <f>VLOOKUP(C42,ESCALA_TRAB_EQUIP!A1:B52,2,FALSE)</f>
        <v>7</v>
      </c>
    </row>
    <row r="44" spans="1:11" ht="15.75" customHeight="1" x14ac:dyDescent="0.35">
      <c r="B44" s="23"/>
      <c r="C44" s="24"/>
    </row>
    <row r="45" spans="1:11" ht="15.75" customHeight="1" x14ac:dyDescent="0.35">
      <c r="B45" s="23"/>
      <c r="C45" s="24"/>
    </row>
    <row r="46" spans="1:11" ht="15.75" customHeight="1" x14ac:dyDescent="0.3">
      <c r="A46" s="66" t="s">
        <v>15</v>
      </c>
      <c r="B46" s="53" t="s">
        <v>16</v>
      </c>
      <c r="C46" s="55" t="e">
        <f>#REF!</f>
        <v>#REF!</v>
      </c>
      <c r="D46" s="56"/>
      <c r="E46" s="56"/>
      <c r="F46" s="56"/>
      <c r="G46" s="56"/>
      <c r="H46" s="56"/>
      <c r="I46" s="56"/>
      <c r="J46" s="56"/>
      <c r="K46" s="57"/>
    </row>
    <row r="47" spans="1:11" ht="15.75" customHeight="1" x14ac:dyDescent="0.3">
      <c r="A47" s="67"/>
      <c r="B47" s="54"/>
      <c r="C47" s="58"/>
      <c r="D47" s="59"/>
      <c r="E47" s="59"/>
      <c r="F47" s="59"/>
      <c r="G47" s="59"/>
      <c r="H47" s="59"/>
      <c r="I47" s="59"/>
      <c r="J47" s="59"/>
      <c r="K47" s="60"/>
    </row>
    <row r="48" spans="1:11" ht="15.75" customHeight="1" x14ac:dyDescent="0.3">
      <c r="A48" s="67"/>
      <c r="B48" s="15" t="s">
        <v>17</v>
      </c>
      <c r="C48" s="61" t="s">
        <v>10</v>
      </c>
      <c r="D48" s="62" t="s">
        <v>11</v>
      </c>
      <c r="E48" s="63"/>
      <c r="F48" s="63"/>
      <c r="G48" s="63"/>
      <c r="H48" s="63"/>
      <c r="I48" s="63"/>
      <c r="J48" s="63"/>
      <c r="K48" s="64"/>
    </row>
    <row r="49" spans="1:11" ht="15.75" customHeight="1" x14ac:dyDescent="0.3">
      <c r="A49" s="67"/>
      <c r="B49" s="16" t="s">
        <v>12</v>
      </c>
      <c r="C49" s="54"/>
      <c r="D49" s="62" t="s">
        <v>5</v>
      </c>
      <c r="E49" s="64"/>
      <c r="F49" s="62" t="s">
        <v>6</v>
      </c>
      <c r="G49" s="64"/>
      <c r="H49" s="65" t="s">
        <v>27</v>
      </c>
      <c r="I49" s="64"/>
      <c r="J49" s="62" t="s">
        <v>7</v>
      </c>
      <c r="K49" s="64"/>
    </row>
    <row r="50" spans="1:11" ht="15.75" customHeight="1" x14ac:dyDescent="0.3">
      <c r="A50" s="67"/>
      <c r="B50" s="31" t="str">
        <f>RUBRICA!A6</f>
        <v>3. Relaciona el Proyecto APT con sus intereses profesionales. *</v>
      </c>
      <c r="C50" s="29" t="s">
        <v>5</v>
      </c>
      <c r="D50" s="17" t="str">
        <f t="shared" ref="D50:D52" si="17">IF($C50=CL,"X","")</f>
        <v>X</v>
      </c>
      <c r="E50" s="17">
        <f>IF(D50="X",100*0.05,"")</f>
        <v>5</v>
      </c>
      <c r="F50" s="17" t="str">
        <f t="shared" ref="F50:F52" si="18">IF($C50=L,"X","")</f>
        <v/>
      </c>
      <c r="G50" s="17" t="str">
        <f>IF(F50="X",60*0.05,"")</f>
        <v/>
      </c>
      <c r="H50" s="17" t="str">
        <f t="shared" ref="H50:H52" si="19">IF($C50=ML,"X","")</f>
        <v/>
      </c>
      <c r="I50" s="17" t="str">
        <f>IF(H50="X",30*0.05,"")</f>
        <v/>
      </c>
      <c r="J50" s="17" t="str">
        <f t="shared" ref="J50:J52" si="20">IF($C50=NL,"X","")</f>
        <v/>
      </c>
      <c r="K50" s="17" t="str">
        <f t="shared" ref="K50:K52" si="21">IF($J50="X",0,"")</f>
        <v/>
      </c>
    </row>
    <row r="51" spans="1:11" ht="25.8" customHeight="1" x14ac:dyDescent="0.3">
      <c r="A51" s="67"/>
      <c r="B51" s="31" t="str">
        <f>RUBRICA!A11</f>
        <v>8. Expone el tema utilizando un lenguaje técnico disciplinar al presentar la propuesta y responde evidenciando un manejo de la información. *</v>
      </c>
      <c r="C51" s="29" t="s">
        <v>5</v>
      </c>
      <c r="D51" s="17" t="str">
        <f t="shared" si="17"/>
        <v>X</v>
      </c>
      <c r="E51" s="17">
        <f>IF(D51="X",100*0.1,"")</f>
        <v>10</v>
      </c>
      <c r="F51" s="17" t="str">
        <f t="shared" si="18"/>
        <v/>
      </c>
      <c r="G51" s="17" t="str">
        <f>IF(F51="X",60*0.1,"")</f>
        <v/>
      </c>
      <c r="H51" s="17" t="str">
        <f t="shared" si="19"/>
        <v/>
      </c>
      <c r="I51" s="17" t="str">
        <f>IF(H51="X",30*0.1,"")</f>
        <v/>
      </c>
      <c r="J51" s="17" t="str">
        <f t="shared" si="20"/>
        <v/>
      </c>
      <c r="K51" s="17" t="str">
        <f t="shared" si="21"/>
        <v/>
      </c>
    </row>
    <row r="52" spans="1:11" ht="14.4" x14ac:dyDescent="0.3">
      <c r="A52" s="67"/>
      <c r="B52" s="31" t="str">
        <f>RUBRICA!A13</f>
        <v>10. Colaboración y trabajo en equipo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ht="15.75" customHeight="1" x14ac:dyDescent="0.35">
      <c r="A53" s="67"/>
      <c r="B53" s="22" t="s">
        <v>14</v>
      </c>
      <c r="C53" s="19">
        <f>E53+G53+I53+K53</f>
        <v>25</v>
      </c>
      <c r="D53" s="20"/>
      <c r="E53" s="20">
        <f>SUM(E50:E52)</f>
        <v>25</v>
      </c>
      <c r="F53" s="20"/>
      <c r="G53" s="20">
        <f>SUM(G50:G52)</f>
        <v>0</v>
      </c>
      <c r="H53" s="20"/>
      <c r="I53" s="20">
        <f>SUM(I50:I52)</f>
        <v>0</v>
      </c>
      <c r="J53" s="20"/>
      <c r="K53" s="20">
        <f>SUM(K51:K52)</f>
        <v>0</v>
      </c>
    </row>
    <row r="54" spans="1:11" ht="15.75" customHeight="1" x14ac:dyDescent="0.35">
      <c r="A54" s="54"/>
      <c r="B54" s="18" t="s">
        <v>13</v>
      </c>
      <c r="C54" s="21">
        <f>VLOOKUP(C53,ESCALA_TRAB_EQUIP!A1:B52,2,FALSE)</f>
        <v>7</v>
      </c>
    </row>
    <row r="55" spans="1:11" ht="15.75" customHeight="1" x14ac:dyDescent="0.35">
      <c r="B55" s="23"/>
      <c r="C55" s="24"/>
    </row>
    <row r="56" spans="1:11" ht="15.75" customHeight="1" x14ac:dyDescent="0.3"/>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sheetData>
  <mergeCells count="35">
    <mergeCell ref="B46:B47"/>
    <mergeCell ref="C48:C49"/>
    <mergeCell ref="C46:K47"/>
    <mergeCell ref="J49:K49"/>
    <mergeCell ref="A46:A54"/>
    <mergeCell ref="H26:I26"/>
    <mergeCell ref="J26:K26"/>
    <mergeCell ref="D48:K48"/>
    <mergeCell ref="D49:E49"/>
    <mergeCell ref="F49:G49"/>
    <mergeCell ref="H49:I49"/>
    <mergeCell ref="A35:A43"/>
    <mergeCell ref="A23:A31"/>
    <mergeCell ref="E2:E3"/>
    <mergeCell ref="C10:C11"/>
    <mergeCell ref="D11:E11"/>
    <mergeCell ref="D10:K10"/>
    <mergeCell ref="F11:G11"/>
    <mergeCell ref="H11:I11"/>
    <mergeCell ref="J11:K11"/>
    <mergeCell ref="A10:A20"/>
    <mergeCell ref="B23:B24"/>
    <mergeCell ref="C23:K24"/>
    <mergeCell ref="C25:C26"/>
    <mergeCell ref="D25:K25"/>
    <mergeCell ref="D26:E26"/>
    <mergeCell ref="F26:G26"/>
    <mergeCell ref="B35:B36"/>
    <mergeCell ref="C35:K36"/>
    <mergeCell ref="C37:C38"/>
    <mergeCell ref="D37:K37"/>
    <mergeCell ref="D38:E38"/>
    <mergeCell ref="F38:G38"/>
    <mergeCell ref="H38:I38"/>
    <mergeCell ref="J38:K38"/>
  </mergeCells>
  <conditionalFormatting sqref="C4:E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5"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C39:C41 C12:C18 C27:C29 C50:C52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3</v>
      </c>
      <c r="B1" s="7" t="s">
        <v>4</v>
      </c>
      <c r="C1" s="8"/>
      <c r="D1" s="8"/>
      <c r="E1" s="9"/>
    </row>
    <row r="2" spans="1:5" ht="43.8" thickBot="1" x14ac:dyDescent="0.35">
      <c r="A2" s="72"/>
      <c r="B2" s="10" t="s">
        <v>5</v>
      </c>
      <c r="C2" s="11" t="s">
        <v>6</v>
      </c>
      <c r="D2" s="32"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Victor F</cp:lastModifiedBy>
  <dcterms:created xsi:type="dcterms:W3CDTF">2023-08-07T04:08:01Z</dcterms:created>
  <dcterms:modified xsi:type="dcterms:W3CDTF">2024-10-30T08:37:19Z</dcterms:modified>
</cp:coreProperties>
</file>