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E61E0125-EC9A-4518-93AF-777D66F1EE5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 iterate="1" iterateCount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" i="1" l="1"/>
  <c r="N13" i="1" l="1"/>
  <c r="O13" i="1"/>
  <c r="P13" i="1"/>
  <c r="Y23" i="1"/>
  <c r="Q23" i="1" l="1"/>
  <c r="R23" i="1"/>
  <c r="Q56" i="1"/>
  <c r="S2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G55" i="1"/>
  <c r="T55" i="1" s="1"/>
  <c r="F55" i="1"/>
  <c r="H55" i="1"/>
  <c r="X55" i="1"/>
  <c r="M55" i="1"/>
  <c r="U23" i="1" l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23" i="1"/>
  <c r="R9" i="1"/>
  <c r="X53" i="1" l="1"/>
  <c r="X54" i="1"/>
  <c r="G53" i="1"/>
  <c r="H53" i="1"/>
  <c r="G54" i="1"/>
  <c r="H54" i="1"/>
  <c r="T53" i="1" l="1"/>
  <c r="T54" i="1"/>
  <c r="X52" i="1" l="1"/>
  <c r="G52" i="1"/>
  <c r="H52" i="1"/>
  <c r="T52" i="1" l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23" i="1"/>
  <c r="G51" i="1" l="1"/>
  <c r="H51" i="1"/>
  <c r="T51" i="1" l="1"/>
  <c r="G50" i="1"/>
  <c r="H50" i="1"/>
  <c r="T50" i="1" l="1"/>
  <c r="G49" i="1"/>
  <c r="H49" i="1"/>
  <c r="T49" i="1" l="1"/>
  <c r="G48" i="1"/>
  <c r="H48" i="1"/>
  <c r="T48" i="1" l="1"/>
  <c r="G47" i="1"/>
  <c r="H47" i="1"/>
  <c r="T47" i="1" l="1"/>
  <c r="G46" i="1"/>
  <c r="H46" i="1"/>
  <c r="T46" i="1" l="1"/>
  <c r="G45" i="1"/>
  <c r="H45" i="1"/>
  <c r="T45" i="1" l="1"/>
  <c r="G44" i="1"/>
  <c r="H44" i="1"/>
  <c r="G43" i="1" l="1"/>
  <c r="H43" i="1"/>
  <c r="T43" i="1" l="1"/>
  <c r="H41" i="1" l="1"/>
  <c r="G42" i="1" l="1"/>
  <c r="H42" i="1"/>
  <c r="K43" i="1" l="1"/>
  <c r="K42" i="1"/>
  <c r="T42" i="1"/>
  <c r="G41" i="1"/>
  <c r="T41" i="1" l="1"/>
  <c r="G40" i="1"/>
  <c r="H40" i="1"/>
  <c r="T40" i="1" l="1"/>
  <c r="G39" i="1"/>
  <c r="H39" i="1"/>
  <c r="T39" i="1" l="1"/>
  <c r="G38" i="1"/>
  <c r="H38" i="1"/>
  <c r="T38" i="1" l="1"/>
  <c r="G37" i="1" l="1"/>
  <c r="R7" i="1"/>
  <c r="H37" i="1" l="1"/>
  <c r="T37" i="1" l="1"/>
  <c r="G36" i="1" l="1"/>
  <c r="H36" i="1" l="1"/>
  <c r="T36" i="1" l="1"/>
  <c r="G23" i="1" l="1"/>
  <c r="G35" i="1" l="1"/>
  <c r="H35" i="1"/>
  <c r="K36" i="1" l="1"/>
  <c r="T35" i="1"/>
  <c r="H34" i="1"/>
  <c r="K35" i="1" s="1"/>
  <c r="G34" i="1"/>
  <c r="T34" i="1" l="1"/>
  <c r="G33" i="1"/>
  <c r="H33" i="1"/>
  <c r="T33" i="1" l="1"/>
  <c r="R6" i="1"/>
  <c r="T23" i="1" l="1"/>
  <c r="R3" i="1" l="1"/>
  <c r="R5" i="1" l="1"/>
  <c r="R8" i="1" s="1"/>
  <c r="F51" i="1" s="1"/>
  <c r="H23" i="1"/>
  <c r="H24" i="1"/>
  <c r="H25" i="1"/>
  <c r="H26" i="1"/>
  <c r="H27" i="1"/>
  <c r="H28" i="1"/>
  <c r="H29" i="1"/>
  <c r="H30" i="1"/>
  <c r="H31" i="1"/>
  <c r="H3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K23" i="1" s="1"/>
  <c r="H4" i="1"/>
  <c r="F54" i="1" l="1"/>
  <c r="F53" i="1"/>
  <c r="F4" i="1"/>
  <c r="F20" i="1"/>
  <c r="F16" i="1"/>
  <c r="F12" i="1"/>
  <c r="F8" i="1"/>
  <c r="F18" i="1"/>
  <c r="F14" i="1"/>
  <c r="F10" i="1"/>
  <c r="F6" i="1"/>
  <c r="F21" i="1"/>
  <c r="F17" i="1"/>
  <c r="F13" i="1"/>
  <c r="F9" i="1"/>
  <c r="F5" i="1"/>
  <c r="F52" i="1"/>
  <c r="F32" i="1"/>
  <c r="F19" i="1"/>
  <c r="F15" i="1"/>
  <c r="F11" i="1"/>
  <c r="F7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23" i="1"/>
  <c r="F35" i="1"/>
  <c r="F34" i="1"/>
  <c r="F33" i="1"/>
  <c r="T29" i="1"/>
  <c r="F29" i="1"/>
  <c r="F24" i="1"/>
  <c r="T30" i="1"/>
  <c r="F30" i="1"/>
  <c r="T26" i="1"/>
  <c r="F26" i="1"/>
  <c r="T25" i="1"/>
  <c r="F25" i="1"/>
  <c r="T28" i="1"/>
  <c r="F28" i="1"/>
  <c r="T31" i="1"/>
  <c r="F31" i="1"/>
  <c r="T27" i="1"/>
  <c r="F27" i="1"/>
  <c r="F22" i="1"/>
  <c r="K33" i="1"/>
  <c r="K32" i="1"/>
  <c r="T32" i="1"/>
  <c r="T24" i="1"/>
  <c r="K31" i="1" l="1"/>
  <c r="K17" i="1"/>
  <c r="K7" i="1"/>
  <c r="K9" i="1"/>
  <c r="K11" i="1"/>
  <c r="K13" i="1"/>
  <c r="K15" i="1"/>
  <c r="K19" i="1"/>
  <c r="K21" i="1"/>
  <c r="K25" i="1"/>
  <c r="K27" i="1"/>
  <c r="K29" i="1"/>
  <c r="K30" i="1" l="1"/>
  <c r="K26" i="1"/>
  <c r="K22" i="1"/>
  <c r="K18" i="1"/>
  <c r="K14" i="1"/>
  <c r="K10" i="1"/>
  <c r="K6" i="1"/>
  <c r="K24" i="1"/>
  <c r="K16" i="1"/>
  <c r="K8" i="1"/>
  <c r="K5" i="1"/>
  <c r="K28" i="1"/>
  <c r="K20" i="1"/>
  <c r="K12" i="1"/>
  <c r="K34" i="1" l="1"/>
  <c r="K37" i="1" l="1"/>
  <c r="K38" i="1" l="1"/>
  <c r="K39" i="1" l="1"/>
  <c r="K40" i="1" l="1"/>
  <c r="K41" i="1" l="1"/>
  <c r="K44" i="1" l="1"/>
  <c r="K45" i="1" l="1"/>
  <c r="K46" i="1" l="1"/>
  <c r="K47" i="1" l="1"/>
  <c r="K48" i="1" l="1"/>
  <c r="K49" i="1" l="1"/>
  <c r="T44" i="1" l="1"/>
  <c r="K50" i="1" l="1"/>
  <c r="K51" i="1" l="1"/>
  <c r="I23" i="1"/>
  <c r="N23" i="1" l="1"/>
  <c r="O23" i="1" s="1"/>
  <c r="P23" i="1" s="1"/>
  <c r="I43" i="1"/>
  <c r="N43" i="1" s="1"/>
  <c r="O43" i="1" s="1"/>
  <c r="P43" i="1" s="1"/>
  <c r="I35" i="1"/>
  <c r="N35" i="1" s="1"/>
  <c r="O35" i="1" s="1"/>
  <c r="P35" i="1" s="1"/>
  <c r="I15" i="1"/>
  <c r="I24" i="1"/>
  <c r="N24" i="1" s="1"/>
  <c r="O24" i="1" s="1"/>
  <c r="P24" i="1" s="1"/>
  <c r="I30" i="1"/>
  <c r="N30" i="1" s="1"/>
  <c r="O30" i="1" s="1"/>
  <c r="P30" i="1" s="1"/>
  <c r="I44" i="1"/>
  <c r="N44" i="1" s="1"/>
  <c r="O44" i="1" s="1"/>
  <c r="P44" i="1" s="1"/>
  <c r="I38" i="1"/>
  <c r="N38" i="1" s="1"/>
  <c r="O38" i="1" s="1"/>
  <c r="P38" i="1" s="1"/>
  <c r="I50" i="1"/>
  <c r="N50" i="1" s="1"/>
  <c r="O50" i="1" s="1"/>
  <c r="P50" i="1" s="1"/>
  <c r="I14" i="1"/>
  <c r="I18" i="1"/>
  <c r="I5" i="1"/>
  <c r="I48" i="1"/>
  <c r="N48" i="1" s="1"/>
  <c r="O48" i="1" s="1"/>
  <c r="P48" i="1" s="1"/>
  <c r="I46" i="1"/>
  <c r="N46" i="1" s="1"/>
  <c r="O46" i="1" s="1"/>
  <c r="P46" i="1" s="1"/>
  <c r="I6" i="1"/>
  <c r="I36" i="1"/>
  <c r="N36" i="1" s="1"/>
  <c r="O36" i="1" s="1"/>
  <c r="P36" i="1" s="1"/>
  <c r="I28" i="1"/>
  <c r="N28" i="1" s="1"/>
  <c r="O28" i="1" s="1"/>
  <c r="P28" i="1" s="1"/>
  <c r="I21" i="1" l="1"/>
  <c r="I39" i="1"/>
  <c r="N39" i="1" s="1"/>
  <c r="O39" i="1" s="1"/>
  <c r="P39" i="1" s="1"/>
  <c r="I25" i="1"/>
  <c r="N25" i="1" s="1"/>
  <c r="O25" i="1" s="1"/>
  <c r="P25" i="1" s="1"/>
  <c r="I41" i="1"/>
  <c r="N41" i="1" s="1"/>
  <c r="O41" i="1" s="1"/>
  <c r="P41" i="1" s="1"/>
  <c r="I32" i="1"/>
  <c r="N32" i="1" s="1"/>
  <c r="O32" i="1" s="1"/>
  <c r="P32" i="1" s="1"/>
  <c r="I26" i="1"/>
  <c r="N26" i="1" s="1"/>
  <c r="O26" i="1" s="1"/>
  <c r="P26" i="1" s="1"/>
  <c r="I19" i="1"/>
  <c r="I12" i="1"/>
  <c r="I10" i="1"/>
  <c r="I8" i="1"/>
  <c r="I33" i="1"/>
  <c r="N33" i="1" s="1"/>
  <c r="O33" i="1" s="1"/>
  <c r="P33" i="1" s="1"/>
  <c r="I42" i="1"/>
  <c r="N42" i="1" s="1"/>
  <c r="O42" i="1" s="1"/>
  <c r="P42" i="1" s="1"/>
  <c r="I27" i="1"/>
  <c r="N27" i="1" s="1"/>
  <c r="O27" i="1" s="1"/>
  <c r="P27" i="1" s="1"/>
  <c r="I22" i="1"/>
  <c r="I31" i="1"/>
  <c r="N31" i="1" s="1"/>
  <c r="O31" i="1" s="1"/>
  <c r="P31" i="1" s="1"/>
  <c r="I7" i="1"/>
  <c r="I16" i="1"/>
  <c r="I13" i="1"/>
  <c r="I9" i="1"/>
  <c r="I11" i="1"/>
  <c r="I45" i="1"/>
  <c r="N45" i="1" s="1"/>
  <c r="O45" i="1" s="1"/>
  <c r="P45" i="1" s="1"/>
  <c r="I17" i="1"/>
  <c r="I20" i="1"/>
  <c r="I40" i="1"/>
  <c r="N40" i="1" s="1"/>
  <c r="O40" i="1" s="1"/>
  <c r="P40" i="1" s="1"/>
  <c r="I34" i="1"/>
  <c r="N34" i="1" s="1"/>
  <c r="O34" i="1" s="1"/>
  <c r="P34" i="1" s="1"/>
  <c r="I29" i="1"/>
  <c r="N29" i="1" s="1"/>
  <c r="O29" i="1" s="1"/>
  <c r="P29" i="1" s="1"/>
  <c r="I49" i="1"/>
  <c r="N49" i="1" s="1"/>
  <c r="O49" i="1" s="1"/>
  <c r="P49" i="1" s="1"/>
  <c r="I47" i="1"/>
  <c r="N47" i="1" s="1"/>
  <c r="O47" i="1" s="1"/>
  <c r="P47" i="1" s="1"/>
  <c r="I37" i="1"/>
  <c r="N37" i="1" s="1"/>
  <c r="O37" i="1" s="1"/>
  <c r="P37" i="1" s="1"/>
  <c r="I51" i="1"/>
  <c r="N51" i="1" s="1"/>
  <c r="O51" i="1" s="1"/>
  <c r="P51" i="1" s="1"/>
  <c r="I52" i="1" l="1"/>
  <c r="K52" i="1" l="1"/>
  <c r="N52" i="1" s="1"/>
  <c r="O52" i="1" l="1"/>
  <c r="P52" i="1" l="1"/>
  <c r="I53" i="1"/>
  <c r="K53" i="1"/>
  <c r="N53" i="1" l="1"/>
  <c r="O53" i="1" l="1"/>
  <c r="P53" i="1" l="1"/>
  <c r="I54" i="1"/>
  <c r="K54" i="1"/>
  <c r="N54" i="1" l="1"/>
  <c r="O54" i="1" l="1"/>
  <c r="P54" i="1" l="1"/>
  <c r="I55" i="1" l="1"/>
  <c r="K55" i="1"/>
  <c r="N55" i="1" s="1"/>
  <c r="O55" i="1" l="1"/>
  <c r="P55" i="1" l="1"/>
  <c r="Z23" i="1"/>
  <c r="Q24" i="1"/>
  <c r="R24" i="1"/>
  <c r="S24" i="1"/>
  <c r="Y24" i="1"/>
  <c r="Z24" i="1" s="1"/>
  <c r="Q25" i="1"/>
  <c r="R25" i="1"/>
  <c r="S25" i="1"/>
  <c r="Y25" i="1"/>
  <c r="Z25" i="1" s="1"/>
  <c r="Q26" i="1"/>
  <c r="R26" i="1"/>
  <c r="S26" i="1"/>
  <c r="Y26" i="1"/>
  <c r="Z26" i="1" s="1"/>
  <c r="Q27" i="1"/>
  <c r="R27" i="1"/>
  <c r="S27" i="1"/>
  <c r="Y27" i="1"/>
  <c r="Z27" i="1" s="1"/>
  <c r="Q28" i="1"/>
  <c r="R28" i="1"/>
  <c r="S28" i="1"/>
  <c r="Y28" i="1"/>
  <c r="Z28" i="1" s="1"/>
  <c r="Q29" i="1"/>
  <c r="R29" i="1"/>
  <c r="S29" i="1"/>
  <c r="Y29" i="1"/>
  <c r="Z29" i="1" s="1"/>
  <c r="Q30" i="1"/>
  <c r="R30" i="1"/>
  <c r="S30" i="1"/>
  <c r="Y30" i="1"/>
  <c r="Z30" i="1" s="1"/>
  <c r="Q31" i="1"/>
  <c r="R31" i="1"/>
  <c r="S31" i="1"/>
  <c r="Y31" i="1"/>
  <c r="Z31" i="1" s="1"/>
  <c r="Q32" i="1"/>
  <c r="R32" i="1"/>
  <c r="S32" i="1"/>
  <c r="Y32" i="1"/>
  <c r="Z32" i="1" s="1"/>
  <c r="Q33" i="1"/>
  <c r="R33" i="1"/>
  <c r="S33" i="1"/>
  <c r="Y33" i="1"/>
  <c r="Z33" i="1" s="1"/>
  <c r="Q34" i="1"/>
  <c r="R34" i="1"/>
  <c r="S34" i="1"/>
  <c r="Y34" i="1"/>
  <c r="Z34" i="1" s="1"/>
  <c r="Q35" i="1"/>
  <c r="R35" i="1"/>
  <c r="S35" i="1"/>
  <c r="Y35" i="1"/>
  <c r="Z35" i="1" s="1"/>
  <c r="Q36" i="1"/>
  <c r="R36" i="1"/>
  <c r="S36" i="1"/>
  <c r="Y36" i="1"/>
  <c r="Z36" i="1" s="1"/>
  <c r="Q37" i="1"/>
  <c r="R37" i="1"/>
  <c r="S37" i="1"/>
  <c r="Y37" i="1"/>
  <c r="Z37" i="1" s="1"/>
  <c r="Q38" i="1"/>
  <c r="R38" i="1"/>
  <c r="S38" i="1"/>
  <c r="Y38" i="1"/>
  <c r="Z38" i="1" s="1"/>
  <c r="Q39" i="1"/>
  <c r="R39" i="1"/>
  <c r="S39" i="1"/>
  <c r="Y39" i="1"/>
  <c r="Z39" i="1" s="1"/>
  <c r="Q40" i="1"/>
  <c r="R40" i="1"/>
  <c r="S40" i="1"/>
  <c r="Y40" i="1"/>
  <c r="Z40" i="1" s="1"/>
  <c r="Q41" i="1"/>
  <c r="R41" i="1"/>
  <c r="S41" i="1"/>
  <c r="Y41" i="1"/>
  <c r="Z41" i="1" s="1"/>
  <c r="Q42" i="1"/>
  <c r="R42" i="1"/>
  <c r="S42" i="1"/>
  <c r="Y42" i="1"/>
  <c r="Z42" i="1" s="1"/>
  <c r="Q43" i="1"/>
  <c r="R43" i="1"/>
  <c r="S43" i="1"/>
  <c r="Y43" i="1"/>
  <c r="Z43" i="1" s="1"/>
  <c r="Q44" i="1"/>
  <c r="R44" i="1"/>
  <c r="S44" i="1"/>
  <c r="Y44" i="1"/>
  <c r="Z44" i="1" s="1"/>
  <c r="Q45" i="1"/>
  <c r="R45" i="1"/>
  <c r="S45" i="1"/>
  <c r="Y45" i="1"/>
  <c r="Z45" i="1" s="1"/>
  <c r="Q46" i="1"/>
  <c r="R46" i="1"/>
  <c r="S46" i="1"/>
  <c r="Y46" i="1"/>
  <c r="Z46" i="1" s="1"/>
  <c r="Q47" i="1"/>
  <c r="R47" i="1"/>
  <c r="S47" i="1"/>
  <c r="Y47" i="1"/>
  <c r="Z47" i="1" s="1"/>
  <c r="Q48" i="1"/>
  <c r="R48" i="1"/>
  <c r="S48" i="1"/>
  <c r="Y48" i="1"/>
  <c r="Z48" i="1" s="1"/>
  <c r="Q49" i="1"/>
  <c r="R49" i="1"/>
  <c r="S49" i="1"/>
  <c r="Y49" i="1"/>
  <c r="Z49" i="1" s="1"/>
  <c r="Q50" i="1"/>
  <c r="R50" i="1"/>
  <c r="S50" i="1"/>
  <c r="Y50" i="1"/>
  <c r="Z50" i="1" s="1"/>
  <c r="Q51" i="1"/>
  <c r="R51" i="1"/>
  <c r="S51" i="1"/>
  <c r="Y51" i="1"/>
  <c r="Z51" i="1" s="1"/>
  <c r="Q52" i="1"/>
  <c r="R52" i="1"/>
  <c r="S52" i="1"/>
  <c r="Y52" i="1"/>
  <c r="Z52" i="1" s="1"/>
  <c r="Q53" i="1"/>
  <c r="R53" i="1"/>
  <c r="S53" i="1"/>
  <c r="Y53" i="1"/>
  <c r="Z53" i="1" s="1"/>
  <c r="Q54" i="1"/>
  <c r="R54" i="1"/>
  <c r="S54" i="1"/>
  <c r="Y54" i="1"/>
  <c r="Z54" i="1" s="1"/>
  <c r="Q55" i="1"/>
  <c r="R55" i="1"/>
  <c r="S55" i="1"/>
  <c r="Y55" i="1"/>
  <c r="Z55" i="1" s="1"/>
  <c r="R56" i="1"/>
  <c r="S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U24" i="1" l="1"/>
  <c r="V24" i="1" s="1"/>
  <c r="V23" i="1"/>
  <c r="U51" i="1"/>
  <c r="V51" i="1" s="1"/>
  <c r="U48" i="1"/>
  <c r="V48" i="1" s="1"/>
  <c r="U43" i="1"/>
  <c r="V43" i="1" s="1"/>
  <c r="U40" i="1"/>
  <c r="V40" i="1" s="1"/>
  <c r="U36" i="1"/>
  <c r="V36" i="1" s="1"/>
  <c r="U50" i="1"/>
  <c r="V50" i="1" s="1"/>
  <c r="U32" i="1"/>
  <c r="V32" i="1" s="1"/>
  <c r="U28" i="1"/>
  <c r="V28" i="1" s="1"/>
  <c r="AA49" i="1"/>
  <c r="U54" i="1"/>
  <c r="V54" i="1" s="1"/>
  <c r="AA53" i="1"/>
  <c r="U47" i="1"/>
  <c r="V47" i="1" s="1"/>
  <c r="U46" i="1"/>
  <c r="V46" i="1" s="1"/>
  <c r="U45" i="1"/>
  <c r="V45" i="1" s="1"/>
  <c r="U39" i="1"/>
  <c r="V39" i="1" s="1"/>
  <c r="U38" i="1"/>
  <c r="V38" i="1" s="1"/>
  <c r="U37" i="1"/>
  <c r="V37" i="1" s="1"/>
  <c r="U31" i="1"/>
  <c r="V31" i="1" s="1"/>
  <c r="U30" i="1"/>
  <c r="V30" i="1" s="1"/>
  <c r="U29" i="1"/>
  <c r="V29" i="1" s="1"/>
  <c r="U53" i="1"/>
  <c r="V53" i="1" s="1"/>
  <c r="U49" i="1"/>
  <c r="V49" i="1" s="1"/>
  <c r="U44" i="1"/>
  <c r="V44" i="1" s="1"/>
  <c r="U52" i="1"/>
  <c r="V52" i="1" s="1"/>
  <c r="U42" i="1"/>
  <c r="V42" i="1" s="1"/>
  <c r="U41" i="1"/>
  <c r="V41" i="1" s="1"/>
  <c r="AA51" i="1"/>
  <c r="U35" i="1"/>
  <c r="V35" i="1" s="1"/>
  <c r="U34" i="1"/>
  <c r="V34" i="1" s="1"/>
  <c r="U33" i="1"/>
  <c r="V33" i="1" s="1"/>
  <c r="U27" i="1"/>
  <c r="V27" i="1" s="1"/>
  <c r="U26" i="1"/>
  <c r="V26" i="1" s="1"/>
  <c r="U25" i="1"/>
  <c r="V25" i="1" s="1"/>
  <c r="AA55" i="1"/>
  <c r="AA47" i="1"/>
  <c r="W23" i="1"/>
  <c r="U55" i="1"/>
  <c r="V55" i="1" s="1"/>
  <c r="U56" i="1"/>
  <c r="G56" i="1" s="1"/>
  <c r="AA25" i="1"/>
  <c r="AA29" i="1"/>
  <c r="AA33" i="1"/>
  <c r="AA37" i="1"/>
  <c r="AA41" i="1"/>
  <c r="AA45" i="1"/>
  <c r="AA26" i="1"/>
  <c r="AA30" i="1"/>
  <c r="AA34" i="1"/>
  <c r="AA38" i="1"/>
  <c r="AA42" i="1"/>
  <c r="AA46" i="1"/>
  <c r="AA50" i="1"/>
  <c r="AA54" i="1"/>
  <c r="AA23" i="1"/>
  <c r="AA27" i="1"/>
  <c r="AA31" i="1"/>
  <c r="AA35" i="1"/>
  <c r="AA39" i="1"/>
  <c r="AA43" i="1"/>
  <c r="AA24" i="1"/>
  <c r="AA28" i="1"/>
  <c r="AA32" i="1"/>
  <c r="AA36" i="1"/>
  <c r="AA40" i="1"/>
  <c r="AA44" i="1"/>
  <c r="AA48" i="1"/>
  <c r="AA52" i="1"/>
  <c r="W24" i="1" l="1"/>
  <c r="W33" i="1"/>
  <c r="W39" i="1"/>
  <c r="W48" i="1"/>
  <c r="W34" i="1"/>
  <c r="W50" i="1"/>
  <c r="W25" i="1"/>
  <c r="W55" i="1"/>
  <c r="W49" i="1"/>
  <c r="W40" i="1"/>
  <c r="W54" i="1"/>
  <c r="W35" i="1"/>
  <c r="W30" i="1"/>
  <c r="W29" i="1"/>
  <c r="W52" i="1"/>
  <c r="W47" i="1"/>
  <c r="W31" i="1"/>
  <c r="W42" i="1"/>
  <c r="W26" i="1"/>
  <c r="W41" i="1"/>
  <c r="W32" i="1"/>
  <c r="W51" i="1"/>
  <c r="W46" i="1"/>
  <c r="W45" i="1"/>
  <c r="W36" i="1"/>
  <c r="W43" i="1"/>
  <c r="W27" i="1"/>
  <c r="W38" i="1"/>
  <c r="W53" i="1"/>
  <c r="W37" i="1"/>
  <c r="W44" i="1"/>
  <c r="W28" i="1"/>
  <c r="S57" i="1"/>
  <c r="J56" i="1"/>
  <c r="Y56" i="1"/>
  <c r="H56" i="1" s="1"/>
  <c r="K56" i="1" l="1"/>
  <c r="C56" i="1" s="1"/>
  <c r="F56" i="1"/>
  <c r="I56" i="1" s="1"/>
  <c r="E56" i="1" l="1"/>
  <c r="D56" i="1" s="1"/>
  <c r="R57" i="1"/>
  <c r="U57" i="1" s="1"/>
  <c r="G57" i="1" s="1"/>
  <c r="S58" i="1" l="1"/>
  <c r="Y57" i="1"/>
  <c r="H57" i="1" s="1"/>
  <c r="J57" i="1"/>
  <c r="K57" i="1" l="1"/>
  <c r="F57" i="1"/>
  <c r="I57" i="1" s="1"/>
  <c r="R58" i="1" l="1"/>
  <c r="U58" i="1" s="1"/>
  <c r="G58" i="1" s="1"/>
  <c r="C57" i="1"/>
  <c r="E57" i="1" l="1"/>
  <c r="D57" i="1" s="1"/>
  <c r="Y58" i="1"/>
  <c r="H58" i="1" s="1"/>
  <c r="J58" i="1"/>
  <c r="S59" i="1"/>
  <c r="K58" i="1" l="1"/>
  <c r="C58" i="1" s="1"/>
  <c r="F58" i="1"/>
  <c r="I58" i="1" s="1"/>
  <c r="E58" i="1" l="1"/>
  <c r="D58" i="1" s="1"/>
  <c r="R59" i="1"/>
  <c r="U59" i="1" s="1"/>
  <c r="G59" i="1" s="1"/>
  <c r="Y59" i="1" l="1"/>
  <c r="H59" i="1" s="1"/>
  <c r="J59" i="1"/>
  <c r="S60" i="1"/>
  <c r="K59" i="1" l="1"/>
  <c r="F59" i="1"/>
  <c r="I59" i="1" s="1"/>
  <c r="C59" i="1" l="1"/>
  <c r="E59" i="1" s="1"/>
  <c r="D59" i="1" s="1"/>
  <c r="R60" i="1"/>
  <c r="U60" i="1" s="1"/>
  <c r="G60" i="1" s="1"/>
  <c r="J60" i="1" s="1"/>
  <c r="Y60" i="1" l="1"/>
  <c r="H60" i="1" s="1"/>
  <c r="K60" i="1" s="1"/>
  <c r="C60" i="1" s="1"/>
  <c r="E60" i="1" s="1"/>
  <c r="S61" i="1"/>
  <c r="F60" i="1" l="1"/>
  <c r="I60" i="1" s="1"/>
  <c r="D60" i="1"/>
  <c r="R61" i="1" l="1"/>
  <c r="U61" i="1" s="1"/>
  <c r="G61" i="1" s="1"/>
  <c r="J61" i="1" s="1"/>
  <c r="Y61" i="1" l="1"/>
  <c r="H61" i="1" s="1"/>
  <c r="K61" i="1" s="1"/>
  <c r="S62" i="1"/>
  <c r="C61" i="1"/>
  <c r="E61" i="1" s="1"/>
  <c r="D61" i="1" l="1"/>
  <c r="F61" i="1"/>
  <c r="I61" i="1" s="1"/>
  <c r="R62" i="1" l="1"/>
  <c r="U62" i="1" s="1"/>
  <c r="G62" i="1" s="1"/>
  <c r="J62" i="1" s="1"/>
  <c r="Y62" i="1" l="1"/>
  <c r="H62" i="1" s="1"/>
  <c r="K62" i="1" s="1"/>
  <c r="S63" i="1"/>
  <c r="C62" i="1"/>
  <c r="E62" i="1" s="1"/>
  <c r="F62" i="1" l="1"/>
  <c r="I62" i="1" s="1"/>
  <c r="D62" i="1"/>
  <c r="R63" i="1" l="1"/>
  <c r="U63" i="1" s="1"/>
  <c r="G63" i="1" s="1"/>
  <c r="Y63" i="1" s="1"/>
  <c r="H63" i="1" s="1"/>
  <c r="F63" i="1" s="1"/>
  <c r="I63" i="1" s="1"/>
  <c r="J63" i="1" l="1"/>
  <c r="C63" i="1" s="1"/>
  <c r="E63" i="1" s="1"/>
  <c r="S64" i="1"/>
  <c r="R64" i="1"/>
  <c r="K63" i="1"/>
  <c r="D63" i="1" l="1"/>
  <c r="U64" i="1"/>
  <c r="G64" i="1" s="1"/>
  <c r="Y64" i="1" s="1"/>
  <c r="H64" i="1" s="1"/>
  <c r="K64" i="1" s="1"/>
  <c r="S65" i="1" l="1"/>
  <c r="J64" i="1"/>
  <c r="C64" i="1" s="1"/>
  <c r="E64" i="1" s="1"/>
  <c r="D64" i="1" s="1"/>
  <c r="F64" i="1"/>
  <c r="I64" i="1" s="1"/>
  <c r="R65" i="1" l="1"/>
  <c r="U65" i="1" s="1"/>
  <c r="G65" i="1" s="1"/>
  <c r="J65" i="1" s="1"/>
  <c r="Y65" i="1" l="1"/>
  <c r="H65" i="1" s="1"/>
  <c r="K65" i="1" s="1"/>
  <c r="S66" i="1"/>
  <c r="C65" i="1"/>
  <c r="E65" i="1" s="1"/>
  <c r="F65" i="1" l="1"/>
  <c r="I65" i="1" s="1"/>
  <c r="D65" i="1"/>
  <c r="R66" i="1"/>
  <c r="U66" i="1" s="1"/>
  <c r="G66" i="1" s="1"/>
  <c r="S67" i="1" s="1"/>
  <c r="Y66" i="1" l="1"/>
  <c r="H66" i="1" s="1"/>
  <c r="K66" i="1" s="1"/>
  <c r="J66" i="1"/>
  <c r="C66" i="1" s="1"/>
  <c r="E66" i="1" s="1"/>
  <c r="F66" i="1" l="1"/>
  <c r="I66" i="1" s="1"/>
  <c r="D66" i="1"/>
  <c r="R67" i="1" l="1"/>
  <c r="U67" i="1" s="1"/>
  <c r="G67" i="1" s="1"/>
  <c r="J67" i="1" s="1"/>
  <c r="C67" i="1" s="1"/>
  <c r="E67" i="1" s="1"/>
  <c r="Y67" i="1" l="1"/>
  <c r="H67" i="1" s="1"/>
  <c r="F67" i="1" s="1"/>
  <c r="I67" i="1" s="1"/>
  <c r="S68" i="1"/>
  <c r="R68" i="1" l="1"/>
  <c r="U68" i="1" s="1"/>
  <c r="G68" i="1" s="1"/>
  <c r="Y68" i="1" s="1"/>
  <c r="H68" i="1" s="1"/>
  <c r="K67" i="1"/>
  <c r="D67" i="1" s="1"/>
  <c r="J68" i="1" l="1"/>
  <c r="C68" i="1" s="1"/>
  <c r="E68" i="1" s="1"/>
  <c r="S69" i="1"/>
  <c r="F68" i="1"/>
  <c r="I68" i="1" s="1"/>
  <c r="K68" i="1"/>
  <c r="D68" i="1" l="1"/>
  <c r="R69" i="1"/>
  <c r="U69" i="1" s="1"/>
  <c r="G69" i="1" s="1"/>
  <c r="J69" i="1" l="1"/>
  <c r="C69" i="1" s="1"/>
  <c r="Y69" i="1"/>
  <c r="H69" i="1" s="1"/>
  <c r="S70" i="1"/>
  <c r="F69" i="1" l="1"/>
  <c r="I69" i="1" s="1"/>
  <c r="K69" i="1"/>
  <c r="E69" i="1"/>
  <c r="R70" i="1" l="1"/>
  <c r="U70" i="1" s="1"/>
  <c r="G70" i="1" s="1"/>
  <c r="Y70" i="1" s="1"/>
  <c r="H70" i="1" s="1"/>
  <c r="D69" i="1"/>
  <c r="J70" i="1" l="1"/>
  <c r="C70" i="1" s="1"/>
  <c r="E70" i="1" s="1"/>
  <c r="S71" i="1"/>
  <c r="F70" i="1"/>
  <c r="I70" i="1" s="1"/>
  <c r="K70" i="1"/>
  <c r="D70" i="1" l="1"/>
  <c r="R71" i="1"/>
  <c r="U71" i="1" s="1"/>
  <c r="G71" i="1" s="1"/>
  <c r="J71" i="1" l="1"/>
  <c r="C71" i="1" s="1"/>
  <c r="Y71" i="1"/>
  <c r="H71" i="1" s="1"/>
  <c r="S72" i="1"/>
  <c r="F71" i="1" l="1"/>
  <c r="I71" i="1" s="1"/>
  <c r="K71" i="1"/>
  <c r="E71" i="1"/>
  <c r="R72" i="1" l="1"/>
  <c r="U72" i="1" s="1"/>
  <c r="G72" i="1" s="1"/>
  <c r="J72" i="1" s="1"/>
  <c r="C72" i="1" s="1"/>
  <c r="D71" i="1"/>
  <c r="S73" i="1" l="1"/>
  <c r="Y72" i="1"/>
  <c r="H72" i="1" s="1"/>
  <c r="F72" i="1" s="1"/>
  <c r="I72" i="1" s="1"/>
  <c r="E72" i="1"/>
  <c r="K72" i="1" l="1"/>
  <c r="D72" i="1" s="1"/>
  <c r="R73" i="1"/>
  <c r="U73" i="1" s="1"/>
  <c r="G73" i="1" s="1"/>
  <c r="Y73" i="1" l="1"/>
  <c r="H73" i="1" s="1"/>
  <c r="J73" i="1"/>
  <c r="C73" i="1" s="1"/>
  <c r="S74" i="1"/>
  <c r="E73" i="1" l="1"/>
  <c r="K73" i="1"/>
  <c r="F73" i="1"/>
  <c r="I73" i="1" s="1"/>
  <c r="D73" i="1" l="1"/>
  <c r="R74" i="1"/>
  <c r="U74" i="1" s="1"/>
  <c r="G74" i="1" s="1"/>
  <c r="Y74" i="1" l="1"/>
  <c r="H74" i="1" s="1"/>
  <c r="J74" i="1"/>
  <c r="C74" i="1" s="1"/>
  <c r="S75" i="1"/>
  <c r="E74" i="1" l="1"/>
  <c r="K74" i="1"/>
  <c r="F74" i="1"/>
  <c r="I74" i="1" s="1"/>
  <c r="D74" i="1" l="1"/>
  <c r="R75" i="1"/>
  <c r="U75" i="1" s="1"/>
  <c r="G75" i="1" s="1"/>
  <c r="J75" i="1" s="1"/>
  <c r="C75" i="1" s="1"/>
  <c r="Y75" i="1" l="1"/>
  <c r="H75" i="1" s="1"/>
  <c r="K75" i="1" s="1"/>
  <c r="S76" i="1"/>
  <c r="E75" i="1"/>
  <c r="F75" i="1" l="1"/>
  <c r="I75" i="1" s="1"/>
  <c r="D75" i="1"/>
  <c r="R76" i="1" l="1"/>
  <c r="U76" i="1" s="1"/>
  <c r="G76" i="1" s="1"/>
  <c r="S77" i="1" s="1"/>
  <c r="J76" i="1" l="1"/>
  <c r="C76" i="1" s="1"/>
  <c r="E76" i="1" s="1"/>
  <c r="Y76" i="1"/>
  <c r="H76" i="1" s="1"/>
  <c r="F76" i="1" s="1"/>
  <c r="I76" i="1" s="1"/>
  <c r="K76" i="1" l="1"/>
  <c r="D76" i="1" s="1"/>
  <c r="R77" i="1"/>
  <c r="U77" i="1" s="1"/>
  <c r="G77" i="1" s="1"/>
  <c r="Y77" i="1" s="1"/>
  <c r="H77" i="1" s="1"/>
  <c r="S78" i="1" l="1"/>
  <c r="J77" i="1"/>
  <c r="C77" i="1" s="1"/>
  <c r="E77" i="1" s="1"/>
  <c r="K77" i="1"/>
  <c r="F77" i="1"/>
  <c r="I77" i="1" s="1"/>
  <c r="D77" i="1" l="1"/>
  <c r="R78" i="1"/>
  <c r="U78" i="1" s="1"/>
  <c r="G78" i="1" s="1"/>
  <c r="Y78" i="1" l="1"/>
  <c r="H78" i="1" s="1"/>
  <c r="J78" i="1"/>
  <c r="C78" i="1" s="1"/>
  <c r="S79" i="1"/>
  <c r="E78" i="1" l="1"/>
  <c r="K78" i="1"/>
  <c r="F78" i="1"/>
  <c r="I78" i="1" s="1"/>
  <c r="D78" i="1" l="1"/>
  <c r="R79" i="1"/>
  <c r="U79" i="1" s="1"/>
  <c r="G79" i="1" s="1"/>
  <c r="J79" i="1" l="1"/>
  <c r="C79" i="1" s="1"/>
  <c r="S80" i="1"/>
  <c r="Y79" i="1"/>
  <c r="H79" i="1" s="1"/>
  <c r="K79" i="1" l="1"/>
  <c r="F79" i="1"/>
  <c r="I79" i="1" s="1"/>
  <c r="E79" i="1"/>
  <c r="R80" i="1" l="1"/>
  <c r="U80" i="1" s="1"/>
  <c r="G80" i="1" s="1"/>
  <c r="D79" i="1"/>
  <c r="S81" i="1" l="1"/>
  <c r="Y80" i="1"/>
  <c r="H80" i="1" s="1"/>
  <c r="J80" i="1"/>
  <c r="C80" i="1" s="1"/>
  <c r="K80" i="1" l="1"/>
  <c r="F80" i="1"/>
  <c r="I80" i="1" s="1"/>
  <c r="E80" i="1"/>
  <c r="R81" i="1" l="1"/>
  <c r="U81" i="1" s="1"/>
  <c r="G81" i="1" s="1"/>
  <c r="D80" i="1"/>
  <c r="Y81" i="1" l="1"/>
  <c r="H81" i="1" s="1"/>
  <c r="J81" i="1"/>
  <c r="C81" i="1" s="1"/>
  <c r="S82" i="1"/>
  <c r="E81" i="1" l="1"/>
  <c r="K81" i="1"/>
  <c r="F81" i="1"/>
  <c r="I81" i="1" s="1"/>
  <c r="D81" i="1" l="1"/>
  <c r="R82" i="1"/>
  <c r="U82" i="1" s="1"/>
  <c r="G82" i="1" s="1"/>
  <c r="Y82" i="1" l="1"/>
  <c r="H82" i="1" s="1"/>
  <c r="J82" i="1"/>
  <c r="C82" i="1" s="1"/>
  <c r="S83" i="1"/>
  <c r="E82" i="1" l="1"/>
  <c r="K82" i="1"/>
  <c r="F82" i="1"/>
  <c r="I82" i="1" s="1"/>
  <c r="D82" i="1" l="1"/>
  <c r="R83" i="1"/>
  <c r="U83" i="1" s="1"/>
  <c r="G83" i="1" s="1"/>
  <c r="J83" i="1" l="1"/>
  <c r="C83" i="1" s="1"/>
  <c r="Y83" i="1"/>
  <c r="H83" i="1" s="1"/>
  <c r="S84" i="1"/>
  <c r="K83" i="1" l="1"/>
  <c r="F83" i="1"/>
  <c r="I83" i="1" s="1"/>
  <c r="E83" i="1"/>
  <c r="R84" i="1" l="1"/>
  <c r="U84" i="1" s="1"/>
  <c r="G84" i="1" s="1"/>
  <c r="D83" i="1"/>
  <c r="Y84" i="1" l="1"/>
  <c r="H84" i="1" s="1"/>
  <c r="S85" i="1"/>
  <c r="J84" i="1"/>
  <c r="C84" i="1" s="1"/>
  <c r="F84" i="1" l="1"/>
  <c r="I84" i="1" s="1"/>
  <c r="K84" i="1"/>
  <c r="E84" i="1"/>
  <c r="R85" i="1" l="1"/>
  <c r="U85" i="1" s="1"/>
  <c r="G85" i="1" s="1"/>
  <c r="J85" i="1" s="1"/>
  <c r="C85" i="1" s="1"/>
  <c r="D84" i="1"/>
  <c r="Y85" i="1" l="1"/>
  <c r="H85" i="1" s="1"/>
  <c r="F85" i="1" s="1"/>
  <c r="I85" i="1" s="1"/>
  <c r="S86" i="1"/>
  <c r="E85" i="1"/>
  <c r="K85" i="1" l="1"/>
  <c r="D85" i="1"/>
  <c r="R86" i="1"/>
  <c r="U86" i="1" s="1"/>
  <c r="G86" i="1" s="1"/>
  <c r="Y86" i="1" l="1"/>
  <c r="H86" i="1" s="1"/>
  <c r="S87" i="1"/>
  <c r="J86" i="1"/>
  <c r="C86" i="1" s="1"/>
  <c r="E86" i="1" l="1"/>
  <c r="F86" i="1"/>
  <c r="I86" i="1" s="1"/>
  <c r="K86" i="1"/>
  <c r="D86" i="1" l="1"/>
  <c r="R87" i="1"/>
  <c r="U87" i="1" s="1"/>
  <c r="G87" i="1" s="1"/>
  <c r="J87" i="1" l="1"/>
  <c r="C87" i="1" s="1"/>
  <c r="Y87" i="1"/>
  <c r="H87" i="1" s="1"/>
  <c r="S88" i="1"/>
  <c r="F87" i="1" l="1"/>
  <c r="I87" i="1" s="1"/>
  <c r="K87" i="1"/>
  <c r="E87" i="1"/>
  <c r="R88" i="1" l="1"/>
  <c r="U88" i="1" s="1"/>
  <c r="G88" i="1" s="1"/>
  <c r="Y88" i="1" s="1"/>
  <c r="H88" i="1" s="1"/>
  <c r="D87" i="1"/>
  <c r="J88" i="1" l="1"/>
  <c r="C88" i="1" s="1"/>
  <c r="E88" i="1" s="1"/>
  <c r="S89" i="1"/>
  <c r="F88" i="1"/>
  <c r="I88" i="1" s="1"/>
  <c r="K88" i="1"/>
  <c r="D88" i="1" l="1"/>
  <c r="R89" i="1"/>
  <c r="U89" i="1" s="1"/>
  <c r="G89" i="1" s="1"/>
  <c r="J89" i="1" l="1"/>
  <c r="C89" i="1" s="1"/>
  <c r="Y89" i="1"/>
  <c r="H89" i="1" s="1"/>
  <c r="S90" i="1"/>
  <c r="F89" i="1" l="1"/>
  <c r="I89" i="1" s="1"/>
  <c r="K89" i="1"/>
  <c r="E89" i="1"/>
  <c r="R90" i="1" l="1"/>
  <c r="U90" i="1" s="1"/>
  <c r="G90" i="1" s="1"/>
  <c r="D89" i="1"/>
  <c r="Y90" i="1" l="1"/>
  <c r="H90" i="1" s="1"/>
  <c r="S91" i="1"/>
  <c r="J90" i="1"/>
  <c r="C90" i="1" s="1"/>
  <c r="E90" i="1" l="1"/>
  <c r="F90" i="1"/>
  <c r="I90" i="1" s="1"/>
  <c r="K90" i="1"/>
  <c r="D90" i="1" l="1"/>
  <c r="R91" i="1"/>
  <c r="U91" i="1" s="1"/>
  <c r="G91" i="1" s="1"/>
  <c r="J91" i="1" l="1"/>
  <c r="C91" i="1" s="1"/>
  <c r="Y91" i="1"/>
  <c r="H91" i="1" s="1"/>
  <c r="S92" i="1"/>
  <c r="F91" i="1" l="1"/>
  <c r="I91" i="1" s="1"/>
  <c r="K91" i="1"/>
  <c r="E91" i="1"/>
  <c r="R92" i="1" l="1"/>
  <c r="U92" i="1" s="1"/>
  <c r="G92" i="1" s="1"/>
  <c r="Y92" i="1" s="1"/>
  <c r="H92" i="1" s="1"/>
  <c r="D91" i="1"/>
  <c r="J92" i="1" l="1"/>
  <c r="C92" i="1" s="1"/>
  <c r="E92" i="1" s="1"/>
  <c r="S93" i="1"/>
  <c r="F92" i="1"/>
  <c r="I92" i="1" s="1"/>
  <c r="K92" i="1"/>
  <c r="D92" i="1" l="1"/>
  <c r="R93" i="1"/>
  <c r="U93" i="1" s="1"/>
  <c r="G93" i="1" s="1"/>
  <c r="J93" i="1" l="1"/>
  <c r="C93" i="1" s="1"/>
  <c r="Y93" i="1"/>
  <c r="H93" i="1" s="1"/>
  <c r="S94" i="1"/>
  <c r="F93" i="1" l="1"/>
  <c r="I93" i="1" s="1"/>
  <c r="K93" i="1"/>
  <c r="E93" i="1"/>
  <c r="R94" i="1" l="1"/>
  <c r="U94" i="1" s="1"/>
  <c r="G94" i="1" s="1"/>
  <c r="Y94" i="1" s="1"/>
  <c r="H94" i="1" s="1"/>
  <c r="D93" i="1"/>
  <c r="J94" i="1" l="1"/>
  <c r="C94" i="1" s="1"/>
  <c r="E94" i="1" s="1"/>
  <c r="S95" i="1"/>
  <c r="F94" i="1"/>
  <c r="I94" i="1" s="1"/>
  <c r="K94" i="1"/>
  <c r="D94" i="1" l="1"/>
  <c r="R95" i="1"/>
  <c r="U95" i="1" s="1"/>
  <c r="G95" i="1" s="1"/>
  <c r="J95" i="1" l="1"/>
  <c r="C95" i="1" s="1"/>
  <c r="Y95" i="1"/>
  <c r="H95" i="1" s="1"/>
  <c r="S96" i="1"/>
  <c r="F95" i="1" l="1"/>
  <c r="I95" i="1" s="1"/>
  <c r="K95" i="1"/>
  <c r="E95" i="1"/>
  <c r="R96" i="1" l="1"/>
  <c r="U96" i="1" s="1"/>
  <c r="G96" i="1" s="1"/>
  <c r="D95" i="1"/>
  <c r="Y96" i="1" l="1"/>
  <c r="H96" i="1" s="1"/>
  <c r="S97" i="1"/>
  <c r="J96" i="1"/>
  <c r="C96" i="1" s="1"/>
  <c r="E96" i="1" l="1"/>
  <c r="F96" i="1"/>
  <c r="I96" i="1" s="1"/>
  <c r="K96" i="1"/>
  <c r="D96" i="1" l="1"/>
  <c r="R97" i="1"/>
  <c r="U97" i="1" s="1"/>
  <c r="G97" i="1" s="1"/>
  <c r="J97" i="1" l="1"/>
  <c r="C97" i="1" s="1"/>
  <c r="Y97" i="1"/>
  <c r="H97" i="1" s="1"/>
  <c r="S98" i="1"/>
  <c r="F97" i="1" l="1"/>
  <c r="I97" i="1" s="1"/>
  <c r="K97" i="1"/>
  <c r="E97" i="1"/>
  <c r="R98" i="1" l="1"/>
  <c r="U98" i="1" s="1"/>
  <c r="G98" i="1" s="1"/>
  <c r="D97" i="1"/>
  <c r="Y98" i="1" l="1"/>
  <c r="H98" i="1" s="1"/>
  <c r="S99" i="1"/>
  <c r="J98" i="1"/>
  <c r="C98" i="1" s="1"/>
  <c r="E98" i="1" l="1"/>
  <c r="F98" i="1"/>
  <c r="I98" i="1" s="1"/>
  <c r="K98" i="1"/>
  <c r="D98" i="1" l="1"/>
  <c r="R99" i="1"/>
  <c r="U99" i="1" s="1"/>
  <c r="G99" i="1" s="1"/>
  <c r="J99" i="1" l="1"/>
  <c r="C99" i="1" s="1"/>
  <c r="Y99" i="1"/>
  <c r="H99" i="1" s="1"/>
  <c r="S100" i="1"/>
  <c r="F99" i="1" l="1"/>
  <c r="I99" i="1" s="1"/>
  <c r="K99" i="1"/>
  <c r="E99" i="1"/>
  <c r="R100" i="1" l="1"/>
  <c r="U100" i="1" s="1"/>
  <c r="G100" i="1" s="1"/>
  <c r="Y100" i="1" s="1"/>
  <c r="H100" i="1" s="1"/>
  <c r="D99" i="1"/>
  <c r="J100" i="1" l="1"/>
  <c r="C100" i="1" s="1"/>
  <c r="E100" i="1" s="1"/>
  <c r="S101" i="1"/>
  <c r="F100" i="1"/>
  <c r="I100" i="1" s="1"/>
  <c r="K100" i="1"/>
  <c r="D100" i="1" l="1"/>
  <c r="R101" i="1"/>
  <c r="U101" i="1" s="1"/>
  <c r="G101" i="1" s="1"/>
  <c r="J101" i="1" l="1"/>
  <c r="C101" i="1" s="1"/>
  <c r="Y101" i="1"/>
  <c r="H101" i="1" s="1"/>
  <c r="S102" i="1"/>
  <c r="F101" i="1" l="1"/>
  <c r="I101" i="1" s="1"/>
  <c r="K101" i="1"/>
  <c r="E101" i="1"/>
  <c r="R102" i="1" l="1"/>
  <c r="U102" i="1" s="1"/>
  <c r="G102" i="1" s="1"/>
  <c r="D101" i="1"/>
  <c r="Y102" i="1" l="1"/>
  <c r="H102" i="1" s="1"/>
  <c r="S103" i="1"/>
  <c r="J102" i="1"/>
  <c r="C102" i="1" s="1"/>
  <c r="E102" i="1" l="1"/>
  <c r="F102" i="1"/>
  <c r="I102" i="1" s="1"/>
  <c r="K102" i="1"/>
  <c r="D102" i="1" l="1"/>
  <c r="R103" i="1"/>
  <c r="U103" i="1" s="1"/>
  <c r="G103" i="1" s="1"/>
  <c r="J103" i="1" l="1"/>
  <c r="C103" i="1" s="1"/>
  <c r="Y103" i="1"/>
  <c r="H103" i="1" s="1"/>
  <c r="S104" i="1"/>
  <c r="F103" i="1" l="1"/>
  <c r="I103" i="1" s="1"/>
  <c r="K103" i="1"/>
  <c r="E103" i="1"/>
  <c r="D103" i="1" l="1"/>
  <c r="R104" i="1"/>
  <c r="U104" i="1" s="1"/>
  <c r="G104" i="1" s="1"/>
  <c r="Y104" i="1" l="1"/>
  <c r="H104" i="1" s="1"/>
  <c r="S105" i="1"/>
  <c r="J104" i="1"/>
  <c r="C104" i="1" s="1"/>
  <c r="E104" i="1" l="1"/>
  <c r="F104" i="1"/>
  <c r="I104" i="1" s="1"/>
  <c r="K104" i="1"/>
  <c r="D104" i="1" l="1"/>
  <c r="R105" i="1"/>
  <c r="U105" i="1" s="1"/>
  <c r="G105" i="1" s="1"/>
  <c r="J105" i="1" l="1"/>
  <c r="C105" i="1" s="1"/>
  <c r="S106" i="1"/>
  <c r="Y105" i="1"/>
  <c r="H105" i="1" s="1"/>
  <c r="F105" i="1" l="1"/>
  <c r="I105" i="1" s="1"/>
  <c r="K105" i="1"/>
  <c r="E105" i="1"/>
  <c r="R106" i="1" l="1"/>
  <c r="U106" i="1" s="1"/>
  <c r="G106" i="1" s="1"/>
  <c r="S107" i="1" s="1"/>
  <c r="D105" i="1"/>
  <c r="J106" i="1" l="1"/>
  <c r="C106" i="1" s="1"/>
  <c r="E106" i="1" s="1"/>
  <c r="Y106" i="1"/>
  <c r="H106" i="1" s="1"/>
  <c r="K106" i="1" s="1"/>
  <c r="F106" i="1" l="1"/>
  <c r="I106" i="1" s="1"/>
  <c r="D106" i="1"/>
  <c r="R107" i="1" l="1"/>
  <c r="U107" i="1" s="1"/>
  <c r="G107" i="1" s="1"/>
  <c r="Y107" i="1" s="1"/>
  <c r="H107" i="1" s="1"/>
  <c r="S108" i="1" l="1"/>
  <c r="J107" i="1"/>
  <c r="C107" i="1" s="1"/>
  <c r="E107" i="1" s="1"/>
  <c r="K107" i="1"/>
  <c r="F107" i="1"/>
  <c r="I107" i="1" s="1"/>
  <c r="D107" i="1" l="1"/>
  <c r="R108" i="1"/>
  <c r="U108" i="1" s="1"/>
  <c r="G108" i="1" s="1"/>
  <c r="Y108" i="1" l="1"/>
  <c r="H108" i="1" s="1"/>
  <c r="J108" i="1"/>
  <c r="C108" i="1" s="1"/>
  <c r="S109" i="1"/>
  <c r="E108" i="1" l="1"/>
  <c r="K108" i="1"/>
  <c r="F108" i="1"/>
  <c r="I108" i="1" s="1"/>
  <c r="D108" i="1" l="1"/>
  <c r="R109" i="1"/>
  <c r="U109" i="1" s="1"/>
  <c r="G109" i="1" s="1"/>
  <c r="J109" i="1" l="1"/>
  <c r="C109" i="1" s="1"/>
  <c r="S110" i="1"/>
  <c r="Y109" i="1"/>
  <c r="H109" i="1" s="1"/>
  <c r="K109" i="1" l="1"/>
  <c r="F109" i="1"/>
  <c r="I109" i="1" s="1"/>
  <c r="E109" i="1"/>
  <c r="R110" i="1" l="1"/>
  <c r="U110" i="1" s="1"/>
  <c r="G110" i="1" s="1"/>
  <c r="D109" i="1"/>
  <c r="S111" i="1" l="1"/>
  <c r="Y110" i="1"/>
  <c r="H110" i="1" s="1"/>
  <c r="J110" i="1"/>
  <c r="C110" i="1" s="1"/>
  <c r="E110" i="1" l="1"/>
  <c r="K110" i="1"/>
  <c r="F110" i="1"/>
  <c r="I110" i="1" s="1"/>
  <c r="D110" i="1" l="1"/>
  <c r="R111" i="1"/>
  <c r="U111" i="1" s="1"/>
  <c r="G111" i="1" s="1"/>
  <c r="Y111" i="1" s="1"/>
  <c r="H111" i="1" s="1"/>
  <c r="S112" i="1" l="1"/>
  <c r="J111" i="1"/>
  <c r="C111" i="1" s="1"/>
  <c r="E111" i="1" s="1"/>
  <c r="K111" i="1"/>
  <c r="F111" i="1"/>
  <c r="I111" i="1" s="1"/>
  <c r="D111" i="1" l="1"/>
  <c r="R112" i="1"/>
  <c r="U112" i="1" s="1"/>
  <c r="G112" i="1" s="1"/>
  <c r="Y112" i="1" l="1"/>
  <c r="H112" i="1" s="1"/>
  <c r="J112" i="1"/>
  <c r="C112" i="1" s="1"/>
  <c r="S113" i="1"/>
  <c r="E112" i="1" l="1"/>
  <c r="K112" i="1"/>
  <c r="F112" i="1"/>
  <c r="I112" i="1" s="1"/>
  <c r="D112" i="1" l="1"/>
  <c r="R113" i="1"/>
  <c r="U113" i="1" s="1"/>
  <c r="G113" i="1" s="1"/>
  <c r="J113" i="1" l="1"/>
  <c r="C113" i="1" s="1"/>
  <c r="Y113" i="1"/>
  <c r="H113" i="1" s="1"/>
  <c r="S114" i="1"/>
  <c r="F113" i="1" l="1"/>
  <c r="I113" i="1" s="1"/>
  <c r="K113" i="1"/>
  <c r="E113" i="1"/>
  <c r="D113" i="1" l="1"/>
  <c r="R114" i="1"/>
  <c r="U114" i="1" s="1"/>
  <c r="G114" i="1" s="1"/>
  <c r="Y114" i="1" l="1"/>
  <c r="H114" i="1" s="1"/>
  <c r="S115" i="1"/>
  <c r="J114" i="1"/>
  <c r="C114" i="1" s="1"/>
  <c r="E114" i="1" l="1"/>
  <c r="K114" i="1"/>
  <c r="F114" i="1"/>
  <c r="I114" i="1" s="1"/>
  <c r="D114" i="1" l="1"/>
  <c r="R115" i="1"/>
  <c r="U115" i="1" s="1"/>
  <c r="G115" i="1" s="1"/>
  <c r="J115" i="1" s="1"/>
  <c r="C115" i="1" s="1"/>
  <c r="S116" i="1" l="1"/>
  <c r="Y115" i="1"/>
  <c r="H115" i="1" s="1"/>
  <c r="E115" i="1"/>
  <c r="K115" i="1" l="1"/>
  <c r="D115" i="1" s="1"/>
  <c r="F115" i="1"/>
  <c r="I115" i="1" s="1"/>
  <c r="R116" i="1" l="1"/>
  <c r="U116" i="1" s="1"/>
  <c r="G116" i="1" s="1"/>
  <c r="S117" i="1" l="1"/>
  <c r="J116" i="1"/>
  <c r="C116" i="1" s="1"/>
  <c r="E116" i="1" s="1"/>
  <c r="Y116" i="1"/>
  <c r="H116" i="1" s="1"/>
  <c r="K116" i="1" l="1"/>
  <c r="D116" i="1" s="1"/>
  <c r="F116" i="1"/>
  <c r="I116" i="1" s="1"/>
  <c r="R117" i="1" l="1"/>
  <c r="U117" i="1" s="1"/>
  <c r="G117" i="1" s="1"/>
  <c r="Y117" i="1" l="1"/>
  <c r="H117" i="1" s="1"/>
  <c r="S118" i="1"/>
  <c r="J117" i="1"/>
  <c r="C117" i="1" s="1"/>
  <c r="E117" i="1" s="1"/>
  <c r="F117" i="1" l="1"/>
  <c r="I117" i="1" s="1"/>
  <c r="K117" i="1"/>
  <c r="D117" i="1" s="1"/>
  <c r="R118" i="1" l="1"/>
  <c r="U118" i="1" s="1"/>
  <c r="G118" i="1" s="1"/>
  <c r="S119" i="1" s="1"/>
  <c r="J118" i="1" l="1"/>
  <c r="C118" i="1" s="1"/>
  <c r="E118" i="1" s="1"/>
  <c r="Y118" i="1"/>
  <c r="H118" i="1" s="1"/>
  <c r="K118" i="1" s="1"/>
  <c r="D118" i="1" l="1"/>
  <c r="F118" i="1"/>
  <c r="I118" i="1" s="1"/>
  <c r="R119" i="1" l="1"/>
  <c r="U119" i="1" s="1"/>
  <c r="G119" i="1" s="1"/>
  <c r="Y119" i="1" s="1"/>
  <c r="H119" i="1" s="1"/>
  <c r="J119" i="1" l="1"/>
  <c r="C119" i="1" s="1"/>
  <c r="E119" i="1" s="1"/>
  <c r="S120" i="1"/>
  <c r="F119" i="1"/>
  <c r="K119" i="1"/>
  <c r="D119" i="1" l="1"/>
  <c r="I119" i="1"/>
  <c r="R120" i="1"/>
  <c r="U120" i="1" s="1"/>
  <c r="G120" i="1" s="1"/>
  <c r="J120" i="1" l="1"/>
  <c r="C120" i="1" s="1"/>
  <c r="E120" i="1" s="1"/>
  <c r="Y120" i="1"/>
  <c r="H120" i="1" s="1"/>
  <c r="S121" i="1"/>
  <c r="F120" i="1" l="1"/>
  <c r="I120" i="1" s="1"/>
  <c r="K120" i="1"/>
  <c r="D120" i="1" s="1"/>
  <c r="R121" i="1" l="1"/>
  <c r="U121" i="1" s="1"/>
  <c r="G121" i="1" s="1"/>
  <c r="Y121" i="1" s="1"/>
  <c r="H121" i="1" s="1"/>
  <c r="K121" i="1" s="1"/>
  <c r="F121" i="1" l="1"/>
  <c r="I121" i="1" s="1"/>
  <c r="S122" i="1"/>
  <c r="J121" i="1"/>
  <c r="C121" i="1" s="1"/>
  <c r="E121" i="1" s="1"/>
  <c r="D121" i="1" s="1"/>
  <c r="R122" i="1" l="1"/>
  <c r="U122" i="1" s="1"/>
  <c r="G122" i="1" s="1"/>
  <c r="S123" i="1" l="1"/>
  <c r="J122" i="1"/>
  <c r="C122" i="1" s="1"/>
  <c r="E122" i="1" s="1"/>
  <c r="Y122" i="1"/>
  <c r="H122" i="1" s="1"/>
  <c r="K122" i="1" l="1"/>
  <c r="D122" i="1" s="1"/>
  <c r="F122" i="1"/>
  <c r="I122" i="1" l="1"/>
  <c r="R123" i="1"/>
  <c r="U123" i="1" s="1"/>
  <c r="G123" i="1" s="1"/>
  <c r="J123" i="1" l="1"/>
  <c r="C123" i="1" s="1"/>
  <c r="E123" i="1" s="1"/>
  <c r="Y123" i="1"/>
  <c r="H123" i="1" s="1"/>
  <c r="S124" i="1"/>
  <c r="F123" i="1" l="1"/>
  <c r="I123" i="1" s="1"/>
  <c r="K123" i="1"/>
  <c r="D123" i="1" s="1"/>
  <c r="R124" i="1" l="1"/>
  <c r="U124" i="1" s="1"/>
  <c r="G124" i="1" s="1"/>
  <c r="Y124" i="1" l="1"/>
  <c r="H124" i="1" s="1"/>
  <c r="S125" i="1"/>
  <c r="J124" i="1"/>
  <c r="C124" i="1" s="1"/>
  <c r="E124" i="1" s="1"/>
  <c r="F124" i="1" l="1"/>
  <c r="I124" i="1" s="1"/>
  <c r="K124" i="1"/>
  <c r="D124" i="1" s="1"/>
  <c r="R125" i="1" l="1"/>
  <c r="U125" i="1" s="1"/>
  <c r="G125" i="1" s="1"/>
  <c r="S126" i="1" s="1"/>
  <c r="Y125" i="1" l="1"/>
  <c r="H125" i="1" s="1"/>
  <c r="K125" i="1" s="1"/>
  <c r="J125" i="1"/>
  <c r="C125" i="1" s="1"/>
  <c r="E125" i="1" s="1"/>
  <c r="D125" i="1" l="1"/>
  <c r="F125" i="1"/>
  <c r="I125" i="1" s="1"/>
  <c r="R126" i="1" l="1"/>
  <c r="U126" i="1" s="1"/>
  <c r="G126" i="1" s="1"/>
  <c r="S127" i="1" s="1"/>
  <c r="Y126" i="1" l="1"/>
  <c r="H126" i="1" s="1"/>
  <c r="K126" i="1" s="1"/>
  <c r="J126" i="1"/>
  <c r="C126" i="1" s="1"/>
  <c r="E126" i="1" s="1"/>
  <c r="D126" i="1" l="1"/>
  <c r="F126" i="1"/>
  <c r="I126" i="1" s="1"/>
  <c r="R127" i="1" l="1"/>
  <c r="U127" i="1" s="1"/>
  <c r="G127" i="1" s="1"/>
  <c r="Y127" i="1" s="1"/>
  <c r="H127" i="1" s="1"/>
  <c r="J127" i="1" l="1"/>
  <c r="C127" i="1" s="1"/>
  <c r="E127" i="1" s="1"/>
  <c r="S128" i="1"/>
  <c r="K127" i="1"/>
  <c r="F127" i="1"/>
  <c r="I127" i="1" s="1"/>
  <c r="D127" i="1" l="1"/>
  <c r="R128" i="1"/>
  <c r="U128" i="1" s="1"/>
  <c r="G128" i="1" s="1"/>
  <c r="Y128" i="1" l="1"/>
  <c r="H128" i="1" s="1"/>
  <c r="S129" i="1"/>
  <c r="J128" i="1"/>
  <c r="C128" i="1" s="1"/>
  <c r="E128" i="1" s="1"/>
  <c r="K128" i="1" l="1"/>
  <c r="D128" i="1" s="1"/>
  <c r="F128" i="1"/>
  <c r="I128" i="1" s="1"/>
  <c r="R129" i="1" l="1"/>
  <c r="U129" i="1" s="1"/>
  <c r="G129" i="1" s="1"/>
  <c r="J129" i="1" l="1"/>
  <c r="C129" i="1" s="1"/>
  <c r="E129" i="1" s="1"/>
  <c r="Y129" i="1"/>
  <c r="H129" i="1" s="1"/>
  <c r="S130" i="1"/>
  <c r="K129" i="1" l="1"/>
  <c r="D129" i="1" s="1"/>
  <c r="F129" i="1"/>
  <c r="I129" i="1" s="1"/>
  <c r="R130" i="1" l="1"/>
  <c r="U130" i="1" s="1"/>
  <c r="G130" i="1" s="1"/>
  <c r="S131" i="1" l="1"/>
  <c r="J130" i="1"/>
  <c r="C130" i="1" s="1"/>
  <c r="E130" i="1" s="1"/>
  <c r="Y130" i="1"/>
  <c r="H130" i="1" s="1"/>
  <c r="K130" i="1" l="1"/>
  <c r="D130" i="1" s="1"/>
  <c r="F130" i="1"/>
  <c r="I130" i="1" s="1"/>
  <c r="R131" i="1" l="1"/>
  <c r="U131" i="1" s="1"/>
  <c r="G131" i="1" s="1"/>
  <c r="Y131" i="1" s="1"/>
  <c r="H131" i="1" s="1"/>
  <c r="S132" i="1" l="1"/>
  <c r="J131" i="1"/>
  <c r="C131" i="1" s="1"/>
  <c r="E131" i="1" s="1"/>
  <c r="F131" i="1"/>
  <c r="I131" i="1" s="1"/>
  <c r="K131" i="1"/>
  <c r="D131" i="1" l="1"/>
  <c r="R132" i="1"/>
  <c r="U132" i="1" s="1"/>
  <c r="G132" i="1" s="1"/>
  <c r="J132" i="1" l="1"/>
  <c r="C132" i="1" s="1"/>
  <c r="E132" i="1" s="1"/>
  <c r="S133" i="1"/>
  <c r="Y132" i="1"/>
  <c r="H132" i="1" s="1"/>
  <c r="K132" i="1" l="1"/>
  <c r="D132" i="1" s="1"/>
  <c r="F132" i="1"/>
  <c r="I132" i="1" s="1"/>
  <c r="R133" i="1" l="1"/>
  <c r="U133" i="1" s="1"/>
  <c r="G133" i="1" s="1"/>
  <c r="S134" i="1" l="1"/>
  <c r="J133" i="1"/>
  <c r="C133" i="1" s="1"/>
  <c r="E133" i="1" s="1"/>
  <c r="Y133" i="1"/>
  <c r="H133" i="1" s="1"/>
  <c r="K133" i="1" l="1"/>
  <c r="D133" i="1" s="1"/>
  <c r="F133" i="1"/>
  <c r="I133" i="1" s="1"/>
  <c r="R134" i="1" l="1"/>
  <c r="U134" i="1" s="1"/>
  <c r="G134" i="1" s="1"/>
  <c r="Y134" i="1" l="1"/>
  <c r="H134" i="1" s="1"/>
  <c r="S135" i="1"/>
  <c r="J134" i="1"/>
  <c r="C134" i="1" s="1"/>
  <c r="E134" i="1" s="1"/>
  <c r="F134" i="1" l="1"/>
  <c r="I134" i="1" s="1"/>
  <c r="K134" i="1"/>
  <c r="D134" i="1" s="1"/>
  <c r="R135" i="1" l="1"/>
  <c r="U135" i="1" s="1"/>
  <c r="G135" i="1" s="1"/>
  <c r="S136" i="1" l="1"/>
  <c r="J135" i="1"/>
  <c r="C135" i="1" s="1"/>
  <c r="E135" i="1" s="1"/>
  <c r="Y135" i="1"/>
  <c r="H135" i="1" s="1"/>
  <c r="F135" i="1" l="1"/>
  <c r="I135" i="1" s="1"/>
  <c r="K135" i="1"/>
  <c r="D135" i="1" s="1"/>
  <c r="R136" i="1" l="1"/>
  <c r="U136" i="1" s="1"/>
  <c r="G136" i="1" s="1"/>
  <c r="Y136" i="1" l="1"/>
  <c r="H136" i="1" s="1"/>
  <c r="S137" i="1"/>
  <c r="J136" i="1"/>
  <c r="C136" i="1" s="1"/>
  <c r="E136" i="1" s="1"/>
  <c r="F136" i="1" l="1"/>
  <c r="I136" i="1" s="1"/>
  <c r="K136" i="1"/>
  <c r="D136" i="1" s="1"/>
  <c r="R137" i="1" l="1"/>
  <c r="U137" i="1" s="1"/>
  <c r="G137" i="1" s="1"/>
  <c r="Y137" i="1" s="1"/>
  <c r="H137" i="1" s="1"/>
  <c r="J137" i="1" l="1"/>
  <c r="C137" i="1" s="1"/>
  <c r="E137" i="1" s="1"/>
  <c r="S138" i="1"/>
  <c r="F137" i="1"/>
  <c r="I137" i="1" s="1"/>
  <c r="K137" i="1"/>
  <c r="D137" i="1" l="1"/>
  <c r="R138" i="1"/>
  <c r="U138" i="1" s="1"/>
  <c r="G138" i="1" s="1"/>
  <c r="S139" i="1" l="1"/>
  <c r="J138" i="1"/>
  <c r="C138" i="1" s="1"/>
  <c r="E138" i="1" s="1"/>
  <c r="Y138" i="1"/>
  <c r="H138" i="1" s="1"/>
  <c r="K138" i="1" l="1"/>
  <c r="D138" i="1" s="1"/>
  <c r="F138" i="1"/>
  <c r="I138" i="1" s="1"/>
  <c r="R139" i="1" l="1"/>
  <c r="U139" i="1" s="1"/>
  <c r="G139" i="1" s="1"/>
  <c r="J139" i="1" l="1"/>
  <c r="C139" i="1" s="1"/>
  <c r="E139" i="1" s="1"/>
  <c r="Y139" i="1"/>
  <c r="H139" i="1" s="1"/>
  <c r="S140" i="1"/>
  <c r="K139" i="1" l="1"/>
  <c r="D139" i="1" s="1"/>
  <c r="F139" i="1"/>
  <c r="I139" i="1" s="1"/>
  <c r="R140" i="1" l="1"/>
  <c r="U140" i="1" s="1"/>
  <c r="G140" i="1" s="1"/>
  <c r="Y140" i="1" l="1"/>
  <c r="H140" i="1" s="1"/>
  <c r="J140" i="1"/>
  <c r="C140" i="1" s="1"/>
  <c r="E140" i="1" s="1"/>
  <c r="S141" i="1"/>
  <c r="F140" i="1" l="1"/>
  <c r="I140" i="1" s="1"/>
  <c r="K140" i="1"/>
  <c r="D140" i="1" s="1"/>
  <c r="R141" i="1" l="1"/>
  <c r="U141" i="1" s="1"/>
  <c r="G141" i="1" s="1"/>
  <c r="Y141" i="1" s="1"/>
  <c r="H141" i="1" s="1"/>
  <c r="J141" i="1" l="1"/>
  <c r="C141" i="1" s="1"/>
  <c r="E141" i="1" s="1"/>
  <c r="S142" i="1"/>
  <c r="K141" i="1"/>
  <c r="F141" i="1"/>
  <c r="I141" i="1" s="1"/>
  <c r="D141" i="1" l="1"/>
  <c r="R142" i="1"/>
  <c r="U142" i="1" s="1"/>
  <c r="G142" i="1" s="1"/>
  <c r="S143" i="1" s="1"/>
  <c r="J142" i="1" l="1"/>
  <c r="C142" i="1" s="1"/>
  <c r="E142" i="1" s="1"/>
  <c r="Y142" i="1"/>
  <c r="H142" i="1" s="1"/>
  <c r="F142" i="1" l="1"/>
  <c r="I142" i="1" s="1"/>
  <c r="K142" i="1"/>
  <c r="D142" i="1" s="1"/>
  <c r="R143" i="1" l="1"/>
  <c r="U143" i="1" s="1"/>
  <c r="G143" i="1" s="1"/>
  <c r="S144" i="1" l="1"/>
  <c r="J143" i="1"/>
  <c r="C143" i="1" s="1"/>
  <c r="E143" i="1" s="1"/>
  <c r="Y143" i="1"/>
  <c r="H143" i="1" s="1"/>
  <c r="F143" i="1" l="1"/>
  <c r="I143" i="1" s="1"/>
  <c r="K143" i="1"/>
  <c r="D143" i="1" s="1"/>
  <c r="R144" i="1" l="1"/>
  <c r="U144" i="1" s="1"/>
  <c r="G144" i="1" s="1"/>
  <c r="J144" i="1" l="1"/>
  <c r="C144" i="1" s="1"/>
  <c r="E144" i="1" s="1"/>
  <c r="Y144" i="1"/>
  <c r="H144" i="1" s="1"/>
  <c r="S145" i="1"/>
  <c r="F144" i="1" l="1"/>
  <c r="I144" i="1" s="1"/>
  <c r="K144" i="1"/>
  <c r="D144" i="1" s="1"/>
  <c r="R145" i="1" l="1"/>
  <c r="U145" i="1" s="1"/>
  <c r="G145" i="1" s="1"/>
  <c r="J145" i="1" s="1"/>
  <c r="C145" i="1" s="1"/>
  <c r="E145" i="1" s="1"/>
  <c r="Y145" i="1" l="1"/>
  <c r="H145" i="1" s="1"/>
  <c r="K145" i="1" s="1"/>
  <c r="D145" i="1" s="1"/>
  <c r="S146" i="1"/>
  <c r="F145" i="1" l="1"/>
  <c r="I145" i="1" s="1"/>
  <c r="R146" i="1" l="1"/>
  <c r="U146" i="1" s="1"/>
  <c r="G146" i="1" s="1"/>
  <c r="Y146" i="1" s="1"/>
  <c r="H146" i="1" s="1"/>
  <c r="F146" i="1" s="1"/>
  <c r="I146" i="1" s="1"/>
  <c r="J146" i="1" l="1"/>
  <c r="C146" i="1" s="1"/>
  <c r="E146" i="1" s="1"/>
  <c r="S147" i="1"/>
  <c r="R147" i="1"/>
  <c r="U147" i="1" s="1"/>
  <c r="G147" i="1" s="1"/>
  <c r="S148" i="1" s="1"/>
  <c r="K146" i="1"/>
  <c r="D146" i="1" l="1"/>
  <c r="J147" i="1"/>
  <c r="C147" i="1" s="1"/>
  <c r="E147" i="1" s="1"/>
  <c r="Y147" i="1"/>
  <c r="H147" i="1" s="1"/>
  <c r="F147" i="1" s="1"/>
  <c r="I147" i="1" s="1"/>
  <c r="K147" i="1" l="1"/>
  <c r="D147" i="1" s="1"/>
  <c r="R148" i="1"/>
  <c r="U148" i="1" s="1"/>
  <c r="G148" i="1" s="1"/>
  <c r="Y148" i="1" l="1"/>
  <c r="H148" i="1" s="1"/>
  <c r="S149" i="1"/>
  <c r="J148" i="1"/>
  <c r="C148" i="1" s="1"/>
  <c r="E148" i="1" s="1"/>
  <c r="F148" i="1" l="1"/>
  <c r="I148" i="1" s="1"/>
  <c r="K148" i="1"/>
  <c r="D148" i="1" s="1"/>
  <c r="R149" i="1" l="1"/>
  <c r="U149" i="1" s="1"/>
  <c r="G149" i="1" s="1"/>
  <c r="Y149" i="1" l="1"/>
  <c r="H149" i="1" s="1"/>
  <c r="S150" i="1"/>
  <c r="J149" i="1"/>
  <c r="C149" i="1" s="1"/>
  <c r="E149" i="1" s="1"/>
  <c r="F149" i="1" l="1"/>
  <c r="I149" i="1" s="1"/>
  <c r="K149" i="1"/>
  <c r="D149" i="1" s="1"/>
  <c r="R150" i="1" l="1"/>
  <c r="U150" i="1" s="1"/>
  <c r="G150" i="1" s="1"/>
  <c r="Y150" i="1" l="1"/>
  <c r="H150" i="1" s="1"/>
  <c r="S151" i="1"/>
  <c r="J150" i="1"/>
  <c r="C150" i="1" s="1"/>
  <c r="E150" i="1" s="1"/>
  <c r="K150" i="1" l="1"/>
  <c r="D150" i="1" s="1"/>
  <c r="F150" i="1"/>
  <c r="I150" i="1" s="1"/>
  <c r="R151" i="1" l="1"/>
  <c r="U151" i="1" s="1"/>
  <c r="G151" i="1" s="1"/>
  <c r="Y151" i="1" l="1"/>
  <c r="H151" i="1" s="1"/>
  <c r="S152" i="1"/>
  <c r="J151" i="1"/>
  <c r="C151" i="1" s="1"/>
  <c r="E151" i="1" s="1"/>
  <c r="F151" i="1" l="1"/>
  <c r="I151" i="1" s="1"/>
  <c r="K151" i="1"/>
  <c r="D151" i="1" s="1"/>
  <c r="R152" i="1" l="1"/>
  <c r="U152" i="1" s="1"/>
  <c r="G152" i="1" s="1"/>
  <c r="Y152" i="1" s="1"/>
  <c r="H152" i="1" s="1"/>
  <c r="J152" i="1" l="1"/>
  <c r="C152" i="1" s="1"/>
  <c r="E152" i="1" s="1"/>
  <c r="S153" i="1"/>
  <c r="K152" i="1"/>
  <c r="F152" i="1"/>
  <c r="I152" i="1" s="1"/>
  <c r="D152" i="1" l="1"/>
  <c r="R153" i="1"/>
  <c r="U153" i="1" s="1"/>
  <c r="G153" i="1" s="1"/>
  <c r="S154" i="1" l="1"/>
  <c r="J153" i="1"/>
  <c r="C153" i="1" s="1"/>
  <c r="E153" i="1" s="1"/>
  <c r="Y153" i="1"/>
  <c r="H153" i="1" s="1"/>
  <c r="F153" i="1" l="1"/>
  <c r="I153" i="1" s="1"/>
  <c r="K153" i="1"/>
  <c r="D153" i="1" s="1"/>
  <c r="R154" i="1" l="1"/>
  <c r="U154" i="1" s="1"/>
  <c r="G154" i="1" s="1"/>
  <c r="Y154" i="1" s="1"/>
  <c r="H154" i="1" s="1"/>
  <c r="J154" i="1" l="1"/>
  <c r="C154" i="1" s="1"/>
  <c r="E154" i="1" s="1"/>
  <c r="S155" i="1"/>
  <c r="F154" i="1"/>
  <c r="I154" i="1" s="1"/>
  <c r="K154" i="1"/>
  <c r="D154" i="1" l="1"/>
  <c r="R155" i="1"/>
  <c r="U155" i="1" s="1"/>
  <c r="G155" i="1" s="1"/>
  <c r="J155" i="1" s="1"/>
  <c r="C155" i="1" s="1"/>
  <c r="E155" i="1" s="1"/>
  <c r="S156" i="1" l="1"/>
  <c r="Y155" i="1"/>
  <c r="H155" i="1" s="1"/>
  <c r="F155" i="1" l="1"/>
  <c r="I155" i="1" s="1"/>
  <c r="K155" i="1"/>
  <c r="D155" i="1" s="1"/>
  <c r="R156" i="1" l="1"/>
  <c r="U156" i="1" s="1"/>
  <c r="G156" i="1" s="1"/>
  <c r="J156" i="1" l="1"/>
  <c r="C156" i="1" s="1"/>
  <c r="E156" i="1" s="1"/>
  <c r="Y156" i="1"/>
  <c r="H156" i="1" s="1"/>
  <c r="S157" i="1"/>
  <c r="K156" i="1" l="1"/>
  <c r="D156" i="1" s="1"/>
  <c r="F156" i="1"/>
  <c r="I156" i="1" s="1"/>
  <c r="R157" i="1" l="1"/>
  <c r="U157" i="1" s="1"/>
  <c r="G157" i="1" s="1"/>
  <c r="J157" i="1" l="1"/>
  <c r="C157" i="1" s="1"/>
  <c r="E157" i="1" s="1"/>
  <c r="Y157" i="1"/>
  <c r="H157" i="1" s="1"/>
  <c r="S158" i="1"/>
  <c r="F157" i="1" l="1"/>
  <c r="I157" i="1" s="1"/>
  <c r="K157" i="1"/>
  <c r="D157" i="1" s="1"/>
  <c r="R158" i="1" l="1"/>
  <c r="U158" i="1" s="1"/>
  <c r="G158" i="1" s="1"/>
  <c r="S159" i="1" s="1"/>
  <c r="J158" i="1" l="1"/>
  <c r="C158" i="1" s="1"/>
  <c r="E158" i="1" s="1"/>
  <c r="Y158" i="1"/>
  <c r="H158" i="1" s="1"/>
  <c r="K158" i="1" l="1"/>
  <c r="D158" i="1" s="1"/>
  <c r="F158" i="1"/>
  <c r="I158" i="1" s="1"/>
  <c r="R159" i="1" l="1"/>
  <c r="U159" i="1" s="1"/>
  <c r="G159" i="1" s="1"/>
  <c r="S160" i="1" l="1"/>
  <c r="Y159" i="1"/>
  <c r="H159" i="1" s="1"/>
  <c r="J159" i="1"/>
  <c r="C159" i="1" s="1"/>
  <c r="E159" i="1" s="1"/>
  <c r="K159" i="1" l="1"/>
  <c r="D159" i="1" s="1"/>
  <c r="F159" i="1"/>
  <c r="I159" i="1" l="1"/>
  <c r="R160" i="1"/>
  <c r="U160" i="1" s="1"/>
  <c r="G160" i="1" s="1"/>
  <c r="S161" i="1" l="1"/>
  <c r="Y160" i="1"/>
  <c r="H160" i="1" s="1"/>
  <c r="J160" i="1"/>
  <c r="C160" i="1" s="1"/>
  <c r="E160" i="1" s="1"/>
  <c r="F160" i="1" l="1"/>
  <c r="I160" i="1" s="1"/>
  <c r="K160" i="1"/>
  <c r="D160" i="1" s="1"/>
  <c r="R161" i="1" l="1"/>
  <c r="U161" i="1" s="1"/>
  <c r="G161" i="1" s="1"/>
  <c r="Y161" i="1" l="1"/>
  <c r="H161" i="1" s="1"/>
  <c r="S162" i="1"/>
  <c r="J161" i="1"/>
  <c r="C161" i="1" s="1"/>
  <c r="E161" i="1" s="1"/>
  <c r="F161" i="1" l="1"/>
  <c r="I161" i="1" s="1"/>
  <c r="K161" i="1"/>
  <c r="D161" i="1" s="1"/>
  <c r="R162" i="1" l="1"/>
  <c r="U162" i="1" s="1"/>
  <c r="G162" i="1" s="1"/>
  <c r="J162" i="1" l="1"/>
  <c r="C162" i="1" s="1"/>
  <c r="E162" i="1" s="1"/>
  <c r="S163" i="1"/>
  <c r="Y162" i="1"/>
  <c r="H162" i="1" s="1"/>
  <c r="F162" i="1" l="1"/>
  <c r="I162" i="1" s="1"/>
  <c r="K162" i="1"/>
  <c r="D162" i="1" s="1"/>
  <c r="R163" i="1" l="1"/>
  <c r="U163" i="1" s="1"/>
  <c r="G163" i="1" s="1"/>
  <c r="J163" i="1" l="1"/>
  <c r="C163" i="1" s="1"/>
  <c r="E163" i="1" s="1"/>
  <c r="Y163" i="1"/>
  <c r="H163" i="1" s="1"/>
  <c r="S164" i="1"/>
  <c r="K163" i="1" l="1"/>
  <c r="D163" i="1" s="1"/>
  <c r="F163" i="1"/>
  <c r="I163" i="1" s="1"/>
  <c r="R164" i="1" l="1"/>
  <c r="U164" i="1" s="1"/>
  <c r="G164" i="1" s="1"/>
  <c r="Y164" i="1" l="1"/>
  <c r="H164" i="1" s="1"/>
  <c r="S165" i="1"/>
  <c r="J164" i="1"/>
  <c r="C164" i="1" s="1"/>
  <c r="E164" i="1" s="1"/>
  <c r="F164" i="1" l="1"/>
  <c r="I164" i="1" s="1"/>
  <c r="K164" i="1"/>
  <c r="D164" i="1" s="1"/>
  <c r="R165" i="1" l="1"/>
  <c r="U165" i="1" s="1"/>
  <c r="G165" i="1" s="1"/>
  <c r="J165" i="1" s="1"/>
  <c r="C165" i="1" s="1"/>
  <c r="E165" i="1" s="1"/>
  <c r="S166" i="1" l="1"/>
  <c r="Y165" i="1"/>
  <c r="H165" i="1" s="1"/>
  <c r="K165" i="1" s="1"/>
  <c r="D165" i="1" s="1"/>
  <c r="F165" i="1" l="1"/>
  <c r="I165" i="1" s="1"/>
  <c r="R166" i="1" l="1"/>
  <c r="U166" i="1" s="1"/>
  <c r="G166" i="1" s="1"/>
  <c r="J166" i="1" l="1"/>
  <c r="C166" i="1" s="1"/>
  <c r="E166" i="1" s="1"/>
  <c r="Y166" i="1"/>
  <c r="H166" i="1" s="1"/>
  <c r="S167" i="1"/>
  <c r="F166" i="1" l="1"/>
  <c r="I166" i="1" s="1"/>
  <c r="K166" i="1"/>
  <c r="D166" i="1" s="1"/>
  <c r="R167" i="1" l="1"/>
  <c r="U167" i="1" s="1"/>
  <c r="G167" i="1" s="1"/>
  <c r="S168" i="1" l="1"/>
  <c r="Y167" i="1"/>
  <c r="H167" i="1" s="1"/>
  <c r="J167" i="1"/>
  <c r="C167" i="1" s="1"/>
  <c r="E167" i="1" s="1"/>
  <c r="K167" i="1" l="1"/>
  <c r="D167" i="1" s="1"/>
  <c r="F167" i="1"/>
  <c r="I167" i="1" s="1"/>
  <c r="R168" i="1" l="1"/>
  <c r="U168" i="1" s="1"/>
  <c r="G168" i="1" s="1"/>
  <c r="Y168" i="1" s="1"/>
  <c r="H168" i="1" s="1"/>
  <c r="J168" i="1" l="1"/>
  <c r="C168" i="1" s="1"/>
  <c r="E168" i="1" s="1"/>
  <c r="S169" i="1"/>
  <c r="K168" i="1"/>
  <c r="F168" i="1"/>
  <c r="I168" i="1" s="1"/>
  <c r="D168" i="1" l="1"/>
  <c r="R169" i="1"/>
  <c r="U169" i="1" s="1"/>
  <c r="G169" i="1" s="1"/>
  <c r="Y169" i="1" l="1"/>
  <c r="H169" i="1" s="1"/>
  <c r="J169" i="1"/>
  <c r="C169" i="1" s="1"/>
  <c r="E169" i="1" s="1"/>
  <c r="S170" i="1"/>
  <c r="F169" i="1" l="1"/>
  <c r="I169" i="1" s="1"/>
  <c r="K169" i="1"/>
  <c r="D169" i="1" s="1"/>
  <c r="R170" i="1" l="1"/>
  <c r="U170" i="1" s="1"/>
  <c r="G170" i="1" s="1"/>
  <c r="S171" i="1" l="1"/>
  <c r="J170" i="1"/>
  <c r="C170" i="1" s="1"/>
  <c r="E170" i="1" s="1"/>
  <c r="Y170" i="1"/>
  <c r="H170" i="1" s="1"/>
  <c r="F170" i="1" l="1"/>
  <c r="I170" i="1" s="1"/>
  <c r="K170" i="1"/>
  <c r="D170" i="1" s="1"/>
  <c r="R171" i="1" l="1"/>
  <c r="U171" i="1" s="1"/>
  <c r="G171" i="1" s="1"/>
  <c r="J171" i="1" s="1"/>
  <c r="C171" i="1" s="1"/>
  <c r="E171" i="1" s="1"/>
  <c r="S172" i="1" l="1"/>
  <c r="Y171" i="1"/>
  <c r="H171" i="1" s="1"/>
  <c r="F171" i="1" l="1"/>
  <c r="I171" i="1" s="1"/>
  <c r="K171" i="1"/>
  <c r="D171" i="1" s="1"/>
  <c r="R172" i="1" l="1"/>
  <c r="U172" i="1" s="1"/>
  <c r="G172" i="1" s="1"/>
  <c r="S173" i="1" l="1"/>
  <c r="J172" i="1"/>
  <c r="C172" i="1" s="1"/>
  <c r="E172" i="1" s="1"/>
  <c r="Y172" i="1"/>
  <c r="H172" i="1" s="1"/>
  <c r="K172" i="1" l="1"/>
  <c r="D172" i="1" s="1"/>
  <c r="F172" i="1"/>
  <c r="I172" i="1" s="1"/>
  <c r="R173" i="1" l="1"/>
  <c r="U173" i="1" s="1"/>
  <c r="G173" i="1" s="1"/>
  <c r="Y173" i="1" s="1"/>
  <c r="H173" i="1" s="1"/>
  <c r="K173" i="1" s="1"/>
  <c r="F173" i="1" l="1"/>
  <c r="I173" i="1" s="1"/>
  <c r="J173" i="1"/>
  <c r="C173" i="1" s="1"/>
  <c r="E173" i="1" s="1"/>
  <c r="D173" i="1" s="1"/>
  <c r="S174" i="1"/>
  <c r="R174" i="1"/>
  <c r="U174" i="1" s="1"/>
  <c r="G174" i="1" s="1"/>
  <c r="S175" i="1" l="1"/>
  <c r="Y174" i="1"/>
  <c r="H174" i="1" s="1"/>
  <c r="J174" i="1"/>
  <c r="C174" i="1" s="1"/>
  <c r="E174" i="1" s="1"/>
  <c r="F174" i="1" l="1"/>
  <c r="I174" i="1" s="1"/>
  <c r="K174" i="1"/>
  <c r="D174" i="1" s="1"/>
  <c r="R175" i="1" l="1"/>
  <c r="U175" i="1" s="1"/>
  <c r="G175" i="1" s="1"/>
  <c r="S176" i="1" l="1"/>
  <c r="Y175" i="1"/>
  <c r="H175" i="1" s="1"/>
  <c r="J175" i="1"/>
  <c r="C175" i="1" s="1"/>
  <c r="E175" i="1" s="1"/>
  <c r="K175" i="1" l="1"/>
  <c r="D175" i="1" s="1"/>
  <c r="F175" i="1"/>
  <c r="I175" i="1" s="1"/>
  <c r="R176" i="1" l="1"/>
  <c r="U176" i="1" s="1"/>
  <c r="G176" i="1" s="1"/>
  <c r="S177" i="1" s="1"/>
  <c r="Y176" i="1" l="1"/>
  <c r="H176" i="1" s="1"/>
  <c r="K176" i="1" s="1"/>
  <c r="J176" i="1"/>
  <c r="C176" i="1" s="1"/>
  <c r="E176" i="1" s="1"/>
  <c r="F176" i="1" l="1"/>
  <c r="I176" i="1" s="1"/>
  <c r="D176" i="1"/>
  <c r="R177" i="1"/>
  <c r="U177" i="1" s="1"/>
  <c r="G177" i="1" s="1"/>
  <c r="J177" i="1" s="1"/>
  <c r="C177" i="1" s="1"/>
  <c r="E177" i="1" s="1"/>
  <c r="Y177" i="1" l="1"/>
  <c r="H177" i="1" s="1"/>
  <c r="K177" i="1" s="1"/>
  <c r="D177" i="1" s="1"/>
  <c r="S178" i="1"/>
  <c r="F177" i="1" l="1"/>
  <c r="I177" i="1" s="1"/>
  <c r="R178" i="1" l="1"/>
  <c r="U178" i="1" s="1"/>
  <c r="G178" i="1" s="1"/>
  <c r="S179" i="1" s="1"/>
  <c r="Y178" i="1" l="1"/>
  <c r="H178" i="1" s="1"/>
  <c r="K178" i="1" s="1"/>
  <c r="J178" i="1"/>
  <c r="C178" i="1" s="1"/>
  <c r="E178" i="1" s="1"/>
  <c r="D178" i="1" l="1"/>
  <c r="F178" i="1"/>
  <c r="I178" i="1" s="1"/>
  <c r="R179" i="1" l="1"/>
  <c r="U179" i="1" s="1"/>
  <c r="G179" i="1" s="1"/>
  <c r="Y179" i="1" s="1"/>
  <c r="H179" i="1" s="1"/>
  <c r="S180" i="1" l="1"/>
  <c r="J179" i="1"/>
  <c r="C179" i="1" s="1"/>
  <c r="E179" i="1" s="1"/>
  <c r="K179" i="1"/>
  <c r="F179" i="1"/>
  <c r="I179" i="1" s="1"/>
  <c r="D179" i="1" l="1"/>
  <c r="R180" i="1"/>
  <c r="U180" i="1" s="1"/>
  <c r="G180" i="1" s="1"/>
  <c r="J180" i="1" s="1"/>
  <c r="C180" i="1" s="1"/>
  <c r="E180" i="1" s="1"/>
  <c r="S181" i="1" l="1"/>
  <c r="Y180" i="1"/>
  <c r="H180" i="1" s="1"/>
  <c r="F180" i="1" s="1"/>
  <c r="K180" i="1" l="1"/>
  <c r="D180" i="1" s="1"/>
  <c r="I180" i="1"/>
  <c r="R181" i="1"/>
  <c r="U181" i="1" s="1"/>
  <c r="G181" i="1" s="1"/>
  <c r="J181" i="1" l="1"/>
  <c r="C181" i="1" s="1"/>
  <c r="E181" i="1" s="1"/>
  <c r="Y181" i="1"/>
  <c r="H181" i="1" s="1"/>
  <c r="S182" i="1"/>
  <c r="K181" i="1" l="1"/>
  <c r="D181" i="1" s="1"/>
  <c r="F181" i="1"/>
  <c r="I181" i="1" s="1"/>
  <c r="R182" i="1" l="1"/>
  <c r="U182" i="1" s="1"/>
  <c r="G182" i="1" s="1"/>
  <c r="S183" i="1" l="1"/>
  <c r="J182" i="1"/>
  <c r="C182" i="1" s="1"/>
  <c r="E182" i="1" s="1"/>
  <c r="Y182" i="1"/>
  <c r="H182" i="1" s="1"/>
  <c r="F182" i="1" l="1"/>
  <c r="I182" i="1" s="1"/>
  <c r="K182" i="1"/>
  <c r="D182" i="1" s="1"/>
  <c r="R183" i="1" l="1"/>
  <c r="U183" i="1" s="1"/>
  <c r="G183" i="1" s="1"/>
  <c r="J183" i="1" s="1"/>
  <c r="C183" i="1" s="1"/>
  <c r="E183" i="1" s="1"/>
  <c r="S184" i="1" l="1"/>
  <c r="Y183" i="1"/>
  <c r="H183" i="1" s="1"/>
  <c r="F183" i="1" l="1"/>
  <c r="I183" i="1" s="1"/>
  <c r="K183" i="1"/>
  <c r="D183" i="1" s="1"/>
  <c r="R184" i="1" l="1"/>
  <c r="U184" i="1" s="1"/>
  <c r="G184" i="1" s="1"/>
  <c r="Y184" i="1" l="1"/>
  <c r="H184" i="1" s="1"/>
  <c r="S185" i="1"/>
  <c r="J184" i="1"/>
  <c r="C184" i="1" s="1"/>
  <c r="E184" i="1" s="1"/>
  <c r="K184" i="1" l="1"/>
  <c r="D184" i="1" s="1"/>
  <c r="F184" i="1"/>
  <c r="I184" i="1" l="1"/>
  <c r="R185" i="1"/>
  <c r="U185" i="1" s="1"/>
  <c r="G185" i="1" s="1"/>
  <c r="Y185" i="1" l="1"/>
  <c r="H185" i="1" s="1"/>
  <c r="J185" i="1"/>
  <c r="C185" i="1" s="1"/>
  <c r="E185" i="1" s="1"/>
  <c r="S186" i="1"/>
  <c r="K185" i="1" l="1"/>
  <c r="D185" i="1" s="1"/>
  <c r="F185" i="1"/>
  <c r="I185" i="1" s="1"/>
  <c r="R186" i="1" l="1"/>
  <c r="U186" i="1" s="1"/>
  <c r="G186" i="1" s="1"/>
  <c r="S187" i="1" s="1"/>
  <c r="Y186" i="1" l="1"/>
  <c r="H186" i="1" s="1"/>
  <c r="K186" i="1" s="1"/>
  <c r="J186" i="1"/>
  <c r="C186" i="1" s="1"/>
  <c r="E186" i="1" s="1"/>
  <c r="D186" i="1" l="1"/>
  <c r="F186" i="1"/>
  <c r="I186" i="1" s="1"/>
  <c r="R187" i="1" l="1"/>
  <c r="U187" i="1" s="1"/>
  <c r="G187" i="1" s="1"/>
  <c r="S188" i="1" l="1"/>
  <c r="Y187" i="1"/>
  <c r="H187" i="1" s="1"/>
  <c r="J187" i="1"/>
  <c r="C187" i="1" s="1"/>
  <c r="E187" i="1" s="1"/>
  <c r="F187" i="1" l="1"/>
  <c r="I187" i="1" s="1"/>
  <c r="K187" i="1"/>
  <c r="D187" i="1" s="1"/>
  <c r="R188" i="1" l="1"/>
  <c r="U188" i="1" s="1"/>
  <c r="G188" i="1" s="1"/>
  <c r="S189" i="1" s="1"/>
  <c r="Y188" i="1" l="1"/>
  <c r="H188" i="1" s="1"/>
  <c r="K188" i="1" s="1"/>
  <c r="D188" i="1" s="1"/>
  <c r="J188" i="1"/>
  <c r="C188" i="1" s="1"/>
  <c r="E188" i="1" s="1"/>
  <c r="F188" i="1" l="1"/>
  <c r="I188" i="1" s="1"/>
  <c r="R189" i="1" l="1"/>
  <c r="U189" i="1" s="1"/>
  <c r="G189" i="1" s="1"/>
  <c r="Y189" i="1" s="1"/>
  <c r="H189" i="1" s="1"/>
  <c r="S190" i="1" l="1"/>
  <c r="J189" i="1"/>
  <c r="C189" i="1" s="1"/>
  <c r="E189" i="1" s="1"/>
  <c r="F189" i="1"/>
  <c r="K189" i="1"/>
  <c r="D189" i="1" s="1"/>
  <c r="I189" i="1" l="1"/>
  <c r="R190" i="1"/>
  <c r="U190" i="1" s="1"/>
  <c r="G190" i="1" s="1"/>
  <c r="J190" i="1" l="1"/>
  <c r="C190" i="1" s="1"/>
  <c r="E190" i="1" s="1"/>
  <c r="Y190" i="1"/>
  <c r="H190" i="1" s="1"/>
  <c r="S191" i="1"/>
  <c r="F190" i="1" l="1"/>
  <c r="K190" i="1"/>
  <c r="D190" i="1" s="1"/>
  <c r="I190" i="1" l="1"/>
  <c r="R191" i="1"/>
  <c r="U191" i="1" s="1"/>
  <c r="G191" i="1" s="1"/>
  <c r="J191" i="1" l="1"/>
  <c r="C191" i="1" s="1"/>
  <c r="E191" i="1" s="1"/>
  <c r="S192" i="1"/>
  <c r="Y191" i="1"/>
  <c r="H191" i="1" s="1"/>
  <c r="K191" i="1" l="1"/>
  <c r="D191" i="1" s="1"/>
  <c r="F191" i="1"/>
  <c r="I191" i="1" s="1"/>
  <c r="R192" i="1" l="1"/>
  <c r="U192" i="1" s="1"/>
  <c r="G192" i="1" s="1"/>
  <c r="J192" i="1" s="1"/>
  <c r="C192" i="1" s="1"/>
  <c r="E192" i="1" s="1"/>
  <c r="Y192" i="1" l="1"/>
  <c r="H192" i="1" s="1"/>
  <c r="F192" i="1" s="1"/>
  <c r="I192" i="1" s="1"/>
  <c r="S193" i="1"/>
  <c r="R193" i="1" l="1"/>
  <c r="U193" i="1" s="1"/>
  <c r="G193" i="1" s="1"/>
  <c r="J193" i="1" s="1"/>
  <c r="C193" i="1" s="1"/>
  <c r="E193" i="1" s="1"/>
  <c r="K192" i="1"/>
  <c r="D192" i="1" s="1"/>
  <c r="S194" i="1" l="1"/>
  <c r="Y193" i="1"/>
  <c r="H193" i="1" s="1"/>
  <c r="K193" i="1" s="1"/>
  <c r="D193" i="1" s="1"/>
  <c r="F193" i="1" l="1"/>
  <c r="I193" i="1" s="1"/>
  <c r="R194" i="1" l="1"/>
  <c r="U194" i="1" s="1"/>
  <c r="G194" i="1" s="1"/>
  <c r="J194" i="1" s="1"/>
  <c r="C194" i="1" s="1"/>
  <c r="E194" i="1" s="1"/>
  <c r="Y194" i="1" l="1"/>
  <c r="H194" i="1" s="1"/>
  <c r="F194" i="1" s="1"/>
  <c r="S195" i="1"/>
  <c r="K194" i="1" l="1"/>
  <c r="D194" i="1" s="1"/>
  <c r="I194" i="1"/>
  <c r="R195" i="1"/>
  <c r="U195" i="1" s="1"/>
  <c r="G195" i="1" s="1"/>
  <c r="Y195" i="1" s="1"/>
  <c r="H195" i="1" s="1"/>
  <c r="J195" i="1" l="1"/>
  <c r="C195" i="1" s="1"/>
  <c r="E195" i="1" s="1"/>
  <c r="S196" i="1"/>
  <c r="F195" i="1"/>
  <c r="I195" i="1" s="1"/>
  <c r="K195" i="1"/>
  <c r="D195" i="1" s="1"/>
  <c r="R196" i="1" l="1"/>
  <c r="U196" i="1" s="1"/>
  <c r="G196" i="1" s="1"/>
  <c r="Y196" i="1" l="1"/>
  <c r="H196" i="1" s="1"/>
  <c r="J196" i="1"/>
  <c r="C196" i="1" s="1"/>
  <c r="E196" i="1" s="1"/>
  <c r="S197" i="1"/>
  <c r="K196" i="1" l="1"/>
  <c r="D196" i="1" s="1"/>
  <c r="F196" i="1"/>
  <c r="I196" i="1" s="1"/>
  <c r="R197" i="1" l="1"/>
  <c r="U197" i="1" s="1"/>
  <c r="G197" i="1" s="1"/>
  <c r="S198" i="1" s="1"/>
  <c r="Y197" i="1" l="1"/>
  <c r="H197" i="1" s="1"/>
  <c r="K197" i="1" s="1"/>
  <c r="J197" i="1"/>
  <c r="C197" i="1" s="1"/>
  <c r="E197" i="1" s="1"/>
  <c r="D197" i="1" l="1"/>
  <c r="F197" i="1"/>
  <c r="I197" i="1" s="1"/>
  <c r="R198" i="1" l="1"/>
  <c r="U198" i="1" s="1"/>
  <c r="G198" i="1" s="1"/>
  <c r="J198" i="1" s="1"/>
  <c r="C198" i="1" s="1"/>
  <c r="E198" i="1" s="1"/>
  <c r="S199" i="1" l="1"/>
  <c r="Y198" i="1"/>
  <c r="H198" i="1" s="1"/>
  <c r="K198" i="1" s="1"/>
  <c r="D198" i="1" s="1"/>
  <c r="F198" i="1" l="1"/>
  <c r="I198" i="1" s="1"/>
  <c r="R199" i="1" l="1"/>
  <c r="U199" i="1" s="1"/>
  <c r="G199" i="1" s="1"/>
  <c r="Y199" i="1" s="1"/>
  <c r="H199" i="1" s="1"/>
  <c r="S200" i="1" l="1"/>
  <c r="J199" i="1"/>
  <c r="C199" i="1" s="1"/>
  <c r="E199" i="1" s="1"/>
  <c r="F199" i="1"/>
  <c r="I199" i="1" s="1"/>
  <c r="K199" i="1"/>
  <c r="D199" i="1" s="1"/>
  <c r="R200" i="1" l="1"/>
  <c r="U200" i="1" s="1"/>
  <c r="G200" i="1" s="1"/>
  <c r="J200" i="1" s="1"/>
  <c r="C200" i="1" s="1"/>
  <c r="E200" i="1" s="1"/>
  <c r="Y200" i="1" l="1"/>
  <c r="H200" i="1" s="1"/>
  <c r="F200" i="1" s="1"/>
  <c r="I200" i="1" s="1"/>
  <c r="S201" i="1"/>
  <c r="K200" i="1" l="1"/>
  <c r="D200" i="1" s="1"/>
  <c r="R201" i="1"/>
  <c r="U201" i="1" s="1"/>
  <c r="G201" i="1" s="1"/>
  <c r="J201" i="1" l="1"/>
  <c r="C201" i="1" s="1"/>
  <c r="E201" i="1" s="1"/>
  <c r="S202" i="1"/>
  <c r="Y201" i="1"/>
  <c r="H201" i="1" s="1"/>
  <c r="F201" i="1" l="1"/>
  <c r="I201" i="1" s="1"/>
  <c r="K201" i="1"/>
  <c r="D201" i="1" s="1"/>
  <c r="R202" i="1" l="1"/>
  <c r="U202" i="1" s="1"/>
  <c r="G202" i="1" s="1"/>
  <c r="S203" i="1" s="1"/>
  <c r="Y202" i="1" l="1"/>
  <c r="H202" i="1" s="1"/>
  <c r="F202" i="1" s="1"/>
  <c r="I202" i="1" s="1"/>
  <c r="J202" i="1"/>
  <c r="C202" i="1" s="1"/>
  <c r="E202" i="1" s="1"/>
  <c r="K202" i="1" l="1"/>
  <c r="D202" i="1" s="1"/>
  <c r="R203" i="1"/>
  <c r="U203" i="1" s="1"/>
  <c r="G203" i="1" s="1"/>
  <c r="Y203" i="1" l="1"/>
  <c r="H203" i="1" s="1"/>
  <c r="J203" i="1"/>
  <c r="C203" i="1" s="1"/>
  <c r="E203" i="1" s="1"/>
  <c r="S204" i="1"/>
  <c r="F203" i="1" l="1"/>
  <c r="I203" i="1" s="1"/>
  <c r="K203" i="1"/>
  <c r="D203" i="1" s="1"/>
  <c r="R204" i="1" l="1"/>
  <c r="U204" i="1" s="1"/>
  <c r="G204" i="1" s="1"/>
  <c r="J204" i="1" s="1"/>
  <c r="C204" i="1" s="1"/>
  <c r="E204" i="1" s="1"/>
  <c r="Y204" i="1" l="1"/>
  <c r="H204" i="1" s="1"/>
  <c r="F204" i="1" l="1"/>
  <c r="I204" i="1" s="1"/>
  <c r="K204" i="1"/>
  <c r="D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R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R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M13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B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B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B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<sst xmlns="http://schemas.openxmlformats.org/spreadsheetml/2006/main" count="40" uniqueCount="34">
  <si>
    <t>SPAIN</t>
  </si>
  <si>
    <t>S</t>
  </si>
  <si>
    <t>I</t>
  </si>
  <si>
    <t>R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</si>
  <si>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</si>
  <si>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</si>
  <si>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</si>
  <si>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</si>
  <si>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</si>
  <si>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</si>
  <si>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</si>
  <si>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</si>
  <si>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</si>
  <si>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</si>
  <si>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</si>
  <si>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</si>
  <si>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a</t>
  </si>
  <si>
    <t>b</t>
  </si>
  <si>
    <t>c</t>
  </si>
  <si>
    <t>Predicted I</t>
  </si>
  <si>
    <t>TOTAL POPULATION</t>
  </si>
  <si>
    <t>TOTAL HOMES</t>
  </si>
  <si>
    <t>AVERAGE FAMILY SIZE</t>
  </si>
  <si>
    <t>EXPOSED QUARANTINE REDUCTION</t>
  </si>
  <si>
    <t>DATA</t>
  </si>
  <si>
    <t>Real I</t>
  </si>
  <si>
    <t xml:space="preserve">AVERAGE INFECTED INTERACTION WITHOUT QUARANTINE </t>
  </si>
  <si>
    <t>PREQUARANTINE CONTAGION RATIO PER PERSON</t>
  </si>
  <si>
    <t>POSTQUARANTINE CONTAGION RATIO PER PERSON</t>
  </si>
  <si>
    <t>Predicted R</t>
  </si>
  <si>
    <t>Real R</t>
  </si>
  <si>
    <t>SIRS AVERAGE RESULTS</t>
  </si>
  <si>
    <t>Σ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</si>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</sst>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2" borderId="29" xfId="0" applyNumberFormat="1" applyFill="1" applyBorder="1" applyAlignment="1">
      <alignment horizontal="center" vertical="center"/>
    </xf>
    <xf numFmtId="1" fontId="0" fillId="2" borderId="29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32" xfId="1" applyNumberFormat="1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0" fontId="0" fillId="0" borderId="0" xfId="0" applyNumberFormat="1"/>
    <xf numFmtId="0" fontId="0" fillId="2" borderId="5" xfId="0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1" fontId="0" fillId="0" borderId="19" xfId="0" applyNumberFormat="1" applyBorder="1" applyAlignment="1">
      <alignment horizontal="center" vertical="center"/>
    </xf>
    <xf numFmtId="11" fontId="0" fillId="2" borderId="33" xfId="0" applyNumberFormat="1" applyFill="1" applyBorder="1" applyAlignment="1">
      <alignment horizontal="center" vertical="center"/>
    </xf>
    <xf numFmtId="11" fontId="0" fillId="0" borderId="20" xfId="0" applyNumberFormat="1" applyBorder="1" applyAlignment="1">
      <alignment horizontal="center" vertical="center"/>
    </xf>
    <xf numFmtId="16" fontId="0" fillId="0" borderId="35" xfId="0" applyNumberFormat="1" applyBorder="1" applyAlignment="1">
      <alignment horizontal="center" vertical="center"/>
    </xf>
    <xf numFmtId="16" fontId="0" fillId="2" borderId="36" xfId="0" applyNumberFormat="1" applyFill="1" applyBorder="1" applyAlignment="1">
      <alignment horizontal="center" vertical="center"/>
    </xf>
    <xf numFmtId="16" fontId="0" fillId="0" borderId="36" xfId="0" applyNumberFormat="1" applyBorder="1" applyAlignment="1">
      <alignment horizontal="center" vertical="center"/>
    </xf>
    <xf numFmtId="16" fontId="0" fillId="0" borderId="37" xfId="0" applyNumberFormat="1" applyBorder="1" applyAlignment="1">
      <alignment horizontal="center" vertical="center"/>
    </xf>
    <xf numFmtId="16" fontId="0" fillId="0" borderId="38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16" fontId="0" fillId="3" borderId="43" xfId="0" applyNumberFormat="1" applyFill="1" applyBorder="1" applyAlignment="1">
      <alignment horizontal="center" vertical="center"/>
    </xf>
    <xf numFmtId="16" fontId="0" fillId="0" borderId="44" xfId="0" applyNumberFormat="1" applyBorder="1" applyAlignment="1">
      <alignment horizontal="center" vertical="center"/>
    </xf>
    <xf numFmtId="16" fontId="0" fillId="2" borderId="44" xfId="0" applyNumberFormat="1" applyFill="1" applyBorder="1" applyAlignment="1">
      <alignment horizontal="center" vertical="center"/>
    </xf>
    <xf numFmtId="16" fontId="0" fillId="3" borderId="44" xfId="0" applyNumberFormat="1" applyFill="1" applyBorder="1" applyAlignment="1">
      <alignment horizontal="center" vertical="center"/>
    </xf>
    <xf numFmtId="16" fontId="0" fillId="0" borderId="44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1" fontId="0" fillId="0" borderId="19" xfId="1" applyNumberFormat="1" applyFont="1" applyBorder="1" applyAlignment="1">
      <alignment horizontal="center" vertical="center"/>
    </xf>
    <xf numFmtId="1" fontId="0" fillId="0" borderId="19" xfId="0" applyNumberFormat="1" applyFill="1" applyBorder="1" applyAlignment="1">
      <alignment horizontal="center" vertical="center"/>
    </xf>
    <xf numFmtId="1" fontId="0" fillId="0" borderId="29" xfId="0" applyNumberFormat="1" applyFill="1" applyBorder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1" xfId="0" applyNumberFormat="1" applyBorder="1" applyAlignment="1">
      <alignment horizontal="center" vertical="center"/>
    </xf>
    <xf numFmtId="11" fontId="0" fillId="2" borderId="34" xfId="0" applyNumberFormat="1" applyFill="1" applyBorder="1" applyAlignment="1">
      <alignment horizontal="center" vertical="center"/>
    </xf>
    <xf numFmtId="11" fontId="0" fillId="2" borderId="4" xfId="1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2" fillId="5" borderId="40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44" xfId="0" applyNumberFormat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0" fontId="0" fillId="0" borderId="45" xfId="0" applyNumberForma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11" fontId="0" fillId="0" borderId="46" xfId="1" applyNumberFormat="1" applyFont="1" applyBorder="1" applyAlignment="1">
      <alignment horizontal="center" vertical="center"/>
    </xf>
    <xf numFmtId="11" fontId="0" fillId="0" borderId="1" xfId="1" applyNumberFormat="1" applyFont="1" applyBorder="1" applyAlignment="1">
      <alignment horizontal="center" vertical="center"/>
    </xf>
    <xf numFmtId="11" fontId="0" fillId="2" borderId="1" xfId="1" applyNumberFormat="1" applyFont="1" applyFill="1" applyBorder="1" applyAlignment="1">
      <alignment horizontal="center" vertical="center"/>
    </xf>
    <xf numFmtId="11" fontId="0" fillId="4" borderId="6" xfId="0" applyNumberFormat="1" applyFill="1" applyBorder="1" applyAlignment="1">
      <alignment horizontal="center" vertical="center"/>
    </xf>
    <xf numFmtId="11" fontId="0" fillId="4" borderId="1" xfId="1" applyNumberFormat="1" applyFont="1" applyFill="1" applyBorder="1" applyAlignment="1">
      <alignment horizontal="center" vertical="center"/>
    </xf>
    <xf numFmtId="11" fontId="0" fillId="0" borderId="9" xfId="1" applyNumberFormat="1" applyFont="1" applyBorder="1" applyAlignment="1">
      <alignment horizontal="center" vertical="center"/>
    </xf>
    <xf numFmtId="11" fontId="0" fillId="2" borderId="28" xfId="0" applyNumberFormat="1" applyFill="1" applyBorder="1" applyAlignment="1">
      <alignment horizontal="center" vertical="center"/>
    </xf>
    <xf numFmtId="11" fontId="0" fillId="2" borderId="18" xfId="0" applyNumberForma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10" fontId="0" fillId="2" borderId="18" xfId="1" applyNumberFormat="1" applyFont="1" applyFill="1" applyBorder="1" applyAlignment="1">
      <alignment horizontal="center" vertical="center"/>
    </xf>
    <xf numFmtId="10" fontId="0" fillId="0" borderId="19" xfId="1" applyNumberFormat="1" applyFont="1" applyBorder="1" applyAlignment="1">
      <alignment horizontal="center" vertical="center"/>
    </xf>
    <xf numFmtId="10" fontId="0" fillId="2" borderId="19" xfId="1" applyNumberFormat="1" applyFont="1" applyFill="1" applyBorder="1" applyAlignment="1">
      <alignment horizontal="center" vertical="center"/>
    </xf>
    <xf numFmtId="10" fontId="0" fillId="4" borderId="19" xfId="1" applyNumberFormat="1" applyFont="1" applyFill="1" applyBorder="1" applyAlignment="1">
      <alignment horizontal="center" vertical="center"/>
    </xf>
    <xf numFmtId="10" fontId="0" fillId="0" borderId="20" xfId="1" applyNumberFormat="1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2" borderId="36" xfId="0" applyNumberFormat="1" applyFill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11" fontId="0" fillId="0" borderId="47" xfId="1" applyNumberFormat="1" applyFont="1" applyBorder="1" applyAlignment="1">
      <alignment horizontal="center" vertical="center"/>
    </xf>
    <xf numFmtId="11" fontId="0" fillId="0" borderId="48" xfId="1" applyNumberFormat="1" applyFont="1" applyBorder="1" applyAlignment="1">
      <alignment horizontal="center" vertical="center"/>
    </xf>
    <xf numFmtId="11" fontId="0" fillId="0" borderId="33" xfId="0" applyNumberFormat="1" applyBorder="1" applyAlignment="1">
      <alignment horizontal="center" vertical="center"/>
    </xf>
    <xf numFmtId="16" fontId="0" fillId="0" borderId="39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11" fontId="0" fillId="0" borderId="34" xfId="0" applyNumberFormat="1" applyBorder="1" applyAlignment="1">
      <alignment horizontal="center" vertical="center"/>
    </xf>
    <xf numFmtId="0" fontId="0" fillId="0" borderId="50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33" xfId="1" applyNumberFormat="1" applyFont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16" fontId="0" fillId="2" borderId="45" xfId="0" applyNumberFormat="1" applyFill="1" applyBorder="1" applyAlignment="1">
      <alignment horizontal="center" vertical="center"/>
    </xf>
    <xf numFmtId="1" fontId="0" fillId="2" borderId="20" xfId="1" applyNumberFormat="1" applyFont="1" applyFill="1" applyBorder="1" applyAlignment="1">
      <alignment horizontal="center" vertical="center"/>
    </xf>
    <xf numFmtId="11" fontId="0" fillId="2" borderId="19" xfId="0" applyNumberFormat="1" applyFill="1" applyBorder="1" applyAlignment="1">
      <alignment horizontal="center" vertical="center"/>
    </xf>
    <xf numFmtId="11" fontId="0" fillId="2" borderId="20" xfId="0" applyNumberFormat="1" applyFill="1" applyBorder="1" applyAlignment="1">
      <alignment horizontal="center" vertical="center"/>
    </xf>
    <xf numFmtId="10" fontId="0" fillId="2" borderId="20" xfId="1" applyNumberFormat="1" applyFont="1" applyFill="1" applyBorder="1" applyAlignment="1">
      <alignment horizontal="center" vertical="center"/>
    </xf>
    <xf numFmtId="1" fontId="0" fillId="2" borderId="31" xfId="1" applyNumberFormat="1" applyFont="1" applyFill="1" applyBorder="1" applyAlignment="1">
      <alignment horizontal="center" vertical="center"/>
    </xf>
    <xf numFmtId="11" fontId="0" fillId="2" borderId="29" xfId="0" applyNumberFormat="1" applyFill="1" applyBorder="1" applyAlignment="1">
      <alignment horizontal="center" vertical="center"/>
    </xf>
    <xf numFmtId="11" fontId="0" fillId="2" borderId="31" xfId="0" applyNumberFormat="1" applyFill="1" applyBorder="1" applyAlignment="1">
      <alignment horizontal="center" vertical="center"/>
    </xf>
    <xf numFmtId="0" fontId="0" fillId="2" borderId="28" xfId="0" applyNumberFormat="1" applyFill="1" applyBorder="1" applyAlignment="1">
      <alignment horizontal="center" vertical="center"/>
    </xf>
    <xf numFmtId="0" fontId="0" fillId="2" borderId="29" xfId="0" applyNumberFormat="1" applyFill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2" borderId="31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8" xfId="1" applyNumberFormat="1" applyFont="1" applyFill="1" applyBorder="1" applyAlignment="1">
      <alignment horizontal="center" vertical="center"/>
    </xf>
    <xf numFmtId="11" fontId="0" fillId="2" borderId="5" xfId="1" applyNumberFormat="1" applyFont="1" applyFill="1" applyBorder="1" applyAlignment="1">
      <alignment horizontal="center" vertical="center"/>
    </xf>
    <xf numFmtId="11" fontId="0" fillId="0" borderId="7" xfId="1" applyNumberFormat="1" applyFont="1" applyBorder="1" applyAlignment="1">
      <alignment horizontal="center" vertical="center"/>
    </xf>
    <xf numFmtId="11" fontId="0" fillId="2" borderId="7" xfId="1" applyNumberFormat="1" applyFont="1" applyFill="1" applyBorder="1" applyAlignment="1">
      <alignment horizontal="center" vertical="center"/>
    </xf>
    <xf numFmtId="11" fontId="0" fillId="4" borderId="7" xfId="1" applyNumberFormat="1" applyFont="1" applyFill="1" applyBorder="1" applyAlignment="1">
      <alignment horizontal="center" vertical="center"/>
    </xf>
    <xf numFmtId="1" fontId="0" fillId="2" borderId="36" xfId="0" applyNumberFormat="1" applyFill="1" applyBorder="1" applyAlignment="1">
      <alignment horizontal="center" vertical="center"/>
    </xf>
    <xf numFmtId="0" fontId="0" fillId="2" borderId="38" xfId="0" applyNumberForma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1" applyNumberFormat="1" applyFont="1" applyFill="1" applyBorder="1" applyAlignment="1">
      <alignment horizontal="center" vertical="center"/>
    </xf>
    <xf numFmtId="11" fontId="0" fillId="2" borderId="10" xfId="1" applyNumberFormat="1" applyFont="1" applyFill="1" applyBorder="1" applyAlignment="1">
      <alignment horizontal="center" vertical="center"/>
    </xf>
    <xf numFmtId="11" fontId="0" fillId="0" borderId="21" xfId="1" applyNumberFormat="1" applyFont="1" applyBorder="1" applyAlignment="1">
      <alignment horizontal="center" vertical="center"/>
    </xf>
    <xf numFmtId="11" fontId="0" fillId="0" borderId="23" xfId="1" applyNumberFormat="1" applyFont="1" applyBorder="1" applyAlignment="1">
      <alignment horizontal="center" vertical="center"/>
    </xf>
    <xf numFmtId="11" fontId="0" fillId="0" borderId="10" xfId="1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PREDICTED ACTIVE</c:v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MODEL'!$B$23:$B$204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MODEL'!$U$23:$U$204</c:f>
              <c:numCache>
                <c:formatCode>0</c:formatCode>
                <c:ptCount val="182"/>
                <c:pt idx="0" formatCode="General">
                  <c:v>5529</c:v>
                </c:pt>
                <c:pt idx="1">
                  <c:v>6392</c:v>
                </c:pt>
                <c:pt idx="2" formatCode="General">
                  <c:v>7907</c:v>
                </c:pt>
                <c:pt idx="3" formatCode="General">
                  <c:v>10122</c:v>
                </c:pt>
                <c:pt idx="4" formatCode="General">
                  <c:v>11488</c:v>
                </c:pt>
                <c:pt idx="5" formatCode="General">
                  <c:v>14555</c:v>
                </c:pt>
                <c:pt idx="6" formatCode="General">
                  <c:v>17931</c:v>
                </c:pt>
                <c:pt idx="7" formatCode="General">
                  <c:v>20848</c:v>
                </c:pt>
                <c:pt idx="8" formatCode="General">
                  <c:v>24254</c:v>
                </c:pt>
                <c:pt idx="9" formatCode="General">
                  <c:v>26846</c:v>
                </c:pt>
                <c:pt idx="10">
                  <c:v>32194</c:v>
                </c:pt>
                <c:pt idx="11" formatCode="General">
                  <c:v>38259</c:v>
                </c:pt>
                <c:pt idx="12" formatCode="General">
                  <c:v>43650</c:v>
                </c:pt>
                <c:pt idx="13" formatCode="General">
                  <c:v>49661</c:v>
                </c:pt>
                <c:pt idx="14" formatCode="General">
                  <c:v>54495</c:v>
                </c:pt>
                <c:pt idx="15" formatCode="General">
                  <c:v>58198</c:v>
                </c:pt>
                <c:pt idx="16" formatCode="General">
                  <c:v>61757</c:v>
                </c:pt>
                <c:pt idx="17" formatCode="General">
                  <c:v>66492</c:v>
                </c:pt>
                <c:pt idx="18" formatCode="General">
                  <c:v>71066</c:v>
                </c:pt>
                <c:pt idx="19" formatCode="General">
                  <c:v>74755</c:v>
                </c:pt>
                <c:pt idx="20" formatCode="General">
                  <c:v>77454</c:v>
                </c:pt>
                <c:pt idx="21" formatCode="General">
                  <c:v>79785</c:v>
                </c:pt>
                <c:pt idx="22" formatCode="General">
                  <c:v>82109</c:v>
                </c:pt>
                <c:pt idx="23" formatCode="General">
                  <c:v>82919</c:v>
                </c:pt>
                <c:pt idx="24" formatCode="General">
                  <c:v>84721</c:v>
                </c:pt>
                <c:pt idx="25" formatCode="General">
                  <c:v>86344</c:v>
                </c:pt>
                <c:pt idx="26" formatCode="General">
                  <c:v>86943</c:v>
                </c:pt>
                <c:pt idx="27" formatCode="General">
                  <c:v>87068</c:v>
                </c:pt>
                <c:pt idx="28" formatCode="General">
                  <c:v>87861</c:v>
                </c:pt>
                <c:pt idx="29" formatCode="General">
                  <c:v>88544</c:v>
                </c:pt>
                <c:pt idx="30" formatCode="General">
                  <c:v>88409</c:v>
                </c:pt>
                <c:pt idx="31" formatCode="General">
                  <c:v>88717</c:v>
                </c:pt>
                <c:pt idx="32" formatCode="General">
                  <c:v>89305</c:v>
                </c:pt>
                <c:pt idx="33" formatCode="General">
                  <c:v>90403</c:v>
                </c:pt>
                <c:pt idx="34" formatCode="General">
                  <c:v>90955</c:v>
                </c:pt>
                <c:pt idx="35" formatCode="General">
                  <c:v>91204</c:v>
                </c:pt>
                <c:pt idx="36" formatCode="General">
                  <c:v>91161</c:v>
                </c:pt>
                <c:pt idx="37" formatCode="General">
                  <c:v>90838</c:v>
                </c:pt>
                <c:pt idx="38" formatCode="General">
                  <c:v>90248</c:v>
                </c:pt>
                <c:pt idx="39" formatCode="General">
                  <c:v>89406</c:v>
                </c:pt>
                <c:pt idx="40" formatCode="General">
                  <c:v>88327</c:v>
                </c:pt>
                <c:pt idx="41" formatCode="General">
                  <c:v>87025</c:v>
                </c:pt>
                <c:pt idx="42" formatCode="General">
                  <c:v>85516</c:v>
                </c:pt>
                <c:pt idx="43" formatCode="General">
                  <c:v>83814</c:v>
                </c:pt>
                <c:pt idx="44" formatCode="General">
                  <c:v>81934</c:v>
                </c:pt>
                <c:pt idx="45" formatCode="General">
                  <c:v>79891</c:v>
                </c:pt>
                <c:pt idx="46" formatCode="General">
                  <c:v>77699</c:v>
                </c:pt>
                <c:pt idx="47" formatCode="General">
                  <c:v>75373</c:v>
                </c:pt>
                <c:pt idx="48" formatCode="General">
                  <c:v>72927</c:v>
                </c:pt>
                <c:pt idx="49" formatCode="General">
                  <c:v>70375</c:v>
                </c:pt>
                <c:pt idx="50" formatCode="General">
                  <c:v>67730</c:v>
                </c:pt>
                <c:pt idx="51" formatCode="General">
                  <c:v>65006</c:v>
                </c:pt>
                <c:pt idx="52" formatCode="General">
                  <c:v>62217</c:v>
                </c:pt>
                <c:pt idx="53" formatCode="General">
                  <c:v>59377</c:v>
                </c:pt>
                <c:pt idx="54" formatCode="General">
                  <c:v>56499</c:v>
                </c:pt>
                <c:pt idx="55" formatCode="General">
                  <c:v>53596</c:v>
                </c:pt>
                <c:pt idx="56" formatCode="General">
                  <c:v>50681</c:v>
                </c:pt>
                <c:pt idx="57" formatCode="General">
                  <c:v>47768</c:v>
                </c:pt>
                <c:pt idx="58" formatCode="General">
                  <c:v>44869</c:v>
                </c:pt>
                <c:pt idx="59" formatCode="General">
                  <c:v>41998</c:v>
                </c:pt>
                <c:pt idx="60" formatCode="General">
                  <c:v>39166</c:v>
                </c:pt>
                <c:pt idx="61" formatCode="General">
                  <c:v>36386</c:v>
                </c:pt>
                <c:pt idx="62" formatCode="General">
                  <c:v>33670</c:v>
                </c:pt>
                <c:pt idx="63" formatCode="General">
                  <c:v>31028</c:v>
                </c:pt>
                <c:pt idx="64" formatCode="General">
                  <c:v>28471</c:v>
                </c:pt>
                <c:pt idx="65" formatCode="General">
                  <c:v>26009</c:v>
                </c:pt>
                <c:pt idx="66" formatCode="General">
                  <c:v>23650</c:v>
                </c:pt>
                <c:pt idx="67" formatCode="General">
                  <c:v>21402</c:v>
                </c:pt>
                <c:pt idx="68" formatCode="General">
                  <c:v>19271</c:v>
                </c:pt>
                <c:pt idx="69" formatCode="General">
                  <c:v>17263</c:v>
                </c:pt>
                <c:pt idx="70" formatCode="General">
                  <c:v>15382</c:v>
                </c:pt>
                <c:pt idx="71" formatCode="General">
                  <c:v>13631</c:v>
                </c:pt>
                <c:pt idx="72" formatCode="General">
                  <c:v>12011</c:v>
                </c:pt>
                <c:pt idx="73" formatCode="General">
                  <c:v>10522</c:v>
                </c:pt>
                <c:pt idx="74" formatCode="General">
                  <c:v>9162</c:v>
                </c:pt>
                <c:pt idx="75" formatCode="General">
                  <c:v>7929</c:v>
                </c:pt>
                <c:pt idx="76" formatCode="General">
                  <c:v>6818</c:v>
                </c:pt>
                <c:pt idx="77" formatCode="General">
                  <c:v>5825</c:v>
                </c:pt>
                <c:pt idx="78" formatCode="General">
                  <c:v>4944</c:v>
                </c:pt>
                <c:pt idx="79" formatCode="General">
                  <c:v>4168</c:v>
                </c:pt>
                <c:pt idx="80" formatCode="General">
                  <c:v>3490</c:v>
                </c:pt>
                <c:pt idx="81" formatCode="General">
                  <c:v>2902</c:v>
                </c:pt>
                <c:pt idx="82" formatCode="General">
                  <c:v>2396</c:v>
                </c:pt>
                <c:pt idx="83" formatCode="General">
                  <c:v>1964</c:v>
                </c:pt>
                <c:pt idx="84" formatCode="General">
                  <c:v>1598</c:v>
                </c:pt>
                <c:pt idx="85" formatCode="General">
                  <c:v>1291</c:v>
                </c:pt>
                <c:pt idx="86" formatCode="General">
                  <c:v>1035</c:v>
                </c:pt>
                <c:pt idx="87" formatCode="General">
                  <c:v>824</c:v>
                </c:pt>
                <c:pt idx="88" formatCode="General">
                  <c:v>651</c:v>
                </c:pt>
                <c:pt idx="89" formatCode="General">
                  <c:v>510</c:v>
                </c:pt>
                <c:pt idx="90" formatCode="General">
                  <c:v>397</c:v>
                </c:pt>
                <c:pt idx="91" formatCode="General">
                  <c:v>306</c:v>
                </c:pt>
                <c:pt idx="92" formatCode="General">
                  <c:v>234</c:v>
                </c:pt>
                <c:pt idx="93" formatCode="General">
                  <c:v>178</c:v>
                </c:pt>
                <c:pt idx="94" formatCode="General">
                  <c:v>134</c:v>
                </c:pt>
                <c:pt idx="95" formatCode="General">
                  <c:v>100</c:v>
                </c:pt>
                <c:pt idx="96" formatCode="General">
                  <c:v>74</c:v>
                </c:pt>
                <c:pt idx="97" formatCode="General">
                  <c:v>54</c:v>
                </c:pt>
                <c:pt idx="98" formatCode="General">
                  <c:v>39</c:v>
                </c:pt>
                <c:pt idx="99" formatCode="General">
                  <c:v>28</c:v>
                </c:pt>
                <c:pt idx="100" formatCode="General">
                  <c:v>20</c:v>
                </c:pt>
                <c:pt idx="101" formatCode="General">
                  <c:v>14</c:v>
                </c:pt>
                <c:pt idx="102" formatCode="General">
                  <c:v>9</c:v>
                </c:pt>
                <c:pt idx="103" formatCode="General">
                  <c:v>6</c:v>
                </c:pt>
                <c:pt idx="104" formatCode="General">
                  <c:v>4</c:v>
                </c:pt>
                <c:pt idx="105" formatCode="General">
                  <c:v>2</c:v>
                </c:pt>
                <c:pt idx="106" formatCode="General">
                  <c:v>1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ser>
          <c:idx val="0"/>
          <c:order val="1"/>
          <c:tx>
            <c:v>CONFIRMED ACTIVE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MODEL'!$B$23:$B$204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  <c:pt idx="19">
                  <c:v>74974</c:v>
                </c:pt>
                <c:pt idx="20">
                  <c:v>77488</c:v>
                </c:pt>
                <c:pt idx="21">
                  <c:v>80002</c:v>
                </c:pt>
                <c:pt idx="22">
                  <c:v>80925</c:v>
                </c:pt>
                <c:pt idx="23">
                  <c:v>82897</c:v>
                </c:pt>
                <c:pt idx="24">
                  <c:v>84689</c:v>
                </c:pt>
                <c:pt idx="25">
                  <c:v>85407</c:v>
                </c:pt>
                <c:pt idx="26" formatCode="0">
                  <c:v>85610</c:v>
                </c:pt>
                <c:pt idx="27">
                  <c:v>86524</c:v>
                </c:pt>
                <c:pt idx="28">
                  <c:v>87312</c:v>
                </c:pt>
                <c:pt idx="29">
                  <c:v>87231</c:v>
                </c:pt>
                <c:pt idx="30">
                  <c:v>87616</c:v>
                </c:pt>
                <c:pt idx="31">
                  <c:v>88301</c:v>
                </c:pt>
                <c:pt idx="32">
                  <c:v>89539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5E-4EF2-9B38-772F929DA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99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</c:valAx>
      <c:valAx>
        <c:axId val="1353300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INFECTED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MODEL'!$B$23:$B$204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MODEL'!$U$23:$U$204</c:f>
              <c:numCache>
                <c:formatCode>0</c:formatCode>
                <c:ptCount val="182"/>
                <c:pt idx="0" formatCode="General">
                  <c:v>5529</c:v>
                </c:pt>
                <c:pt idx="1">
                  <c:v>6392</c:v>
                </c:pt>
                <c:pt idx="2" formatCode="General">
                  <c:v>7907</c:v>
                </c:pt>
                <c:pt idx="3" formatCode="General">
                  <c:v>10122</c:v>
                </c:pt>
                <c:pt idx="4" formatCode="General">
                  <c:v>11488</c:v>
                </c:pt>
                <c:pt idx="5" formatCode="General">
                  <c:v>14555</c:v>
                </c:pt>
                <c:pt idx="6" formatCode="General">
                  <c:v>17931</c:v>
                </c:pt>
                <c:pt idx="7" formatCode="General">
                  <c:v>20848</c:v>
                </c:pt>
                <c:pt idx="8" formatCode="General">
                  <c:v>24254</c:v>
                </c:pt>
                <c:pt idx="9" formatCode="General">
                  <c:v>26846</c:v>
                </c:pt>
                <c:pt idx="10">
                  <c:v>32194</c:v>
                </c:pt>
                <c:pt idx="11" formatCode="General">
                  <c:v>38259</c:v>
                </c:pt>
                <c:pt idx="12" formatCode="General">
                  <c:v>43650</c:v>
                </c:pt>
                <c:pt idx="13" formatCode="General">
                  <c:v>49661</c:v>
                </c:pt>
                <c:pt idx="14" formatCode="General">
                  <c:v>54495</c:v>
                </c:pt>
                <c:pt idx="15" formatCode="General">
                  <c:v>58198</c:v>
                </c:pt>
                <c:pt idx="16" formatCode="General">
                  <c:v>61757</c:v>
                </c:pt>
                <c:pt idx="17" formatCode="General">
                  <c:v>66492</c:v>
                </c:pt>
                <c:pt idx="18" formatCode="General">
                  <c:v>71066</c:v>
                </c:pt>
                <c:pt idx="19" formatCode="General">
                  <c:v>74755</c:v>
                </c:pt>
                <c:pt idx="20" formatCode="General">
                  <c:v>77454</c:v>
                </c:pt>
                <c:pt idx="21" formatCode="General">
                  <c:v>79785</c:v>
                </c:pt>
                <c:pt idx="22" formatCode="General">
                  <c:v>82109</c:v>
                </c:pt>
                <c:pt idx="23" formatCode="General">
                  <c:v>82919</c:v>
                </c:pt>
                <c:pt idx="24" formatCode="General">
                  <c:v>84721</c:v>
                </c:pt>
                <c:pt idx="25" formatCode="General">
                  <c:v>86344</c:v>
                </c:pt>
                <c:pt idx="26" formatCode="General">
                  <c:v>86943</c:v>
                </c:pt>
                <c:pt idx="27" formatCode="General">
                  <c:v>87068</c:v>
                </c:pt>
                <c:pt idx="28" formatCode="General">
                  <c:v>87861</c:v>
                </c:pt>
                <c:pt idx="29" formatCode="General">
                  <c:v>88544</c:v>
                </c:pt>
                <c:pt idx="30" formatCode="General">
                  <c:v>88409</c:v>
                </c:pt>
                <c:pt idx="31" formatCode="General">
                  <c:v>88717</c:v>
                </c:pt>
                <c:pt idx="32" formatCode="General">
                  <c:v>89305</c:v>
                </c:pt>
                <c:pt idx="33" formatCode="General">
                  <c:v>90403</c:v>
                </c:pt>
                <c:pt idx="34" formatCode="General">
                  <c:v>90955</c:v>
                </c:pt>
                <c:pt idx="35" formatCode="General">
                  <c:v>91204</c:v>
                </c:pt>
                <c:pt idx="36" formatCode="General">
                  <c:v>91161</c:v>
                </c:pt>
                <c:pt idx="37" formatCode="General">
                  <c:v>90838</c:v>
                </c:pt>
                <c:pt idx="38" formatCode="General">
                  <c:v>90248</c:v>
                </c:pt>
                <c:pt idx="39" formatCode="General">
                  <c:v>89406</c:v>
                </c:pt>
                <c:pt idx="40" formatCode="General">
                  <c:v>88327</c:v>
                </c:pt>
                <c:pt idx="41" formatCode="General">
                  <c:v>87025</c:v>
                </c:pt>
                <c:pt idx="42" formatCode="General">
                  <c:v>85516</c:v>
                </c:pt>
                <c:pt idx="43" formatCode="General">
                  <c:v>83814</c:v>
                </c:pt>
                <c:pt idx="44" formatCode="General">
                  <c:v>81934</c:v>
                </c:pt>
                <c:pt idx="45" formatCode="General">
                  <c:v>79891</c:v>
                </c:pt>
                <c:pt idx="46" formatCode="General">
                  <c:v>77699</c:v>
                </c:pt>
                <c:pt idx="47" formatCode="General">
                  <c:v>75373</c:v>
                </c:pt>
                <c:pt idx="48" formatCode="General">
                  <c:v>72927</c:v>
                </c:pt>
                <c:pt idx="49" formatCode="General">
                  <c:v>70375</c:v>
                </c:pt>
                <c:pt idx="50" formatCode="General">
                  <c:v>67730</c:v>
                </c:pt>
                <c:pt idx="51" formatCode="General">
                  <c:v>65006</c:v>
                </c:pt>
                <c:pt idx="52" formatCode="General">
                  <c:v>62217</c:v>
                </c:pt>
                <c:pt idx="53" formatCode="General">
                  <c:v>59377</c:v>
                </c:pt>
                <c:pt idx="54" formatCode="General">
                  <c:v>56499</c:v>
                </c:pt>
                <c:pt idx="55" formatCode="General">
                  <c:v>53596</c:v>
                </c:pt>
                <c:pt idx="56" formatCode="General">
                  <c:v>50681</c:v>
                </c:pt>
                <c:pt idx="57" formatCode="General">
                  <c:v>47768</c:v>
                </c:pt>
                <c:pt idx="58" formatCode="General">
                  <c:v>44869</c:v>
                </c:pt>
                <c:pt idx="59" formatCode="General">
                  <c:v>41998</c:v>
                </c:pt>
                <c:pt idx="60" formatCode="General">
                  <c:v>39166</c:v>
                </c:pt>
                <c:pt idx="61" formatCode="General">
                  <c:v>36386</c:v>
                </c:pt>
                <c:pt idx="62" formatCode="General">
                  <c:v>33670</c:v>
                </c:pt>
                <c:pt idx="63" formatCode="General">
                  <c:v>31028</c:v>
                </c:pt>
                <c:pt idx="64" formatCode="General">
                  <c:v>28471</c:v>
                </c:pt>
                <c:pt idx="65" formatCode="General">
                  <c:v>26009</c:v>
                </c:pt>
                <c:pt idx="66" formatCode="General">
                  <c:v>23650</c:v>
                </c:pt>
                <c:pt idx="67" formatCode="General">
                  <c:v>21402</c:v>
                </c:pt>
                <c:pt idx="68" formatCode="General">
                  <c:v>19271</c:v>
                </c:pt>
                <c:pt idx="69" formatCode="General">
                  <c:v>17263</c:v>
                </c:pt>
                <c:pt idx="70" formatCode="General">
                  <c:v>15382</c:v>
                </c:pt>
                <c:pt idx="71" formatCode="General">
                  <c:v>13631</c:v>
                </c:pt>
                <c:pt idx="72" formatCode="General">
                  <c:v>12011</c:v>
                </c:pt>
                <c:pt idx="73" formatCode="General">
                  <c:v>10522</c:v>
                </c:pt>
                <c:pt idx="74" formatCode="General">
                  <c:v>9162</c:v>
                </c:pt>
                <c:pt idx="75" formatCode="General">
                  <c:v>7929</c:v>
                </c:pt>
                <c:pt idx="76" formatCode="General">
                  <c:v>6818</c:v>
                </c:pt>
                <c:pt idx="77" formatCode="General">
                  <c:v>5825</c:v>
                </c:pt>
                <c:pt idx="78" formatCode="General">
                  <c:v>4944</c:v>
                </c:pt>
                <c:pt idx="79" formatCode="General">
                  <c:v>4168</c:v>
                </c:pt>
                <c:pt idx="80" formatCode="General">
                  <c:v>3490</c:v>
                </c:pt>
                <c:pt idx="81" formatCode="General">
                  <c:v>2902</c:v>
                </c:pt>
                <c:pt idx="82" formatCode="General">
                  <c:v>2396</c:v>
                </c:pt>
                <c:pt idx="83" formatCode="General">
                  <c:v>1964</c:v>
                </c:pt>
                <c:pt idx="84" formatCode="General">
                  <c:v>1598</c:v>
                </c:pt>
                <c:pt idx="85" formatCode="General">
                  <c:v>1291</c:v>
                </c:pt>
                <c:pt idx="86" formatCode="General">
                  <c:v>1035</c:v>
                </c:pt>
                <c:pt idx="87" formatCode="General">
                  <c:v>824</c:v>
                </c:pt>
                <c:pt idx="88" formatCode="General">
                  <c:v>651</c:v>
                </c:pt>
                <c:pt idx="89" formatCode="General">
                  <c:v>510</c:v>
                </c:pt>
                <c:pt idx="90" formatCode="General">
                  <c:v>397</c:v>
                </c:pt>
                <c:pt idx="91" formatCode="General">
                  <c:v>306</c:v>
                </c:pt>
                <c:pt idx="92" formatCode="General">
                  <c:v>234</c:v>
                </c:pt>
                <c:pt idx="93" formatCode="General">
                  <c:v>178</c:v>
                </c:pt>
                <c:pt idx="94" formatCode="General">
                  <c:v>134</c:v>
                </c:pt>
                <c:pt idx="95" formatCode="General">
                  <c:v>100</c:v>
                </c:pt>
                <c:pt idx="96" formatCode="General">
                  <c:v>74</c:v>
                </c:pt>
                <c:pt idx="97" formatCode="General">
                  <c:v>54</c:v>
                </c:pt>
                <c:pt idx="98" formatCode="General">
                  <c:v>39</c:v>
                </c:pt>
                <c:pt idx="99" formatCode="General">
                  <c:v>28</c:v>
                </c:pt>
                <c:pt idx="100" formatCode="General">
                  <c:v>20</c:v>
                </c:pt>
                <c:pt idx="101" formatCode="General">
                  <c:v>14</c:v>
                </c:pt>
                <c:pt idx="102" formatCode="General">
                  <c:v>9</c:v>
                </c:pt>
                <c:pt idx="103" formatCode="General">
                  <c:v>6</c:v>
                </c:pt>
                <c:pt idx="104" formatCode="General">
                  <c:v>4</c:v>
                </c:pt>
                <c:pt idx="105" formatCode="General">
                  <c:v>2</c:v>
                </c:pt>
                <c:pt idx="106" formatCode="General">
                  <c:v>1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  <c:pt idx="19">
                  <c:v>74974</c:v>
                </c:pt>
                <c:pt idx="20">
                  <c:v>77488</c:v>
                </c:pt>
                <c:pt idx="21">
                  <c:v>80002</c:v>
                </c:pt>
                <c:pt idx="22">
                  <c:v>80925</c:v>
                </c:pt>
                <c:pt idx="23">
                  <c:v>82897</c:v>
                </c:pt>
                <c:pt idx="24">
                  <c:v>84689</c:v>
                </c:pt>
                <c:pt idx="25">
                  <c:v>85407</c:v>
                </c:pt>
                <c:pt idx="26" formatCode="0">
                  <c:v>85610</c:v>
                </c:pt>
                <c:pt idx="27">
                  <c:v>86524</c:v>
                </c:pt>
                <c:pt idx="28">
                  <c:v>87312</c:v>
                </c:pt>
                <c:pt idx="29">
                  <c:v>87231</c:v>
                </c:pt>
                <c:pt idx="30">
                  <c:v>87616</c:v>
                </c:pt>
                <c:pt idx="31">
                  <c:v>88301</c:v>
                </c:pt>
                <c:pt idx="32">
                  <c:v>89539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39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RECOVERED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MODEL'!$B$23:$B$204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MODEL'!$Y$23:$Y$204</c:f>
              <c:numCache>
                <c:formatCode>0</c:formatCode>
                <c:ptCount val="182"/>
                <c:pt idx="0" formatCode="General">
                  <c:v>374</c:v>
                </c:pt>
                <c:pt idx="1">
                  <c:v>745</c:v>
                </c:pt>
                <c:pt idx="2" formatCode="General">
                  <c:v>808</c:v>
                </c:pt>
                <c:pt idx="3" formatCode="General">
                  <c:v>902</c:v>
                </c:pt>
                <c:pt idx="4" formatCode="General">
                  <c:v>1452</c:v>
                </c:pt>
                <c:pt idx="5" formatCode="General">
                  <c:v>1603</c:v>
                </c:pt>
                <c:pt idx="6" formatCode="General">
                  <c:v>1715</c:v>
                </c:pt>
                <c:pt idx="7" formatCode="General">
                  <c:v>2301</c:v>
                </c:pt>
                <c:pt idx="8" formatCode="General">
                  <c:v>2921</c:v>
                </c:pt>
                <c:pt idx="9" formatCode="General">
                  <c:v>3536</c:v>
                </c:pt>
                <c:pt idx="10">
                  <c:v>4508</c:v>
                </c:pt>
                <c:pt idx="11" formatCode="General">
                  <c:v>5117</c:v>
                </c:pt>
                <c:pt idx="12" formatCode="General">
                  <c:v>6894</c:v>
                </c:pt>
                <c:pt idx="13" formatCode="General">
                  <c:v>8712</c:v>
                </c:pt>
                <c:pt idx="14" formatCode="General">
                  <c:v>11198</c:v>
                </c:pt>
                <c:pt idx="15" formatCode="General">
                  <c:v>14272</c:v>
                </c:pt>
                <c:pt idx="16" formatCode="General">
                  <c:v>16876</c:v>
                </c:pt>
                <c:pt idx="17" formatCode="General">
                  <c:v>19119</c:v>
                </c:pt>
                <c:pt idx="18" formatCode="General">
                  <c:v>21748</c:v>
                </c:pt>
                <c:pt idx="19" formatCode="General">
                  <c:v>25263</c:v>
                </c:pt>
                <c:pt idx="20" formatCode="General">
                  <c:v>29483</c:v>
                </c:pt>
                <c:pt idx="21" formatCode="General">
                  <c:v>33372</c:v>
                </c:pt>
                <c:pt idx="22" formatCode="General">
                  <c:v>37147</c:v>
                </c:pt>
                <c:pt idx="23" formatCode="General">
                  <c:v>41112</c:v>
                </c:pt>
                <c:pt idx="24" formatCode="General">
                  <c:v>43551</c:v>
                </c:pt>
                <c:pt idx="25" formatCode="General">
                  <c:v>46374</c:v>
                </c:pt>
                <c:pt idx="26" formatCode="General">
                  <c:v>51244</c:v>
                </c:pt>
                <c:pt idx="27" formatCode="General">
                  <c:v>55462</c:v>
                </c:pt>
                <c:pt idx="28" formatCode="General">
                  <c:v>59027</c:v>
                </c:pt>
                <c:pt idx="29" formatCode="General">
                  <c:v>62502</c:v>
                </c:pt>
                <c:pt idx="30" formatCode="General">
                  <c:v>65831</c:v>
                </c:pt>
                <c:pt idx="31" formatCode="General">
                  <c:v>68214</c:v>
                </c:pt>
                <c:pt idx="32" formatCode="General">
                  <c:v>71059</c:v>
                </c:pt>
                <c:pt idx="33" formatCode="General">
                  <c:v>74471</c:v>
                </c:pt>
                <c:pt idx="34" formatCode="General">
                  <c:v>78145</c:v>
                </c:pt>
                <c:pt idx="35" formatCode="General">
                  <c:v>81866</c:v>
                </c:pt>
                <c:pt idx="36" formatCode="General">
                  <c:v>85626</c:v>
                </c:pt>
                <c:pt idx="37" formatCode="General">
                  <c:v>89416</c:v>
                </c:pt>
                <c:pt idx="38" formatCode="General">
                  <c:v>93227</c:v>
                </c:pt>
                <c:pt idx="39" formatCode="General">
                  <c:v>97052</c:v>
                </c:pt>
                <c:pt idx="40" formatCode="General">
                  <c:v>100884</c:v>
                </c:pt>
                <c:pt idx="41" formatCode="General">
                  <c:v>104715</c:v>
                </c:pt>
                <c:pt idx="42" formatCode="General">
                  <c:v>108539</c:v>
                </c:pt>
                <c:pt idx="43" formatCode="General">
                  <c:v>112350</c:v>
                </c:pt>
                <c:pt idx="44" formatCode="General">
                  <c:v>116142</c:v>
                </c:pt>
                <c:pt idx="45" formatCode="General">
                  <c:v>119910</c:v>
                </c:pt>
                <c:pt idx="46" formatCode="General">
                  <c:v>123648</c:v>
                </c:pt>
                <c:pt idx="47" formatCode="General">
                  <c:v>127352</c:v>
                </c:pt>
                <c:pt idx="48" formatCode="General">
                  <c:v>131018</c:v>
                </c:pt>
                <c:pt idx="49" formatCode="General">
                  <c:v>134643</c:v>
                </c:pt>
                <c:pt idx="50" formatCode="General">
                  <c:v>138222</c:v>
                </c:pt>
                <c:pt idx="51" formatCode="General">
                  <c:v>141753</c:v>
                </c:pt>
                <c:pt idx="52" formatCode="General">
                  <c:v>145233</c:v>
                </c:pt>
                <c:pt idx="53" formatCode="General">
                  <c:v>148660</c:v>
                </c:pt>
                <c:pt idx="54" formatCode="General">
                  <c:v>152033</c:v>
                </c:pt>
                <c:pt idx="55" formatCode="General">
                  <c:v>155350</c:v>
                </c:pt>
                <c:pt idx="56" formatCode="General">
                  <c:v>158610</c:v>
                </c:pt>
                <c:pt idx="57" formatCode="General">
                  <c:v>161812</c:v>
                </c:pt>
                <c:pt idx="58" formatCode="General">
                  <c:v>164956</c:v>
                </c:pt>
                <c:pt idx="59" formatCode="General">
                  <c:v>168043</c:v>
                </c:pt>
                <c:pt idx="60" formatCode="General">
                  <c:v>171073</c:v>
                </c:pt>
                <c:pt idx="61" formatCode="General">
                  <c:v>174047</c:v>
                </c:pt>
                <c:pt idx="62" formatCode="General">
                  <c:v>176967</c:v>
                </c:pt>
                <c:pt idx="63" formatCode="General">
                  <c:v>179834</c:v>
                </c:pt>
                <c:pt idx="64" formatCode="General">
                  <c:v>182651</c:v>
                </c:pt>
                <c:pt idx="65" formatCode="General">
                  <c:v>185420</c:v>
                </c:pt>
                <c:pt idx="66" formatCode="General">
                  <c:v>188143</c:v>
                </c:pt>
                <c:pt idx="67" formatCode="General">
                  <c:v>190824</c:v>
                </c:pt>
                <c:pt idx="68" formatCode="General">
                  <c:v>193466</c:v>
                </c:pt>
                <c:pt idx="69" formatCode="General">
                  <c:v>196073</c:v>
                </c:pt>
                <c:pt idx="70" formatCode="General">
                  <c:v>198648</c:v>
                </c:pt>
                <c:pt idx="71" formatCode="General">
                  <c:v>201195</c:v>
                </c:pt>
                <c:pt idx="72" formatCode="General">
                  <c:v>203718</c:v>
                </c:pt>
                <c:pt idx="73" formatCode="General">
                  <c:v>206220</c:v>
                </c:pt>
                <c:pt idx="74" formatCode="General">
                  <c:v>208706</c:v>
                </c:pt>
                <c:pt idx="75" formatCode="General">
                  <c:v>211179</c:v>
                </c:pt>
                <c:pt idx="76" formatCode="General">
                  <c:v>213643</c:v>
                </c:pt>
                <c:pt idx="77" formatCode="General">
                  <c:v>216102</c:v>
                </c:pt>
                <c:pt idx="78" formatCode="General">
                  <c:v>218559</c:v>
                </c:pt>
                <c:pt idx="79" formatCode="General">
                  <c:v>221018</c:v>
                </c:pt>
                <c:pt idx="80" formatCode="General">
                  <c:v>223482</c:v>
                </c:pt>
                <c:pt idx="81" formatCode="General">
                  <c:v>225953</c:v>
                </c:pt>
                <c:pt idx="82" formatCode="General">
                  <c:v>228435</c:v>
                </c:pt>
                <c:pt idx="83" formatCode="General">
                  <c:v>230929</c:v>
                </c:pt>
                <c:pt idx="84" formatCode="General">
                  <c:v>233438</c:v>
                </c:pt>
                <c:pt idx="85" formatCode="General">
                  <c:v>235964</c:v>
                </c:pt>
                <c:pt idx="86" formatCode="General">
                  <c:v>238509</c:v>
                </c:pt>
                <c:pt idx="87" formatCode="General">
                  <c:v>241074</c:v>
                </c:pt>
                <c:pt idx="88" formatCode="General">
                  <c:v>243661</c:v>
                </c:pt>
                <c:pt idx="89" formatCode="General">
                  <c:v>246271</c:v>
                </c:pt>
                <c:pt idx="90" formatCode="General">
                  <c:v>248906</c:v>
                </c:pt>
                <c:pt idx="91" formatCode="General">
                  <c:v>251566</c:v>
                </c:pt>
                <c:pt idx="92" formatCode="General">
                  <c:v>254252</c:v>
                </c:pt>
                <c:pt idx="93" formatCode="General">
                  <c:v>256965</c:v>
                </c:pt>
                <c:pt idx="94" formatCode="General">
                  <c:v>259705</c:v>
                </c:pt>
                <c:pt idx="95" formatCode="General">
                  <c:v>262473</c:v>
                </c:pt>
                <c:pt idx="96" formatCode="General">
                  <c:v>265270</c:v>
                </c:pt>
                <c:pt idx="97" formatCode="General">
                  <c:v>268096</c:v>
                </c:pt>
                <c:pt idx="98" formatCode="General">
                  <c:v>270952</c:v>
                </c:pt>
                <c:pt idx="99" formatCode="General">
                  <c:v>273838</c:v>
                </c:pt>
                <c:pt idx="100" formatCode="General">
                  <c:v>276754</c:v>
                </c:pt>
                <c:pt idx="101" formatCode="General">
                  <c:v>279701</c:v>
                </c:pt>
                <c:pt idx="102" formatCode="General">
                  <c:v>282679</c:v>
                </c:pt>
                <c:pt idx="103" formatCode="General">
                  <c:v>285689</c:v>
                </c:pt>
                <c:pt idx="104" formatCode="General">
                  <c:v>288731</c:v>
                </c:pt>
                <c:pt idx="105" formatCode="General">
                  <c:v>291805</c:v>
                </c:pt>
                <c:pt idx="106" formatCode="General">
                  <c:v>294912</c:v>
                </c:pt>
                <c:pt idx="107" formatCode="General">
                  <c:v>298052</c:v>
                </c:pt>
                <c:pt idx="108" formatCode="General">
                  <c:v>301225</c:v>
                </c:pt>
                <c:pt idx="109" formatCode="General">
                  <c:v>304432</c:v>
                </c:pt>
                <c:pt idx="110" formatCode="General">
                  <c:v>307673</c:v>
                </c:pt>
                <c:pt idx="111" formatCode="General">
                  <c:v>310949</c:v>
                </c:pt>
                <c:pt idx="112" formatCode="General">
                  <c:v>314260</c:v>
                </c:pt>
                <c:pt idx="113" formatCode="General">
                  <c:v>317606</c:v>
                </c:pt>
                <c:pt idx="114" formatCode="General">
                  <c:v>320988</c:v>
                </c:pt>
                <c:pt idx="115" formatCode="General">
                  <c:v>324406</c:v>
                </c:pt>
                <c:pt idx="116" formatCode="General">
                  <c:v>327860</c:v>
                </c:pt>
                <c:pt idx="117" formatCode="General">
                  <c:v>331351</c:v>
                </c:pt>
                <c:pt idx="118" formatCode="General">
                  <c:v>334879</c:v>
                </c:pt>
                <c:pt idx="119" formatCode="General">
                  <c:v>338445</c:v>
                </c:pt>
                <c:pt idx="120" formatCode="General">
                  <c:v>342049</c:v>
                </c:pt>
                <c:pt idx="121" formatCode="General">
                  <c:v>345691</c:v>
                </c:pt>
                <c:pt idx="122" formatCode="General">
                  <c:v>349372</c:v>
                </c:pt>
                <c:pt idx="123" formatCode="General">
                  <c:v>353092</c:v>
                </c:pt>
                <c:pt idx="124" formatCode="General">
                  <c:v>356852</c:v>
                </c:pt>
                <c:pt idx="125" formatCode="General">
                  <c:v>360652</c:v>
                </c:pt>
                <c:pt idx="126" formatCode="General">
                  <c:v>364492</c:v>
                </c:pt>
                <c:pt idx="127" formatCode="General">
                  <c:v>368373</c:v>
                </c:pt>
                <c:pt idx="128" formatCode="General">
                  <c:v>372295</c:v>
                </c:pt>
                <c:pt idx="129" formatCode="General">
                  <c:v>376259</c:v>
                </c:pt>
                <c:pt idx="130" formatCode="General">
                  <c:v>380265</c:v>
                </c:pt>
                <c:pt idx="131" formatCode="General">
                  <c:v>384314</c:v>
                </c:pt>
                <c:pt idx="132" formatCode="General">
                  <c:v>388406</c:v>
                </c:pt>
                <c:pt idx="133" formatCode="General">
                  <c:v>392542</c:v>
                </c:pt>
                <c:pt idx="134" formatCode="General">
                  <c:v>396722</c:v>
                </c:pt>
                <c:pt idx="135" formatCode="General">
                  <c:v>400946</c:v>
                </c:pt>
                <c:pt idx="136" formatCode="General">
                  <c:v>405215</c:v>
                </c:pt>
                <c:pt idx="137" formatCode="General">
                  <c:v>409530</c:v>
                </c:pt>
                <c:pt idx="138" formatCode="General">
                  <c:v>413891</c:v>
                </c:pt>
                <c:pt idx="139" formatCode="General">
                  <c:v>418298</c:v>
                </c:pt>
                <c:pt idx="140" formatCode="General">
                  <c:v>422752</c:v>
                </c:pt>
                <c:pt idx="141" formatCode="General">
                  <c:v>427253</c:v>
                </c:pt>
                <c:pt idx="142" formatCode="General">
                  <c:v>431802</c:v>
                </c:pt>
                <c:pt idx="143" formatCode="General">
                  <c:v>436400</c:v>
                </c:pt>
                <c:pt idx="144" formatCode="General">
                  <c:v>441047</c:v>
                </c:pt>
                <c:pt idx="145" formatCode="General">
                  <c:v>445743</c:v>
                </c:pt>
                <c:pt idx="146" formatCode="General">
                  <c:v>450489</c:v>
                </c:pt>
                <c:pt idx="147" formatCode="General">
                  <c:v>455286</c:v>
                </c:pt>
                <c:pt idx="148" formatCode="General">
                  <c:v>460134</c:v>
                </c:pt>
                <c:pt idx="149" formatCode="General">
                  <c:v>465033</c:v>
                </c:pt>
                <c:pt idx="150" formatCode="General">
                  <c:v>469985</c:v>
                </c:pt>
                <c:pt idx="151" formatCode="General">
                  <c:v>474989</c:v>
                </c:pt>
                <c:pt idx="152" formatCode="General">
                  <c:v>480047</c:v>
                </c:pt>
                <c:pt idx="153" formatCode="General">
                  <c:v>485158</c:v>
                </c:pt>
                <c:pt idx="154" formatCode="General">
                  <c:v>490324</c:v>
                </c:pt>
                <c:pt idx="155" formatCode="General">
                  <c:v>495545</c:v>
                </c:pt>
                <c:pt idx="156" formatCode="General">
                  <c:v>500822</c:v>
                </c:pt>
                <c:pt idx="157" formatCode="General">
                  <c:v>506155</c:v>
                </c:pt>
                <c:pt idx="158" formatCode="General">
                  <c:v>511545</c:v>
                </c:pt>
                <c:pt idx="159" formatCode="General">
                  <c:v>516992</c:v>
                </c:pt>
                <c:pt idx="160" formatCode="General">
                  <c:v>522497</c:v>
                </c:pt>
                <c:pt idx="161" formatCode="General">
                  <c:v>528061</c:v>
                </c:pt>
                <c:pt idx="162" formatCode="General">
                  <c:v>533684</c:v>
                </c:pt>
                <c:pt idx="163" formatCode="General">
                  <c:v>539367</c:v>
                </c:pt>
                <c:pt idx="164" formatCode="General">
                  <c:v>545110</c:v>
                </c:pt>
                <c:pt idx="165" formatCode="General">
                  <c:v>550914</c:v>
                </c:pt>
                <c:pt idx="166" formatCode="General">
                  <c:v>556780</c:v>
                </c:pt>
                <c:pt idx="167" formatCode="General">
                  <c:v>562709</c:v>
                </c:pt>
                <c:pt idx="168" formatCode="General">
                  <c:v>568701</c:v>
                </c:pt>
                <c:pt idx="169" formatCode="General">
                  <c:v>574757</c:v>
                </c:pt>
                <c:pt idx="170" formatCode="General">
                  <c:v>580877</c:v>
                </c:pt>
                <c:pt idx="171" formatCode="General">
                  <c:v>587062</c:v>
                </c:pt>
                <c:pt idx="172" formatCode="General">
                  <c:v>593313</c:v>
                </c:pt>
                <c:pt idx="173" formatCode="General">
                  <c:v>599631</c:v>
                </c:pt>
                <c:pt idx="174" formatCode="General">
                  <c:v>606016</c:v>
                </c:pt>
                <c:pt idx="175" formatCode="General">
                  <c:v>612469</c:v>
                </c:pt>
                <c:pt idx="176" formatCode="General">
                  <c:v>618991</c:v>
                </c:pt>
                <c:pt idx="177" formatCode="General">
                  <c:v>625582</c:v>
                </c:pt>
                <c:pt idx="178" formatCode="General">
                  <c:v>632243</c:v>
                </c:pt>
                <c:pt idx="179" formatCode="General">
                  <c:v>638975</c:v>
                </c:pt>
                <c:pt idx="180" formatCode="General">
                  <c:v>645779</c:v>
                </c:pt>
                <c:pt idx="181" formatCode="General">
                  <c:v>652655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2-43E6-806D-9BF798FE58C8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MODEL'!$X$23:$X$204</c:f>
              <c:numCache>
                <c:formatCode>General</c:formatCode>
                <c:ptCount val="182"/>
                <c:pt idx="0">
                  <c:v>517</c:v>
                </c:pt>
                <c:pt idx="1">
                  <c:v>517</c:v>
                </c:pt>
                <c:pt idx="2">
                  <c:v>571</c:v>
                </c:pt>
                <c:pt idx="3">
                  <c:v>1028</c:v>
                </c:pt>
                <c:pt idx="4">
                  <c:v>1081</c:v>
                </c:pt>
                <c:pt idx="5">
                  <c:v>1107</c:v>
                </c:pt>
                <c:pt idx="6">
                  <c:v>1588</c:v>
                </c:pt>
                <c:pt idx="7">
                  <c:v>2125</c:v>
                </c:pt>
                <c:pt idx="8">
                  <c:v>2575</c:v>
                </c:pt>
                <c:pt idx="9">
                  <c:v>3355</c:v>
                </c:pt>
                <c:pt idx="10">
                  <c:v>3794</c:v>
                </c:pt>
                <c:pt idx="11">
                  <c:v>5367</c:v>
                </c:pt>
                <c:pt idx="12">
                  <c:v>7015</c:v>
                </c:pt>
                <c:pt idx="13">
                  <c:v>9357</c:v>
                </c:pt>
                <c:pt idx="14">
                  <c:v>12285</c:v>
                </c:pt>
                <c:pt idx="15">
                  <c:v>14709</c:v>
                </c:pt>
                <c:pt idx="16">
                  <c:v>16780</c:v>
                </c:pt>
                <c:pt idx="17">
                  <c:v>19259</c:v>
                </c:pt>
                <c:pt idx="18">
                  <c:v>22647</c:v>
                </c:pt>
                <c:pt idx="19">
                  <c:v>26743</c:v>
                </c:pt>
                <c:pt idx="20">
                  <c:v>30513</c:v>
                </c:pt>
                <c:pt idx="21">
                  <c:v>34219</c:v>
                </c:pt>
                <c:pt idx="22">
                  <c:v>38080</c:v>
                </c:pt>
                <c:pt idx="23">
                  <c:v>40437</c:v>
                </c:pt>
                <c:pt idx="24">
                  <c:v>43208</c:v>
                </c:pt>
                <c:pt idx="25">
                  <c:v>48021</c:v>
                </c:pt>
                <c:pt idx="26">
                  <c:v>52165</c:v>
                </c:pt>
                <c:pt idx="27">
                  <c:v>55668</c:v>
                </c:pt>
                <c:pt idx="28">
                  <c:v>59109</c:v>
                </c:pt>
                <c:pt idx="29">
                  <c:v>62391</c:v>
                </c:pt>
                <c:pt idx="30">
                  <c:v>64727</c:v>
                </c:pt>
                <c:pt idx="31">
                  <c:v>67504</c:v>
                </c:pt>
                <c:pt idx="32">
                  <c:v>70853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82-43E6-806D-9BF798FE5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39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AND RECOVERED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dI/dt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'SPANISH SIRS MODEL'!$B$4:$B$204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cat>
          <c: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17</c:v>
                </c:pt>
                <c:pt idx="5">
                  <c:v>13</c:v>
                </c:pt>
                <c:pt idx="6">
                  <c:v>39</c:v>
                </c:pt>
                <c:pt idx="7">
                  <c:v>36</c:v>
                </c:pt>
                <c:pt idx="8">
                  <c:v>44</c:v>
                </c:pt>
                <c:pt idx="9">
                  <c:v>56</c:v>
                </c:pt>
                <c:pt idx="10">
                  <c:v>36</c:v>
                </c:pt>
                <c:pt idx="11">
                  <c:v>139</c:v>
                </c:pt>
                <c:pt idx="12">
                  <c:v>67</c:v>
                </c:pt>
                <c:pt idx="13">
                  <c:v>166</c:v>
                </c:pt>
                <c:pt idx="14">
                  <c:v>387</c:v>
                </c:pt>
                <c:pt idx="15">
                  <c:v>615</c:v>
                </c:pt>
                <c:pt idx="16">
                  <c:v>412</c:v>
                </c:pt>
                <c:pt idx="17">
                  <c:v>868</c:v>
                </c:pt>
                <c:pt idx="18">
                  <c:v>1998</c:v>
                </c:pt>
                <c:pt idx="19">
                  <c:v>772</c:v>
                </c:pt>
                <c:pt idx="20">
                  <c:v>1358</c:v>
                </c:pt>
                <c:pt idx="21">
                  <c:v>1993</c:v>
                </c:pt>
                <c:pt idx="22">
                  <c:v>1236</c:v>
                </c:pt>
                <c:pt idx="23">
                  <c:v>2785</c:v>
                </c:pt>
                <c:pt idx="24">
                  <c:v>3089</c:v>
                </c:pt>
                <c:pt idx="25">
                  <c:v>2690</c:v>
                </c:pt>
                <c:pt idx="26">
                  <c:v>3163</c:v>
                </c:pt>
                <c:pt idx="27">
                  <c:v>2429</c:v>
                </c:pt>
                <c:pt idx="28" formatCode="0">
                  <c:v>5049</c:v>
                </c:pt>
                <c:pt idx="29" formatCode="0">
                  <c:v>5803</c:v>
                </c:pt>
                <c:pt idx="30" formatCode="0">
                  <c:v>5228</c:v>
                </c:pt>
                <c:pt idx="31" formatCode="0">
                  <c:v>5905</c:v>
                </c:pt>
                <c:pt idx="32" formatCode="0">
                  <c:v>4818</c:v>
                </c:pt>
                <c:pt idx="33" formatCode="0">
                  <c:v>3744</c:v>
                </c:pt>
                <c:pt idx="34" formatCode="0">
                  <c:v>3630</c:v>
                </c:pt>
                <c:pt idx="35" formatCode="0">
                  <c:v>4862</c:v>
                </c:pt>
                <c:pt idx="36" formatCode="0">
                  <c:v>4740</c:v>
                </c:pt>
                <c:pt idx="37" formatCode="0">
                  <c:v>3884</c:v>
                </c:pt>
                <c:pt idx="38" formatCode="0">
                  <c:v>2890</c:v>
                </c:pt>
                <c:pt idx="39" formatCode="0">
                  <c:v>2514</c:v>
                </c:pt>
                <c:pt idx="40" formatCode="0">
                  <c:v>2514</c:v>
                </c:pt>
                <c:pt idx="41" formatCode="0">
                  <c:v>923</c:v>
                </c:pt>
                <c:pt idx="42" formatCode="0">
                  <c:v>1972</c:v>
                </c:pt>
                <c:pt idx="43" formatCode="0">
                  <c:v>1792</c:v>
                </c:pt>
                <c:pt idx="44" formatCode="0">
                  <c:v>718</c:v>
                </c:pt>
                <c:pt idx="45" formatCode="0">
                  <c:v>203</c:v>
                </c:pt>
                <c:pt idx="46" formatCode="0">
                  <c:v>914</c:v>
                </c:pt>
                <c:pt idx="47" formatCode="0">
                  <c:v>788</c:v>
                </c:pt>
                <c:pt idx="48" formatCode="0">
                  <c:v>-81</c:v>
                </c:pt>
                <c:pt idx="49" formatCode="0">
                  <c:v>385</c:v>
                </c:pt>
                <c:pt idx="50" formatCode="0">
                  <c:v>685</c:v>
                </c:pt>
                <c:pt idx="51" formatCode="0">
                  <c:v>1238</c:v>
                </c:pt>
                <c:pt idx="52" formatCode="0">
                  <c:v>864</c:v>
                </c:pt>
                <c:pt idx="53" formatCode="0">
                  <c:v>552</c:v>
                </c:pt>
                <c:pt idx="54" formatCode="0">
                  <c:v>249</c:v>
                </c:pt>
                <c:pt idx="55">
                  <c:v>-43</c:v>
                </c:pt>
                <c:pt idx="56">
                  <c:v>-323</c:v>
                </c:pt>
                <c:pt idx="57">
                  <c:v>-590</c:v>
                </c:pt>
                <c:pt idx="58">
                  <c:v>-842</c:v>
                </c:pt>
                <c:pt idx="59">
                  <c:v>-1079</c:v>
                </c:pt>
                <c:pt idx="60">
                  <c:v>-1302</c:v>
                </c:pt>
                <c:pt idx="61">
                  <c:v>-1509</c:v>
                </c:pt>
                <c:pt idx="62">
                  <c:v>-1702</c:v>
                </c:pt>
                <c:pt idx="63">
                  <c:v>-1880</c:v>
                </c:pt>
                <c:pt idx="64">
                  <c:v>-2043</c:v>
                </c:pt>
                <c:pt idx="65">
                  <c:v>-2192</c:v>
                </c:pt>
                <c:pt idx="66">
                  <c:v>-2326</c:v>
                </c:pt>
                <c:pt idx="67">
                  <c:v>-2446</c:v>
                </c:pt>
                <c:pt idx="68">
                  <c:v>-2552</c:v>
                </c:pt>
                <c:pt idx="69">
                  <c:v>-2645</c:v>
                </c:pt>
                <c:pt idx="70">
                  <c:v>-2724</c:v>
                </c:pt>
                <c:pt idx="71">
                  <c:v>-2789</c:v>
                </c:pt>
                <c:pt idx="72">
                  <c:v>-2840</c:v>
                </c:pt>
                <c:pt idx="73">
                  <c:v>-2878</c:v>
                </c:pt>
                <c:pt idx="74">
                  <c:v>-2903</c:v>
                </c:pt>
                <c:pt idx="75">
                  <c:v>-2915</c:v>
                </c:pt>
                <c:pt idx="76">
                  <c:v>-2913</c:v>
                </c:pt>
                <c:pt idx="77">
                  <c:v>-2899</c:v>
                </c:pt>
                <c:pt idx="78">
                  <c:v>-2871</c:v>
                </c:pt>
                <c:pt idx="79">
                  <c:v>-2832</c:v>
                </c:pt>
                <c:pt idx="80">
                  <c:v>-2780</c:v>
                </c:pt>
                <c:pt idx="81">
                  <c:v>-2716</c:v>
                </c:pt>
                <c:pt idx="82">
                  <c:v>-2642</c:v>
                </c:pt>
                <c:pt idx="83">
                  <c:v>-2557</c:v>
                </c:pt>
                <c:pt idx="84">
                  <c:v>-2462</c:v>
                </c:pt>
                <c:pt idx="85">
                  <c:v>-2359</c:v>
                </c:pt>
                <c:pt idx="86">
                  <c:v>-2248</c:v>
                </c:pt>
                <c:pt idx="87">
                  <c:v>-2131</c:v>
                </c:pt>
                <c:pt idx="88">
                  <c:v>-2008</c:v>
                </c:pt>
                <c:pt idx="89">
                  <c:v>-1881</c:v>
                </c:pt>
                <c:pt idx="90">
                  <c:v>-1751</c:v>
                </c:pt>
                <c:pt idx="91">
                  <c:v>-1620</c:v>
                </c:pt>
                <c:pt idx="92">
                  <c:v>-1489</c:v>
                </c:pt>
                <c:pt idx="93">
                  <c:v>-1360</c:v>
                </c:pt>
                <c:pt idx="94">
                  <c:v>-1233</c:v>
                </c:pt>
                <c:pt idx="95">
                  <c:v>-1111</c:v>
                </c:pt>
                <c:pt idx="96">
                  <c:v>-993</c:v>
                </c:pt>
                <c:pt idx="97">
                  <c:v>-881</c:v>
                </c:pt>
                <c:pt idx="98">
                  <c:v>-776</c:v>
                </c:pt>
                <c:pt idx="99">
                  <c:v>-678</c:v>
                </c:pt>
                <c:pt idx="100">
                  <c:v>-588</c:v>
                </c:pt>
                <c:pt idx="101">
                  <c:v>-506</c:v>
                </c:pt>
                <c:pt idx="102">
                  <c:v>-432</c:v>
                </c:pt>
                <c:pt idx="103">
                  <c:v>-366</c:v>
                </c:pt>
                <c:pt idx="104">
                  <c:v>-307</c:v>
                </c:pt>
                <c:pt idx="105">
                  <c:v>-256</c:v>
                </c:pt>
                <c:pt idx="106">
                  <c:v>-211</c:v>
                </c:pt>
                <c:pt idx="107">
                  <c:v>-173</c:v>
                </c:pt>
                <c:pt idx="108">
                  <c:v>-141</c:v>
                </c:pt>
                <c:pt idx="109">
                  <c:v>-113</c:v>
                </c:pt>
                <c:pt idx="110">
                  <c:v>-91</c:v>
                </c:pt>
                <c:pt idx="111">
                  <c:v>-72</c:v>
                </c:pt>
                <c:pt idx="112">
                  <c:v>-56</c:v>
                </c:pt>
                <c:pt idx="113">
                  <c:v>-44</c:v>
                </c:pt>
                <c:pt idx="114">
                  <c:v>-34</c:v>
                </c:pt>
                <c:pt idx="115">
                  <c:v>-26</c:v>
                </c:pt>
                <c:pt idx="116">
                  <c:v>-20</c:v>
                </c:pt>
                <c:pt idx="117">
                  <c:v>-15</c:v>
                </c:pt>
                <c:pt idx="118">
                  <c:v>-11</c:v>
                </c:pt>
                <c:pt idx="119">
                  <c:v>-8</c:v>
                </c:pt>
                <c:pt idx="120">
                  <c:v>-6</c:v>
                </c:pt>
                <c:pt idx="121">
                  <c:v>-5</c:v>
                </c:pt>
                <c:pt idx="122">
                  <c:v>-3</c:v>
                </c:pt>
                <c:pt idx="123">
                  <c:v>-2</c:v>
                </c:pt>
                <c:pt idx="124">
                  <c:v>-2</c:v>
                </c:pt>
                <c:pt idx="125">
                  <c:v>-1</c:v>
                </c:pt>
                <c:pt idx="126">
                  <c:v>-1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0-498D-8B88-896B0D7BC499}"/>
            </c:ext>
          </c:extLst>
        </c:ser>
        <c:ser>
          <c:idx val="0"/>
          <c:order val="1"/>
          <c:tx>
            <c:v>dR/dt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'SPANISH SIRS MODEL'!$B$4:$B$204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cat>
          <c:val>
            <c:numRef>
              <c:f>'SPANISH SIRS MODEL'!$K$4:$K$204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151</c:v>
                </c:pt>
                <c:pt idx="17">
                  <c:v>0</c:v>
                </c:pt>
                <c:pt idx="18">
                  <c:v>10</c:v>
                </c:pt>
                <c:pt idx="19">
                  <c:v>324</c:v>
                </c:pt>
                <c:pt idx="20">
                  <c:v>0</c:v>
                </c:pt>
                <c:pt idx="21">
                  <c:v>54</c:v>
                </c:pt>
                <c:pt idx="22">
                  <c:v>457</c:v>
                </c:pt>
                <c:pt idx="23">
                  <c:v>53</c:v>
                </c:pt>
                <c:pt idx="24">
                  <c:v>26</c:v>
                </c:pt>
                <c:pt idx="25">
                  <c:v>481</c:v>
                </c:pt>
                <c:pt idx="26">
                  <c:v>537</c:v>
                </c:pt>
                <c:pt idx="27">
                  <c:v>450</c:v>
                </c:pt>
                <c:pt idx="28" formatCode="0">
                  <c:v>780</c:v>
                </c:pt>
                <c:pt idx="29" formatCode="0">
                  <c:v>439</c:v>
                </c:pt>
                <c:pt idx="30" formatCode="0">
                  <c:v>1573</c:v>
                </c:pt>
                <c:pt idx="31" formatCode="0">
                  <c:v>1648</c:v>
                </c:pt>
                <c:pt idx="32" formatCode="0">
                  <c:v>2342</c:v>
                </c:pt>
                <c:pt idx="33" formatCode="0">
                  <c:v>2928</c:v>
                </c:pt>
                <c:pt idx="34" formatCode="0">
                  <c:v>2424</c:v>
                </c:pt>
                <c:pt idx="35" formatCode="0">
                  <c:v>2071</c:v>
                </c:pt>
                <c:pt idx="36" formatCode="0">
                  <c:v>2479</c:v>
                </c:pt>
                <c:pt idx="37" formatCode="0">
                  <c:v>3388</c:v>
                </c:pt>
                <c:pt idx="38" formatCode="0">
                  <c:v>4096</c:v>
                </c:pt>
                <c:pt idx="39" formatCode="0">
                  <c:v>3770</c:v>
                </c:pt>
                <c:pt idx="40" formatCode="0">
                  <c:v>3706</c:v>
                </c:pt>
                <c:pt idx="41" formatCode="0">
                  <c:v>3861</c:v>
                </c:pt>
                <c:pt idx="42" formatCode="0">
                  <c:v>2357</c:v>
                </c:pt>
                <c:pt idx="43" formatCode="0">
                  <c:v>2771</c:v>
                </c:pt>
                <c:pt idx="44" formatCode="0">
                  <c:v>4813</c:v>
                </c:pt>
                <c:pt idx="45" formatCode="0">
                  <c:v>4144</c:v>
                </c:pt>
                <c:pt idx="46" formatCode="0">
                  <c:v>3503</c:v>
                </c:pt>
                <c:pt idx="47" formatCode="0">
                  <c:v>3441</c:v>
                </c:pt>
                <c:pt idx="48" formatCode="0">
                  <c:v>3282</c:v>
                </c:pt>
                <c:pt idx="49" formatCode="0">
                  <c:v>2336</c:v>
                </c:pt>
                <c:pt idx="50" formatCode="0">
                  <c:v>2777</c:v>
                </c:pt>
                <c:pt idx="51" formatCode="0">
                  <c:v>3349</c:v>
                </c:pt>
                <c:pt idx="52" formatCode="0">
                  <c:v>3618</c:v>
                </c:pt>
                <c:pt idx="53" formatCode="0">
                  <c:v>3674</c:v>
                </c:pt>
                <c:pt idx="54" formatCode="0">
                  <c:v>3721</c:v>
                </c:pt>
                <c:pt idx="55">
                  <c:v>3760</c:v>
                </c:pt>
                <c:pt idx="56">
                  <c:v>3790</c:v>
                </c:pt>
                <c:pt idx="57">
                  <c:v>3811</c:v>
                </c:pt>
                <c:pt idx="58">
                  <c:v>3825</c:v>
                </c:pt>
                <c:pt idx="59">
                  <c:v>3832</c:v>
                </c:pt>
                <c:pt idx="60">
                  <c:v>3831</c:v>
                </c:pt>
                <c:pt idx="61">
                  <c:v>3824</c:v>
                </c:pt>
                <c:pt idx="62">
                  <c:v>3811</c:v>
                </c:pt>
                <c:pt idx="63">
                  <c:v>3792</c:v>
                </c:pt>
                <c:pt idx="64">
                  <c:v>3768</c:v>
                </c:pt>
                <c:pt idx="65">
                  <c:v>3738</c:v>
                </c:pt>
                <c:pt idx="66">
                  <c:v>3704</c:v>
                </c:pt>
                <c:pt idx="67">
                  <c:v>3666</c:v>
                </c:pt>
                <c:pt idx="68">
                  <c:v>3625</c:v>
                </c:pt>
                <c:pt idx="69">
                  <c:v>3579</c:v>
                </c:pt>
                <c:pt idx="70">
                  <c:v>3531</c:v>
                </c:pt>
                <c:pt idx="71">
                  <c:v>3480</c:v>
                </c:pt>
                <c:pt idx="72">
                  <c:v>3427</c:v>
                </c:pt>
                <c:pt idx="73">
                  <c:v>3373</c:v>
                </c:pt>
                <c:pt idx="74">
                  <c:v>3317</c:v>
                </c:pt>
                <c:pt idx="75">
                  <c:v>3260</c:v>
                </c:pt>
                <c:pt idx="76">
                  <c:v>3202</c:v>
                </c:pt>
                <c:pt idx="77">
                  <c:v>3144</c:v>
                </c:pt>
                <c:pt idx="78">
                  <c:v>3087</c:v>
                </c:pt>
                <c:pt idx="79">
                  <c:v>3030</c:v>
                </c:pt>
                <c:pt idx="80">
                  <c:v>2974</c:v>
                </c:pt>
                <c:pt idx="81">
                  <c:v>2920</c:v>
                </c:pt>
                <c:pt idx="82">
                  <c:v>2867</c:v>
                </c:pt>
                <c:pt idx="83">
                  <c:v>2817</c:v>
                </c:pt>
                <c:pt idx="84">
                  <c:v>2769</c:v>
                </c:pt>
                <c:pt idx="85">
                  <c:v>2723</c:v>
                </c:pt>
                <c:pt idx="86">
                  <c:v>2681</c:v>
                </c:pt>
                <c:pt idx="87">
                  <c:v>2642</c:v>
                </c:pt>
                <c:pt idx="88">
                  <c:v>2607</c:v>
                </c:pt>
                <c:pt idx="89">
                  <c:v>2575</c:v>
                </c:pt>
                <c:pt idx="90">
                  <c:v>2547</c:v>
                </c:pt>
                <c:pt idx="91">
                  <c:v>2523</c:v>
                </c:pt>
                <c:pt idx="92">
                  <c:v>2502</c:v>
                </c:pt>
                <c:pt idx="93">
                  <c:v>2486</c:v>
                </c:pt>
                <c:pt idx="94">
                  <c:v>2473</c:v>
                </c:pt>
                <c:pt idx="95">
                  <c:v>2464</c:v>
                </c:pt>
                <c:pt idx="96">
                  <c:v>2459</c:v>
                </c:pt>
                <c:pt idx="97">
                  <c:v>2457</c:v>
                </c:pt>
                <c:pt idx="98">
                  <c:v>2459</c:v>
                </c:pt>
                <c:pt idx="99">
                  <c:v>2464</c:v>
                </c:pt>
                <c:pt idx="100">
                  <c:v>2471</c:v>
                </c:pt>
                <c:pt idx="101">
                  <c:v>2482</c:v>
                </c:pt>
                <c:pt idx="102">
                  <c:v>2494</c:v>
                </c:pt>
                <c:pt idx="103">
                  <c:v>2509</c:v>
                </c:pt>
                <c:pt idx="104">
                  <c:v>2526</c:v>
                </c:pt>
                <c:pt idx="105">
                  <c:v>2545</c:v>
                </c:pt>
                <c:pt idx="106">
                  <c:v>2565</c:v>
                </c:pt>
                <c:pt idx="107">
                  <c:v>2587</c:v>
                </c:pt>
                <c:pt idx="108">
                  <c:v>2610</c:v>
                </c:pt>
                <c:pt idx="109">
                  <c:v>2635</c:v>
                </c:pt>
                <c:pt idx="110">
                  <c:v>2660</c:v>
                </c:pt>
                <c:pt idx="111">
                  <c:v>2686</c:v>
                </c:pt>
                <c:pt idx="112">
                  <c:v>2713</c:v>
                </c:pt>
                <c:pt idx="113">
                  <c:v>2740</c:v>
                </c:pt>
                <c:pt idx="114">
                  <c:v>2768</c:v>
                </c:pt>
                <c:pt idx="115">
                  <c:v>2797</c:v>
                </c:pt>
                <c:pt idx="116">
                  <c:v>2826</c:v>
                </c:pt>
                <c:pt idx="117">
                  <c:v>2856</c:v>
                </c:pt>
                <c:pt idx="118">
                  <c:v>2886</c:v>
                </c:pt>
                <c:pt idx="119">
                  <c:v>2916</c:v>
                </c:pt>
                <c:pt idx="120">
                  <c:v>2947</c:v>
                </c:pt>
                <c:pt idx="121">
                  <c:v>2978</c:v>
                </c:pt>
                <c:pt idx="122">
                  <c:v>3010</c:v>
                </c:pt>
                <c:pt idx="123">
                  <c:v>3042</c:v>
                </c:pt>
                <c:pt idx="124">
                  <c:v>3074</c:v>
                </c:pt>
                <c:pt idx="125">
                  <c:v>3107</c:v>
                </c:pt>
                <c:pt idx="126">
                  <c:v>3140</c:v>
                </c:pt>
                <c:pt idx="127">
                  <c:v>3173</c:v>
                </c:pt>
                <c:pt idx="128">
                  <c:v>3207</c:v>
                </c:pt>
                <c:pt idx="129">
                  <c:v>3241</c:v>
                </c:pt>
                <c:pt idx="130">
                  <c:v>3276</c:v>
                </c:pt>
                <c:pt idx="131">
                  <c:v>3311</c:v>
                </c:pt>
                <c:pt idx="132">
                  <c:v>3346</c:v>
                </c:pt>
                <c:pt idx="133">
                  <c:v>3382</c:v>
                </c:pt>
                <c:pt idx="134">
                  <c:v>3418</c:v>
                </c:pt>
                <c:pt idx="135">
                  <c:v>3454</c:v>
                </c:pt>
                <c:pt idx="136">
                  <c:v>3491</c:v>
                </c:pt>
                <c:pt idx="137">
                  <c:v>3528</c:v>
                </c:pt>
                <c:pt idx="138">
                  <c:v>3566</c:v>
                </c:pt>
                <c:pt idx="139">
                  <c:v>3604</c:v>
                </c:pt>
                <c:pt idx="140">
                  <c:v>3642</c:v>
                </c:pt>
                <c:pt idx="141">
                  <c:v>3681</c:v>
                </c:pt>
                <c:pt idx="142">
                  <c:v>3720</c:v>
                </c:pt>
                <c:pt idx="143">
                  <c:v>3760</c:v>
                </c:pt>
                <c:pt idx="144">
                  <c:v>3800</c:v>
                </c:pt>
                <c:pt idx="145">
                  <c:v>3840</c:v>
                </c:pt>
                <c:pt idx="146">
                  <c:v>3881</c:v>
                </c:pt>
                <c:pt idx="147">
                  <c:v>3922</c:v>
                </c:pt>
                <c:pt idx="148">
                  <c:v>3964</c:v>
                </c:pt>
                <c:pt idx="149">
                  <c:v>4006</c:v>
                </c:pt>
                <c:pt idx="150">
                  <c:v>4049</c:v>
                </c:pt>
                <c:pt idx="151">
                  <c:v>4092</c:v>
                </c:pt>
                <c:pt idx="152">
                  <c:v>4136</c:v>
                </c:pt>
                <c:pt idx="153">
                  <c:v>4180</c:v>
                </c:pt>
                <c:pt idx="154">
                  <c:v>4224</c:v>
                </c:pt>
                <c:pt idx="155">
                  <c:v>4269</c:v>
                </c:pt>
                <c:pt idx="156">
                  <c:v>4315</c:v>
                </c:pt>
                <c:pt idx="157">
                  <c:v>4361</c:v>
                </c:pt>
                <c:pt idx="158">
                  <c:v>4407</c:v>
                </c:pt>
                <c:pt idx="159">
                  <c:v>4454</c:v>
                </c:pt>
                <c:pt idx="160">
                  <c:v>4501</c:v>
                </c:pt>
                <c:pt idx="161">
                  <c:v>4549</c:v>
                </c:pt>
                <c:pt idx="162">
                  <c:v>4598</c:v>
                </c:pt>
                <c:pt idx="163">
                  <c:v>4647</c:v>
                </c:pt>
                <c:pt idx="164">
                  <c:v>4696</c:v>
                </c:pt>
                <c:pt idx="165">
                  <c:v>4746</c:v>
                </c:pt>
                <c:pt idx="166">
                  <c:v>4797</c:v>
                </c:pt>
                <c:pt idx="167">
                  <c:v>4848</c:v>
                </c:pt>
                <c:pt idx="168">
                  <c:v>4899</c:v>
                </c:pt>
                <c:pt idx="169">
                  <c:v>4952</c:v>
                </c:pt>
                <c:pt idx="170">
                  <c:v>5004</c:v>
                </c:pt>
                <c:pt idx="171">
                  <c:v>5058</c:v>
                </c:pt>
                <c:pt idx="172">
                  <c:v>5111</c:v>
                </c:pt>
                <c:pt idx="173">
                  <c:v>5166</c:v>
                </c:pt>
                <c:pt idx="174">
                  <c:v>5221</c:v>
                </c:pt>
                <c:pt idx="175">
                  <c:v>5277</c:v>
                </c:pt>
                <c:pt idx="176">
                  <c:v>5333</c:v>
                </c:pt>
                <c:pt idx="177">
                  <c:v>5390</c:v>
                </c:pt>
                <c:pt idx="178">
                  <c:v>5447</c:v>
                </c:pt>
                <c:pt idx="179">
                  <c:v>5505</c:v>
                </c:pt>
                <c:pt idx="180">
                  <c:v>5564</c:v>
                </c:pt>
                <c:pt idx="181">
                  <c:v>5623</c:v>
                </c:pt>
                <c:pt idx="182">
                  <c:v>5683</c:v>
                </c:pt>
                <c:pt idx="183">
                  <c:v>5743</c:v>
                </c:pt>
                <c:pt idx="184">
                  <c:v>5804</c:v>
                </c:pt>
                <c:pt idx="185">
                  <c:v>5866</c:v>
                </c:pt>
                <c:pt idx="186">
                  <c:v>5929</c:v>
                </c:pt>
                <c:pt idx="187">
                  <c:v>5992</c:v>
                </c:pt>
                <c:pt idx="188">
                  <c:v>6056</c:v>
                </c:pt>
                <c:pt idx="189">
                  <c:v>6120</c:v>
                </c:pt>
                <c:pt idx="190">
                  <c:v>6185</c:v>
                </c:pt>
                <c:pt idx="191">
                  <c:v>6251</c:v>
                </c:pt>
                <c:pt idx="192">
                  <c:v>6318</c:v>
                </c:pt>
                <c:pt idx="193">
                  <c:v>6385</c:v>
                </c:pt>
                <c:pt idx="194">
                  <c:v>6453</c:v>
                </c:pt>
                <c:pt idx="195">
                  <c:v>6522</c:v>
                </c:pt>
                <c:pt idx="196">
                  <c:v>6591</c:v>
                </c:pt>
                <c:pt idx="197">
                  <c:v>6661</c:v>
                </c:pt>
                <c:pt idx="198">
                  <c:v>6732</c:v>
                </c:pt>
                <c:pt idx="199">
                  <c:v>6804</c:v>
                </c:pt>
                <c:pt idx="200">
                  <c:v>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0-498D-8B88-896B0D7BC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6387871"/>
        <c:axId val="1353300159"/>
      </c:barChart>
      <c:dateAx>
        <c:axId val="1356387871"/>
        <c:scaling>
          <c:orientation val="minMax"/>
          <c:max val="43939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auto val="1"/>
        <c:lblOffset val="100"/>
        <c:baseTimeUnit val="days"/>
        <c:majorUnit val="5"/>
      </c:dateAx>
      <c:valAx>
        <c:axId val="1353300159"/>
        <c:scaling>
          <c:orientation val="minMax"/>
          <c:max val="6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3805</xdr:colOff>
      <xdr:row>1</xdr:row>
      <xdr:rowOff>680</xdr:rowOff>
    </xdr:from>
    <xdr:to>
      <xdr:col>30</xdr:col>
      <xdr:colOff>1</xdr:colOff>
      <xdr:row>20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86</xdr:colOff>
      <xdr:row>21</xdr:row>
      <xdr:rowOff>4920</xdr:rowOff>
    </xdr:from>
    <xdr:to>
      <xdr:col>38</xdr:col>
      <xdr:colOff>2</xdr:colOff>
      <xdr:row>40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715582</xdr:colOff>
      <xdr:row>40</xdr:row>
      <xdr:rowOff>189500</xdr:rowOff>
    </xdr:from>
    <xdr:to>
      <xdr:col>37</xdr:col>
      <xdr:colOff>710711</xdr:colOff>
      <xdr:row>59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C6BA60C-565E-4779-95B9-E3B1C1A42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42</xdr:col>
      <xdr:colOff>0</xdr:colOff>
      <xdr:row>20</xdr:row>
      <xdr:rowOff>11206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2791177-2E3F-4CF8-8017-72B492433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6" dT="2020-03-24T11:11:41.98" personId="{1FD46492-6B6C-48C9-8745-353F70AF58A1}" id="{FB410DFE-61F3-4E15-BFFA-EB7DD4A288F2}">
    <text>From 2 to 16 but normally 2 or 3</text>
  </threadedComment>
  <threadedComment ref="R7" dT="2020-03-24T11:12:00.05" personId="{1FD46492-6B6C-48C9-8745-353F70AF58A1}" id="{D07E8777-DD1B-479B-909F-963130792390}">
    <text>From 2 to 3</text>
  </threadedComment>
  <threadedComment ref="M13" dT="2020-03-22T15:52:54.75" personId="{1FD46492-6B6C-48C9-8745-353F70AF58A1}" id="{83AA4D7E-DB97-4645-80A7-225E5B623C91}">
    <text>From 2 to 4 (Wuhan)</text>
  </threadedComment>
  <threadedComment ref="B23" dT="2020-03-22T17:51:45.64" personId="{1FD46492-6B6C-48C9-8745-353F70AF58A1}" id="{58070C82-CA8D-4E21-8D9F-B15186ACAC1A}">
    <text>emergency state begining</text>
  </threadedComment>
  <threadedComment ref="B37" dT="2020-03-23T14:57:25.31" personId="{1FD46492-6B6C-48C9-8745-353F70AF58A1}" id="{164C72C8-1AA2-482A-8829-74DDB0B50C9F}">
    <text>2 weeks after emergeny state</text>
  </threadedComment>
  <threadedComment ref="B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426"/>
  <sheetViews>
    <sheetView tabSelected="1" topLeftCell="A36" zoomScale="85" zoomScaleNormal="85" workbookViewId="0">
      <selection activeCell="P55" sqref="M45:P55"/>
    </sheetView>
  </sheetViews>
  <sheetFormatPr baseColWidth="10" defaultColWidth="9.140625" defaultRowHeight="15" x14ac:dyDescent="0.25"/>
  <cols>
    <col min="1" max="1" width="5.7109375" customWidth="1"/>
    <col min="2" max="11" width="10.7109375" style="1" customWidth="1"/>
    <col min="12" max="12" width="5.7109375" style="1" customWidth="1"/>
    <col min="13" max="21" width="10.7109375" style="1" customWidth="1"/>
    <col min="22" max="43" width="10.7109375" customWidth="1"/>
  </cols>
  <sheetData>
    <row r="1" spans="2:22" ht="15.75" thickBot="1" x14ac:dyDescent="0.3"/>
    <row r="2" spans="2:22" ht="16.5" thickBot="1" x14ac:dyDescent="0.3">
      <c r="B2" s="211" t="s">
        <v>0</v>
      </c>
      <c r="C2" s="212"/>
      <c r="D2" s="212"/>
      <c r="E2" s="213"/>
      <c r="F2" s="208" t="s">
        <v>8</v>
      </c>
      <c r="G2" s="209"/>
      <c r="H2" s="209"/>
      <c r="I2" s="209"/>
      <c r="J2" s="209"/>
      <c r="K2" s="210"/>
      <c r="M2" s="208" t="s">
        <v>24</v>
      </c>
      <c r="N2" s="209"/>
      <c r="O2" s="209"/>
      <c r="P2" s="209"/>
      <c r="Q2" s="209"/>
      <c r="R2" s="210"/>
    </row>
    <row r="3" spans="2:22" ht="15.75" thickBot="1" x14ac:dyDescent="0.3">
      <c r="B3" s="6" t="s">
        <v>4</v>
      </c>
      <c r="C3" s="6" t="s">
        <v>5</v>
      </c>
      <c r="D3" s="6" t="s">
        <v>6</v>
      </c>
      <c r="E3" s="95" t="s">
        <v>7</v>
      </c>
      <c r="F3" s="95" t="s">
        <v>1</v>
      </c>
      <c r="G3" s="6" t="s">
        <v>2</v>
      </c>
      <c r="H3" s="96" t="s">
        <v>3</v>
      </c>
      <c r="I3" s="95" t="s">
        <v>9</v>
      </c>
      <c r="J3" s="6" t="s">
        <v>10</v>
      </c>
      <c r="K3" s="97" t="s">
        <v>11</v>
      </c>
      <c r="M3" s="214" t="s">
        <v>20</v>
      </c>
      <c r="N3" s="215"/>
      <c r="O3" s="215"/>
      <c r="P3" s="215"/>
      <c r="Q3" s="216"/>
      <c r="R3" s="93">
        <f>47100396</f>
        <v>47100396</v>
      </c>
    </row>
    <row r="4" spans="2:22" ht="15.75" thickBot="1" x14ac:dyDescent="0.3">
      <c r="B4" s="88">
        <v>43885</v>
      </c>
      <c r="C4" s="15">
        <v>2</v>
      </c>
      <c r="D4" s="3">
        <v>2</v>
      </c>
      <c r="E4" s="22">
        <v>0</v>
      </c>
      <c r="F4" s="15">
        <f t="shared" ref="F4:F51" si="0">INT(R$3*R$9-E4-G4)</f>
        <v>120529</v>
      </c>
      <c r="G4" s="3">
        <f t="shared" ref="G4:G51" si="1">C4-D4-E4</f>
        <v>0</v>
      </c>
      <c r="H4" s="59">
        <f t="shared" ref="H4:H51" si="2">D4</f>
        <v>2</v>
      </c>
      <c r="I4" s="51">
        <v>0</v>
      </c>
      <c r="J4" s="20">
        <v>0</v>
      </c>
      <c r="K4" s="21">
        <v>0</v>
      </c>
      <c r="M4" s="214" t="s">
        <v>21</v>
      </c>
      <c r="N4" s="215"/>
      <c r="O4" s="215"/>
      <c r="P4" s="215"/>
      <c r="Q4" s="216"/>
      <c r="R4" s="94">
        <v>18535900</v>
      </c>
    </row>
    <row r="5" spans="2:22" ht="15.75" thickBot="1" x14ac:dyDescent="0.3">
      <c r="B5" s="89">
        <v>43886</v>
      </c>
      <c r="C5" s="9">
        <v>6</v>
      </c>
      <c r="D5" s="4">
        <v>2</v>
      </c>
      <c r="E5" s="10">
        <v>0</v>
      </c>
      <c r="F5" s="9">
        <f t="shared" si="0"/>
        <v>120525</v>
      </c>
      <c r="G5" s="4">
        <f t="shared" si="1"/>
        <v>4</v>
      </c>
      <c r="H5" s="36">
        <f t="shared" si="2"/>
        <v>2</v>
      </c>
      <c r="I5" s="52">
        <f>F5-F4</f>
        <v>-4</v>
      </c>
      <c r="J5" s="11">
        <f t="shared" ref="J5:K5" si="3">G5-G4</f>
        <v>4</v>
      </c>
      <c r="K5" s="13">
        <f t="shared" si="3"/>
        <v>0</v>
      </c>
      <c r="M5" s="214" t="s">
        <v>22</v>
      </c>
      <c r="N5" s="215"/>
      <c r="O5" s="215"/>
      <c r="P5" s="215"/>
      <c r="Q5" s="216"/>
      <c r="R5" s="94">
        <f>R3/R4</f>
        <v>2.5410363672656846</v>
      </c>
    </row>
    <row r="6" spans="2:22" ht="15.75" thickBot="1" x14ac:dyDescent="0.3">
      <c r="B6" s="90">
        <v>43887</v>
      </c>
      <c r="C6" s="7">
        <v>13</v>
      </c>
      <c r="D6" s="2">
        <v>2</v>
      </c>
      <c r="E6" s="8">
        <v>0</v>
      </c>
      <c r="F6" s="7">
        <f t="shared" si="0"/>
        <v>120518</v>
      </c>
      <c r="G6" s="2">
        <f t="shared" si="1"/>
        <v>11</v>
      </c>
      <c r="H6" s="33">
        <f t="shared" si="2"/>
        <v>2</v>
      </c>
      <c r="I6" s="53">
        <f t="shared" ref="I6:I30" si="4">F6-F5</f>
        <v>-7</v>
      </c>
      <c r="J6" s="12">
        <f t="shared" ref="J6:J30" si="5">G6-G5</f>
        <v>7</v>
      </c>
      <c r="K6" s="14">
        <f t="shared" ref="K6:K30" si="6">H6-H5</f>
        <v>0</v>
      </c>
      <c r="M6" s="214" t="s">
        <v>26</v>
      </c>
      <c r="N6" s="215"/>
      <c r="O6" s="215"/>
      <c r="P6" s="215"/>
      <c r="Q6" s="216"/>
      <c r="R6" s="94">
        <f>7</f>
        <v>7</v>
      </c>
    </row>
    <row r="7" spans="2:22" ht="15.75" thickBot="1" x14ac:dyDescent="0.3">
      <c r="B7" s="89">
        <v>43888</v>
      </c>
      <c r="C7" s="9">
        <v>15</v>
      </c>
      <c r="D7" s="4">
        <v>2</v>
      </c>
      <c r="E7" s="10">
        <v>0</v>
      </c>
      <c r="F7" s="9">
        <f t="shared" si="0"/>
        <v>120516</v>
      </c>
      <c r="G7" s="4">
        <f t="shared" si="1"/>
        <v>13</v>
      </c>
      <c r="H7" s="36">
        <f t="shared" si="2"/>
        <v>2</v>
      </c>
      <c r="I7" s="52">
        <f t="shared" si="4"/>
        <v>-2</v>
      </c>
      <c r="J7" s="11">
        <f t="shared" si="5"/>
        <v>2</v>
      </c>
      <c r="K7" s="13">
        <f t="shared" si="6"/>
        <v>0</v>
      </c>
      <c r="M7" s="214" t="s">
        <v>27</v>
      </c>
      <c r="N7" s="215"/>
      <c r="O7" s="215"/>
      <c r="P7" s="215"/>
      <c r="Q7" s="216"/>
      <c r="R7" s="93">
        <f>2.68</f>
        <v>2.68</v>
      </c>
    </row>
    <row r="8" spans="2:22" ht="15.75" thickBot="1" x14ac:dyDescent="0.3">
      <c r="B8" s="90">
        <v>43889</v>
      </c>
      <c r="C8" s="7">
        <v>32</v>
      </c>
      <c r="D8" s="2">
        <v>2</v>
      </c>
      <c r="E8" s="8">
        <v>0</v>
      </c>
      <c r="F8" s="7">
        <f t="shared" si="0"/>
        <v>120499</v>
      </c>
      <c r="G8" s="2">
        <f t="shared" si="1"/>
        <v>30</v>
      </c>
      <c r="H8" s="33">
        <f t="shared" si="2"/>
        <v>2</v>
      </c>
      <c r="I8" s="53">
        <f t="shared" si="4"/>
        <v>-17</v>
      </c>
      <c r="J8" s="12">
        <f t="shared" si="5"/>
        <v>17</v>
      </c>
      <c r="K8" s="14">
        <f t="shared" si="6"/>
        <v>0</v>
      </c>
      <c r="M8" s="214" t="s">
        <v>28</v>
      </c>
      <c r="N8" s="215"/>
      <c r="O8" s="215"/>
      <c r="P8" s="215"/>
      <c r="Q8" s="216"/>
      <c r="R8" s="93">
        <f>R5</f>
        <v>2.5410363672656846</v>
      </c>
    </row>
    <row r="9" spans="2:22" ht="15.75" thickBot="1" x14ac:dyDescent="0.3">
      <c r="B9" s="89">
        <v>43890</v>
      </c>
      <c r="C9" s="9">
        <v>45</v>
      </c>
      <c r="D9" s="4">
        <v>2</v>
      </c>
      <c r="E9" s="10">
        <v>0</v>
      </c>
      <c r="F9" s="9">
        <f t="shared" si="0"/>
        <v>120486</v>
      </c>
      <c r="G9" s="4">
        <f t="shared" si="1"/>
        <v>43</v>
      </c>
      <c r="H9" s="36">
        <f t="shared" si="2"/>
        <v>2</v>
      </c>
      <c r="I9" s="52">
        <f t="shared" si="4"/>
        <v>-13</v>
      </c>
      <c r="J9" s="11">
        <f t="shared" si="5"/>
        <v>13</v>
      </c>
      <c r="K9" s="13">
        <f t="shared" si="6"/>
        <v>0</v>
      </c>
      <c r="M9" s="214" t="s">
        <v>23</v>
      </c>
      <c r="N9" s="215"/>
      <c r="O9" s="215"/>
      <c r="P9" s="215"/>
      <c r="Q9" s="216"/>
      <c r="R9" s="63">
        <f>R8/(R7^R6)</f>
        <v>2.5589825388949165E-3</v>
      </c>
      <c r="V9" s="82"/>
    </row>
    <row r="10" spans="2:22" ht="15.75" thickBot="1" x14ac:dyDescent="0.3">
      <c r="B10" s="90">
        <v>43891</v>
      </c>
      <c r="C10" s="7">
        <v>84</v>
      </c>
      <c r="D10" s="2">
        <v>2</v>
      </c>
      <c r="E10" s="8">
        <v>0</v>
      </c>
      <c r="F10" s="7">
        <f t="shared" si="0"/>
        <v>120447</v>
      </c>
      <c r="G10" s="2">
        <f t="shared" si="1"/>
        <v>82</v>
      </c>
      <c r="H10" s="33">
        <f t="shared" si="2"/>
        <v>2</v>
      </c>
      <c r="I10" s="53">
        <f t="shared" si="4"/>
        <v>-39</v>
      </c>
      <c r="J10" s="12">
        <f t="shared" si="5"/>
        <v>39</v>
      </c>
      <c r="K10" s="14">
        <f t="shared" si="6"/>
        <v>0</v>
      </c>
      <c r="M10" s="62"/>
      <c r="N10" s="62"/>
      <c r="O10" s="62"/>
      <c r="P10" s="62"/>
      <c r="Q10" s="62"/>
      <c r="R10" s="62"/>
    </row>
    <row r="11" spans="2:22" ht="15.75" thickBot="1" x14ac:dyDescent="0.3">
      <c r="B11" s="89">
        <v>43892</v>
      </c>
      <c r="C11" s="9">
        <v>120</v>
      </c>
      <c r="D11" s="4">
        <v>2</v>
      </c>
      <c r="E11" s="10">
        <v>0</v>
      </c>
      <c r="F11" s="9">
        <f t="shared" si="0"/>
        <v>120411</v>
      </c>
      <c r="G11" s="4">
        <f t="shared" si="1"/>
        <v>118</v>
      </c>
      <c r="H11" s="36">
        <f t="shared" si="2"/>
        <v>2</v>
      </c>
      <c r="I11" s="52">
        <f t="shared" si="4"/>
        <v>-36</v>
      </c>
      <c r="J11" s="11">
        <f t="shared" si="5"/>
        <v>36</v>
      </c>
      <c r="K11" s="13">
        <f t="shared" si="6"/>
        <v>0</v>
      </c>
      <c r="M11" s="208" t="s">
        <v>31</v>
      </c>
      <c r="N11" s="209"/>
      <c r="O11" s="209"/>
      <c r="P11" s="210"/>
      <c r="Q11" s="129"/>
      <c r="R11" s="129"/>
    </row>
    <row r="12" spans="2:22" ht="15.75" thickBot="1" x14ac:dyDescent="0.3">
      <c r="B12" s="90">
        <v>43893</v>
      </c>
      <c r="C12" s="7">
        <v>165</v>
      </c>
      <c r="D12" s="2">
        <v>2</v>
      </c>
      <c r="E12" s="8">
        <v>1</v>
      </c>
      <c r="F12" s="7">
        <f t="shared" si="0"/>
        <v>120366</v>
      </c>
      <c r="G12" s="2">
        <f t="shared" si="1"/>
        <v>162</v>
      </c>
      <c r="H12" s="33">
        <f t="shared" si="2"/>
        <v>2</v>
      </c>
      <c r="I12" s="53">
        <f t="shared" si="4"/>
        <v>-45</v>
      </c>
      <c r="J12" s="12">
        <f t="shared" si="5"/>
        <v>44</v>
      </c>
      <c r="K12" s="14">
        <f t="shared" si="6"/>
        <v>0</v>
      </c>
      <c r="M12" s="133" t="s">
        <v>12</v>
      </c>
      <c r="N12" s="134" t="s">
        <v>13</v>
      </c>
      <c r="O12" s="135" t="s">
        <v>14</v>
      </c>
      <c r="P12" s="134" t="s">
        <v>15</v>
      </c>
      <c r="Q12" s="127"/>
      <c r="R12" s="127"/>
    </row>
    <row r="13" spans="2:22" ht="15.75" thickBot="1" x14ac:dyDescent="0.3">
      <c r="B13" s="89">
        <v>43894</v>
      </c>
      <c r="C13" s="9">
        <v>222</v>
      </c>
      <c r="D13" s="4">
        <v>2</v>
      </c>
      <c r="E13" s="10">
        <v>2</v>
      </c>
      <c r="F13" s="9">
        <f t="shared" si="0"/>
        <v>120309</v>
      </c>
      <c r="G13" s="4">
        <f t="shared" si="1"/>
        <v>218</v>
      </c>
      <c r="H13" s="36">
        <f t="shared" si="2"/>
        <v>2</v>
      </c>
      <c r="I13" s="52">
        <f t="shared" si="4"/>
        <v>-57</v>
      </c>
      <c r="J13" s="11">
        <f t="shared" si="5"/>
        <v>56</v>
      </c>
      <c r="K13" s="13">
        <f t="shared" si="6"/>
        <v>0</v>
      </c>
      <c r="M13" s="136">
        <f>SUM(M23:M55)/COUNT(M23:M55)</f>
        <v>3.000000000000002E-2</v>
      </c>
      <c r="N13" s="160">
        <f t="shared" ref="N13:P13" si="7">SUM(N23:N55)/COUNT(N23:N55)</f>
        <v>3.1351519849665825E-2</v>
      </c>
      <c r="O13" s="160">
        <f t="shared" si="7"/>
        <v>9.695633338699927E-7</v>
      </c>
      <c r="P13" s="161">
        <f t="shared" si="7"/>
        <v>-4.0536726945575821E-2</v>
      </c>
      <c r="Q13" s="62"/>
      <c r="R13" s="128"/>
    </row>
    <row r="14" spans="2:22" x14ac:dyDescent="0.25">
      <c r="B14" s="90">
        <v>43895</v>
      </c>
      <c r="C14" s="7">
        <v>259</v>
      </c>
      <c r="D14" s="2">
        <v>2</v>
      </c>
      <c r="E14" s="8">
        <v>3</v>
      </c>
      <c r="F14" s="7">
        <f t="shared" si="0"/>
        <v>120272</v>
      </c>
      <c r="G14" s="2">
        <f t="shared" si="1"/>
        <v>254</v>
      </c>
      <c r="H14" s="33">
        <f t="shared" si="2"/>
        <v>2</v>
      </c>
      <c r="I14" s="53">
        <f t="shared" si="4"/>
        <v>-37</v>
      </c>
      <c r="J14" s="12">
        <f t="shared" si="5"/>
        <v>36</v>
      </c>
      <c r="K14" s="14">
        <f t="shared" si="6"/>
        <v>0</v>
      </c>
      <c r="M14" s="62"/>
      <c r="N14" s="62"/>
      <c r="O14" s="62"/>
      <c r="P14"/>
      <c r="Q14"/>
      <c r="R14"/>
    </row>
    <row r="15" spans="2:22" x14ac:dyDescent="0.25">
      <c r="B15" s="89">
        <v>43896</v>
      </c>
      <c r="C15" s="9">
        <v>400</v>
      </c>
      <c r="D15" s="4">
        <v>2</v>
      </c>
      <c r="E15" s="10">
        <v>5</v>
      </c>
      <c r="F15" s="9">
        <f t="shared" si="0"/>
        <v>120131</v>
      </c>
      <c r="G15" s="4">
        <f t="shared" si="1"/>
        <v>393</v>
      </c>
      <c r="H15" s="36">
        <f t="shared" si="2"/>
        <v>2</v>
      </c>
      <c r="I15" s="52">
        <f t="shared" si="4"/>
        <v>-141</v>
      </c>
      <c r="J15" s="11">
        <f t="shared" si="5"/>
        <v>139</v>
      </c>
      <c r="K15" s="13">
        <f t="shared" si="6"/>
        <v>0</v>
      </c>
      <c r="M15" s="62"/>
      <c r="N15" s="62"/>
      <c r="O15" s="62"/>
      <c r="P15"/>
      <c r="Q15"/>
      <c r="R15"/>
    </row>
    <row r="16" spans="2:22" x14ac:dyDescent="0.25">
      <c r="B16" s="90">
        <v>43897</v>
      </c>
      <c r="C16" s="7">
        <v>500</v>
      </c>
      <c r="D16" s="2">
        <v>30</v>
      </c>
      <c r="E16" s="8">
        <v>10</v>
      </c>
      <c r="F16" s="7">
        <f t="shared" si="0"/>
        <v>120059</v>
      </c>
      <c r="G16" s="2">
        <f t="shared" si="1"/>
        <v>460</v>
      </c>
      <c r="H16" s="33">
        <f t="shared" si="2"/>
        <v>30</v>
      </c>
      <c r="I16" s="53">
        <f t="shared" si="4"/>
        <v>-72</v>
      </c>
      <c r="J16" s="12">
        <f t="shared" si="5"/>
        <v>67</v>
      </c>
      <c r="K16" s="14">
        <f t="shared" si="6"/>
        <v>28</v>
      </c>
      <c r="M16" s="62"/>
      <c r="N16" s="62"/>
      <c r="O16" s="62"/>
      <c r="P16"/>
      <c r="Q16"/>
      <c r="R16"/>
      <c r="S16" s="62"/>
      <c r="T16" s="62"/>
    </row>
    <row r="17" spans="2:27" x14ac:dyDescent="0.25">
      <c r="B17" s="89">
        <v>43898</v>
      </c>
      <c r="C17" s="9">
        <v>673</v>
      </c>
      <c r="D17" s="4">
        <v>30</v>
      </c>
      <c r="E17" s="10">
        <v>17</v>
      </c>
      <c r="F17" s="9">
        <f t="shared" si="0"/>
        <v>119886</v>
      </c>
      <c r="G17" s="4">
        <f t="shared" si="1"/>
        <v>626</v>
      </c>
      <c r="H17" s="36">
        <f t="shared" si="2"/>
        <v>30</v>
      </c>
      <c r="I17" s="52">
        <f t="shared" si="4"/>
        <v>-173</v>
      </c>
      <c r="J17" s="11">
        <f t="shared" si="5"/>
        <v>166</v>
      </c>
      <c r="K17" s="13">
        <f t="shared" si="6"/>
        <v>0</v>
      </c>
      <c r="M17" s="62"/>
      <c r="N17" s="62"/>
      <c r="O17" s="62"/>
      <c r="P17"/>
      <c r="Q17"/>
      <c r="R17"/>
      <c r="S17" s="62"/>
      <c r="T17" s="62"/>
    </row>
    <row r="18" spans="2:27" x14ac:dyDescent="0.25">
      <c r="B18" s="90">
        <v>43899</v>
      </c>
      <c r="C18" s="7">
        <v>1073</v>
      </c>
      <c r="D18" s="2">
        <v>32</v>
      </c>
      <c r="E18" s="8">
        <v>28</v>
      </c>
      <c r="F18" s="7">
        <f t="shared" si="0"/>
        <v>119488</v>
      </c>
      <c r="G18" s="2">
        <f t="shared" si="1"/>
        <v>1013</v>
      </c>
      <c r="H18" s="33">
        <f t="shared" si="2"/>
        <v>32</v>
      </c>
      <c r="I18" s="53">
        <f t="shared" si="4"/>
        <v>-398</v>
      </c>
      <c r="J18" s="12">
        <f t="shared" si="5"/>
        <v>387</v>
      </c>
      <c r="K18" s="14">
        <f t="shared" si="6"/>
        <v>2</v>
      </c>
      <c r="M18" s="62"/>
      <c r="N18" s="62"/>
      <c r="O18" s="62"/>
      <c r="P18"/>
      <c r="Q18"/>
      <c r="R18"/>
    </row>
    <row r="19" spans="2:27" x14ac:dyDescent="0.25">
      <c r="B19" s="89">
        <v>43900</v>
      </c>
      <c r="C19" s="9">
        <v>1695</v>
      </c>
      <c r="D19" s="4">
        <v>32</v>
      </c>
      <c r="E19" s="10">
        <v>35</v>
      </c>
      <c r="F19" s="9">
        <f t="shared" si="0"/>
        <v>118866</v>
      </c>
      <c r="G19" s="4">
        <f t="shared" si="1"/>
        <v>1628</v>
      </c>
      <c r="H19" s="36">
        <f t="shared" si="2"/>
        <v>32</v>
      </c>
      <c r="I19" s="52">
        <f t="shared" si="4"/>
        <v>-622</v>
      </c>
      <c r="J19" s="11">
        <f t="shared" si="5"/>
        <v>615</v>
      </c>
      <c r="K19" s="13">
        <f t="shared" si="6"/>
        <v>0</v>
      </c>
      <c r="M19" s="62"/>
      <c r="N19" s="62"/>
      <c r="O19" s="62"/>
      <c r="P19"/>
      <c r="Q19"/>
      <c r="R19"/>
    </row>
    <row r="20" spans="2:27" x14ac:dyDescent="0.25">
      <c r="B20" s="90">
        <v>43901</v>
      </c>
      <c r="C20" s="7">
        <v>2277</v>
      </c>
      <c r="D20" s="2">
        <v>183</v>
      </c>
      <c r="E20" s="8">
        <v>54</v>
      </c>
      <c r="F20" s="7">
        <f t="shared" si="0"/>
        <v>118435</v>
      </c>
      <c r="G20" s="2">
        <f t="shared" si="1"/>
        <v>2040</v>
      </c>
      <c r="H20" s="33">
        <f t="shared" si="2"/>
        <v>183</v>
      </c>
      <c r="I20" s="53">
        <f t="shared" si="4"/>
        <v>-431</v>
      </c>
      <c r="J20" s="12">
        <f t="shared" si="5"/>
        <v>412</v>
      </c>
      <c r="K20" s="14">
        <f t="shared" si="6"/>
        <v>151</v>
      </c>
      <c r="M20" s="62"/>
      <c r="N20" s="62"/>
      <c r="O20" s="62"/>
      <c r="P20"/>
      <c r="Q20"/>
      <c r="R20"/>
    </row>
    <row r="21" spans="2:27" ht="15.75" thickBot="1" x14ac:dyDescent="0.3">
      <c r="B21" s="89">
        <v>43902</v>
      </c>
      <c r="C21" s="9">
        <v>3146</v>
      </c>
      <c r="D21" s="4">
        <v>183</v>
      </c>
      <c r="E21" s="10">
        <v>55</v>
      </c>
      <c r="F21" s="9">
        <f t="shared" si="0"/>
        <v>117566</v>
      </c>
      <c r="G21" s="4">
        <f t="shared" si="1"/>
        <v>2908</v>
      </c>
      <c r="H21" s="36">
        <f t="shared" si="2"/>
        <v>183</v>
      </c>
      <c r="I21" s="52">
        <f t="shared" si="4"/>
        <v>-869</v>
      </c>
      <c r="J21" s="11">
        <f t="shared" si="5"/>
        <v>868</v>
      </c>
      <c r="K21" s="13">
        <f t="shared" si="6"/>
        <v>0</v>
      </c>
      <c r="Q21" s="62"/>
      <c r="R21" s="62"/>
    </row>
    <row r="22" spans="2:27" ht="15.75" thickBot="1" x14ac:dyDescent="0.3">
      <c r="B22" s="91">
        <v>43903</v>
      </c>
      <c r="C22" s="31">
        <v>5232</v>
      </c>
      <c r="D22" s="41">
        <v>193</v>
      </c>
      <c r="E22" s="42">
        <v>133</v>
      </c>
      <c r="F22" s="31">
        <f t="shared" si="0"/>
        <v>115490</v>
      </c>
      <c r="G22" s="41">
        <f t="shared" si="1"/>
        <v>4906</v>
      </c>
      <c r="H22" s="73">
        <f t="shared" si="2"/>
        <v>193</v>
      </c>
      <c r="I22" s="54">
        <f t="shared" si="4"/>
        <v>-2076</v>
      </c>
      <c r="J22" s="43">
        <f t="shared" si="5"/>
        <v>1998</v>
      </c>
      <c r="K22" s="44">
        <f t="shared" si="6"/>
        <v>10</v>
      </c>
      <c r="M22" s="116" t="s">
        <v>12</v>
      </c>
      <c r="N22" s="117" t="s">
        <v>13</v>
      </c>
      <c r="O22" s="118" t="s">
        <v>14</v>
      </c>
      <c r="P22" s="116" t="s">
        <v>15</v>
      </c>
      <c r="Q22" s="98" t="s">
        <v>16</v>
      </c>
      <c r="R22" s="99" t="s">
        <v>17</v>
      </c>
      <c r="S22" s="120" t="s">
        <v>18</v>
      </c>
      <c r="T22" s="119" t="s">
        <v>25</v>
      </c>
      <c r="U22" s="125" t="s">
        <v>19</v>
      </c>
      <c r="V22" s="126" t="s">
        <v>33</v>
      </c>
      <c r="W22" s="144" t="s">
        <v>32</v>
      </c>
      <c r="X22" s="150" t="s">
        <v>30</v>
      </c>
      <c r="Y22" s="100" t="s">
        <v>29</v>
      </c>
      <c r="Z22" s="101" t="s">
        <v>33</v>
      </c>
      <c r="AA22" s="101" t="s">
        <v>32</v>
      </c>
    </row>
    <row r="23" spans="2:27" x14ac:dyDescent="0.25">
      <c r="B23" s="102">
        <v>43904</v>
      </c>
      <c r="C23" s="32">
        <v>6391</v>
      </c>
      <c r="D23" s="45">
        <v>517</v>
      </c>
      <c r="E23" s="83">
        <v>196</v>
      </c>
      <c r="F23" s="55">
        <f t="shared" si="0"/>
        <v>114655</v>
      </c>
      <c r="G23" s="45">
        <f t="shared" si="1"/>
        <v>5678</v>
      </c>
      <c r="H23" s="107">
        <f t="shared" si="2"/>
        <v>517</v>
      </c>
      <c r="I23" s="32">
        <f t="shared" si="4"/>
        <v>-835</v>
      </c>
      <c r="J23" s="46">
        <f>G23-G22</f>
        <v>772</v>
      </c>
      <c r="K23" s="47">
        <f t="shared" si="6"/>
        <v>324</v>
      </c>
      <c r="M23" s="121">
        <f>3/100</f>
        <v>0.03</v>
      </c>
      <c r="N23" s="70">
        <f>(I23+J23+K23+M23*(G23+H23))/(2*G23)</f>
        <v>3.9349242691088415E-2</v>
      </c>
      <c r="O23" s="115">
        <f>(J23+G23*(M23-N23))/(F23*G23)</f>
        <v>1.1043053045378995E-6</v>
      </c>
      <c r="P23" s="196">
        <f>(I23+(O23*F23*G23))/H23</f>
        <v>-0.2245357833655709</v>
      </c>
      <c r="Q23" s="142">
        <f>O$13*((1+M$13-N$13)*(1+M$13+P$13)-N$13*P$13)</f>
        <v>9.592829392384382E-7</v>
      </c>
      <c r="R23" s="70">
        <f>(1+M$13-N$13)*(1+M$13+P$13)-O$13*((P$13*H22)+((F22+G22)*(1+M$13+P$13)))</f>
        <v>0.87263200055831713</v>
      </c>
      <c r="S23" s="143">
        <f>-G22*(1+M$13+P$13)</f>
        <v>-4854.3068176050047</v>
      </c>
      <c r="T23" s="151">
        <f t="shared" ref="T23:T52" si="8">G23</f>
        <v>5678</v>
      </c>
      <c r="U23" s="190">
        <f>INT((-R23+SQRT((R23^2)-(4*Q23*S23)))/(2*Q23))</f>
        <v>5529</v>
      </c>
      <c r="V23" s="71">
        <f>1-ABS((U23-T23)/T23)</f>
        <v>0.97375836562169782</v>
      </c>
      <c r="W23" s="145">
        <f>SUM(V$23:V23)/COUNT(V$23:V23)</f>
        <v>0.97375836562169782</v>
      </c>
      <c r="X23" s="151">
        <f t="shared" ref="X23:X54" si="9">D23</f>
        <v>517</v>
      </c>
      <c r="Y23" s="190">
        <f>INT(((N$13*G23+H22)/(1+M$13+P$13)))</f>
        <v>374</v>
      </c>
      <c r="Z23" s="71">
        <f>1-ABS((Y23-X23)/X23)</f>
        <v>0.72340425531914887</v>
      </c>
      <c r="AA23" s="72">
        <f>SUM(Z$23:Z23)/COUNT(Z$23:Z23)</f>
        <v>0.72340425531914887</v>
      </c>
    </row>
    <row r="24" spans="2:27" x14ac:dyDescent="0.25">
      <c r="B24" s="103">
        <v>43905</v>
      </c>
      <c r="C24" s="7">
        <v>7845</v>
      </c>
      <c r="D24" s="2">
        <v>517</v>
      </c>
      <c r="E24" s="33">
        <v>292</v>
      </c>
      <c r="F24" s="53">
        <f t="shared" si="0"/>
        <v>113201</v>
      </c>
      <c r="G24" s="2">
        <f t="shared" si="1"/>
        <v>7036</v>
      </c>
      <c r="H24" s="8">
        <f t="shared" si="2"/>
        <v>517</v>
      </c>
      <c r="I24" s="7">
        <f t="shared" si="4"/>
        <v>-1454</v>
      </c>
      <c r="J24" s="12">
        <f t="shared" si="5"/>
        <v>1358</v>
      </c>
      <c r="K24" s="14">
        <f t="shared" si="6"/>
        <v>0</v>
      </c>
      <c r="M24" s="122">
        <f t="shared" ref="M24:M55" si="10">3/100</f>
        <v>0.03</v>
      </c>
      <c r="N24" s="37">
        <f t="shared" ref="N24:N52" si="11">(I24+J24+K24+M24*(G24+H24))/(2*G24)</f>
        <v>9.280130756111428E-3</v>
      </c>
      <c r="O24" s="137">
        <f t="shared" ref="O24:O52" si="12">(J24+G24*(M24-N24))/(F24*G24)</f>
        <v>1.8880333195529048E-6</v>
      </c>
      <c r="P24" s="197">
        <f t="shared" ref="P24:P52" si="13">(I24+(O24*F24*G24))/H24</f>
        <v>9.6295938104448905E-2</v>
      </c>
      <c r="Q24" s="112">
        <f t="shared" ref="Q24:Q87" si="14">O$13*((1+M$13-N$13)*(1+M$13+P$13)-N$13*P$13)</f>
        <v>9.592829392384382E-7</v>
      </c>
      <c r="R24" s="37">
        <f t="shared" ref="R24:R87" si="15">(1+M$13-N$13)*(1+M$13+P$13)-O$13*((P$13*H23)+((F23+G23)*(1+M$13+P$13)))</f>
        <v>0.87270517358624766</v>
      </c>
      <c r="S24" s="85">
        <f t="shared" ref="S24:S87" si="16">-G23*(1+M$13+P$13)</f>
        <v>-5618.1724644030201</v>
      </c>
      <c r="T24" s="152">
        <f t="shared" si="8"/>
        <v>7036</v>
      </c>
      <c r="U24" s="56">
        <f t="shared" ref="U24:U51" si="17">INT((-R24+SQRT((R24^2)-(4*Q24*S24)))/(2*Q24))</f>
        <v>6392</v>
      </c>
      <c r="V24" s="69">
        <f t="shared" ref="V24:V54" si="18">1-ABS((U24-T24)/T24)</f>
        <v>0.90847072200113699</v>
      </c>
      <c r="W24" s="146">
        <f>SUM(V$23:V24)/COUNT(V$23:V24)</f>
        <v>0.94111454381141746</v>
      </c>
      <c r="X24" s="152">
        <f t="shared" si="9"/>
        <v>517</v>
      </c>
      <c r="Y24" s="56">
        <f t="shared" ref="Y24:Y54" si="19">INT(((N$13*G24+H23)/(1+M$13+P$13)))</f>
        <v>745</v>
      </c>
      <c r="Z24" s="69">
        <f t="shared" ref="Z24:Z54" si="20">1-ABS((Y24-X24)/X24)</f>
        <v>0.55899419729206956</v>
      </c>
      <c r="AA24" s="65">
        <f>SUM(Z$23:Z24)/COUNT(Z$23:Z24)</f>
        <v>0.64119922630560922</v>
      </c>
    </row>
    <row r="25" spans="2:27" x14ac:dyDescent="0.25">
      <c r="B25" s="104">
        <v>43906</v>
      </c>
      <c r="C25" s="9">
        <v>9942</v>
      </c>
      <c r="D25" s="4">
        <v>571</v>
      </c>
      <c r="E25" s="36">
        <v>342</v>
      </c>
      <c r="F25" s="52">
        <f t="shared" si="0"/>
        <v>111158</v>
      </c>
      <c r="G25" s="4">
        <f t="shared" si="1"/>
        <v>9029</v>
      </c>
      <c r="H25" s="10">
        <f t="shared" si="2"/>
        <v>571</v>
      </c>
      <c r="I25" s="9">
        <f t="shared" si="4"/>
        <v>-2043</v>
      </c>
      <c r="J25" s="11">
        <f t="shared" si="5"/>
        <v>1993</v>
      </c>
      <c r="K25" s="13">
        <f t="shared" si="6"/>
        <v>54</v>
      </c>
      <c r="M25" s="123">
        <f t="shared" si="10"/>
        <v>0.03</v>
      </c>
      <c r="N25" s="64">
        <f t="shared" si="11"/>
        <v>1.6170118507032896E-2</v>
      </c>
      <c r="O25" s="138">
        <f t="shared" si="12"/>
        <v>2.110177176070108E-6</v>
      </c>
      <c r="P25" s="198">
        <f t="shared" si="13"/>
        <v>0.13112084063047266</v>
      </c>
      <c r="Q25" s="188">
        <f t="shared" si="14"/>
        <v>9.592829392384382E-7</v>
      </c>
      <c r="R25" s="64">
        <f t="shared" si="15"/>
        <v>0.87279727092798509</v>
      </c>
      <c r="S25" s="184">
        <f t="shared" si="16"/>
        <v>-6961.8635892109287</v>
      </c>
      <c r="T25" s="153">
        <f t="shared" si="8"/>
        <v>9029</v>
      </c>
      <c r="U25" s="191">
        <f t="shared" si="17"/>
        <v>7907</v>
      </c>
      <c r="V25" s="68">
        <f t="shared" si="18"/>
        <v>0.87573374681581573</v>
      </c>
      <c r="W25" s="147">
        <f>SUM(V$23:V25)/COUNT(V$23:V25)</f>
        <v>0.91932094481288351</v>
      </c>
      <c r="X25" s="153">
        <f t="shared" si="9"/>
        <v>571</v>
      </c>
      <c r="Y25" s="191">
        <f t="shared" si="19"/>
        <v>808</v>
      </c>
      <c r="Z25" s="68">
        <f t="shared" si="20"/>
        <v>0.58493870402802095</v>
      </c>
      <c r="AA25" s="66">
        <f>SUM(Z$23:Z25)/COUNT(Z$23:Z25)</f>
        <v>0.62244571887974642</v>
      </c>
    </row>
    <row r="26" spans="2:27" x14ac:dyDescent="0.25">
      <c r="B26" s="103">
        <v>43907</v>
      </c>
      <c r="C26" s="7">
        <v>11826</v>
      </c>
      <c r="D26" s="2">
        <v>1028</v>
      </c>
      <c r="E26" s="33">
        <v>533</v>
      </c>
      <c r="F26" s="53">
        <f t="shared" si="0"/>
        <v>109731</v>
      </c>
      <c r="G26" s="2">
        <f t="shared" si="1"/>
        <v>10265</v>
      </c>
      <c r="H26" s="8">
        <f t="shared" si="2"/>
        <v>1028</v>
      </c>
      <c r="I26" s="7">
        <f t="shared" si="4"/>
        <v>-1427</v>
      </c>
      <c r="J26" s="12">
        <f t="shared" si="5"/>
        <v>1236</v>
      </c>
      <c r="K26" s="14">
        <f t="shared" si="6"/>
        <v>457</v>
      </c>
      <c r="M26" s="122">
        <f t="shared" si="10"/>
        <v>0.03</v>
      </c>
      <c r="N26" s="37">
        <f t="shared" si="11"/>
        <v>2.9458840720896249E-2</v>
      </c>
      <c r="O26" s="137">
        <f t="shared" si="12"/>
        <v>1.1022438199764812E-6</v>
      </c>
      <c r="P26" s="197">
        <f t="shared" si="13"/>
        <v>-0.18039396887159526</v>
      </c>
      <c r="Q26" s="112">
        <f t="shared" si="14"/>
        <v>9.592829392384382E-7</v>
      </c>
      <c r="R26" s="37">
        <f t="shared" si="15"/>
        <v>0.8728473606513758</v>
      </c>
      <c r="S26" s="85">
        <f t="shared" si="16"/>
        <v>-8933.8638924083953</v>
      </c>
      <c r="T26" s="152">
        <f t="shared" si="8"/>
        <v>10265</v>
      </c>
      <c r="U26" s="192">
        <f t="shared" si="17"/>
        <v>10122</v>
      </c>
      <c r="V26" s="69">
        <f t="shared" si="18"/>
        <v>0.98606916707257675</v>
      </c>
      <c r="W26" s="146">
        <f>SUM(V$23:V26)/COUNT(V$23:V26)</f>
        <v>0.93600800037780685</v>
      </c>
      <c r="X26" s="152">
        <f t="shared" si="9"/>
        <v>1028</v>
      </c>
      <c r="Y26" s="192">
        <f t="shared" si="19"/>
        <v>902</v>
      </c>
      <c r="Z26" s="69">
        <f t="shared" si="20"/>
        <v>0.87743190661478598</v>
      </c>
      <c r="AA26" s="65">
        <f>SUM(Z$23:Z26)/COUNT(Z$23:Z26)</f>
        <v>0.68619226581350634</v>
      </c>
    </row>
    <row r="27" spans="2:27" x14ac:dyDescent="0.25">
      <c r="B27" s="104">
        <v>43908</v>
      </c>
      <c r="C27" s="9">
        <v>14769</v>
      </c>
      <c r="D27" s="4">
        <v>1081</v>
      </c>
      <c r="E27" s="36">
        <v>638</v>
      </c>
      <c r="F27" s="52">
        <f t="shared" si="0"/>
        <v>106841</v>
      </c>
      <c r="G27" s="4">
        <f t="shared" si="1"/>
        <v>13050</v>
      </c>
      <c r="H27" s="10">
        <f t="shared" si="2"/>
        <v>1081</v>
      </c>
      <c r="I27" s="9">
        <f t="shared" si="4"/>
        <v>-2890</v>
      </c>
      <c r="J27" s="11">
        <f t="shared" si="5"/>
        <v>2785</v>
      </c>
      <c r="K27" s="13">
        <f t="shared" si="6"/>
        <v>53</v>
      </c>
      <c r="M27" s="123">
        <f t="shared" si="10"/>
        <v>0.03</v>
      </c>
      <c r="N27" s="64">
        <f t="shared" si="11"/>
        <v>1.4250191570881227E-2</v>
      </c>
      <c r="O27" s="138">
        <f t="shared" si="12"/>
        <v>2.1448673272895474E-6</v>
      </c>
      <c r="P27" s="198">
        <f t="shared" si="13"/>
        <v>9.3001850138760694E-2</v>
      </c>
      <c r="Q27" s="188">
        <f t="shared" si="14"/>
        <v>9.592829392384382E-7</v>
      </c>
      <c r="R27" s="64">
        <f t="shared" si="15"/>
        <v>0.87304855742386445</v>
      </c>
      <c r="S27" s="184">
        <f t="shared" si="16"/>
        <v>-10156.840497903664</v>
      </c>
      <c r="T27" s="153">
        <f t="shared" si="8"/>
        <v>13050</v>
      </c>
      <c r="U27" s="191">
        <f t="shared" si="17"/>
        <v>11488</v>
      </c>
      <c r="V27" s="68">
        <f t="shared" si="18"/>
        <v>0.88030651340996169</v>
      </c>
      <c r="W27" s="147">
        <f>SUM(V$23:V27)/COUNT(V$23:V27)</f>
        <v>0.92486770298423782</v>
      </c>
      <c r="X27" s="153">
        <f t="shared" si="9"/>
        <v>1081</v>
      </c>
      <c r="Y27" s="191">
        <f t="shared" si="19"/>
        <v>1452</v>
      </c>
      <c r="Z27" s="68">
        <f t="shared" si="20"/>
        <v>0.65679925994449584</v>
      </c>
      <c r="AA27" s="66">
        <f>SUM(Z$23:Z27)/COUNT(Z$23:Z27)</f>
        <v>0.68031366463970433</v>
      </c>
    </row>
    <row r="28" spans="2:27" x14ac:dyDescent="0.25">
      <c r="B28" s="103">
        <v>43909</v>
      </c>
      <c r="C28" s="7">
        <v>18077</v>
      </c>
      <c r="D28" s="2">
        <v>1107</v>
      </c>
      <c r="E28" s="33">
        <v>831</v>
      </c>
      <c r="F28" s="53">
        <f t="shared" si="0"/>
        <v>103559</v>
      </c>
      <c r="G28" s="2">
        <f t="shared" si="1"/>
        <v>16139</v>
      </c>
      <c r="H28" s="8">
        <f t="shared" si="2"/>
        <v>1107</v>
      </c>
      <c r="I28" s="7">
        <f t="shared" si="4"/>
        <v>-3282</v>
      </c>
      <c r="J28" s="12">
        <f t="shared" si="5"/>
        <v>3089</v>
      </c>
      <c r="K28" s="14">
        <f t="shared" si="6"/>
        <v>26</v>
      </c>
      <c r="M28" s="122">
        <f t="shared" si="10"/>
        <v>0.03</v>
      </c>
      <c r="N28" s="37">
        <f t="shared" si="11"/>
        <v>1.0855071565772352E-2</v>
      </c>
      <c r="O28" s="137">
        <f t="shared" si="12"/>
        <v>2.0330888035841637E-6</v>
      </c>
      <c r="P28" s="197">
        <f t="shared" si="13"/>
        <v>0.1047696476964774</v>
      </c>
      <c r="Q28" s="112">
        <f t="shared" si="14"/>
        <v>9.592829392384382E-7</v>
      </c>
      <c r="R28" s="37">
        <f t="shared" si="15"/>
        <v>0.87315137194636816</v>
      </c>
      <c r="S28" s="85">
        <f t="shared" si="16"/>
        <v>-12912.495713360235</v>
      </c>
      <c r="T28" s="152">
        <f t="shared" si="8"/>
        <v>16139</v>
      </c>
      <c r="U28" s="192">
        <f t="shared" si="17"/>
        <v>14555</v>
      </c>
      <c r="V28" s="69">
        <f t="shared" si="18"/>
        <v>0.90185265505917345</v>
      </c>
      <c r="W28" s="146">
        <f>SUM(V$23:V28)/COUNT(V$23:V28)</f>
        <v>0.92103186166339379</v>
      </c>
      <c r="X28" s="152">
        <f t="shared" si="9"/>
        <v>1107</v>
      </c>
      <c r="Y28" s="192">
        <f t="shared" si="19"/>
        <v>1603</v>
      </c>
      <c r="Z28" s="69">
        <f t="shared" si="20"/>
        <v>0.55194218608852763</v>
      </c>
      <c r="AA28" s="65">
        <f>SUM(Z$23:Z28)/COUNT(Z$23:Z28)</f>
        <v>0.65891841821450814</v>
      </c>
    </row>
    <row r="29" spans="2:27" x14ac:dyDescent="0.25">
      <c r="B29" s="104">
        <v>43910</v>
      </c>
      <c r="C29" s="9">
        <v>21510</v>
      </c>
      <c r="D29" s="4">
        <v>1588</v>
      </c>
      <c r="E29" s="36">
        <v>1093</v>
      </c>
      <c r="F29" s="52">
        <f t="shared" si="0"/>
        <v>100607</v>
      </c>
      <c r="G29" s="4">
        <f t="shared" si="1"/>
        <v>18829</v>
      </c>
      <c r="H29" s="10">
        <f t="shared" si="2"/>
        <v>1588</v>
      </c>
      <c r="I29" s="9">
        <f t="shared" si="4"/>
        <v>-2952</v>
      </c>
      <c r="J29" s="11">
        <f t="shared" si="5"/>
        <v>2690</v>
      </c>
      <c r="K29" s="13">
        <f t="shared" si="6"/>
        <v>481</v>
      </c>
      <c r="M29" s="123">
        <f t="shared" si="10"/>
        <v>0.03</v>
      </c>
      <c r="N29" s="64">
        <f t="shared" si="11"/>
        <v>2.2080567210154549E-2</v>
      </c>
      <c r="O29" s="138">
        <f t="shared" si="12"/>
        <v>1.4987442496815058E-6</v>
      </c>
      <c r="P29" s="198">
        <f t="shared" si="13"/>
        <v>-7.1086272040302406E-2</v>
      </c>
      <c r="Q29" s="188">
        <f t="shared" si="14"/>
        <v>9.592829392384382E-7</v>
      </c>
      <c r="R29" s="64">
        <f t="shared" si="15"/>
        <v>0.87333754785317985</v>
      </c>
      <c r="S29" s="184">
        <f t="shared" si="16"/>
        <v>-15968.947763825352</v>
      </c>
      <c r="T29" s="153">
        <f t="shared" si="8"/>
        <v>18829</v>
      </c>
      <c r="U29" s="191">
        <f t="shared" si="17"/>
        <v>17931</v>
      </c>
      <c r="V29" s="68">
        <f t="shared" si="18"/>
        <v>0.95230761060066915</v>
      </c>
      <c r="W29" s="147">
        <f>SUM(V$23:V29)/COUNT(V$23:V29)</f>
        <v>0.92549982579729029</v>
      </c>
      <c r="X29" s="153">
        <f t="shared" si="9"/>
        <v>1588</v>
      </c>
      <c r="Y29" s="191">
        <f t="shared" si="19"/>
        <v>1715</v>
      </c>
      <c r="Z29" s="68">
        <f t="shared" si="20"/>
        <v>0.92002518891687657</v>
      </c>
      <c r="AA29" s="66">
        <f>SUM(Z$23:Z29)/COUNT(Z$23:Z29)</f>
        <v>0.69621938545770357</v>
      </c>
    </row>
    <row r="30" spans="2:27" x14ac:dyDescent="0.25">
      <c r="B30" s="103">
        <v>43911</v>
      </c>
      <c r="C30" s="7">
        <v>25496</v>
      </c>
      <c r="D30" s="2">
        <v>2125</v>
      </c>
      <c r="E30" s="33">
        <v>1379</v>
      </c>
      <c r="F30" s="53">
        <f t="shared" si="0"/>
        <v>97158</v>
      </c>
      <c r="G30" s="2">
        <f t="shared" si="1"/>
        <v>21992</v>
      </c>
      <c r="H30" s="8">
        <f t="shared" si="2"/>
        <v>2125</v>
      </c>
      <c r="I30" s="7">
        <f t="shared" si="4"/>
        <v>-3449</v>
      </c>
      <c r="J30" s="12">
        <f t="shared" si="5"/>
        <v>3163</v>
      </c>
      <c r="K30" s="14">
        <f t="shared" si="6"/>
        <v>537</v>
      </c>
      <c r="M30" s="122">
        <f t="shared" si="10"/>
        <v>0.03</v>
      </c>
      <c r="N30" s="37">
        <f t="shared" si="11"/>
        <v>2.2156011276827939E-2</v>
      </c>
      <c r="O30" s="137">
        <f t="shared" si="12"/>
        <v>1.5610553531960342E-6</v>
      </c>
      <c r="P30" s="197">
        <f t="shared" si="13"/>
        <v>-5.340941176470583E-2</v>
      </c>
      <c r="Q30" s="112">
        <f t="shared" si="14"/>
        <v>9.592829392384382E-7</v>
      </c>
      <c r="R30" s="37">
        <f t="shared" si="15"/>
        <v>0.87360780155484064</v>
      </c>
      <c r="S30" s="85">
        <f t="shared" si="16"/>
        <v>-18630.603968341751</v>
      </c>
      <c r="T30" s="152">
        <f t="shared" si="8"/>
        <v>21992</v>
      </c>
      <c r="U30" s="192">
        <f t="shared" si="17"/>
        <v>20848</v>
      </c>
      <c r="V30" s="69">
        <f t="shared" si="18"/>
        <v>0.94798108403055659</v>
      </c>
      <c r="W30" s="146">
        <f>SUM(V$23:V30)/COUNT(V$23:V30)</f>
        <v>0.92830998307644852</v>
      </c>
      <c r="X30" s="152">
        <f t="shared" si="9"/>
        <v>2125</v>
      </c>
      <c r="Y30" s="192">
        <f t="shared" si="19"/>
        <v>2301</v>
      </c>
      <c r="Z30" s="69">
        <f t="shared" si="20"/>
        <v>0.91717647058823526</v>
      </c>
      <c r="AA30" s="65">
        <f>SUM(Z$23:Z30)/COUNT(Z$23:Z30)</f>
        <v>0.7238390210990201</v>
      </c>
    </row>
    <row r="31" spans="2:27" x14ac:dyDescent="0.25">
      <c r="B31" s="104">
        <v>43912</v>
      </c>
      <c r="C31" s="9">
        <v>28768</v>
      </c>
      <c r="D31" s="4">
        <v>2575</v>
      </c>
      <c r="E31" s="28">
        <v>1772</v>
      </c>
      <c r="F31" s="58">
        <f t="shared" si="0"/>
        <v>94336</v>
      </c>
      <c r="G31" s="4">
        <f t="shared" si="1"/>
        <v>24421</v>
      </c>
      <c r="H31" s="10">
        <f t="shared" si="2"/>
        <v>2575</v>
      </c>
      <c r="I31" s="111">
        <f t="shared" ref="I31" si="21">F31-F30</f>
        <v>-2822</v>
      </c>
      <c r="J31" s="17">
        <f>G31-G30</f>
        <v>2429</v>
      </c>
      <c r="K31" s="18">
        <f t="shared" ref="K31" si="22">H31-H30</f>
        <v>450</v>
      </c>
      <c r="M31" s="123">
        <f t="shared" si="10"/>
        <v>0.03</v>
      </c>
      <c r="N31" s="64">
        <f t="shared" si="11"/>
        <v>1.7748658941075305E-2</v>
      </c>
      <c r="O31" s="138">
        <f t="shared" si="12"/>
        <v>1.1842235995701143E-6</v>
      </c>
      <c r="P31" s="198">
        <f t="shared" si="13"/>
        <v>-3.6431067961165201E-2</v>
      </c>
      <c r="Q31" s="188">
        <f t="shared" si="14"/>
        <v>9.592829392384382E-7</v>
      </c>
      <c r="R31" s="64">
        <f t="shared" si="15"/>
        <v>0.87390328055568656</v>
      </c>
      <c r="S31" s="184">
        <f t="shared" si="16"/>
        <v>-21760.276301012895</v>
      </c>
      <c r="T31" s="153">
        <f t="shared" si="8"/>
        <v>24421</v>
      </c>
      <c r="U31" s="191">
        <f t="shared" si="17"/>
        <v>24254</v>
      </c>
      <c r="V31" s="68">
        <f t="shared" si="18"/>
        <v>0.99316162319315349</v>
      </c>
      <c r="W31" s="147">
        <f>SUM(V$23:V31)/COUNT(V$23:V31)</f>
        <v>0.93551572086719348</v>
      </c>
      <c r="X31" s="153">
        <f t="shared" si="9"/>
        <v>2575</v>
      </c>
      <c r="Y31" s="191">
        <f t="shared" si="19"/>
        <v>2921</v>
      </c>
      <c r="Z31" s="68">
        <f t="shared" si="20"/>
        <v>0.86563106796116507</v>
      </c>
      <c r="AA31" s="66">
        <f>SUM(Z$23:Z31)/COUNT(Z$23:Z31)</f>
        <v>0.73959369297259181</v>
      </c>
    </row>
    <row r="32" spans="2:27" x14ac:dyDescent="0.25">
      <c r="B32" s="103">
        <v>43913</v>
      </c>
      <c r="C32" s="74">
        <v>35136</v>
      </c>
      <c r="D32" s="27">
        <v>3355</v>
      </c>
      <c r="E32" s="26">
        <v>2311</v>
      </c>
      <c r="F32" s="56">
        <f t="shared" si="0"/>
        <v>88748</v>
      </c>
      <c r="G32" s="27">
        <f t="shared" si="1"/>
        <v>29470</v>
      </c>
      <c r="H32" s="108">
        <f t="shared" si="2"/>
        <v>3355</v>
      </c>
      <c r="I32" s="34">
        <f t="shared" ref="I32" si="23">F32-F31</f>
        <v>-5588</v>
      </c>
      <c r="J32" s="27">
        <f>G32-G31</f>
        <v>5049</v>
      </c>
      <c r="K32" s="26">
        <f t="shared" ref="K32" si="24">H32-H31</f>
        <v>780</v>
      </c>
      <c r="M32" s="122">
        <f t="shared" si="10"/>
        <v>0.03</v>
      </c>
      <c r="N32" s="37">
        <f t="shared" si="11"/>
        <v>2.0796572785883951E-2</v>
      </c>
      <c r="O32" s="137">
        <f t="shared" si="12"/>
        <v>2.0341889417631597E-6</v>
      </c>
      <c r="P32" s="197">
        <f t="shared" si="13"/>
        <v>-7.9813710879284544E-2</v>
      </c>
      <c r="Q32" s="112">
        <f t="shared" si="14"/>
        <v>9.592829392384382E-7</v>
      </c>
      <c r="R32" s="37">
        <f t="shared" si="15"/>
        <v>0.87429799036427869</v>
      </c>
      <c r="S32" s="85">
        <f t="shared" si="16"/>
        <v>-24163.682591262092</v>
      </c>
      <c r="T32" s="152">
        <f t="shared" si="8"/>
        <v>29470</v>
      </c>
      <c r="U32" s="192">
        <f t="shared" si="17"/>
        <v>26846</v>
      </c>
      <c r="V32" s="69">
        <f t="shared" si="18"/>
        <v>0.9109602986087546</v>
      </c>
      <c r="W32" s="146">
        <f>SUM(V$23:V32)/COUNT(V$23:V32)</f>
        <v>0.9330601786413496</v>
      </c>
      <c r="X32" s="152">
        <f t="shared" si="9"/>
        <v>3355</v>
      </c>
      <c r="Y32" s="192">
        <f t="shared" si="19"/>
        <v>3536</v>
      </c>
      <c r="Z32" s="69">
        <f t="shared" si="20"/>
        <v>0.94605067064083459</v>
      </c>
      <c r="AA32" s="65">
        <f>SUM(Z$23:Z32)/COUNT(Z$23:Z32)</f>
        <v>0.76023939073941604</v>
      </c>
    </row>
    <row r="33" spans="2:27" x14ac:dyDescent="0.25">
      <c r="B33" s="104">
        <v>43914</v>
      </c>
      <c r="C33" s="35">
        <v>42058</v>
      </c>
      <c r="D33" s="24">
        <v>3794</v>
      </c>
      <c r="E33" s="25">
        <v>2991</v>
      </c>
      <c r="F33" s="57">
        <f t="shared" si="0"/>
        <v>82265</v>
      </c>
      <c r="G33" s="16">
        <f t="shared" si="1"/>
        <v>35273</v>
      </c>
      <c r="H33" s="40">
        <f t="shared" si="2"/>
        <v>3794</v>
      </c>
      <c r="I33" s="35">
        <f t="shared" ref="I33" si="25">F33-F32</f>
        <v>-6483</v>
      </c>
      <c r="J33" s="16">
        <f>G33-G32</f>
        <v>5803</v>
      </c>
      <c r="K33" s="25">
        <f t="shared" ref="K33" si="26">H33-H32</f>
        <v>439</v>
      </c>
      <c r="M33" s="123">
        <f t="shared" si="10"/>
        <v>0.03</v>
      </c>
      <c r="N33" s="64">
        <f t="shared" si="11"/>
        <v>1.3197204660788706E-2</v>
      </c>
      <c r="O33" s="138">
        <f t="shared" si="12"/>
        <v>2.2040912239646196E-6</v>
      </c>
      <c r="P33" s="198">
        <f t="shared" si="13"/>
        <v>-2.3013969425408676E-2</v>
      </c>
      <c r="Q33" s="188">
        <f t="shared" si="14"/>
        <v>9.592829392384382E-7</v>
      </c>
      <c r="R33" s="64">
        <f t="shared" si="15"/>
        <v>0.87484573484505657</v>
      </c>
      <c r="S33" s="184">
        <f t="shared" si="16"/>
        <v>-29159.482656913879</v>
      </c>
      <c r="T33" s="153">
        <f t="shared" si="8"/>
        <v>35273</v>
      </c>
      <c r="U33" s="57">
        <f t="shared" si="17"/>
        <v>32194</v>
      </c>
      <c r="V33" s="68">
        <f t="shared" si="18"/>
        <v>0.91270943781362512</v>
      </c>
      <c r="W33" s="147">
        <f>SUM(V$23:V33)/COUNT(V$23:V33)</f>
        <v>0.93121011129337461</v>
      </c>
      <c r="X33" s="153">
        <f t="shared" si="9"/>
        <v>3794</v>
      </c>
      <c r="Y33" s="57">
        <f t="shared" si="19"/>
        <v>4508</v>
      </c>
      <c r="Z33" s="68">
        <f t="shared" si="20"/>
        <v>0.81180811808118081</v>
      </c>
      <c r="AA33" s="66">
        <f>SUM(Z$23:Z33)/COUNT(Z$23:Z33)</f>
        <v>0.76492745686139474</v>
      </c>
    </row>
    <row r="34" spans="2:27" x14ac:dyDescent="0.25">
      <c r="B34" s="103">
        <v>43915</v>
      </c>
      <c r="C34" s="34">
        <v>49515</v>
      </c>
      <c r="D34" s="5">
        <v>5367</v>
      </c>
      <c r="E34" s="26">
        <v>3647</v>
      </c>
      <c r="F34" s="110">
        <f t="shared" si="0"/>
        <v>76381</v>
      </c>
      <c r="G34" s="75">
        <f t="shared" si="1"/>
        <v>40501</v>
      </c>
      <c r="H34" s="109">
        <f t="shared" si="2"/>
        <v>5367</v>
      </c>
      <c r="I34" s="34">
        <f t="shared" ref="I34:I97" si="27">F34-F33</f>
        <v>-5884</v>
      </c>
      <c r="J34" s="27">
        <f t="shared" ref="J34:J97" si="28">G34-G33</f>
        <v>5228</v>
      </c>
      <c r="K34" s="26">
        <f t="shared" ref="K34:K97" si="29">H34-H33</f>
        <v>1573</v>
      </c>
      <c r="M34" s="139">
        <f t="shared" si="10"/>
        <v>0.03</v>
      </c>
      <c r="N34" s="37">
        <f t="shared" si="11"/>
        <v>2.8308436828720279E-2</v>
      </c>
      <c r="O34" s="140">
        <f t="shared" si="12"/>
        <v>1.7121377788200885E-6</v>
      </c>
      <c r="P34" s="199">
        <f t="shared" si="13"/>
        <v>-0.1094633873672444</v>
      </c>
      <c r="Q34" s="112">
        <f t="shared" si="14"/>
        <v>9.592829392384382E-7</v>
      </c>
      <c r="R34" s="37">
        <f t="shared" si="15"/>
        <v>0.87551534499938588</v>
      </c>
      <c r="S34" s="85">
        <f t="shared" si="16"/>
        <v>-34901.3380304487</v>
      </c>
      <c r="T34" s="154">
        <f t="shared" si="8"/>
        <v>40501</v>
      </c>
      <c r="U34" s="192">
        <f t="shared" si="17"/>
        <v>38259</v>
      </c>
      <c r="V34" s="76">
        <f t="shared" si="18"/>
        <v>0.94464334213970025</v>
      </c>
      <c r="W34" s="148">
        <f>SUM(V$23:V34)/COUNT(V$23:V34)</f>
        <v>0.93232954719723515</v>
      </c>
      <c r="X34" s="154">
        <f t="shared" si="9"/>
        <v>5367</v>
      </c>
      <c r="Y34" s="192">
        <f t="shared" si="19"/>
        <v>5117</v>
      </c>
      <c r="Z34" s="76">
        <f t="shared" si="20"/>
        <v>0.95341904229550956</v>
      </c>
      <c r="AA34" s="77">
        <f>SUM(Z$23:Z34)/COUNT(Z$23:Z34)</f>
        <v>0.78063508898090428</v>
      </c>
    </row>
    <row r="35" spans="2:27" x14ac:dyDescent="0.25">
      <c r="B35" s="104">
        <v>43916</v>
      </c>
      <c r="C35" s="35">
        <v>57786</v>
      </c>
      <c r="D35" s="24">
        <v>7015</v>
      </c>
      <c r="E35" s="25">
        <v>4365</v>
      </c>
      <c r="F35" s="57">
        <f t="shared" si="0"/>
        <v>69758</v>
      </c>
      <c r="G35" s="16">
        <f t="shared" si="1"/>
        <v>46406</v>
      </c>
      <c r="H35" s="40">
        <f t="shared" si="2"/>
        <v>7015</v>
      </c>
      <c r="I35" s="35">
        <f t="shared" ref="I35" si="30">F35-F34</f>
        <v>-6623</v>
      </c>
      <c r="J35" s="16">
        <f t="shared" ref="J35" si="31">G35-G34</f>
        <v>5905</v>
      </c>
      <c r="K35" s="25">
        <f t="shared" ref="K35" si="32">H35-H34</f>
        <v>1648</v>
      </c>
      <c r="M35" s="123">
        <f t="shared" si="10"/>
        <v>0.03</v>
      </c>
      <c r="N35" s="64">
        <f t="shared" si="11"/>
        <v>2.7287742964271864E-2</v>
      </c>
      <c r="O35" s="138">
        <f t="shared" si="12"/>
        <v>1.8629939760948482E-6</v>
      </c>
      <c r="P35" s="198">
        <f t="shared" si="13"/>
        <v>-8.4409836065573937E-2</v>
      </c>
      <c r="Q35" s="188">
        <f t="shared" si="14"/>
        <v>9.592829392384382E-7</v>
      </c>
      <c r="R35" s="64">
        <f t="shared" si="15"/>
        <v>0.87620650033423453</v>
      </c>
      <c r="S35" s="184">
        <f t="shared" si="16"/>
        <v>-40074.252021977234</v>
      </c>
      <c r="T35" s="153">
        <f t="shared" si="8"/>
        <v>46406</v>
      </c>
      <c r="U35" s="191">
        <f t="shared" si="17"/>
        <v>43650</v>
      </c>
      <c r="V35" s="68">
        <f t="shared" si="18"/>
        <v>0.94061112787139589</v>
      </c>
      <c r="W35" s="147">
        <f>SUM(V$23:V35)/COUNT(V$23:V35)</f>
        <v>0.93296659186447828</v>
      </c>
      <c r="X35" s="153">
        <f t="shared" si="9"/>
        <v>7015</v>
      </c>
      <c r="Y35" s="191">
        <f t="shared" si="19"/>
        <v>6894</v>
      </c>
      <c r="Z35" s="68">
        <f t="shared" si="20"/>
        <v>0.98275124732715613</v>
      </c>
      <c r="AA35" s="66">
        <f>SUM(Z$23:Z35)/COUNT(Z$23:Z35)</f>
        <v>0.79618248577676987</v>
      </c>
    </row>
    <row r="36" spans="2:27" x14ac:dyDescent="0.25">
      <c r="B36" s="103">
        <v>43917</v>
      </c>
      <c r="C36" s="34">
        <v>65719</v>
      </c>
      <c r="D36" s="5">
        <v>9357</v>
      </c>
      <c r="E36" s="26">
        <v>5138</v>
      </c>
      <c r="F36" s="56">
        <f t="shared" si="0"/>
        <v>64167</v>
      </c>
      <c r="G36" s="27">
        <f t="shared" si="1"/>
        <v>51224</v>
      </c>
      <c r="H36" s="39">
        <f t="shared" si="2"/>
        <v>9357</v>
      </c>
      <c r="I36" s="34">
        <f t="shared" ref="I36" si="33">F36-F35</f>
        <v>-5591</v>
      </c>
      <c r="J36" s="27">
        <f t="shared" ref="J36" si="34">G36-G35</f>
        <v>4818</v>
      </c>
      <c r="K36" s="26">
        <f t="shared" ref="K36" si="35">H36-H35</f>
        <v>2342</v>
      </c>
      <c r="M36" s="122">
        <f t="shared" si="10"/>
        <v>0.03</v>
      </c>
      <c r="N36" s="37">
        <f t="shared" si="11"/>
        <v>3.3055110885522411E-2</v>
      </c>
      <c r="O36" s="137">
        <f t="shared" si="12"/>
        <v>1.4182112639515788E-6</v>
      </c>
      <c r="P36" s="197">
        <f t="shared" si="13"/>
        <v>-9.9336860104734317E-2</v>
      </c>
      <c r="Q36" s="112">
        <f t="shared" si="14"/>
        <v>9.592829392384382E-7</v>
      </c>
      <c r="R36" s="37">
        <f t="shared" si="15"/>
        <v>0.87696008292159777</v>
      </c>
      <c r="S36" s="85">
        <f t="shared" si="16"/>
        <v>-45917.032649363609</v>
      </c>
      <c r="T36" s="155">
        <f t="shared" si="8"/>
        <v>51224</v>
      </c>
      <c r="U36" s="192">
        <f t="shared" si="17"/>
        <v>49661</v>
      </c>
      <c r="V36" s="69">
        <f t="shared" si="18"/>
        <v>0.96948695923785722</v>
      </c>
      <c r="W36" s="146">
        <f>SUM(V$23:V36)/COUNT(V$23:V36)</f>
        <v>0.93557518953400531</v>
      </c>
      <c r="X36" s="155">
        <f t="shared" si="9"/>
        <v>9357</v>
      </c>
      <c r="Y36" s="192">
        <f t="shared" si="19"/>
        <v>8712</v>
      </c>
      <c r="Z36" s="69">
        <f t="shared" si="20"/>
        <v>0.93106764988778457</v>
      </c>
      <c r="AA36" s="65">
        <f>SUM(Z$23:Z36)/COUNT(Z$23:Z36)</f>
        <v>0.80581714035612806</v>
      </c>
    </row>
    <row r="37" spans="2:27" x14ac:dyDescent="0.25">
      <c r="B37" s="105">
        <v>43918</v>
      </c>
      <c r="C37" s="35">
        <v>73235</v>
      </c>
      <c r="D37" s="24">
        <v>12285</v>
      </c>
      <c r="E37" s="28">
        <v>5982</v>
      </c>
      <c r="F37" s="58">
        <f t="shared" si="0"/>
        <v>59579</v>
      </c>
      <c r="G37" s="24">
        <f t="shared" si="1"/>
        <v>54968</v>
      </c>
      <c r="H37" s="23">
        <f t="shared" si="2"/>
        <v>12285</v>
      </c>
      <c r="I37" s="19">
        <f t="shared" si="27"/>
        <v>-4588</v>
      </c>
      <c r="J37" s="24">
        <f t="shared" si="28"/>
        <v>3744</v>
      </c>
      <c r="K37" s="28">
        <f t="shared" si="29"/>
        <v>2928</v>
      </c>
      <c r="M37" s="123">
        <f t="shared" si="10"/>
        <v>0.03</v>
      </c>
      <c r="N37" s="64">
        <f t="shared" si="11"/>
        <v>3.7308888808033763E-2</v>
      </c>
      <c r="O37" s="138">
        <f t="shared" si="12"/>
        <v>1.0205519977170429E-6</v>
      </c>
      <c r="P37" s="198">
        <f t="shared" si="13"/>
        <v>-0.10140455840455842</v>
      </c>
      <c r="Q37" s="188">
        <f t="shared" si="14"/>
        <v>9.592829392384382E-7</v>
      </c>
      <c r="R37" s="64">
        <f t="shared" si="15"/>
        <v>0.87779370584033845</v>
      </c>
      <c r="S37" s="184">
        <f t="shared" si="16"/>
        <v>-50684.26669893982</v>
      </c>
      <c r="T37" s="156">
        <f t="shared" si="8"/>
        <v>54968</v>
      </c>
      <c r="U37" s="191">
        <f t="shared" si="17"/>
        <v>54495</v>
      </c>
      <c r="V37" s="68">
        <f t="shared" si="18"/>
        <v>0.99139499345073501</v>
      </c>
      <c r="W37" s="147">
        <f>SUM(V$23:V37)/COUNT(V$23:V37)</f>
        <v>0.93929650979512058</v>
      </c>
      <c r="X37" s="156">
        <f t="shared" si="9"/>
        <v>12285</v>
      </c>
      <c r="Y37" s="191">
        <f t="shared" si="19"/>
        <v>11198</v>
      </c>
      <c r="Z37" s="68">
        <f t="shared" si="20"/>
        <v>0.91151811151811146</v>
      </c>
      <c r="AA37" s="66">
        <f>SUM(Z$23:Z37)/COUNT(Z$23:Z37)</f>
        <v>0.81286387176692698</v>
      </c>
    </row>
    <row r="38" spans="2:27" x14ac:dyDescent="0.25">
      <c r="B38" s="103">
        <v>43919</v>
      </c>
      <c r="C38" s="34">
        <v>80110</v>
      </c>
      <c r="D38" s="5">
        <v>14709</v>
      </c>
      <c r="E38" s="26">
        <v>6803</v>
      </c>
      <c r="F38" s="56">
        <f t="shared" si="0"/>
        <v>55128</v>
      </c>
      <c r="G38" s="27">
        <f t="shared" si="1"/>
        <v>58598</v>
      </c>
      <c r="H38" s="39">
        <f t="shared" si="2"/>
        <v>14709</v>
      </c>
      <c r="I38" s="34">
        <f t="shared" si="27"/>
        <v>-4451</v>
      </c>
      <c r="J38" s="27">
        <f t="shared" si="28"/>
        <v>3630</v>
      </c>
      <c r="K38" s="26">
        <f t="shared" si="29"/>
        <v>2424</v>
      </c>
      <c r="M38" s="122">
        <f t="shared" si="10"/>
        <v>0.03</v>
      </c>
      <c r="N38" s="37">
        <f t="shared" si="11"/>
        <v>3.2443172121915421E-2</v>
      </c>
      <c r="O38" s="137">
        <f t="shared" si="12"/>
        <v>1.079384969868832E-6</v>
      </c>
      <c r="P38" s="197">
        <f t="shared" si="13"/>
        <v>-6.5549323543408824E-2</v>
      </c>
      <c r="Q38" s="112">
        <f t="shared" si="14"/>
        <v>9.592829392384382E-7</v>
      </c>
      <c r="R38" s="37">
        <f t="shared" si="15"/>
        <v>0.87871847393160762</v>
      </c>
      <c r="S38" s="85">
        <f t="shared" si="16"/>
        <v>-54388.817193255585</v>
      </c>
      <c r="T38" s="155">
        <f t="shared" si="8"/>
        <v>58598</v>
      </c>
      <c r="U38" s="192">
        <f t="shared" si="17"/>
        <v>58198</v>
      </c>
      <c r="V38" s="69">
        <f t="shared" si="18"/>
        <v>0.99317382845830915</v>
      </c>
      <c r="W38" s="146">
        <f>SUM(V$23:V38)/COUNT(V$23:V38)</f>
        <v>0.94266384221156985</v>
      </c>
      <c r="X38" s="155">
        <f t="shared" si="9"/>
        <v>14709</v>
      </c>
      <c r="Y38" s="192">
        <f t="shared" si="19"/>
        <v>14272</v>
      </c>
      <c r="Z38" s="69">
        <f t="shared" si="20"/>
        <v>0.97029029845672721</v>
      </c>
      <c r="AA38" s="65">
        <f>SUM(Z$23:Z38)/COUNT(Z$23:Z38)</f>
        <v>0.82270302343503943</v>
      </c>
    </row>
    <row r="39" spans="2:27" x14ac:dyDescent="0.25">
      <c r="B39" s="104">
        <v>43920</v>
      </c>
      <c r="C39" s="35">
        <v>87956</v>
      </c>
      <c r="D39" s="24">
        <v>16780</v>
      </c>
      <c r="E39" s="28">
        <v>7716</v>
      </c>
      <c r="F39" s="58">
        <f t="shared" si="0"/>
        <v>49353</v>
      </c>
      <c r="G39" s="24">
        <f t="shared" si="1"/>
        <v>63460</v>
      </c>
      <c r="H39" s="23">
        <f t="shared" si="2"/>
        <v>16780</v>
      </c>
      <c r="I39" s="19">
        <f t="shared" si="27"/>
        <v>-5775</v>
      </c>
      <c r="J39" s="24">
        <f t="shared" si="28"/>
        <v>4862</v>
      </c>
      <c r="K39" s="28">
        <f t="shared" si="29"/>
        <v>2071</v>
      </c>
      <c r="M39" s="123">
        <f t="shared" si="10"/>
        <v>0.03</v>
      </c>
      <c r="N39" s="64">
        <f t="shared" si="11"/>
        <v>2.809013551843681E-2</v>
      </c>
      <c r="O39" s="138">
        <f t="shared" si="12"/>
        <v>1.5910898051354972E-6</v>
      </c>
      <c r="P39" s="198">
        <f t="shared" si="13"/>
        <v>-4.7187127532777123E-2</v>
      </c>
      <c r="Q39" s="188">
        <f t="shared" si="14"/>
        <v>9.592829392384382E-7</v>
      </c>
      <c r="R39" s="64">
        <f t="shared" si="15"/>
        <v>0.8796013683609949</v>
      </c>
      <c r="S39" s="184">
        <f t="shared" si="16"/>
        <v>-57980.568874443146</v>
      </c>
      <c r="T39" s="156">
        <f t="shared" si="8"/>
        <v>63460</v>
      </c>
      <c r="U39" s="191">
        <f t="shared" si="17"/>
        <v>61757</v>
      </c>
      <c r="V39" s="68">
        <f t="shared" si="18"/>
        <v>0.97316419791994957</v>
      </c>
      <c r="W39" s="147">
        <f>SUM(V$23:V39)/COUNT(V$23:V39)</f>
        <v>0.94445798078265097</v>
      </c>
      <c r="X39" s="156">
        <f t="shared" si="9"/>
        <v>16780</v>
      </c>
      <c r="Y39" s="191">
        <f t="shared" si="19"/>
        <v>16876</v>
      </c>
      <c r="Z39" s="68">
        <f t="shared" si="20"/>
        <v>0.99427890345649583</v>
      </c>
      <c r="AA39" s="66">
        <f>SUM(Z$23:Z39)/COUNT(Z$23:Z39)</f>
        <v>0.83279572225983101</v>
      </c>
    </row>
    <row r="40" spans="2:27" x14ac:dyDescent="0.25">
      <c r="B40" s="103">
        <v>43921</v>
      </c>
      <c r="C40" s="34">
        <v>95923</v>
      </c>
      <c r="D40" s="5">
        <v>19259</v>
      </c>
      <c r="E40" s="26">
        <v>8464</v>
      </c>
      <c r="F40" s="56">
        <f t="shared" si="0"/>
        <v>43865</v>
      </c>
      <c r="G40" s="5">
        <f t="shared" si="1"/>
        <v>68200</v>
      </c>
      <c r="H40" s="39">
        <f t="shared" si="2"/>
        <v>19259</v>
      </c>
      <c r="I40" s="34">
        <f t="shared" si="27"/>
        <v>-5488</v>
      </c>
      <c r="J40" s="5">
        <f t="shared" si="28"/>
        <v>4740</v>
      </c>
      <c r="K40" s="26">
        <f t="shared" si="29"/>
        <v>2479</v>
      </c>
      <c r="M40" s="122">
        <f t="shared" si="10"/>
        <v>0.03</v>
      </c>
      <c r="N40" s="37">
        <f t="shared" si="11"/>
        <v>3.1926466275659829E-2</v>
      </c>
      <c r="O40" s="137">
        <f t="shared" si="12"/>
        <v>1.5405220563091303E-6</v>
      </c>
      <c r="P40" s="197">
        <f t="shared" si="13"/>
        <v>-4.5660989667168611E-2</v>
      </c>
      <c r="Q40" s="112">
        <f t="shared" si="14"/>
        <v>9.592829392384382E-7</v>
      </c>
      <c r="R40" s="37">
        <f t="shared" si="15"/>
        <v>0.88055864881066559</v>
      </c>
      <c r="S40" s="85">
        <f t="shared" si="16"/>
        <v>-62791.339308033756</v>
      </c>
      <c r="T40" s="155">
        <f t="shared" si="8"/>
        <v>68200</v>
      </c>
      <c r="U40" s="192">
        <f t="shared" si="17"/>
        <v>66492</v>
      </c>
      <c r="V40" s="69">
        <f t="shared" si="18"/>
        <v>0.9749560117302053</v>
      </c>
      <c r="W40" s="146">
        <f>SUM(V$23:V40)/COUNT(V$23:V40)</f>
        <v>0.94615231583529302</v>
      </c>
      <c r="X40" s="155">
        <f t="shared" si="9"/>
        <v>19259</v>
      </c>
      <c r="Y40" s="192">
        <f t="shared" si="19"/>
        <v>19119</v>
      </c>
      <c r="Z40" s="69">
        <f t="shared" si="20"/>
        <v>0.99273067137442239</v>
      </c>
      <c r="AA40" s="65">
        <f>SUM(Z$23:Z40)/COUNT(Z$23:Z40)</f>
        <v>0.84168099721064171</v>
      </c>
    </row>
    <row r="41" spans="2:27" x14ac:dyDescent="0.25">
      <c r="B41" s="104">
        <v>43922</v>
      </c>
      <c r="C41" s="35">
        <v>104118</v>
      </c>
      <c r="D41" s="24">
        <v>22647</v>
      </c>
      <c r="E41" s="28">
        <v>9387</v>
      </c>
      <c r="F41" s="57">
        <f t="shared" si="0"/>
        <v>39058</v>
      </c>
      <c r="G41" s="16">
        <f t="shared" si="1"/>
        <v>72084</v>
      </c>
      <c r="H41" s="40">
        <f t="shared" si="2"/>
        <v>22647</v>
      </c>
      <c r="I41" s="35">
        <f t="shared" si="27"/>
        <v>-4807</v>
      </c>
      <c r="J41" s="16">
        <f t="shared" si="28"/>
        <v>3884</v>
      </c>
      <c r="K41" s="25">
        <f t="shared" si="29"/>
        <v>3388</v>
      </c>
      <c r="M41" s="123">
        <f t="shared" si="10"/>
        <v>0.03</v>
      </c>
      <c r="N41" s="64">
        <f t="shared" si="11"/>
        <v>3.6810734698407413E-2</v>
      </c>
      <c r="O41" s="138">
        <f t="shared" si="12"/>
        <v>1.205152539804204E-6</v>
      </c>
      <c r="P41" s="198">
        <f t="shared" si="13"/>
        <v>-6.243409723142139E-2</v>
      </c>
      <c r="Q41" s="188">
        <f t="shared" si="14"/>
        <v>9.592829392384382E-7</v>
      </c>
      <c r="R41" s="64">
        <f t="shared" si="15"/>
        <v>0.88137367254726673</v>
      </c>
      <c r="S41" s="184">
        <f t="shared" si="16"/>
        <v>-67481.395222311723</v>
      </c>
      <c r="T41" s="156">
        <f t="shared" si="8"/>
        <v>72084</v>
      </c>
      <c r="U41" s="191">
        <f t="shared" si="17"/>
        <v>71066</v>
      </c>
      <c r="V41" s="68">
        <f t="shared" si="18"/>
        <v>0.98587758725930863</v>
      </c>
      <c r="W41" s="147">
        <f>SUM(V$23:V41)/COUNT(V$23:V41)</f>
        <v>0.94824311959445173</v>
      </c>
      <c r="X41" s="156">
        <f t="shared" si="9"/>
        <v>22647</v>
      </c>
      <c r="Y41" s="191">
        <f t="shared" si="19"/>
        <v>21748</v>
      </c>
      <c r="Z41" s="68">
        <f t="shared" si="20"/>
        <v>0.96030379299686497</v>
      </c>
      <c r="AA41" s="66">
        <f>SUM(Z$23:Z41)/COUNT(Z$23:Z41)</f>
        <v>0.84792430225202187</v>
      </c>
    </row>
    <row r="42" spans="2:27" x14ac:dyDescent="0.25">
      <c r="B42" s="103">
        <v>43923</v>
      </c>
      <c r="C42" s="34">
        <v>112065</v>
      </c>
      <c r="D42" s="5">
        <v>26743</v>
      </c>
      <c r="E42" s="26">
        <v>10348</v>
      </c>
      <c r="F42" s="56">
        <f t="shared" si="0"/>
        <v>35207</v>
      </c>
      <c r="G42" s="27">
        <f t="shared" si="1"/>
        <v>74974</v>
      </c>
      <c r="H42" s="39">
        <f t="shared" si="2"/>
        <v>26743</v>
      </c>
      <c r="I42" s="34">
        <f t="shared" si="27"/>
        <v>-3851</v>
      </c>
      <c r="J42" s="27">
        <f>G42-G41</f>
        <v>2890</v>
      </c>
      <c r="K42" s="26">
        <f>H42-H41</f>
        <v>4096</v>
      </c>
      <c r="M42" s="122">
        <f t="shared" si="10"/>
        <v>0.03</v>
      </c>
      <c r="N42" s="37">
        <f t="shared" si="11"/>
        <v>4.1257702670259022E-2</v>
      </c>
      <c r="O42" s="137">
        <f t="shared" si="12"/>
        <v>7.7510135818879269E-7</v>
      </c>
      <c r="P42" s="197">
        <f t="shared" si="13"/>
        <v>-6.7495606326889279E-2</v>
      </c>
      <c r="Q42" s="112">
        <f t="shared" si="14"/>
        <v>9.592829392384382E-7</v>
      </c>
      <c r="R42" s="37">
        <f t="shared" si="15"/>
        <v>0.88239230842110317</v>
      </c>
      <c r="S42" s="85">
        <f t="shared" si="16"/>
        <v>-71324.470574855106</v>
      </c>
      <c r="T42" s="155">
        <f t="shared" si="8"/>
        <v>74974</v>
      </c>
      <c r="U42" s="192">
        <f t="shared" si="17"/>
        <v>74755</v>
      </c>
      <c r="V42" s="69">
        <f t="shared" si="18"/>
        <v>0.9970789873822925</v>
      </c>
      <c r="W42" s="146">
        <f>SUM(V$23:V42)/COUNT(V$23:V42)</f>
        <v>0.95068491298384372</v>
      </c>
      <c r="X42" s="155">
        <f t="shared" si="9"/>
        <v>26743</v>
      </c>
      <c r="Y42" s="192">
        <f t="shared" si="19"/>
        <v>25263</v>
      </c>
      <c r="Z42" s="69">
        <f t="shared" si="20"/>
        <v>0.94465841528624317</v>
      </c>
      <c r="AA42" s="65">
        <f>SUM(Z$23:Z42)/COUNT(Z$23:Z42)</f>
        <v>0.8527610079037331</v>
      </c>
    </row>
    <row r="43" spans="2:27" x14ac:dyDescent="0.25">
      <c r="B43" s="104">
        <v>43924</v>
      </c>
      <c r="C43" s="35">
        <v>119199</v>
      </c>
      <c r="D43" s="24">
        <v>30513</v>
      </c>
      <c r="E43" s="28">
        <v>11198</v>
      </c>
      <c r="F43" s="57">
        <f t="shared" si="0"/>
        <v>31843</v>
      </c>
      <c r="G43" s="16">
        <f t="shared" si="1"/>
        <v>77488</v>
      </c>
      <c r="H43" s="40">
        <f t="shared" si="2"/>
        <v>30513</v>
      </c>
      <c r="I43" s="35">
        <f t="shared" si="27"/>
        <v>-3364</v>
      </c>
      <c r="J43" s="16">
        <f t="shared" si="28"/>
        <v>2514</v>
      </c>
      <c r="K43" s="25">
        <f>H43-H42</f>
        <v>3770</v>
      </c>
      <c r="M43" s="123">
        <f t="shared" si="10"/>
        <v>0.03</v>
      </c>
      <c r="N43" s="64">
        <f t="shared" si="11"/>
        <v>3.9748283605203383E-2</v>
      </c>
      <c r="O43" s="138">
        <f t="shared" si="12"/>
        <v>7.1272963031138306E-7</v>
      </c>
      <c r="P43" s="198">
        <f t="shared" si="13"/>
        <v>-5.2612820764919861E-2</v>
      </c>
      <c r="Q43" s="188">
        <f t="shared" si="14"/>
        <v>9.592829392384382E-7</v>
      </c>
      <c r="R43" s="64">
        <f t="shared" si="15"/>
        <v>0.88347522596298877</v>
      </c>
      <c r="S43" s="184">
        <f t="shared" si="16"/>
        <v>-74184.019433982394</v>
      </c>
      <c r="T43" s="156">
        <f t="shared" si="8"/>
        <v>77488</v>
      </c>
      <c r="U43" s="191">
        <f t="shared" si="17"/>
        <v>77454</v>
      </c>
      <c r="V43" s="68">
        <f t="shared" si="18"/>
        <v>0.99956122238282052</v>
      </c>
      <c r="W43" s="147">
        <f>SUM(V$23:V43)/COUNT(V$23:V43)</f>
        <v>0.95301235628855685</v>
      </c>
      <c r="X43" s="156">
        <f t="shared" si="9"/>
        <v>30513</v>
      </c>
      <c r="Y43" s="191">
        <f t="shared" si="19"/>
        <v>29483</v>
      </c>
      <c r="Z43" s="68">
        <f t="shared" si="20"/>
        <v>0.96624389604430894</v>
      </c>
      <c r="AA43" s="66">
        <f>SUM(Z$23:Z43)/COUNT(Z$23:Z43)</f>
        <v>0.85816495495804612</v>
      </c>
    </row>
    <row r="44" spans="2:27" x14ac:dyDescent="0.25">
      <c r="B44" s="103">
        <v>43925</v>
      </c>
      <c r="C44" s="34">
        <v>126168</v>
      </c>
      <c r="D44" s="5">
        <v>34219</v>
      </c>
      <c r="E44" s="26">
        <v>11947</v>
      </c>
      <c r="F44" s="56">
        <f t="shared" si="0"/>
        <v>28580</v>
      </c>
      <c r="G44" s="27">
        <f t="shared" si="1"/>
        <v>80002</v>
      </c>
      <c r="H44" s="39">
        <f t="shared" si="2"/>
        <v>34219</v>
      </c>
      <c r="I44" s="34">
        <f t="shared" si="27"/>
        <v>-3263</v>
      </c>
      <c r="J44" s="27">
        <f t="shared" si="28"/>
        <v>2514</v>
      </c>
      <c r="K44" s="26">
        <f t="shared" si="29"/>
        <v>3706</v>
      </c>
      <c r="M44" s="122">
        <f t="shared" si="10"/>
        <v>0.03</v>
      </c>
      <c r="N44" s="37">
        <f t="shared" si="11"/>
        <v>3.9896690082747925E-2</v>
      </c>
      <c r="O44" s="137">
        <f t="shared" si="12"/>
        <v>7.5323737970231653E-7</v>
      </c>
      <c r="P44" s="197">
        <f t="shared" si="13"/>
        <v>-4.5026301177708283E-2</v>
      </c>
      <c r="Q44" s="112">
        <f t="shared" si="14"/>
        <v>9.592829392384382E-7</v>
      </c>
      <c r="R44" s="37">
        <f t="shared" si="15"/>
        <v>0.88443884320022681</v>
      </c>
      <c r="S44" s="85">
        <f t="shared" si="16"/>
        <v>-76671.530102441218</v>
      </c>
      <c r="T44" s="155">
        <f t="shared" si="8"/>
        <v>80002</v>
      </c>
      <c r="U44" s="192">
        <f t="shared" si="17"/>
        <v>79785</v>
      </c>
      <c r="V44" s="69">
        <f t="shared" si="18"/>
        <v>0.99728756781080474</v>
      </c>
      <c r="W44" s="146">
        <f>SUM(V$23:V44)/COUNT(V$23:V44)</f>
        <v>0.95502486590320457</v>
      </c>
      <c r="X44" s="155">
        <f t="shared" si="9"/>
        <v>34219</v>
      </c>
      <c r="Y44" s="192">
        <f t="shared" si="19"/>
        <v>33372</v>
      </c>
      <c r="Z44" s="69">
        <f t="shared" si="20"/>
        <v>0.97524766942341978</v>
      </c>
      <c r="AA44" s="65">
        <f>SUM(Z$23:Z44)/COUNT(Z$23:Z44)</f>
        <v>0.86348689652465405</v>
      </c>
    </row>
    <row r="45" spans="2:27" x14ac:dyDescent="0.25">
      <c r="B45" s="104">
        <v>43926</v>
      </c>
      <c r="C45" s="35">
        <v>131646</v>
      </c>
      <c r="D45" s="24">
        <v>38080</v>
      </c>
      <c r="E45" s="28">
        <v>12641</v>
      </c>
      <c r="F45" s="58">
        <f t="shared" si="0"/>
        <v>26963</v>
      </c>
      <c r="G45" s="24">
        <f t="shared" si="1"/>
        <v>80925</v>
      </c>
      <c r="H45" s="23">
        <f t="shared" si="2"/>
        <v>38080</v>
      </c>
      <c r="I45" s="19">
        <f t="shared" si="27"/>
        <v>-1617</v>
      </c>
      <c r="J45" s="24">
        <f t="shared" si="28"/>
        <v>923</v>
      </c>
      <c r="K45" s="28">
        <f t="shared" si="29"/>
        <v>3861</v>
      </c>
      <c r="M45" s="123">
        <f t="shared" si="10"/>
        <v>0.03</v>
      </c>
      <c r="N45" s="64">
        <f t="shared" si="11"/>
        <v>4.1625888168056839E-2</v>
      </c>
      <c r="O45" s="138">
        <f t="shared" si="12"/>
        <v>-8.1691828838408619E-9</v>
      </c>
      <c r="P45" s="198">
        <f t="shared" si="13"/>
        <v>-4.2931328781512602E-2</v>
      </c>
      <c r="Q45" s="188">
        <f t="shared" si="14"/>
        <v>9.592829392384382E-7</v>
      </c>
      <c r="R45" s="64">
        <f t="shared" si="15"/>
        <v>0.88530305097203477</v>
      </c>
      <c r="S45" s="184">
        <f t="shared" si="16"/>
        <v>-79159.040770900043</v>
      </c>
      <c r="T45" s="156">
        <f t="shared" si="8"/>
        <v>80925</v>
      </c>
      <c r="U45" s="191">
        <f t="shared" si="17"/>
        <v>82109</v>
      </c>
      <c r="V45" s="68">
        <f t="shared" si="18"/>
        <v>0.98536916898362681</v>
      </c>
      <c r="W45" s="147">
        <f>SUM(V$23:V45)/COUNT(V$23:V45)</f>
        <v>0.9563441834284403</v>
      </c>
      <c r="X45" s="156">
        <f t="shared" si="9"/>
        <v>38080</v>
      </c>
      <c r="Y45" s="191">
        <f t="shared" si="19"/>
        <v>37147</v>
      </c>
      <c r="Z45" s="68">
        <f t="shared" si="20"/>
        <v>0.97549894957983196</v>
      </c>
      <c r="AA45" s="66">
        <f>SUM(Z$23:Z45)/COUNT(Z$23:Z45)</f>
        <v>0.86835698578792275</v>
      </c>
    </row>
    <row r="46" spans="2:27" x14ac:dyDescent="0.25">
      <c r="B46" s="103">
        <v>43927</v>
      </c>
      <c r="C46" s="34">
        <v>136675</v>
      </c>
      <c r="D46" s="5">
        <v>40437</v>
      </c>
      <c r="E46" s="26">
        <v>13341</v>
      </c>
      <c r="F46" s="56">
        <f t="shared" si="0"/>
        <v>24291</v>
      </c>
      <c r="G46" s="27">
        <f t="shared" si="1"/>
        <v>82897</v>
      </c>
      <c r="H46" s="39">
        <f t="shared" si="2"/>
        <v>40437</v>
      </c>
      <c r="I46" s="34">
        <f t="shared" si="27"/>
        <v>-2672</v>
      </c>
      <c r="J46" s="27">
        <f t="shared" si="28"/>
        <v>1972</v>
      </c>
      <c r="K46" s="26">
        <f t="shared" si="29"/>
        <v>2357</v>
      </c>
      <c r="M46" s="122">
        <f t="shared" si="10"/>
        <v>0.03</v>
      </c>
      <c r="N46" s="37">
        <f t="shared" si="11"/>
        <v>3.2311301977152374E-2</v>
      </c>
      <c r="O46" s="137">
        <f t="shared" si="12"/>
        <v>8.8416511904373764E-7</v>
      </c>
      <c r="P46" s="197">
        <f t="shared" si="13"/>
        <v>-2.2049113435714824E-2</v>
      </c>
      <c r="Q46" s="112">
        <f t="shared" si="14"/>
        <v>9.592829392384382E-7</v>
      </c>
      <c r="R46" s="37">
        <f t="shared" si="15"/>
        <v>0.88612058659504467</v>
      </c>
      <c r="S46" s="85">
        <f t="shared" si="16"/>
        <v>-80072.315371929275</v>
      </c>
      <c r="T46" s="155">
        <f t="shared" si="8"/>
        <v>82897</v>
      </c>
      <c r="U46" s="192">
        <f t="shared" si="17"/>
        <v>82919</v>
      </c>
      <c r="V46" s="69">
        <f t="shared" si="18"/>
        <v>0.99973461042015999</v>
      </c>
      <c r="W46" s="146">
        <f>SUM(V$23:V46)/COUNT(V$23:V46)</f>
        <v>0.95815211788642862</v>
      </c>
      <c r="X46" s="155">
        <f t="shared" si="9"/>
        <v>40437</v>
      </c>
      <c r="Y46" s="192">
        <f t="shared" si="19"/>
        <v>41112</v>
      </c>
      <c r="Z46" s="69">
        <f t="shared" si="20"/>
        <v>0.98330736701535726</v>
      </c>
      <c r="AA46" s="65">
        <f>SUM(Z$23:Z46)/COUNT(Z$23:Z46)</f>
        <v>0.8731465850057325</v>
      </c>
    </row>
    <row r="47" spans="2:27" x14ac:dyDescent="0.25">
      <c r="B47" s="104">
        <v>43928</v>
      </c>
      <c r="C47" s="35">
        <v>141942</v>
      </c>
      <c r="D47" s="24">
        <v>43208</v>
      </c>
      <c r="E47" s="28">
        <v>14045</v>
      </c>
      <c r="F47" s="58">
        <f t="shared" si="0"/>
        <v>21795</v>
      </c>
      <c r="G47" s="24">
        <f t="shared" si="1"/>
        <v>84689</v>
      </c>
      <c r="H47" s="23">
        <f t="shared" si="2"/>
        <v>43208</v>
      </c>
      <c r="I47" s="19">
        <f t="shared" si="27"/>
        <v>-2496</v>
      </c>
      <c r="J47" s="24">
        <f t="shared" si="28"/>
        <v>1792</v>
      </c>
      <c r="K47" s="28">
        <f t="shared" si="29"/>
        <v>2771</v>
      </c>
      <c r="M47" s="123">
        <f t="shared" si="10"/>
        <v>0.03</v>
      </c>
      <c r="N47" s="64">
        <f t="shared" si="11"/>
        <v>3.4856415827321137E-2</v>
      </c>
      <c r="O47" s="138">
        <f t="shared" si="12"/>
        <v>7.4803197928473991E-7</v>
      </c>
      <c r="P47" s="198">
        <f t="shared" si="13"/>
        <v>-2.581200240696167E-2</v>
      </c>
      <c r="Q47" s="188">
        <f t="shared" si="14"/>
        <v>9.592829392384382E-7</v>
      </c>
      <c r="R47" s="64">
        <f t="shared" si="15"/>
        <v>0.88688476670403427</v>
      </c>
      <c r="S47" s="184">
        <f t="shared" si="16"/>
        <v>-82023.536946392604</v>
      </c>
      <c r="T47" s="156">
        <f t="shared" si="8"/>
        <v>84689</v>
      </c>
      <c r="U47" s="191">
        <f t="shared" si="17"/>
        <v>84721</v>
      </c>
      <c r="V47" s="68">
        <f t="shared" si="18"/>
        <v>0.99962214691400297</v>
      </c>
      <c r="W47" s="147">
        <f>SUM(V$23:V47)/COUNT(V$23:V47)</f>
        <v>0.95981091904753157</v>
      </c>
      <c r="X47" s="156">
        <f t="shared" si="9"/>
        <v>43208</v>
      </c>
      <c r="Y47" s="191">
        <f t="shared" si="19"/>
        <v>43551</v>
      </c>
      <c r="Z47" s="68">
        <f t="shared" si="20"/>
        <v>0.99206165524902801</v>
      </c>
      <c r="AA47" s="66">
        <f>SUM(Z$23:Z47)/COUNT(Z$23:Z47)</f>
        <v>0.87790318781546428</v>
      </c>
    </row>
    <row r="48" spans="2:27" x14ac:dyDescent="0.25">
      <c r="B48" s="103">
        <v>43929</v>
      </c>
      <c r="C48" s="34">
        <v>148220</v>
      </c>
      <c r="D48" s="5">
        <v>48021</v>
      </c>
      <c r="E48" s="26">
        <v>14792</v>
      </c>
      <c r="F48" s="56">
        <f t="shared" si="0"/>
        <v>20330</v>
      </c>
      <c r="G48" s="27">
        <f t="shared" si="1"/>
        <v>85407</v>
      </c>
      <c r="H48" s="39">
        <f t="shared" si="2"/>
        <v>48021</v>
      </c>
      <c r="I48" s="34">
        <f t="shared" si="27"/>
        <v>-1465</v>
      </c>
      <c r="J48" s="27">
        <f t="shared" si="28"/>
        <v>718</v>
      </c>
      <c r="K48" s="26">
        <f t="shared" si="29"/>
        <v>4813</v>
      </c>
      <c r="M48" s="122">
        <f t="shared" si="10"/>
        <v>0.03</v>
      </c>
      <c r="N48" s="37">
        <f t="shared" si="11"/>
        <v>4.7237580057840692E-2</v>
      </c>
      <c r="O48" s="137">
        <f t="shared" si="12"/>
        <v>-4.3437161805331171E-7</v>
      </c>
      <c r="P48" s="197">
        <f t="shared" si="13"/>
        <v>-4.6213323337706419E-2</v>
      </c>
      <c r="Q48" s="112">
        <f t="shared" si="14"/>
        <v>9.592829392384382E-7</v>
      </c>
      <c r="R48" s="37">
        <f t="shared" si="15"/>
        <v>0.88766905561284926</v>
      </c>
      <c r="S48" s="85">
        <f t="shared" si="16"/>
        <v>-83796.655131706124</v>
      </c>
      <c r="T48" s="155">
        <f t="shared" si="8"/>
        <v>85407</v>
      </c>
      <c r="U48" s="192">
        <f t="shared" si="17"/>
        <v>86344</v>
      </c>
      <c r="V48" s="69">
        <f t="shared" si="18"/>
        <v>0.98902900230660251</v>
      </c>
      <c r="W48" s="146">
        <f>SUM(V$23:V48)/COUNT(V$23:V48)</f>
        <v>0.96093469148057276</v>
      </c>
      <c r="X48" s="155">
        <f t="shared" si="9"/>
        <v>48021</v>
      </c>
      <c r="Y48" s="192">
        <f t="shared" si="19"/>
        <v>46374</v>
      </c>
      <c r="Z48" s="69">
        <f t="shared" si="20"/>
        <v>0.96570250515399514</v>
      </c>
      <c r="AA48" s="65">
        <f>SUM(Z$23:Z48)/COUNT(Z$23:Z48)</f>
        <v>0.88128008463617702</v>
      </c>
    </row>
    <row r="49" spans="2:27" x14ac:dyDescent="0.25">
      <c r="B49" s="104">
        <v>43930</v>
      </c>
      <c r="C49" s="35">
        <v>153222</v>
      </c>
      <c r="D49" s="24">
        <v>52165</v>
      </c>
      <c r="E49" s="28">
        <v>15447</v>
      </c>
      <c r="F49" s="58">
        <f t="shared" si="0"/>
        <v>19472</v>
      </c>
      <c r="G49" s="24">
        <f t="shared" si="1"/>
        <v>85610</v>
      </c>
      <c r="H49" s="23">
        <f t="shared" si="2"/>
        <v>52165</v>
      </c>
      <c r="I49" s="19">
        <f t="shared" si="27"/>
        <v>-858</v>
      </c>
      <c r="J49" s="24">
        <f t="shared" si="28"/>
        <v>203</v>
      </c>
      <c r="K49" s="28">
        <f t="shared" si="29"/>
        <v>4144</v>
      </c>
      <c r="M49" s="123">
        <f t="shared" si="10"/>
        <v>0.03</v>
      </c>
      <c r="N49" s="64">
        <f t="shared" si="11"/>
        <v>4.4517287700035039E-2</v>
      </c>
      <c r="O49" s="138">
        <f t="shared" si="12"/>
        <v>-6.2377102426138589E-7</v>
      </c>
      <c r="P49" s="198">
        <f t="shared" si="13"/>
        <v>-3.6381194287357421E-2</v>
      </c>
      <c r="Q49" s="188">
        <f t="shared" si="14"/>
        <v>9.592829392384382E-7</v>
      </c>
      <c r="R49" s="64">
        <f t="shared" si="15"/>
        <v>0.88857485302704042</v>
      </c>
      <c r="S49" s="184">
        <f t="shared" si="16"/>
        <v>-84507.089761759198</v>
      </c>
      <c r="T49" s="200">
        <f t="shared" si="8"/>
        <v>85610</v>
      </c>
      <c r="U49" s="191">
        <f t="shared" si="17"/>
        <v>86943</v>
      </c>
      <c r="V49" s="68">
        <f t="shared" si="18"/>
        <v>0.98442938909005961</v>
      </c>
      <c r="W49" s="147">
        <f>SUM(V$23:V49)/COUNT(V$23:V49)</f>
        <v>0.96180486546610933</v>
      </c>
      <c r="X49" s="156">
        <f t="shared" si="9"/>
        <v>52165</v>
      </c>
      <c r="Y49" s="191">
        <f t="shared" si="19"/>
        <v>51244</v>
      </c>
      <c r="Z49" s="68">
        <f t="shared" si="20"/>
        <v>0.98234448384932427</v>
      </c>
      <c r="AA49" s="66">
        <f>SUM(Z$23:Z49)/COUNT(Z$23:Z49)</f>
        <v>0.88502321053296029</v>
      </c>
    </row>
    <row r="50" spans="2:27" x14ac:dyDescent="0.25">
      <c r="B50" s="106">
        <v>43931</v>
      </c>
      <c r="C50" s="34">
        <v>158273</v>
      </c>
      <c r="D50" s="5">
        <v>55668</v>
      </c>
      <c r="E50" s="26">
        <v>16081</v>
      </c>
      <c r="F50" s="56">
        <f t="shared" si="0"/>
        <v>17924</v>
      </c>
      <c r="G50" s="27">
        <f t="shared" si="1"/>
        <v>86524</v>
      </c>
      <c r="H50" s="39">
        <f t="shared" si="2"/>
        <v>55668</v>
      </c>
      <c r="I50" s="34">
        <f t="shared" si="27"/>
        <v>-1548</v>
      </c>
      <c r="J50" s="27">
        <f t="shared" si="28"/>
        <v>914</v>
      </c>
      <c r="K50" s="26">
        <f t="shared" si="29"/>
        <v>3503</v>
      </c>
      <c r="M50" s="122">
        <f t="shared" si="10"/>
        <v>0.03</v>
      </c>
      <c r="N50" s="37">
        <f t="shared" si="11"/>
        <v>4.1229947760159029E-2</v>
      </c>
      <c r="O50" s="137">
        <f t="shared" si="12"/>
        <v>-3.7179463119989513E-8</v>
      </c>
      <c r="P50" s="197">
        <f t="shared" si="13"/>
        <v>-2.8843500754472944E-2</v>
      </c>
      <c r="Q50" s="112">
        <f t="shared" si="14"/>
        <v>9.592829392384382E-7</v>
      </c>
      <c r="R50" s="37">
        <f t="shared" si="15"/>
        <v>0.88936609683249579</v>
      </c>
      <c r="S50" s="85">
        <f t="shared" si="16"/>
        <v>-84707.950806189256</v>
      </c>
      <c r="T50" s="155">
        <f t="shared" si="8"/>
        <v>86524</v>
      </c>
      <c r="U50" s="192">
        <f t="shared" si="17"/>
        <v>87068</v>
      </c>
      <c r="V50" s="69">
        <f t="shared" si="18"/>
        <v>0.99371272710461833</v>
      </c>
      <c r="W50" s="146">
        <f>SUM(V$23:V50)/COUNT(V$23:V50)</f>
        <v>0.9629444319531989</v>
      </c>
      <c r="X50" s="155">
        <f t="shared" si="9"/>
        <v>55668</v>
      </c>
      <c r="Y50" s="192">
        <f t="shared" si="19"/>
        <v>55462</v>
      </c>
      <c r="Z50" s="69">
        <f t="shared" si="20"/>
        <v>0.99629948983257888</v>
      </c>
      <c r="AA50" s="65">
        <f>SUM(Z$23:Z50)/COUNT(Z$23:Z50)</f>
        <v>0.88899736336508961</v>
      </c>
    </row>
    <row r="51" spans="2:27" x14ac:dyDescent="0.25">
      <c r="B51" s="105">
        <v>43932</v>
      </c>
      <c r="C51" s="35">
        <v>163027</v>
      </c>
      <c r="D51" s="24">
        <v>59109</v>
      </c>
      <c r="E51" s="28">
        <v>16606</v>
      </c>
      <c r="F51" s="57">
        <f t="shared" si="0"/>
        <v>16611</v>
      </c>
      <c r="G51" s="16">
        <f t="shared" si="1"/>
        <v>87312</v>
      </c>
      <c r="H51" s="40">
        <f t="shared" si="2"/>
        <v>59109</v>
      </c>
      <c r="I51" s="35">
        <f t="shared" si="27"/>
        <v>-1313</v>
      </c>
      <c r="J51" s="16">
        <f t="shared" si="28"/>
        <v>788</v>
      </c>
      <c r="K51" s="25">
        <f t="shared" si="29"/>
        <v>3441</v>
      </c>
      <c r="M51" s="123">
        <f t="shared" si="10"/>
        <v>0.03</v>
      </c>
      <c r="N51" s="64">
        <f t="shared" si="11"/>
        <v>4.1853525288620123E-2</v>
      </c>
      <c r="O51" s="138">
        <f t="shared" si="12"/>
        <v>-1.702739100216496E-7</v>
      </c>
      <c r="P51" s="198">
        <f t="shared" si="13"/>
        <v>-2.6391158706795925E-2</v>
      </c>
      <c r="Q51" s="188">
        <f t="shared" si="14"/>
        <v>9.592829392384382E-7</v>
      </c>
      <c r="R51" s="64">
        <f t="shared" si="15"/>
        <v>0.89011200117008427</v>
      </c>
      <c r="S51" s="184">
        <f t="shared" si="16"/>
        <v>-85612.320237761</v>
      </c>
      <c r="T51" s="156">
        <f t="shared" si="8"/>
        <v>87312</v>
      </c>
      <c r="U51" s="191">
        <f t="shared" si="17"/>
        <v>87861</v>
      </c>
      <c r="V51" s="68">
        <f t="shared" si="18"/>
        <v>0.99371220450797138</v>
      </c>
      <c r="W51" s="147">
        <f>SUM(V$23:V51)/COUNT(V$23:V51)</f>
        <v>0.96400538962750137</v>
      </c>
      <c r="X51" s="156">
        <f t="shared" si="9"/>
        <v>59109</v>
      </c>
      <c r="Y51" s="191">
        <f t="shared" si="19"/>
        <v>59027</v>
      </c>
      <c r="Z51" s="68">
        <f t="shared" si="20"/>
        <v>0.99861273240961612</v>
      </c>
      <c r="AA51" s="66">
        <f>SUM(Z$23:Z51)/COUNT(Z$23:Z51)</f>
        <v>0.89277720367696978</v>
      </c>
    </row>
    <row r="52" spans="2:27" x14ac:dyDescent="0.25">
      <c r="B52" s="103">
        <v>43933</v>
      </c>
      <c r="C52" s="34">
        <v>166831</v>
      </c>
      <c r="D52" s="5">
        <v>62391</v>
      </c>
      <c r="E52" s="26">
        <v>17209</v>
      </c>
      <c r="F52" s="56">
        <f t="shared" ref="F52" si="36">INT(R$3*R$9-E52-G52)</f>
        <v>16089</v>
      </c>
      <c r="G52" s="27">
        <f t="shared" ref="G52" si="37">C52-D52-E52</f>
        <v>87231</v>
      </c>
      <c r="H52" s="39">
        <f t="shared" ref="H52" si="38">D52</f>
        <v>62391</v>
      </c>
      <c r="I52" s="34">
        <f t="shared" si="27"/>
        <v>-522</v>
      </c>
      <c r="J52" s="27">
        <f t="shared" si="28"/>
        <v>-81</v>
      </c>
      <c r="K52" s="26">
        <f t="shared" si="29"/>
        <v>3282</v>
      </c>
      <c r="M52" s="122">
        <f t="shared" si="10"/>
        <v>0.03</v>
      </c>
      <c r="N52" s="37">
        <f t="shared" si="11"/>
        <v>4.1084362210681978E-2</v>
      </c>
      <c r="O52" s="137">
        <f t="shared" si="12"/>
        <v>-7.466549308671598E-7</v>
      </c>
      <c r="P52" s="197">
        <f t="shared" si="13"/>
        <v>-2.5162283021589647E-2</v>
      </c>
      <c r="Q52" s="112">
        <f t="shared" si="14"/>
        <v>9.592829392384382E-7</v>
      </c>
      <c r="R52" s="37">
        <f t="shared" si="15"/>
        <v>0.89075089986961276</v>
      </c>
      <c r="S52" s="85">
        <f t="shared" si="16"/>
        <v>-86392.017296927879</v>
      </c>
      <c r="T52" s="155">
        <f t="shared" si="8"/>
        <v>87231</v>
      </c>
      <c r="U52" s="192">
        <f t="shared" ref="U52" si="39">INT((-R52+SQRT((R52^2)-(4*Q52*S52)))/(2*Q52))</f>
        <v>88544</v>
      </c>
      <c r="V52" s="69">
        <f t="shared" si="18"/>
        <v>0.98494801160138024</v>
      </c>
      <c r="W52" s="146">
        <f>SUM(V$23:V52)/COUNT(V$23:V52)</f>
        <v>0.96470347702663062</v>
      </c>
      <c r="X52" s="155">
        <f t="shared" si="9"/>
        <v>62391</v>
      </c>
      <c r="Y52" s="192">
        <f t="shared" si="19"/>
        <v>62502</v>
      </c>
      <c r="Z52" s="69">
        <f t="shared" si="20"/>
        <v>0.9982208972447949</v>
      </c>
      <c r="AA52" s="65">
        <f>SUM(Z$23:Z52)/COUNT(Z$23:Z52)</f>
        <v>0.89629199346256394</v>
      </c>
    </row>
    <row r="53" spans="2:27" x14ac:dyDescent="0.25">
      <c r="B53" s="104">
        <v>43934</v>
      </c>
      <c r="C53" s="35">
        <v>170099</v>
      </c>
      <c r="D53" s="24">
        <v>64727</v>
      </c>
      <c r="E53" s="28">
        <v>17756</v>
      </c>
      <c r="F53" s="57">
        <f t="shared" ref="F53:F55" si="40">INT(R$3*R$9-E53-G53)</f>
        <v>15157</v>
      </c>
      <c r="G53" s="16">
        <f t="shared" ref="G53:G55" si="41">C53-D53-E53</f>
        <v>87616</v>
      </c>
      <c r="H53" s="40">
        <f t="shared" ref="H53:H55" si="42">D53</f>
        <v>64727</v>
      </c>
      <c r="I53" s="35">
        <f t="shared" si="27"/>
        <v>-932</v>
      </c>
      <c r="J53" s="16">
        <f t="shared" si="28"/>
        <v>385</v>
      </c>
      <c r="K53" s="25">
        <f t="shared" si="29"/>
        <v>2336</v>
      </c>
      <c r="M53" s="123">
        <f t="shared" si="10"/>
        <v>0.03</v>
      </c>
      <c r="N53" s="64">
        <f t="shared" ref="N53:N54" si="43">(I53+J53+K53+M53*(G53+H53))/(2*G53)</f>
        <v>3.6290688915266621E-2</v>
      </c>
      <c r="O53" s="138">
        <f t="shared" ref="O53:O54" si="44">(J53+G53*(M53-N53))/(F53*G53)</f>
        <v>-1.2512465100489745E-7</v>
      </c>
      <c r="P53" s="198">
        <f t="shared" ref="P53:P54" si="45">(I53+(O53*F53*G53))/H53</f>
        <v>-1.6966103789763164E-2</v>
      </c>
      <c r="Q53" s="188">
        <f t="shared" si="14"/>
        <v>9.592829392384382E-7</v>
      </c>
      <c r="R53" s="64">
        <f t="shared" si="15"/>
        <v>0.89145837849436771</v>
      </c>
      <c r="S53" s="184">
        <f t="shared" si="16"/>
        <v>-86311.870771810471</v>
      </c>
      <c r="T53" s="156">
        <f t="shared" ref="T53:T54" si="46">G53</f>
        <v>87616</v>
      </c>
      <c r="U53" s="191">
        <f t="shared" ref="U53:U54" si="47">INT((-R53+SQRT((R53^2)-(4*Q53*S53)))/(2*Q53))</f>
        <v>88409</v>
      </c>
      <c r="V53" s="68">
        <f t="shared" si="18"/>
        <v>0.99094914170927684</v>
      </c>
      <c r="W53" s="147">
        <f>SUM(V$23:V53)/COUNT(V$23:V53)</f>
        <v>0.96555011137123214</v>
      </c>
      <c r="X53" s="156">
        <f t="shared" si="9"/>
        <v>64727</v>
      </c>
      <c r="Y53" s="191">
        <f t="shared" si="19"/>
        <v>65831</v>
      </c>
      <c r="Z53" s="68">
        <f t="shared" si="20"/>
        <v>0.9829437483584903</v>
      </c>
      <c r="AA53" s="66">
        <f>SUM(Z$23:Z53)/COUNT(Z$23:Z53)</f>
        <v>0.89908721136243253</v>
      </c>
    </row>
    <row r="54" spans="2:27" x14ac:dyDescent="0.25">
      <c r="B54" s="103">
        <v>43935</v>
      </c>
      <c r="C54" s="34">
        <v>174060</v>
      </c>
      <c r="D54" s="5">
        <v>67504</v>
      </c>
      <c r="E54" s="26">
        <v>18255</v>
      </c>
      <c r="F54" s="56">
        <f t="shared" si="40"/>
        <v>13973</v>
      </c>
      <c r="G54" s="27">
        <f t="shared" si="41"/>
        <v>88301</v>
      </c>
      <c r="H54" s="39">
        <f t="shared" si="42"/>
        <v>67504</v>
      </c>
      <c r="I54" s="34">
        <f t="shared" si="27"/>
        <v>-1184</v>
      </c>
      <c r="J54" s="27">
        <f t="shared" si="28"/>
        <v>685</v>
      </c>
      <c r="K54" s="26">
        <f t="shared" si="29"/>
        <v>2777</v>
      </c>
      <c r="M54" s="122">
        <f t="shared" si="10"/>
        <v>0.03</v>
      </c>
      <c r="N54" s="37">
        <f t="shared" si="43"/>
        <v>3.9366201968267629E-2</v>
      </c>
      <c r="O54" s="137">
        <f t="shared" si="44"/>
        <v>-1.151252722181416E-7</v>
      </c>
      <c r="P54" s="197">
        <f t="shared" si="45"/>
        <v>-1.9643947025361461E-2</v>
      </c>
      <c r="Q54" s="112">
        <f t="shared" si="14"/>
        <v>9.592829392384382E-7</v>
      </c>
      <c r="R54" s="37">
        <f t="shared" si="15"/>
        <v>0.89207495310355678</v>
      </c>
      <c r="S54" s="85">
        <f t="shared" si="16"/>
        <v>-86692.814131936422</v>
      </c>
      <c r="T54" s="155">
        <f t="shared" si="46"/>
        <v>88301</v>
      </c>
      <c r="U54" s="192">
        <f t="shared" si="47"/>
        <v>88717</v>
      </c>
      <c r="V54" s="69">
        <f t="shared" si="18"/>
        <v>0.99528884157597308</v>
      </c>
      <c r="W54" s="146">
        <f>SUM(V$23:V54)/COUNT(V$23:V54)</f>
        <v>0.96647944669013031</v>
      </c>
      <c r="X54" s="155">
        <f t="shared" si="9"/>
        <v>67504</v>
      </c>
      <c r="Y54" s="192">
        <f t="shared" si="19"/>
        <v>68214</v>
      </c>
      <c r="Z54" s="69">
        <f t="shared" si="20"/>
        <v>0.9894821047641621</v>
      </c>
      <c r="AA54" s="65">
        <f>SUM(Z$23:Z54)/COUNT(Z$23:Z54)</f>
        <v>0.90191205178123657</v>
      </c>
    </row>
    <row r="55" spans="2:27" ht="15.75" thickBot="1" x14ac:dyDescent="0.3">
      <c r="B55" s="182">
        <v>43936</v>
      </c>
      <c r="C55" s="194">
        <v>179152</v>
      </c>
      <c r="D55" s="177">
        <v>70853</v>
      </c>
      <c r="E55" s="178">
        <v>18760</v>
      </c>
      <c r="F55" s="187">
        <f t="shared" si="40"/>
        <v>12230</v>
      </c>
      <c r="G55" s="177">
        <f t="shared" si="41"/>
        <v>89539</v>
      </c>
      <c r="H55" s="183">
        <f t="shared" si="42"/>
        <v>70853</v>
      </c>
      <c r="I55" s="195">
        <f t="shared" si="27"/>
        <v>-1743</v>
      </c>
      <c r="J55" s="177">
        <f t="shared" si="28"/>
        <v>1238</v>
      </c>
      <c r="K55" s="178">
        <f t="shared" si="29"/>
        <v>3349</v>
      </c>
      <c r="M55" s="202">
        <f t="shared" si="10"/>
        <v>0.03</v>
      </c>
      <c r="N55" s="179">
        <f t="shared" ref="N55" si="48">(I55+J55+K55+M55*(G55+H55))/(2*G55)</f>
        <v>4.2750980019879606E-2</v>
      </c>
      <c r="O55" s="203">
        <f t="shared" ref="O55" si="49">(J55+G55*(M55-N55))/(F55*G55)</f>
        <v>8.7931096721402873E-8</v>
      </c>
      <c r="P55" s="204">
        <f t="shared" ref="P55" si="50">(I55+(O55*F55*G55))/H55</f>
        <v>-2.3241217732488391E-2</v>
      </c>
      <c r="Q55" s="189">
        <f t="shared" si="14"/>
        <v>9.592829392384382E-7</v>
      </c>
      <c r="R55" s="179">
        <f t="shared" si="15"/>
        <v>0.89266281163141481</v>
      </c>
      <c r="S55" s="185">
        <f t="shared" si="16"/>
        <v>-87370.596473978701</v>
      </c>
      <c r="T55" s="201">
        <f t="shared" ref="T55" si="51">G55</f>
        <v>89539</v>
      </c>
      <c r="U55" s="193">
        <f t="shared" ref="U55" si="52">INT((-R55+SQRT((R55^2)-(4*Q55*S55)))/(2*Q55))</f>
        <v>89305</v>
      </c>
      <c r="V55" s="180">
        <f t="shared" ref="V55" si="53">1-ABS((U55-T55)/T55)</f>
        <v>0.99738661365438519</v>
      </c>
      <c r="W55" s="186">
        <f>SUM(V$23:V55)/COUNT(V$23:V55)</f>
        <v>0.96741602750722888</v>
      </c>
      <c r="X55" s="201">
        <f t="shared" ref="X55" si="54">D55</f>
        <v>70853</v>
      </c>
      <c r="Y55" s="193">
        <f t="shared" ref="Y55" si="55">INT(((N$13*G55+H54)/(1+M$13+P$13)))</f>
        <v>71059</v>
      </c>
      <c r="Z55" s="180">
        <f t="shared" ref="Z55" si="56">1-ABS((Y55-X55)/X55)</f>
        <v>0.99709257194473067</v>
      </c>
      <c r="AA55" s="181">
        <f>SUM(Z$23:Z55)/COUNT(Z$23:Z55)</f>
        <v>0.90479630996800908</v>
      </c>
    </row>
    <row r="56" spans="2:27" x14ac:dyDescent="0.25">
      <c r="B56" s="163">
        <v>43937</v>
      </c>
      <c r="C56" s="164">
        <f t="shared" ref="C56:C116" si="57">C55+IF(J56&gt;0,J56+K56,0)</f>
        <v>183634</v>
      </c>
      <c r="D56" s="165">
        <f t="shared" ref="D56:D83" si="58">D55+IF(D55+K56+E56+G56&lt;=C56,K56,0)</f>
        <v>74471</v>
      </c>
      <c r="E56" s="166">
        <f t="shared" ref="E56:E83" si="59">C56*E$51/C$51</f>
        <v>18705.037840357731</v>
      </c>
      <c r="F56" s="164">
        <f t="shared" ref="F56:F86" si="60">INT((P$13*H56+F55)/(1+O$13*G56))</f>
        <v>8468</v>
      </c>
      <c r="G56" s="167">
        <f t="shared" ref="G56:G84" si="61">U56</f>
        <v>90403</v>
      </c>
      <c r="H56" s="168">
        <f t="shared" ref="H56:H86" si="62">Y56</f>
        <v>74471</v>
      </c>
      <c r="I56" s="169">
        <f t="shared" si="27"/>
        <v>-3762</v>
      </c>
      <c r="J56" s="167">
        <f t="shared" si="28"/>
        <v>864</v>
      </c>
      <c r="K56" s="168">
        <f t="shared" si="29"/>
        <v>3618</v>
      </c>
      <c r="M56" s="158"/>
      <c r="N56" s="159"/>
      <c r="O56" s="205"/>
      <c r="P56" s="206"/>
      <c r="Q56" s="171">
        <f>O$13*((1+M$13-N$13)*(1+M$13+P$13)-N$13*P$13)</f>
        <v>9.592829392384382E-7</v>
      </c>
      <c r="R56" s="159">
        <f t="shared" si="15"/>
        <v>0.89327890751572891</v>
      </c>
      <c r="S56" s="162">
        <f t="shared" si="16"/>
        <v>-88595.55200602008</v>
      </c>
      <c r="T56" s="172"/>
      <c r="U56" s="170">
        <f t="shared" ref="U56:U86" si="63">INT((-R56+SQRT((R56^2)-(4*Q56*S56)))/(2*Q56))</f>
        <v>90403</v>
      </c>
      <c r="V56" s="173"/>
      <c r="W56" s="174"/>
      <c r="X56" s="175"/>
      <c r="Y56" s="170">
        <f t="shared" ref="Y56:Y86" si="64">INT(((N$13*G56+H55)/(1+M$13+P$13)))</f>
        <v>74471</v>
      </c>
      <c r="Z56" s="173"/>
      <c r="AA56" s="176"/>
    </row>
    <row r="57" spans="2:27" x14ac:dyDescent="0.25">
      <c r="B57" s="89">
        <v>43938</v>
      </c>
      <c r="C57" s="35">
        <f t="shared" si="57"/>
        <v>187860</v>
      </c>
      <c r="D57" s="24">
        <f t="shared" si="58"/>
        <v>74471</v>
      </c>
      <c r="E57" s="23">
        <f t="shared" si="59"/>
        <v>19135.500009200929</v>
      </c>
      <c r="F57" s="19">
        <f t="shared" si="60"/>
        <v>4870</v>
      </c>
      <c r="G57" s="24">
        <f t="shared" si="61"/>
        <v>90955</v>
      </c>
      <c r="H57" s="28">
        <f t="shared" si="62"/>
        <v>78145</v>
      </c>
      <c r="I57" s="58">
        <f t="shared" si="27"/>
        <v>-3598</v>
      </c>
      <c r="J57" s="24">
        <f t="shared" si="28"/>
        <v>552</v>
      </c>
      <c r="K57" s="28">
        <f t="shared" si="29"/>
        <v>3674</v>
      </c>
      <c r="M57" s="123"/>
      <c r="N57" s="64"/>
      <c r="O57" s="138"/>
      <c r="P57" s="198"/>
      <c r="Q57" s="114">
        <f t="shared" si="14"/>
        <v>9.592829392384382E-7</v>
      </c>
      <c r="R57" s="38">
        <f t="shared" si="15"/>
        <v>0.89620129399889836</v>
      </c>
      <c r="S57" s="86">
        <f t="shared" si="16"/>
        <v>-89450.44827393911</v>
      </c>
      <c r="T57" s="131"/>
      <c r="U57" s="84">
        <f t="shared" si="63"/>
        <v>90955</v>
      </c>
      <c r="V57" s="68"/>
      <c r="W57" s="147"/>
      <c r="X57" s="156"/>
      <c r="Y57" s="84">
        <f t="shared" si="64"/>
        <v>78145</v>
      </c>
      <c r="Z57" s="68"/>
      <c r="AA57" s="66"/>
    </row>
    <row r="58" spans="2:27" x14ac:dyDescent="0.25">
      <c r="B58" s="90">
        <v>43939</v>
      </c>
      <c r="C58" s="34">
        <f t="shared" si="57"/>
        <v>191830</v>
      </c>
      <c r="D58" s="5">
        <f t="shared" si="58"/>
        <v>78192</v>
      </c>
      <c r="E58" s="39">
        <f t="shared" si="59"/>
        <v>19539.88590846915</v>
      </c>
      <c r="F58" s="34">
        <f t="shared" si="60"/>
        <v>1425</v>
      </c>
      <c r="G58" s="5">
        <f t="shared" si="61"/>
        <v>91204</v>
      </c>
      <c r="H58" s="26">
        <f t="shared" si="62"/>
        <v>81866</v>
      </c>
      <c r="I58" s="56">
        <f t="shared" si="27"/>
        <v>-3445</v>
      </c>
      <c r="J58" s="5">
        <f t="shared" si="28"/>
        <v>249</v>
      </c>
      <c r="K58" s="26">
        <f t="shared" si="29"/>
        <v>3721</v>
      </c>
      <c r="M58" s="122"/>
      <c r="N58" s="37"/>
      <c r="O58" s="137"/>
      <c r="P58" s="197"/>
      <c r="Q58" s="112">
        <f t="shared" si="14"/>
        <v>9.592829392384382E-7</v>
      </c>
      <c r="R58" s="37">
        <f t="shared" si="15"/>
        <v>0.89926786484766363</v>
      </c>
      <c r="S58" s="85">
        <f t="shared" si="16"/>
        <v>-89996.632000665151</v>
      </c>
      <c r="T58" s="130"/>
      <c r="U58" s="81">
        <f t="shared" si="63"/>
        <v>91204</v>
      </c>
      <c r="V58" s="69"/>
      <c r="W58" s="146"/>
      <c r="X58" s="155"/>
      <c r="Y58" s="81">
        <f t="shared" si="64"/>
        <v>81866</v>
      </c>
      <c r="Z58" s="69"/>
      <c r="AA58" s="65"/>
    </row>
    <row r="59" spans="2:27" x14ac:dyDescent="0.25">
      <c r="B59" s="89">
        <v>43940</v>
      </c>
      <c r="C59" s="9">
        <f t="shared" si="57"/>
        <v>191830</v>
      </c>
      <c r="D59" s="4">
        <f t="shared" si="58"/>
        <v>78192</v>
      </c>
      <c r="E59" s="40">
        <f t="shared" si="59"/>
        <v>19539.88590846915</v>
      </c>
      <c r="F59" s="9">
        <f t="shared" si="60"/>
        <v>-1880</v>
      </c>
      <c r="G59" s="4">
        <f t="shared" si="61"/>
        <v>91161</v>
      </c>
      <c r="H59" s="36">
        <f t="shared" si="62"/>
        <v>85626</v>
      </c>
      <c r="I59" s="52">
        <f t="shared" si="27"/>
        <v>-3305</v>
      </c>
      <c r="J59" s="4">
        <f t="shared" si="28"/>
        <v>-43</v>
      </c>
      <c r="K59" s="36">
        <f t="shared" si="29"/>
        <v>3760</v>
      </c>
      <c r="M59" s="123"/>
      <c r="N59" s="64"/>
      <c r="O59" s="138"/>
      <c r="P59" s="198"/>
      <c r="Q59" s="114">
        <f t="shared" si="14"/>
        <v>9.592829392384382E-7</v>
      </c>
      <c r="R59" s="38">
        <f t="shared" si="15"/>
        <v>0.90248018503032745</v>
      </c>
      <c r="S59" s="86">
        <f t="shared" si="16"/>
        <v>-90243.008355655707</v>
      </c>
      <c r="T59" s="131"/>
      <c r="U59" s="84">
        <f t="shared" si="63"/>
        <v>91161</v>
      </c>
      <c r="V59" s="68"/>
      <c r="W59" s="147"/>
      <c r="X59" s="156"/>
      <c r="Y59" s="84">
        <f t="shared" si="64"/>
        <v>85626</v>
      </c>
      <c r="Z59" s="68"/>
      <c r="AA59" s="66"/>
    </row>
    <row r="60" spans="2:27" x14ac:dyDescent="0.25">
      <c r="B60" s="90">
        <v>43941</v>
      </c>
      <c r="C60" s="7">
        <f t="shared" si="57"/>
        <v>191830</v>
      </c>
      <c r="D60" s="2">
        <f t="shared" si="58"/>
        <v>78192</v>
      </c>
      <c r="E60" s="39">
        <f t="shared" si="59"/>
        <v>19539.88590846915</v>
      </c>
      <c r="F60" s="7">
        <f t="shared" si="60"/>
        <v>-5060</v>
      </c>
      <c r="G60" s="2">
        <f t="shared" si="61"/>
        <v>90838</v>
      </c>
      <c r="H60" s="33">
        <f t="shared" si="62"/>
        <v>89416</v>
      </c>
      <c r="I60" s="53">
        <f t="shared" si="27"/>
        <v>-3180</v>
      </c>
      <c r="J60" s="2">
        <f t="shared" si="28"/>
        <v>-323</v>
      </c>
      <c r="K60" s="33">
        <f t="shared" si="29"/>
        <v>3790</v>
      </c>
      <c r="M60" s="122"/>
      <c r="N60" s="37"/>
      <c r="O60" s="137"/>
      <c r="P60" s="197"/>
      <c r="Q60" s="112">
        <f t="shared" si="14"/>
        <v>9.592829392384382E-7</v>
      </c>
      <c r="R60" s="37">
        <f t="shared" si="15"/>
        <v>0.90583985881811613</v>
      </c>
      <c r="S60" s="85">
        <f t="shared" si="16"/>
        <v>-90200.461434914367</v>
      </c>
      <c r="T60" s="130"/>
      <c r="U60" s="81">
        <f t="shared" si="63"/>
        <v>90838</v>
      </c>
      <c r="V60" s="69"/>
      <c r="W60" s="146"/>
      <c r="X60" s="155"/>
      <c r="Y60" s="81">
        <f t="shared" si="64"/>
        <v>89416</v>
      </c>
      <c r="Z60" s="69"/>
      <c r="AA60" s="65"/>
    </row>
    <row r="61" spans="2:27" x14ac:dyDescent="0.25">
      <c r="B61" s="89">
        <v>43942</v>
      </c>
      <c r="C61" s="9">
        <f t="shared" si="57"/>
        <v>191830</v>
      </c>
      <c r="D61" s="4">
        <f t="shared" si="58"/>
        <v>82003</v>
      </c>
      <c r="E61" s="40">
        <f t="shared" si="59"/>
        <v>19539.88590846915</v>
      </c>
      <c r="F61" s="9">
        <f t="shared" si="60"/>
        <v>-8128</v>
      </c>
      <c r="G61" s="4">
        <f t="shared" si="61"/>
        <v>90248</v>
      </c>
      <c r="H61" s="36">
        <f t="shared" si="62"/>
        <v>93227</v>
      </c>
      <c r="I61" s="52">
        <f t="shared" si="27"/>
        <v>-3068</v>
      </c>
      <c r="J61" s="4">
        <f t="shared" si="28"/>
        <v>-590</v>
      </c>
      <c r="K61" s="36">
        <f t="shared" si="29"/>
        <v>3811</v>
      </c>
      <c r="M61" s="123"/>
      <c r="N61" s="64"/>
      <c r="O61" s="138"/>
      <c r="P61" s="198"/>
      <c r="Q61" s="114">
        <f t="shared" si="14"/>
        <v>9.592829392384382E-7</v>
      </c>
      <c r="R61" s="38">
        <f t="shared" si="15"/>
        <v>0.90934941052664198</v>
      </c>
      <c r="S61" s="86">
        <f t="shared" si="16"/>
        <v>-89880.864797717775</v>
      </c>
      <c r="T61" s="131"/>
      <c r="U61" s="84">
        <f t="shared" si="63"/>
        <v>90248</v>
      </c>
      <c r="V61" s="68"/>
      <c r="W61" s="147"/>
      <c r="X61" s="156"/>
      <c r="Y61" s="84">
        <f t="shared" si="64"/>
        <v>93227</v>
      </c>
      <c r="Z61" s="68"/>
      <c r="AA61" s="66"/>
    </row>
    <row r="62" spans="2:27" x14ac:dyDescent="0.25">
      <c r="B62" s="90">
        <v>43943</v>
      </c>
      <c r="C62" s="7">
        <f t="shared" si="57"/>
        <v>191830</v>
      </c>
      <c r="D62" s="2">
        <f t="shared" si="58"/>
        <v>82003</v>
      </c>
      <c r="E62" s="39">
        <f t="shared" si="59"/>
        <v>19539.88590846915</v>
      </c>
      <c r="F62" s="7">
        <f t="shared" si="60"/>
        <v>-11100</v>
      </c>
      <c r="G62" s="2">
        <f t="shared" si="61"/>
        <v>89406</v>
      </c>
      <c r="H62" s="33">
        <f t="shared" si="62"/>
        <v>97052</v>
      </c>
      <c r="I62" s="53">
        <f t="shared" si="27"/>
        <v>-2972</v>
      </c>
      <c r="J62" s="2">
        <f t="shared" si="28"/>
        <v>-842</v>
      </c>
      <c r="K62" s="33">
        <f t="shared" si="29"/>
        <v>3825</v>
      </c>
      <c r="M62" s="122"/>
      <c r="N62" s="37"/>
      <c r="O62" s="137"/>
      <c r="P62" s="197"/>
      <c r="Q62" s="112">
        <f t="shared" si="14"/>
        <v>9.592829392384382E-7</v>
      </c>
      <c r="R62" s="37">
        <f t="shared" si="15"/>
        <v>0.91300848642958798</v>
      </c>
      <c r="S62" s="85">
        <f t="shared" si="16"/>
        <v>-89297.081466615666</v>
      </c>
      <c r="T62" s="130"/>
      <c r="U62" s="81">
        <f t="shared" si="63"/>
        <v>89406</v>
      </c>
      <c r="V62" s="69"/>
      <c r="W62" s="146"/>
      <c r="X62" s="155"/>
      <c r="Y62" s="81">
        <f t="shared" si="64"/>
        <v>97052</v>
      </c>
      <c r="Z62" s="69"/>
      <c r="AA62" s="65"/>
    </row>
    <row r="63" spans="2:27" x14ac:dyDescent="0.25">
      <c r="B63" s="89">
        <v>43944</v>
      </c>
      <c r="C63" s="9">
        <f t="shared" si="57"/>
        <v>191830</v>
      </c>
      <c r="D63" s="4">
        <f t="shared" si="58"/>
        <v>82003</v>
      </c>
      <c r="E63" s="40">
        <f t="shared" si="59"/>
        <v>19539.88590846915</v>
      </c>
      <c r="F63" s="9">
        <f t="shared" si="60"/>
        <v>-13992</v>
      </c>
      <c r="G63" s="4">
        <f t="shared" si="61"/>
        <v>88327</v>
      </c>
      <c r="H63" s="36">
        <f t="shared" si="62"/>
        <v>100884</v>
      </c>
      <c r="I63" s="52">
        <f t="shared" si="27"/>
        <v>-2892</v>
      </c>
      <c r="J63" s="4">
        <f t="shared" si="28"/>
        <v>-1079</v>
      </c>
      <c r="K63" s="36">
        <f t="shared" si="29"/>
        <v>3832</v>
      </c>
      <c r="M63" s="123"/>
      <c r="N63" s="64"/>
      <c r="O63" s="138"/>
      <c r="P63" s="198"/>
      <c r="Q63" s="114">
        <f t="shared" si="14"/>
        <v>9.592829392384382E-7</v>
      </c>
      <c r="R63" s="38">
        <f t="shared" si="15"/>
        <v>0.91681777075379478</v>
      </c>
      <c r="S63" s="86">
        <f t="shared" si="16"/>
        <v>-88463.953390703842</v>
      </c>
      <c r="T63" s="131"/>
      <c r="U63" s="84">
        <f t="shared" si="63"/>
        <v>88327</v>
      </c>
      <c r="V63" s="68"/>
      <c r="W63" s="147"/>
      <c r="X63" s="156"/>
      <c r="Y63" s="84">
        <f t="shared" si="64"/>
        <v>100884</v>
      </c>
      <c r="Z63" s="68"/>
      <c r="AA63" s="66"/>
    </row>
    <row r="64" spans="2:27" x14ac:dyDescent="0.25">
      <c r="B64" s="90">
        <v>43945</v>
      </c>
      <c r="C64" s="7">
        <f t="shared" si="57"/>
        <v>191830</v>
      </c>
      <c r="D64" s="2">
        <f t="shared" si="58"/>
        <v>82003</v>
      </c>
      <c r="E64" s="39">
        <f t="shared" si="59"/>
        <v>19539.88590846915</v>
      </c>
      <c r="F64" s="7">
        <f t="shared" si="60"/>
        <v>-16818</v>
      </c>
      <c r="G64" s="2">
        <f t="shared" si="61"/>
        <v>87025</v>
      </c>
      <c r="H64" s="33">
        <f t="shared" si="62"/>
        <v>104715</v>
      </c>
      <c r="I64" s="53">
        <f t="shared" si="27"/>
        <v>-2826</v>
      </c>
      <c r="J64" s="2">
        <f t="shared" si="28"/>
        <v>-1302</v>
      </c>
      <c r="K64" s="33">
        <f t="shared" si="29"/>
        <v>3831</v>
      </c>
      <c r="M64" s="122"/>
      <c r="N64" s="37"/>
      <c r="O64" s="137"/>
      <c r="P64" s="197"/>
      <c r="Q64" s="112">
        <f t="shared" si="14"/>
        <v>9.592829392384382E-7</v>
      </c>
      <c r="R64" s="37">
        <f t="shared" si="15"/>
        <v>0.92077794772610366</v>
      </c>
      <c r="S64" s="85">
        <f t="shared" si="16"/>
        <v>-87396.322519078123</v>
      </c>
      <c r="T64" s="130"/>
      <c r="U64" s="81">
        <f t="shared" si="63"/>
        <v>87025</v>
      </c>
      <c r="V64" s="69"/>
      <c r="W64" s="146"/>
      <c r="X64" s="155"/>
      <c r="Y64" s="81">
        <f t="shared" si="64"/>
        <v>104715</v>
      </c>
      <c r="Z64" s="69"/>
      <c r="AA64" s="65"/>
    </row>
    <row r="65" spans="2:27" x14ac:dyDescent="0.25">
      <c r="B65" s="89">
        <v>43946</v>
      </c>
      <c r="C65" s="9">
        <f t="shared" si="57"/>
        <v>191830</v>
      </c>
      <c r="D65" s="4">
        <f t="shared" si="58"/>
        <v>85827</v>
      </c>
      <c r="E65" s="40">
        <f t="shared" si="59"/>
        <v>19539.88590846915</v>
      </c>
      <c r="F65" s="9">
        <f t="shared" si="60"/>
        <v>-19594</v>
      </c>
      <c r="G65" s="4">
        <f t="shared" si="61"/>
        <v>85516</v>
      </c>
      <c r="H65" s="36">
        <f t="shared" si="62"/>
        <v>108539</v>
      </c>
      <c r="I65" s="52">
        <f t="shared" si="27"/>
        <v>-2776</v>
      </c>
      <c r="J65" s="4">
        <f t="shared" si="28"/>
        <v>-1509</v>
      </c>
      <c r="K65" s="36">
        <f t="shared" si="29"/>
        <v>3824</v>
      </c>
      <c r="M65" s="123"/>
      <c r="N65" s="64"/>
      <c r="O65" s="138"/>
      <c r="P65" s="198"/>
      <c r="Q65" s="114">
        <f t="shared" si="14"/>
        <v>9.592829392384382E-7</v>
      </c>
      <c r="R65" s="38">
        <f t="shared" si="15"/>
        <v>0.92488870292312131</v>
      </c>
      <c r="S65" s="86">
        <f t="shared" si="16"/>
        <v>-86108.04133756127</v>
      </c>
      <c r="T65" s="131"/>
      <c r="U65" s="84">
        <f t="shared" si="63"/>
        <v>85516</v>
      </c>
      <c r="V65" s="68"/>
      <c r="W65" s="147"/>
      <c r="X65" s="156"/>
      <c r="Y65" s="84">
        <f t="shared" si="64"/>
        <v>108539</v>
      </c>
      <c r="Z65" s="68"/>
      <c r="AA65" s="66"/>
    </row>
    <row r="66" spans="2:27" x14ac:dyDescent="0.25">
      <c r="B66" s="90">
        <v>43947</v>
      </c>
      <c r="C66" s="7">
        <f t="shared" si="57"/>
        <v>191830</v>
      </c>
      <c r="D66" s="2">
        <f t="shared" si="58"/>
        <v>85827</v>
      </c>
      <c r="E66" s="39">
        <f t="shared" si="59"/>
        <v>19539.88590846915</v>
      </c>
      <c r="F66" s="7">
        <f t="shared" si="60"/>
        <v>-22334</v>
      </c>
      <c r="G66" s="2">
        <f t="shared" si="61"/>
        <v>83814</v>
      </c>
      <c r="H66" s="33">
        <f t="shared" si="62"/>
        <v>112350</v>
      </c>
      <c r="I66" s="53">
        <f t="shared" si="27"/>
        <v>-2740</v>
      </c>
      <c r="J66" s="2">
        <f t="shared" si="28"/>
        <v>-1702</v>
      </c>
      <c r="K66" s="33">
        <f t="shared" si="29"/>
        <v>3811</v>
      </c>
      <c r="M66" s="122"/>
      <c r="N66" s="37"/>
      <c r="O66" s="137"/>
      <c r="P66" s="197"/>
      <c r="Q66" s="112">
        <f t="shared" si="14"/>
        <v>9.592829392384382E-7</v>
      </c>
      <c r="R66" s="37">
        <f t="shared" si="15"/>
        <v>0.92914980052730323</v>
      </c>
      <c r="S66" s="85">
        <f t="shared" si="16"/>
        <v>-84614.941258522143</v>
      </c>
      <c r="T66" s="130"/>
      <c r="U66" s="81">
        <f t="shared" si="63"/>
        <v>83814</v>
      </c>
      <c r="V66" s="69"/>
      <c r="W66" s="146"/>
      <c r="X66" s="155"/>
      <c r="Y66" s="81">
        <f t="shared" si="64"/>
        <v>112350</v>
      </c>
      <c r="Z66" s="69"/>
      <c r="AA66" s="65"/>
    </row>
    <row r="67" spans="2:27" x14ac:dyDescent="0.25">
      <c r="B67" s="89">
        <v>43948</v>
      </c>
      <c r="C67" s="9">
        <f t="shared" si="57"/>
        <v>191830</v>
      </c>
      <c r="D67" s="4">
        <f t="shared" si="58"/>
        <v>89619</v>
      </c>
      <c r="E67" s="40">
        <f t="shared" si="59"/>
        <v>19539.88590846915</v>
      </c>
      <c r="F67" s="9">
        <f t="shared" si="60"/>
        <v>-25052</v>
      </c>
      <c r="G67" s="4">
        <f t="shared" si="61"/>
        <v>81934</v>
      </c>
      <c r="H67" s="36">
        <f t="shared" si="62"/>
        <v>116142</v>
      </c>
      <c r="I67" s="52">
        <f t="shared" si="27"/>
        <v>-2718</v>
      </c>
      <c r="J67" s="4">
        <f t="shared" si="28"/>
        <v>-1880</v>
      </c>
      <c r="K67" s="36">
        <f t="shared" si="29"/>
        <v>3792</v>
      </c>
      <c r="M67" s="123"/>
      <c r="N67" s="64"/>
      <c r="O67" s="138"/>
      <c r="P67" s="198"/>
      <c r="Q67" s="114">
        <f t="shared" si="14"/>
        <v>9.592829392384382E-7</v>
      </c>
      <c r="R67" s="38">
        <f t="shared" si="15"/>
        <v>0.93356100472110448</v>
      </c>
      <c r="S67" s="86">
        <f t="shared" si="16"/>
        <v>-82930.874767783505</v>
      </c>
      <c r="T67" s="131"/>
      <c r="U67" s="84">
        <f t="shared" si="63"/>
        <v>81934</v>
      </c>
      <c r="V67" s="68"/>
      <c r="W67" s="147"/>
      <c r="X67" s="156"/>
      <c r="Y67" s="84">
        <f t="shared" si="64"/>
        <v>116142</v>
      </c>
      <c r="Z67" s="68"/>
      <c r="AA67" s="66"/>
    </row>
    <row r="68" spans="2:27" x14ac:dyDescent="0.25">
      <c r="B68" s="90">
        <v>43949</v>
      </c>
      <c r="C68" s="7">
        <f t="shared" si="57"/>
        <v>191830</v>
      </c>
      <c r="D68" s="2">
        <f t="shared" si="58"/>
        <v>89619</v>
      </c>
      <c r="E68" s="39">
        <f t="shared" si="59"/>
        <v>19539.88590846915</v>
      </c>
      <c r="F68" s="7">
        <f t="shared" si="60"/>
        <v>-27763</v>
      </c>
      <c r="G68" s="2">
        <f t="shared" si="61"/>
        <v>79891</v>
      </c>
      <c r="H68" s="33">
        <f t="shared" si="62"/>
        <v>119910</v>
      </c>
      <c r="I68" s="53">
        <f t="shared" si="27"/>
        <v>-2711</v>
      </c>
      <c r="J68" s="2">
        <f t="shared" si="28"/>
        <v>-2043</v>
      </c>
      <c r="K68" s="33">
        <f t="shared" si="29"/>
        <v>3768</v>
      </c>
      <c r="M68" s="122"/>
      <c r="N68" s="37"/>
      <c r="O68" s="137"/>
      <c r="P68" s="197"/>
      <c r="Q68" s="112">
        <f t="shared" si="14"/>
        <v>9.592829392384382E-7</v>
      </c>
      <c r="R68" s="37">
        <f t="shared" si="15"/>
        <v>0.93812112033967077</v>
      </c>
      <c r="S68" s="85">
        <f t="shared" si="16"/>
        <v>-81070.683814441189</v>
      </c>
      <c r="T68" s="130"/>
      <c r="U68" s="81">
        <f t="shared" si="63"/>
        <v>79891</v>
      </c>
      <c r="V68" s="69"/>
      <c r="W68" s="146"/>
      <c r="X68" s="155"/>
      <c r="Y68" s="81">
        <f t="shared" si="64"/>
        <v>119910</v>
      </c>
      <c r="Z68" s="69"/>
      <c r="AA68" s="65"/>
    </row>
    <row r="69" spans="2:27" x14ac:dyDescent="0.25">
      <c r="B69" s="89">
        <v>43950</v>
      </c>
      <c r="C69" s="9">
        <f t="shared" si="57"/>
        <v>191830</v>
      </c>
      <c r="D69" s="4">
        <f t="shared" si="58"/>
        <v>93357</v>
      </c>
      <c r="E69" s="40">
        <f t="shared" si="59"/>
        <v>19539.88590846915</v>
      </c>
      <c r="F69" s="9">
        <f t="shared" si="60"/>
        <v>-30480</v>
      </c>
      <c r="G69" s="4">
        <f t="shared" si="61"/>
        <v>77699</v>
      </c>
      <c r="H69" s="36">
        <f t="shared" si="62"/>
        <v>123648</v>
      </c>
      <c r="I69" s="52">
        <f t="shared" si="27"/>
        <v>-2717</v>
      </c>
      <c r="J69" s="4">
        <f t="shared" si="28"/>
        <v>-2192</v>
      </c>
      <c r="K69" s="36">
        <f t="shared" si="29"/>
        <v>3738</v>
      </c>
      <c r="M69" s="123"/>
      <c r="N69" s="64"/>
      <c r="O69" s="138"/>
      <c r="P69" s="198"/>
      <c r="Q69" s="114">
        <f t="shared" si="14"/>
        <v>9.592829392384382E-7</v>
      </c>
      <c r="R69" s="38">
        <f t="shared" si="15"/>
        <v>0.94282995086838151</v>
      </c>
      <c r="S69" s="86">
        <f t="shared" si="16"/>
        <v>-79049.210347590997</v>
      </c>
      <c r="T69" s="131"/>
      <c r="U69" s="84">
        <f t="shared" si="63"/>
        <v>77699</v>
      </c>
      <c r="V69" s="68"/>
      <c r="W69" s="147"/>
      <c r="X69" s="156"/>
      <c r="Y69" s="84">
        <f t="shared" si="64"/>
        <v>123648</v>
      </c>
      <c r="Z69" s="68"/>
      <c r="AA69" s="66"/>
    </row>
    <row r="70" spans="2:27" x14ac:dyDescent="0.25">
      <c r="B70" s="90">
        <v>43951</v>
      </c>
      <c r="C70" s="7">
        <f t="shared" si="57"/>
        <v>191830</v>
      </c>
      <c r="D70" s="2">
        <f t="shared" si="58"/>
        <v>93357</v>
      </c>
      <c r="E70" s="39">
        <f t="shared" si="59"/>
        <v>19539.88590846915</v>
      </c>
      <c r="F70" s="7">
        <f t="shared" si="60"/>
        <v>-33216</v>
      </c>
      <c r="G70" s="2">
        <f t="shared" si="61"/>
        <v>75373</v>
      </c>
      <c r="H70" s="33">
        <f t="shared" si="62"/>
        <v>127352</v>
      </c>
      <c r="I70" s="53">
        <f t="shared" si="27"/>
        <v>-2736</v>
      </c>
      <c r="J70" s="2">
        <f t="shared" si="28"/>
        <v>-2326</v>
      </c>
      <c r="K70" s="33">
        <f t="shared" si="29"/>
        <v>3704</v>
      </c>
      <c r="M70" s="122"/>
      <c r="N70" s="37"/>
      <c r="O70" s="137"/>
      <c r="P70" s="197"/>
      <c r="Q70" s="112">
        <f t="shared" si="14"/>
        <v>9.592829392384382E-7</v>
      </c>
      <c r="R70" s="37">
        <f t="shared" si="15"/>
        <v>0.94768630114238195</v>
      </c>
      <c r="S70" s="85">
        <f t="shared" si="16"/>
        <v>-76880.306853055707</v>
      </c>
      <c r="T70" s="130"/>
      <c r="U70" s="81">
        <f t="shared" si="63"/>
        <v>75373</v>
      </c>
      <c r="V70" s="69"/>
      <c r="W70" s="146"/>
      <c r="X70" s="155"/>
      <c r="Y70" s="81">
        <f t="shared" si="64"/>
        <v>127352</v>
      </c>
      <c r="Z70" s="69"/>
      <c r="AA70" s="65"/>
    </row>
    <row r="71" spans="2:27" x14ac:dyDescent="0.25">
      <c r="B71" s="89">
        <v>43952</v>
      </c>
      <c r="C71" s="9">
        <f t="shared" si="57"/>
        <v>191830</v>
      </c>
      <c r="D71" s="4">
        <f t="shared" si="58"/>
        <v>97023</v>
      </c>
      <c r="E71" s="40">
        <f t="shared" si="59"/>
        <v>19539.88590846915</v>
      </c>
      <c r="F71" s="9">
        <f t="shared" si="60"/>
        <v>-35983</v>
      </c>
      <c r="G71" s="4">
        <f t="shared" si="61"/>
        <v>72927</v>
      </c>
      <c r="H71" s="36">
        <f t="shared" si="62"/>
        <v>131018</v>
      </c>
      <c r="I71" s="52">
        <f t="shared" si="27"/>
        <v>-2767</v>
      </c>
      <c r="J71" s="4">
        <f t="shared" si="28"/>
        <v>-2446</v>
      </c>
      <c r="K71" s="36">
        <f t="shared" si="29"/>
        <v>3666</v>
      </c>
      <c r="M71" s="123"/>
      <c r="N71" s="64"/>
      <c r="O71" s="138"/>
      <c r="P71" s="198"/>
      <c r="Q71" s="114">
        <f t="shared" si="14"/>
        <v>9.592829392384382E-7</v>
      </c>
      <c r="R71" s="38">
        <f t="shared" si="15"/>
        <v>0.95268809525535636</v>
      </c>
      <c r="S71" s="86">
        <f t="shared" si="16"/>
        <v>-74578.815279931106</v>
      </c>
      <c r="T71" s="131"/>
      <c r="U71" s="84">
        <f t="shared" si="63"/>
        <v>72927</v>
      </c>
      <c r="V71" s="68"/>
      <c r="W71" s="147"/>
      <c r="X71" s="156"/>
      <c r="Y71" s="84">
        <f t="shared" si="64"/>
        <v>131018</v>
      </c>
      <c r="Z71" s="68"/>
      <c r="AA71" s="66"/>
    </row>
    <row r="72" spans="2:27" x14ac:dyDescent="0.25">
      <c r="B72" s="90">
        <v>43953</v>
      </c>
      <c r="C72" s="7">
        <f t="shared" si="57"/>
        <v>191830</v>
      </c>
      <c r="D72" s="2">
        <f t="shared" si="58"/>
        <v>100648</v>
      </c>
      <c r="E72" s="39">
        <f t="shared" si="59"/>
        <v>19539.88590846915</v>
      </c>
      <c r="F72" s="7">
        <f t="shared" si="60"/>
        <v>-38794</v>
      </c>
      <c r="G72" s="2">
        <f t="shared" si="61"/>
        <v>70375</v>
      </c>
      <c r="H72" s="33">
        <f t="shared" si="62"/>
        <v>134643</v>
      </c>
      <c r="I72" s="53">
        <f t="shared" si="27"/>
        <v>-2811</v>
      </c>
      <c r="J72" s="2">
        <f t="shared" si="28"/>
        <v>-2552</v>
      </c>
      <c r="K72" s="33">
        <f t="shared" si="29"/>
        <v>3625</v>
      </c>
      <c r="M72" s="122"/>
      <c r="N72" s="37"/>
      <c r="O72" s="137"/>
      <c r="P72" s="197"/>
      <c r="Q72" s="112">
        <f t="shared" si="14"/>
        <v>9.592829392384382E-7</v>
      </c>
      <c r="R72" s="37">
        <f t="shared" si="15"/>
        <v>0.95783325730098856</v>
      </c>
      <c r="S72" s="85">
        <f t="shared" si="16"/>
        <v>-72158.588114039987</v>
      </c>
      <c r="T72" s="130"/>
      <c r="U72" s="81">
        <f t="shared" si="63"/>
        <v>70375</v>
      </c>
      <c r="V72" s="69"/>
      <c r="W72" s="146"/>
      <c r="X72" s="155"/>
      <c r="Y72" s="81">
        <f t="shared" si="64"/>
        <v>134643</v>
      </c>
      <c r="Z72" s="69"/>
      <c r="AA72" s="65"/>
    </row>
    <row r="73" spans="2:27" x14ac:dyDescent="0.25">
      <c r="B73" s="89">
        <v>43954</v>
      </c>
      <c r="C73" s="9">
        <f t="shared" si="57"/>
        <v>191830</v>
      </c>
      <c r="D73" s="4">
        <f t="shared" si="58"/>
        <v>104227</v>
      </c>
      <c r="E73" s="40">
        <f t="shared" si="59"/>
        <v>19539.88590846915</v>
      </c>
      <c r="F73" s="9">
        <f t="shared" si="60"/>
        <v>-41662</v>
      </c>
      <c r="G73" s="4">
        <f t="shared" si="61"/>
        <v>67730</v>
      </c>
      <c r="H73" s="36">
        <f t="shared" si="62"/>
        <v>138222</v>
      </c>
      <c r="I73" s="52">
        <f t="shared" si="27"/>
        <v>-2868</v>
      </c>
      <c r="J73" s="4">
        <f t="shared" si="28"/>
        <v>-2645</v>
      </c>
      <c r="K73" s="36">
        <f t="shared" si="29"/>
        <v>3579</v>
      </c>
      <c r="M73" s="123"/>
      <c r="N73" s="64"/>
      <c r="O73" s="138"/>
      <c r="P73" s="198"/>
      <c r="Q73" s="114">
        <f t="shared" si="14"/>
        <v>9.592829392384382E-7</v>
      </c>
      <c r="R73" s="38">
        <f t="shared" si="15"/>
        <v>0.96312071002319644</v>
      </c>
      <c r="S73" s="86">
        <f t="shared" si="16"/>
        <v>-69633.477841205095</v>
      </c>
      <c r="T73" s="131"/>
      <c r="U73" s="84">
        <f t="shared" si="63"/>
        <v>67730</v>
      </c>
      <c r="V73" s="68"/>
      <c r="W73" s="147"/>
      <c r="X73" s="156"/>
      <c r="Y73" s="84">
        <f t="shared" si="64"/>
        <v>138222</v>
      </c>
      <c r="Z73" s="68"/>
      <c r="AA73" s="66"/>
    </row>
    <row r="74" spans="2:27" x14ac:dyDescent="0.25">
      <c r="B74" s="90">
        <v>43955</v>
      </c>
      <c r="C74" s="7">
        <f t="shared" si="57"/>
        <v>191830</v>
      </c>
      <c r="D74" s="2">
        <f t="shared" si="58"/>
        <v>104227</v>
      </c>
      <c r="E74" s="39">
        <f t="shared" si="59"/>
        <v>19539.88590846915</v>
      </c>
      <c r="F74" s="7">
        <f t="shared" si="60"/>
        <v>-44598</v>
      </c>
      <c r="G74" s="2">
        <f t="shared" si="61"/>
        <v>65006</v>
      </c>
      <c r="H74" s="33">
        <f t="shared" si="62"/>
        <v>141753</v>
      </c>
      <c r="I74" s="53">
        <f t="shared" si="27"/>
        <v>-2936</v>
      </c>
      <c r="J74" s="2">
        <f t="shared" si="28"/>
        <v>-2724</v>
      </c>
      <c r="K74" s="33">
        <f t="shared" si="29"/>
        <v>3531</v>
      </c>
      <c r="M74" s="122"/>
      <c r="N74" s="37"/>
      <c r="O74" s="137"/>
      <c r="P74" s="197"/>
      <c r="Q74" s="112">
        <f t="shared" si="14"/>
        <v>9.592829392384382E-7</v>
      </c>
      <c r="R74" s="37">
        <f t="shared" si="15"/>
        <v>0.96855025690735941</v>
      </c>
      <c r="S74" s="85">
        <f t="shared" si="16"/>
        <v>-67016.347483976147</v>
      </c>
      <c r="T74" s="130"/>
      <c r="U74" s="81">
        <f t="shared" si="63"/>
        <v>65006</v>
      </c>
      <c r="V74" s="69"/>
      <c r="W74" s="146"/>
      <c r="X74" s="155"/>
      <c r="Y74" s="81">
        <f t="shared" si="64"/>
        <v>141753</v>
      </c>
      <c r="Z74" s="69"/>
      <c r="AA74" s="65"/>
    </row>
    <row r="75" spans="2:27" x14ac:dyDescent="0.25">
      <c r="B75" s="89">
        <v>43956</v>
      </c>
      <c r="C75" s="9">
        <f t="shared" si="57"/>
        <v>191830</v>
      </c>
      <c r="D75" s="4">
        <f t="shared" si="58"/>
        <v>107707</v>
      </c>
      <c r="E75" s="40">
        <f t="shared" si="59"/>
        <v>19539.88590846915</v>
      </c>
      <c r="F75" s="9">
        <f t="shared" si="60"/>
        <v>-47614</v>
      </c>
      <c r="G75" s="4">
        <f t="shared" si="61"/>
        <v>62217</v>
      </c>
      <c r="H75" s="36">
        <f t="shared" si="62"/>
        <v>145233</v>
      </c>
      <c r="I75" s="52">
        <f t="shared" si="27"/>
        <v>-3016</v>
      </c>
      <c r="J75" s="4">
        <f t="shared" si="28"/>
        <v>-2789</v>
      </c>
      <c r="K75" s="36">
        <f t="shared" si="29"/>
        <v>3480</v>
      </c>
      <c r="M75" s="123"/>
      <c r="N75" s="64"/>
      <c r="O75" s="138"/>
      <c r="P75" s="198"/>
      <c r="Q75" s="114">
        <f t="shared" si="14"/>
        <v>9.592829392384382E-7</v>
      </c>
      <c r="R75" s="38">
        <f t="shared" si="15"/>
        <v>0.97411894130569998</v>
      </c>
      <c r="S75" s="86">
        <f t="shared" si="16"/>
        <v>-64321.049528175899</v>
      </c>
      <c r="T75" s="131"/>
      <c r="U75" s="84">
        <f t="shared" si="63"/>
        <v>62217</v>
      </c>
      <c r="V75" s="68"/>
      <c r="W75" s="147"/>
      <c r="X75" s="156"/>
      <c r="Y75" s="84">
        <f t="shared" si="64"/>
        <v>145233</v>
      </c>
      <c r="Z75" s="68"/>
      <c r="AA75" s="66"/>
    </row>
    <row r="76" spans="2:27" x14ac:dyDescent="0.25">
      <c r="B76" s="90">
        <v>43957</v>
      </c>
      <c r="C76" s="7">
        <f t="shared" si="57"/>
        <v>191830</v>
      </c>
      <c r="D76" s="2">
        <f t="shared" si="58"/>
        <v>111134</v>
      </c>
      <c r="E76" s="39">
        <f t="shared" si="59"/>
        <v>19539.88590846915</v>
      </c>
      <c r="F76" s="7">
        <f t="shared" si="60"/>
        <v>-50721</v>
      </c>
      <c r="G76" s="2">
        <f t="shared" si="61"/>
        <v>59377</v>
      </c>
      <c r="H76" s="33">
        <f t="shared" si="62"/>
        <v>148660</v>
      </c>
      <c r="I76" s="53">
        <f t="shared" si="27"/>
        <v>-3107</v>
      </c>
      <c r="J76" s="2">
        <f t="shared" si="28"/>
        <v>-2840</v>
      </c>
      <c r="K76" s="33">
        <f t="shared" si="29"/>
        <v>3427</v>
      </c>
      <c r="M76" s="122"/>
      <c r="N76" s="37"/>
      <c r="O76" s="137"/>
      <c r="P76" s="197"/>
      <c r="Q76" s="112">
        <f t="shared" si="14"/>
        <v>9.592829392384382E-7</v>
      </c>
      <c r="R76" s="37">
        <f t="shared" si="15"/>
        <v>0.97982472661482622</v>
      </c>
      <c r="S76" s="85">
        <f t="shared" si="16"/>
        <v>-61561.436459627112</v>
      </c>
      <c r="T76" s="130"/>
      <c r="U76" s="81">
        <f t="shared" si="63"/>
        <v>59377</v>
      </c>
      <c r="V76" s="69"/>
      <c r="W76" s="146"/>
      <c r="X76" s="155"/>
      <c r="Y76" s="81">
        <f t="shared" si="64"/>
        <v>148660</v>
      </c>
      <c r="Z76" s="69"/>
      <c r="AA76" s="65"/>
    </row>
    <row r="77" spans="2:27" x14ac:dyDescent="0.25">
      <c r="B77" s="89">
        <v>43958</v>
      </c>
      <c r="C77" s="9">
        <f t="shared" si="57"/>
        <v>191830</v>
      </c>
      <c r="D77" s="4">
        <f t="shared" si="58"/>
        <v>114507</v>
      </c>
      <c r="E77" s="40">
        <f t="shared" si="59"/>
        <v>19539.88590846915</v>
      </c>
      <c r="F77" s="9">
        <f t="shared" si="60"/>
        <v>-53930</v>
      </c>
      <c r="G77" s="4">
        <f t="shared" si="61"/>
        <v>56499</v>
      </c>
      <c r="H77" s="36">
        <f t="shared" si="62"/>
        <v>152033</v>
      </c>
      <c r="I77" s="52">
        <f t="shared" si="27"/>
        <v>-3209</v>
      </c>
      <c r="J77" s="4">
        <f t="shared" si="28"/>
        <v>-2878</v>
      </c>
      <c r="K77" s="36">
        <f t="shared" si="29"/>
        <v>3373</v>
      </c>
      <c r="M77" s="123"/>
      <c r="N77" s="64"/>
      <c r="O77" s="138"/>
      <c r="P77" s="198"/>
      <c r="Q77" s="114">
        <f t="shared" si="14"/>
        <v>9.592829392384382E-7</v>
      </c>
      <c r="R77" s="38">
        <f t="shared" si="15"/>
        <v>0.98566465618696053</v>
      </c>
      <c r="S77" s="86">
        <f t="shared" si="16"/>
        <v>-58751.360764152545</v>
      </c>
      <c r="T77" s="131"/>
      <c r="U77" s="84">
        <f t="shared" si="63"/>
        <v>56499</v>
      </c>
      <c r="V77" s="68"/>
      <c r="W77" s="147"/>
      <c r="X77" s="156"/>
      <c r="Y77" s="84">
        <f t="shared" si="64"/>
        <v>152033</v>
      </c>
      <c r="Z77" s="68"/>
      <c r="AA77" s="66"/>
    </row>
    <row r="78" spans="2:27" x14ac:dyDescent="0.25">
      <c r="B78" s="90">
        <v>43959</v>
      </c>
      <c r="C78" s="7">
        <f t="shared" si="57"/>
        <v>191830</v>
      </c>
      <c r="D78" s="2">
        <f t="shared" si="58"/>
        <v>117824</v>
      </c>
      <c r="E78" s="39">
        <f t="shared" si="59"/>
        <v>19539.88590846915</v>
      </c>
      <c r="F78" s="7">
        <f t="shared" si="60"/>
        <v>-57253</v>
      </c>
      <c r="G78" s="2">
        <f t="shared" si="61"/>
        <v>53596</v>
      </c>
      <c r="H78" s="33">
        <f t="shared" si="62"/>
        <v>155350</v>
      </c>
      <c r="I78" s="53">
        <f t="shared" si="27"/>
        <v>-3323</v>
      </c>
      <c r="J78" s="2">
        <f t="shared" si="28"/>
        <v>-2903</v>
      </c>
      <c r="K78" s="33">
        <f t="shared" si="29"/>
        <v>3317</v>
      </c>
      <c r="M78" s="122"/>
      <c r="N78" s="37"/>
      <c r="O78" s="137"/>
      <c r="P78" s="197"/>
      <c r="Q78" s="112">
        <f t="shared" si="14"/>
        <v>9.592829392384382E-7</v>
      </c>
      <c r="R78" s="37">
        <f t="shared" si="15"/>
        <v>0.99163677202455935</v>
      </c>
      <c r="S78" s="85">
        <f t="shared" si="16"/>
        <v>-55903.685464301911</v>
      </c>
      <c r="T78" s="130"/>
      <c r="U78" s="81">
        <f t="shared" si="63"/>
        <v>53596</v>
      </c>
      <c r="V78" s="69"/>
      <c r="W78" s="146"/>
      <c r="X78" s="155"/>
      <c r="Y78" s="81">
        <f t="shared" si="64"/>
        <v>155350</v>
      </c>
      <c r="Z78" s="69"/>
      <c r="AA78" s="65"/>
    </row>
    <row r="79" spans="2:27" x14ac:dyDescent="0.25">
      <c r="B79" s="89">
        <v>43960</v>
      </c>
      <c r="C79" s="9">
        <f t="shared" si="57"/>
        <v>191830</v>
      </c>
      <c r="D79" s="4">
        <f t="shared" si="58"/>
        <v>121084</v>
      </c>
      <c r="E79" s="40">
        <f t="shared" si="59"/>
        <v>19539.88590846915</v>
      </c>
      <c r="F79" s="9">
        <f t="shared" si="60"/>
        <v>-60700</v>
      </c>
      <c r="G79" s="4">
        <f t="shared" si="61"/>
        <v>50681</v>
      </c>
      <c r="H79" s="36">
        <f t="shared" si="62"/>
        <v>158610</v>
      </c>
      <c r="I79" s="52">
        <f t="shared" si="27"/>
        <v>-3447</v>
      </c>
      <c r="J79" s="4">
        <f t="shared" si="28"/>
        <v>-2915</v>
      </c>
      <c r="K79" s="36">
        <f t="shared" si="29"/>
        <v>3260</v>
      </c>
      <c r="M79" s="123"/>
      <c r="N79" s="64"/>
      <c r="O79" s="138"/>
      <c r="P79" s="198"/>
      <c r="Q79" s="114">
        <f t="shared" si="14"/>
        <v>9.592829392384382E-7</v>
      </c>
      <c r="R79" s="38">
        <f t="shared" si="15"/>
        <v>0.99774003617446461</v>
      </c>
      <c r="S79" s="86">
        <f t="shared" si="16"/>
        <v>-53031.273582624919</v>
      </c>
      <c r="T79" s="131"/>
      <c r="U79" s="84">
        <f t="shared" si="63"/>
        <v>50681</v>
      </c>
      <c r="V79" s="68"/>
      <c r="W79" s="147"/>
      <c r="X79" s="156"/>
      <c r="Y79" s="84">
        <f t="shared" si="64"/>
        <v>158610</v>
      </c>
      <c r="Z79" s="68"/>
      <c r="AA79" s="66"/>
    </row>
    <row r="80" spans="2:27" x14ac:dyDescent="0.25">
      <c r="B80" s="90">
        <v>43961</v>
      </c>
      <c r="C80" s="7">
        <f t="shared" si="57"/>
        <v>191830</v>
      </c>
      <c r="D80" s="2">
        <f t="shared" si="58"/>
        <v>124286</v>
      </c>
      <c r="E80" s="39">
        <f t="shared" si="59"/>
        <v>19539.88590846915</v>
      </c>
      <c r="F80" s="7">
        <f t="shared" si="60"/>
        <v>-64283</v>
      </c>
      <c r="G80" s="2">
        <f t="shared" si="61"/>
        <v>47768</v>
      </c>
      <c r="H80" s="33">
        <f t="shared" si="62"/>
        <v>161812</v>
      </c>
      <c r="I80" s="53">
        <f t="shared" si="27"/>
        <v>-3583</v>
      </c>
      <c r="J80" s="2">
        <f t="shared" si="28"/>
        <v>-2913</v>
      </c>
      <c r="K80" s="33">
        <f t="shared" si="29"/>
        <v>3202</v>
      </c>
      <c r="M80" s="122"/>
      <c r="N80" s="37"/>
      <c r="O80" s="137"/>
      <c r="P80" s="197"/>
      <c r="Q80" s="112">
        <f t="shared" si="14"/>
        <v>9.592829392384382E-7</v>
      </c>
      <c r="R80" s="37">
        <f t="shared" si="15"/>
        <v>1.0039715312918229</v>
      </c>
      <c r="S80" s="85">
        <f t="shared" si="16"/>
        <v>-50146.988141671274</v>
      </c>
      <c r="T80" s="130"/>
      <c r="U80" s="81">
        <f t="shared" si="63"/>
        <v>47768</v>
      </c>
      <c r="V80" s="69"/>
      <c r="W80" s="146"/>
      <c r="X80" s="155"/>
      <c r="Y80" s="81">
        <f t="shared" si="64"/>
        <v>161812</v>
      </c>
      <c r="Z80" s="69"/>
      <c r="AA80" s="65"/>
    </row>
    <row r="81" spans="2:27" x14ac:dyDescent="0.25">
      <c r="B81" s="89">
        <v>43962</v>
      </c>
      <c r="C81" s="9">
        <f t="shared" si="57"/>
        <v>191830</v>
      </c>
      <c r="D81" s="4">
        <f t="shared" si="58"/>
        <v>124286</v>
      </c>
      <c r="E81" s="40">
        <f t="shared" si="59"/>
        <v>19539.88590846915</v>
      </c>
      <c r="F81" s="9">
        <f t="shared" si="60"/>
        <v>-68012</v>
      </c>
      <c r="G81" s="4">
        <f t="shared" si="61"/>
        <v>44869</v>
      </c>
      <c r="H81" s="36">
        <f t="shared" si="62"/>
        <v>164956</v>
      </c>
      <c r="I81" s="52">
        <f t="shared" si="27"/>
        <v>-3729</v>
      </c>
      <c r="J81" s="4">
        <f t="shared" si="28"/>
        <v>-2899</v>
      </c>
      <c r="K81" s="36">
        <f t="shared" si="29"/>
        <v>3144</v>
      </c>
      <c r="M81" s="123"/>
      <c r="N81" s="64"/>
      <c r="O81" s="138"/>
      <c r="P81" s="198"/>
      <c r="Q81" s="114">
        <f t="shared" si="14"/>
        <v>9.592829392384382E-7</v>
      </c>
      <c r="R81" s="38">
        <f t="shared" si="15"/>
        <v>1.0103292993790907</v>
      </c>
      <c r="S81" s="86">
        <f t="shared" si="16"/>
        <v>-47264.681627263737</v>
      </c>
      <c r="T81" s="131"/>
      <c r="U81" s="84">
        <f t="shared" si="63"/>
        <v>44869</v>
      </c>
      <c r="V81" s="68"/>
      <c r="W81" s="147"/>
      <c r="X81" s="156"/>
      <c r="Y81" s="84">
        <f t="shared" si="64"/>
        <v>164956</v>
      </c>
      <c r="Z81" s="68"/>
      <c r="AA81" s="66"/>
    </row>
    <row r="82" spans="2:27" x14ac:dyDescent="0.25">
      <c r="B82" s="90">
        <v>43963</v>
      </c>
      <c r="C82" s="7">
        <f t="shared" si="57"/>
        <v>191830</v>
      </c>
      <c r="D82" s="2">
        <f t="shared" si="58"/>
        <v>127373</v>
      </c>
      <c r="E82" s="39">
        <f t="shared" si="59"/>
        <v>19539.88590846915</v>
      </c>
      <c r="F82" s="7">
        <f t="shared" si="60"/>
        <v>-71897</v>
      </c>
      <c r="G82" s="2">
        <f t="shared" si="61"/>
        <v>41998</v>
      </c>
      <c r="H82" s="33">
        <f t="shared" si="62"/>
        <v>168043</v>
      </c>
      <c r="I82" s="53">
        <f t="shared" si="27"/>
        <v>-3885</v>
      </c>
      <c r="J82" s="2">
        <f t="shared" si="28"/>
        <v>-2871</v>
      </c>
      <c r="K82" s="33">
        <f t="shared" si="29"/>
        <v>3087</v>
      </c>
      <c r="M82" s="122"/>
      <c r="N82" s="37"/>
      <c r="O82" s="137"/>
      <c r="P82" s="197"/>
      <c r="Q82" s="112">
        <f t="shared" si="14"/>
        <v>9.592829392384382E-7</v>
      </c>
      <c r="R82" s="37">
        <f t="shared" si="15"/>
        <v>1.0168114217416484</v>
      </c>
      <c r="S82" s="85">
        <f t="shared" si="16"/>
        <v>-44396.227598678961</v>
      </c>
      <c r="T82" s="130"/>
      <c r="U82" s="81">
        <f t="shared" si="63"/>
        <v>41998</v>
      </c>
      <c r="V82" s="69"/>
      <c r="W82" s="146"/>
      <c r="X82" s="155"/>
      <c r="Y82" s="81">
        <f t="shared" si="64"/>
        <v>168043</v>
      </c>
      <c r="Z82" s="69"/>
      <c r="AA82" s="65"/>
    </row>
    <row r="83" spans="2:27" x14ac:dyDescent="0.25">
      <c r="B83" s="89">
        <v>43964</v>
      </c>
      <c r="C83" s="9">
        <f t="shared" si="57"/>
        <v>191830</v>
      </c>
      <c r="D83" s="4">
        <f t="shared" si="58"/>
        <v>130403</v>
      </c>
      <c r="E83" s="40">
        <f t="shared" si="59"/>
        <v>19539.88590846915</v>
      </c>
      <c r="F83" s="9">
        <f t="shared" si="60"/>
        <v>-75948</v>
      </c>
      <c r="G83" s="4">
        <f t="shared" si="61"/>
        <v>39166</v>
      </c>
      <c r="H83" s="36">
        <f t="shared" si="62"/>
        <v>171073</v>
      </c>
      <c r="I83" s="52">
        <f t="shared" si="27"/>
        <v>-4051</v>
      </c>
      <c r="J83" s="4">
        <f t="shared" si="28"/>
        <v>-2832</v>
      </c>
      <c r="K83" s="36">
        <f t="shared" si="29"/>
        <v>3030</v>
      </c>
      <c r="M83" s="123"/>
      <c r="N83" s="64"/>
      <c r="O83" s="138"/>
      <c r="P83" s="198"/>
      <c r="Q83" s="114">
        <f t="shared" si="14"/>
        <v>9.592829392384382E-7</v>
      </c>
      <c r="R83" s="38">
        <f t="shared" si="15"/>
        <v>1.0234141002931809</v>
      </c>
      <c r="S83" s="86">
        <f t="shared" si="16"/>
        <v>-41555.478541739707</v>
      </c>
      <c r="T83" s="131"/>
      <c r="U83" s="84">
        <f t="shared" si="63"/>
        <v>39166</v>
      </c>
      <c r="V83" s="68"/>
      <c r="W83" s="147"/>
      <c r="X83" s="156"/>
      <c r="Y83" s="84">
        <f t="shared" si="64"/>
        <v>171073</v>
      </c>
      <c r="Z83" s="68"/>
      <c r="AA83" s="66"/>
    </row>
    <row r="84" spans="2:27" x14ac:dyDescent="0.25">
      <c r="B84" s="90">
        <v>43965</v>
      </c>
      <c r="C84" s="7">
        <f t="shared" si="57"/>
        <v>191830</v>
      </c>
      <c r="D84" s="2">
        <f t="shared" ref="D84:D115" si="65">D83+IF(D83+K84+E84+G84&lt;=C84,K84,0)</f>
        <v>133377</v>
      </c>
      <c r="E84" s="39">
        <f t="shared" ref="E84:E115" si="66">C84*E$51/C$51</f>
        <v>19539.88590846915</v>
      </c>
      <c r="F84" s="7">
        <f t="shared" si="60"/>
        <v>-80175</v>
      </c>
      <c r="G84" s="2">
        <f t="shared" si="61"/>
        <v>36386</v>
      </c>
      <c r="H84" s="33">
        <f t="shared" si="62"/>
        <v>174047</v>
      </c>
      <c r="I84" s="53">
        <f t="shared" si="27"/>
        <v>-4227</v>
      </c>
      <c r="J84" s="2">
        <f t="shared" si="28"/>
        <v>-2780</v>
      </c>
      <c r="K84" s="33">
        <f t="shared" si="29"/>
        <v>2974</v>
      </c>
      <c r="M84" s="122"/>
      <c r="N84" s="37"/>
      <c r="O84" s="137"/>
      <c r="P84" s="197"/>
      <c r="Q84" s="112">
        <f t="shared" si="14"/>
        <v>9.592829392384382E-7</v>
      </c>
      <c r="R84" s="37">
        <f t="shared" si="15"/>
        <v>1.0301363756863786</v>
      </c>
      <c r="S84" s="85">
        <f t="shared" si="16"/>
        <v>-38753.318552449578</v>
      </c>
      <c r="T84" s="130"/>
      <c r="U84" s="81">
        <f t="shared" si="63"/>
        <v>36386</v>
      </c>
      <c r="V84" s="69"/>
      <c r="W84" s="146"/>
      <c r="X84" s="155"/>
      <c r="Y84" s="81">
        <f t="shared" si="64"/>
        <v>174047</v>
      </c>
      <c r="Z84" s="69"/>
      <c r="AA84" s="65"/>
    </row>
    <row r="85" spans="2:27" x14ac:dyDescent="0.25">
      <c r="B85" s="89">
        <v>43966</v>
      </c>
      <c r="C85" s="9">
        <f t="shared" si="57"/>
        <v>191830</v>
      </c>
      <c r="D85" s="4">
        <f t="shared" si="65"/>
        <v>136297</v>
      </c>
      <c r="E85" s="40">
        <f t="shared" si="66"/>
        <v>19539.88590846915</v>
      </c>
      <c r="F85" s="9">
        <f t="shared" si="60"/>
        <v>-84588</v>
      </c>
      <c r="G85" s="4">
        <f t="shared" ref="G85:G116" si="67">U85</f>
        <v>33670</v>
      </c>
      <c r="H85" s="36">
        <f t="shared" si="62"/>
        <v>176967</v>
      </c>
      <c r="I85" s="52">
        <f t="shared" si="27"/>
        <v>-4413</v>
      </c>
      <c r="J85" s="4">
        <f t="shared" si="28"/>
        <v>-2716</v>
      </c>
      <c r="K85" s="36">
        <f t="shared" si="29"/>
        <v>2920</v>
      </c>
      <c r="M85" s="123"/>
      <c r="N85" s="64"/>
      <c r="O85" s="138"/>
      <c r="P85" s="198"/>
      <c r="Q85" s="114">
        <f t="shared" si="14"/>
        <v>9.592829392384382E-7</v>
      </c>
      <c r="R85" s="38">
        <f t="shared" si="15"/>
        <v>1.0369754091822363</v>
      </c>
      <c r="S85" s="86">
        <f t="shared" si="16"/>
        <v>-36002.610653358279</v>
      </c>
      <c r="T85" s="131"/>
      <c r="U85" s="84">
        <f t="shared" si="63"/>
        <v>33670</v>
      </c>
      <c r="V85" s="68"/>
      <c r="W85" s="147"/>
      <c r="X85" s="156"/>
      <c r="Y85" s="84">
        <f t="shared" si="64"/>
        <v>176967</v>
      </c>
      <c r="Z85" s="68"/>
      <c r="AA85" s="66"/>
    </row>
    <row r="86" spans="2:27" x14ac:dyDescent="0.25">
      <c r="B86" s="90">
        <v>43967</v>
      </c>
      <c r="C86" s="7">
        <f t="shared" si="57"/>
        <v>191830</v>
      </c>
      <c r="D86" s="2">
        <f t="shared" si="65"/>
        <v>139164</v>
      </c>
      <c r="E86" s="39">
        <f t="shared" si="66"/>
        <v>19539.88590846915</v>
      </c>
      <c r="F86" s="7">
        <f t="shared" si="60"/>
        <v>-89195</v>
      </c>
      <c r="G86" s="2">
        <f t="shared" si="67"/>
        <v>31028</v>
      </c>
      <c r="H86" s="33">
        <f t="shared" si="62"/>
        <v>179834</v>
      </c>
      <c r="I86" s="53">
        <f t="shared" si="27"/>
        <v>-4607</v>
      </c>
      <c r="J86" s="2">
        <f t="shared" si="28"/>
        <v>-2642</v>
      </c>
      <c r="K86" s="33">
        <f t="shared" si="29"/>
        <v>2867</v>
      </c>
      <c r="M86" s="122"/>
      <c r="N86" s="37"/>
      <c r="O86" s="137"/>
      <c r="P86" s="197"/>
      <c r="Q86" s="112">
        <f t="shared" si="14"/>
        <v>9.592829392384382E-7</v>
      </c>
      <c r="R86" s="37">
        <f t="shared" si="15"/>
        <v>1.0439293606919826</v>
      </c>
      <c r="S86" s="85">
        <f t="shared" si="16"/>
        <v>-33315.228403742462</v>
      </c>
      <c r="T86" s="130"/>
      <c r="U86" s="81">
        <f t="shared" si="63"/>
        <v>31028</v>
      </c>
      <c r="V86" s="69"/>
      <c r="W86" s="146"/>
      <c r="X86" s="155"/>
      <c r="Y86" s="81">
        <f t="shared" si="64"/>
        <v>179834</v>
      </c>
      <c r="Z86" s="69"/>
      <c r="AA86" s="65"/>
    </row>
    <row r="87" spans="2:27" x14ac:dyDescent="0.25">
      <c r="B87" s="89">
        <v>43968</v>
      </c>
      <c r="C87" s="9">
        <f t="shared" si="57"/>
        <v>191830</v>
      </c>
      <c r="D87" s="4">
        <f t="shared" si="65"/>
        <v>141981</v>
      </c>
      <c r="E87" s="40">
        <f t="shared" si="66"/>
        <v>19539.88590846915</v>
      </c>
      <c r="F87" s="9">
        <f t="shared" ref="F87:F118" si="68">INT((P$13*H87+F86)/(1+O$13*G87))</f>
        <v>-94005</v>
      </c>
      <c r="G87" s="4">
        <f t="shared" si="67"/>
        <v>28471</v>
      </c>
      <c r="H87" s="36">
        <f t="shared" ref="H87:H118" si="69">Y87</f>
        <v>182651</v>
      </c>
      <c r="I87" s="52">
        <f t="shared" si="27"/>
        <v>-4810</v>
      </c>
      <c r="J87" s="4">
        <f t="shared" si="28"/>
        <v>-2557</v>
      </c>
      <c r="K87" s="36">
        <f t="shared" si="29"/>
        <v>2817</v>
      </c>
      <c r="M87" s="123"/>
      <c r="N87" s="64"/>
      <c r="O87" s="138"/>
      <c r="P87" s="198"/>
      <c r="Q87" s="114">
        <f t="shared" si="14"/>
        <v>9.592829392384382E-7</v>
      </c>
      <c r="R87" s="38">
        <f t="shared" si="15"/>
        <v>1.0509963508239224</v>
      </c>
      <c r="S87" s="86">
        <f t="shared" si="16"/>
        <v>-30701.066436332672</v>
      </c>
      <c r="T87" s="131"/>
      <c r="U87" s="84">
        <f t="shared" ref="U87:U118" si="70">INT((-R87+SQRT((R87^2)-(4*Q87*S87)))/(2*Q87))</f>
        <v>28471</v>
      </c>
      <c r="V87" s="68"/>
      <c r="W87" s="147"/>
      <c r="X87" s="156"/>
      <c r="Y87" s="84">
        <f t="shared" ref="Y87:Y118" si="71">INT(((N$13*G87+H86)/(1+M$13+P$13)))</f>
        <v>182651</v>
      </c>
      <c r="Z87" s="68"/>
      <c r="AA87" s="66"/>
    </row>
    <row r="88" spans="2:27" x14ac:dyDescent="0.25">
      <c r="B88" s="90">
        <v>43969</v>
      </c>
      <c r="C88" s="7">
        <f t="shared" si="57"/>
        <v>191830</v>
      </c>
      <c r="D88" s="2">
        <f t="shared" si="65"/>
        <v>144750</v>
      </c>
      <c r="E88" s="39">
        <f t="shared" si="66"/>
        <v>19539.88590846915</v>
      </c>
      <c r="F88" s="7">
        <f t="shared" si="68"/>
        <v>-99025</v>
      </c>
      <c r="G88" s="2">
        <f t="shared" si="67"/>
        <v>26009</v>
      </c>
      <c r="H88" s="33">
        <f t="shared" si="69"/>
        <v>185420</v>
      </c>
      <c r="I88" s="53">
        <f t="shared" si="27"/>
        <v>-5020</v>
      </c>
      <c r="J88" s="2">
        <f t="shared" si="28"/>
        <v>-2462</v>
      </c>
      <c r="K88" s="33">
        <f t="shared" si="29"/>
        <v>2769</v>
      </c>
      <c r="M88" s="122"/>
      <c r="N88" s="37"/>
      <c r="O88" s="137"/>
      <c r="P88" s="197"/>
      <c r="Q88" s="112">
        <f t="shared" ref="Q88:Q151" si="72">O$13*((1+M$13-N$13)*(1+M$13+P$13)-N$13*P$13)</f>
        <v>9.592829392384382E-7</v>
      </c>
      <c r="R88" s="37">
        <f t="shared" ref="R88:R151" si="73">(1+M$13-N$13)*(1+M$13+P$13)-O$13*((P$13*H87)+((F87+G87)*(1+M$13+P$13)))</f>
        <v>1.0581745787922083</v>
      </c>
      <c r="S88" s="85">
        <f t="shared" ref="S88:S151" si="74">-G87*(1+M$13+P$13)</f>
        <v>-28171.008847132511</v>
      </c>
      <c r="T88" s="130"/>
      <c r="U88" s="81">
        <f t="shared" si="70"/>
        <v>26009</v>
      </c>
      <c r="V88" s="69"/>
      <c r="W88" s="146"/>
      <c r="X88" s="155"/>
      <c r="Y88" s="81">
        <f t="shared" si="71"/>
        <v>185420</v>
      </c>
      <c r="Z88" s="69"/>
      <c r="AA88" s="65"/>
    </row>
    <row r="89" spans="2:27" x14ac:dyDescent="0.25">
      <c r="B89" s="89">
        <v>43970</v>
      </c>
      <c r="C89" s="9">
        <f t="shared" si="57"/>
        <v>191830</v>
      </c>
      <c r="D89" s="4">
        <f t="shared" si="65"/>
        <v>147473</v>
      </c>
      <c r="E89" s="40">
        <f t="shared" si="66"/>
        <v>19539.88590846915</v>
      </c>
      <c r="F89" s="9">
        <f t="shared" si="68"/>
        <v>-104261</v>
      </c>
      <c r="G89" s="4">
        <f t="shared" si="67"/>
        <v>23650</v>
      </c>
      <c r="H89" s="36">
        <f t="shared" si="69"/>
        <v>188143</v>
      </c>
      <c r="I89" s="52">
        <f t="shared" si="27"/>
        <v>-5236</v>
      </c>
      <c r="J89" s="4">
        <f t="shared" si="28"/>
        <v>-2359</v>
      </c>
      <c r="K89" s="36">
        <f t="shared" si="29"/>
        <v>2723</v>
      </c>
      <c r="M89" s="123"/>
      <c r="N89" s="64"/>
      <c r="O89" s="138"/>
      <c r="P89" s="198"/>
      <c r="Q89" s="114">
        <f t="shared" si="72"/>
        <v>9.592829392384382E-7</v>
      </c>
      <c r="R89" s="38">
        <f t="shared" si="73"/>
        <v>1.0654612451607592</v>
      </c>
      <c r="S89" s="86">
        <f t="shared" si="74"/>
        <v>-25734.950268872519</v>
      </c>
      <c r="T89" s="131"/>
      <c r="U89" s="84">
        <f t="shared" si="70"/>
        <v>23650</v>
      </c>
      <c r="V89" s="68"/>
      <c r="W89" s="147"/>
      <c r="X89" s="156"/>
      <c r="Y89" s="84">
        <f t="shared" si="71"/>
        <v>188143</v>
      </c>
      <c r="Z89" s="68"/>
      <c r="AA89" s="66"/>
    </row>
    <row r="90" spans="2:27" x14ac:dyDescent="0.25">
      <c r="B90" s="90">
        <v>43971</v>
      </c>
      <c r="C90" s="7">
        <f t="shared" si="57"/>
        <v>191830</v>
      </c>
      <c r="D90" s="2">
        <f t="shared" si="65"/>
        <v>150154</v>
      </c>
      <c r="E90" s="39">
        <f t="shared" si="66"/>
        <v>19539.88590846915</v>
      </c>
      <c r="F90" s="7">
        <f t="shared" si="68"/>
        <v>-109720</v>
      </c>
      <c r="G90" s="2">
        <f t="shared" si="67"/>
        <v>21402</v>
      </c>
      <c r="H90" s="33">
        <f t="shared" si="69"/>
        <v>190824</v>
      </c>
      <c r="I90" s="53">
        <f t="shared" si="27"/>
        <v>-5459</v>
      </c>
      <c r="J90" s="2">
        <f t="shared" si="28"/>
        <v>-2248</v>
      </c>
      <c r="K90" s="33">
        <f t="shared" si="29"/>
        <v>2681</v>
      </c>
      <c r="M90" s="122"/>
      <c r="N90" s="37"/>
      <c r="O90" s="137"/>
      <c r="P90" s="197"/>
      <c r="Q90" s="112">
        <f t="shared" si="72"/>
        <v>9.592829392384382E-7</v>
      </c>
      <c r="R90" s="37">
        <f t="shared" si="73"/>
        <v>1.072854509840804</v>
      </c>
      <c r="S90" s="85">
        <f t="shared" si="74"/>
        <v>-23400.806407737131</v>
      </c>
      <c r="T90" s="130"/>
      <c r="U90" s="81">
        <f t="shared" si="70"/>
        <v>21402</v>
      </c>
      <c r="V90" s="69"/>
      <c r="W90" s="146"/>
      <c r="X90" s="155"/>
      <c r="Y90" s="81">
        <f t="shared" si="71"/>
        <v>190824</v>
      </c>
      <c r="Z90" s="69"/>
      <c r="AA90" s="65"/>
    </row>
    <row r="91" spans="2:27" x14ac:dyDescent="0.25">
      <c r="B91" s="89">
        <v>43972</v>
      </c>
      <c r="C91" s="9">
        <f t="shared" si="57"/>
        <v>191830</v>
      </c>
      <c r="D91" s="4">
        <f t="shared" si="65"/>
        <v>152796</v>
      </c>
      <c r="E91" s="40">
        <f t="shared" si="66"/>
        <v>19539.88590846915</v>
      </c>
      <c r="F91" s="9">
        <f t="shared" si="68"/>
        <v>-115407</v>
      </c>
      <c r="G91" s="4">
        <f t="shared" si="67"/>
        <v>19271</v>
      </c>
      <c r="H91" s="36">
        <f t="shared" si="69"/>
        <v>193466</v>
      </c>
      <c r="I91" s="52">
        <f t="shared" si="27"/>
        <v>-5687</v>
      </c>
      <c r="J91" s="4">
        <f t="shared" si="28"/>
        <v>-2131</v>
      </c>
      <c r="K91" s="36">
        <f t="shared" si="29"/>
        <v>2642</v>
      </c>
      <c r="M91" s="123"/>
      <c r="N91" s="64"/>
      <c r="O91" s="138"/>
      <c r="P91" s="198"/>
      <c r="Q91" s="114">
        <f t="shared" si="72"/>
        <v>9.592829392384382E-7</v>
      </c>
      <c r="R91" s="38">
        <f t="shared" si="73"/>
        <v>1.0803535706967293</v>
      </c>
      <c r="S91" s="86">
        <f t="shared" si="74"/>
        <v>-21176.492969910785</v>
      </c>
      <c r="T91" s="131"/>
      <c r="U91" s="84">
        <f t="shared" si="70"/>
        <v>19271</v>
      </c>
      <c r="V91" s="68"/>
      <c r="W91" s="147"/>
      <c r="X91" s="156"/>
      <c r="Y91" s="84">
        <f t="shared" si="71"/>
        <v>193466</v>
      </c>
      <c r="Z91" s="68"/>
      <c r="AA91" s="66"/>
    </row>
    <row r="92" spans="2:27" x14ac:dyDescent="0.25">
      <c r="B92" s="90">
        <v>43973</v>
      </c>
      <c r="C92" s="7">
        <f t="shared" si="57"/>
        <v>191830</v>
      </c>
      <c r="D92" s="2">
        <f t="shared" si="65"/>
        <v>152796</v>
      </c>
      <c r="E92" s="39">
        <f t="shared" si="66"/>
        <v>19539.88590846915</v>
      </c>
      <c r="F92" s="7">
        <f t="shared" si="68"/>
        <v>-121325</v>
      </c>
      <c r="G92" s="2">
        <f t="shared" si="67"/>
        <v>17263</v>
      </c>
      <c r="H92" s="33">
        <f t="shared" si="69"/>
        <v>196073</v>
      </c>
      <c r="I92" s="53">
        <f t="shared" si="27"/>
        <v>-5918</v>
      </c>
      <c r="J92" s="2">
        <f t="shared" si="28"/>
        <v>-2008</v>
      </c>
      <c r="K92" s="33">
        <f t="shared" si="29"/>
        <v>2607</v>
      </c>
      <c r="M92" s="122"/>
      <c r="N92" s="37"/>
      <c r="O92" s="137"/>
      <c r="P92" s="197"/>
      <c r="Q92" s="112">
        <f t="shared" si="72"/>
        <v>9.592829392384382E-7</v>
      </c>
      <c r="R92" s="37">
        <f t="shared" si="73"/>
        <v>1.0879575862899977</v>
      </c>
      <c r="S92" s="85">
        <f t="shared" si="74"/>
        <v>-19067.946735031808</v>
      </c>
      <c r="T92" s="130"/>
      <c r="U92" s="81">
        <f t="shared" si="70"/>
        <v>17263</v>
      </c>
      <c r="V92" s="69"/>
      <c r="W92" s="146"/>
      <c r="X92" s="155"/>
      <c r="Y92" s="81">
        <f t="shared" si="71"/>
        <v>196073</v>
      </c>
      <c r="Z92" s="69"/>
      <c r="AA92" s="65"/>
    </row>
    <row r="93" spans="2:27" x14ac:dyDescent="0.25">
      <c r="B93" s="89">
        <v>43974</v>
      </c>
      <c r="C93" s="9">
        <f t="shared" si="57"/>
        <v>191830</v>
      </c>
      <c r="D93" s="4">
        <f t="shared" si="65"/>
        <v>155371</v>
      </c>
      <c r="E93" s="40">
        <f t="shared" si="66"/>
        <v>19539.88590846915</v>
      </c>
      <c r="F93" s="9">
        <f t="shared" si="68"/>
        <v>-127477</v>
      </c>
      <c r="G93" s="4">
        <f t="shared" si="67"/>
        <v>15382</v>
      </c>
      <c r="H93" s="36">
        <f t="shared" si="69"/>
        <v>198648</v>
      </c>
      <c r="I93" s="52">
        <f t="shared" si="27"/>
        <v>-6152</v>
      </c>
      <c r="J93" s="4">
        <f t="shared" si="28"/>
        <v>-1881</v>
      </c>
      <c r="K93" s="36">
        <f t="shared" si="29"/>
        <v>2575</v>
      </c>
      <c r="M93" s="123"/>
      <c r="N93" s="64"/>
      <c r="O93" s="138"/>
      <c r="P93" s="198"/>
      <c r="Q93" s="114">
        <f t="shared" si="72"/>
        <v>9.592829392384382E-7</v>
      </c>
      <c r="R93" s="38">
        <f t="shared" si="73"/>
        <v>1.0956638357903765</v>
      </c>
      <c r="S93" s="86">
        <f t="shared" si="74"/>
        <v>-17081.104482738523</v>
      </c>
      <c r="T93" s="131"/>
      <c r="U93" s="84">
        <f t="shared" si="70"/>
        <v>15382</v>
      </c>
      <c r="V93" s="68"/>
      <c r="W93" s="147"/>
      <c r="X93" s="156"/>
      <c r="Y93" s="84">
        <f t="shared" si="71"/>
        <v>198648</v>
      </c>
      <c r="Z93" s="68"/>
      <c r="AA93" s="66"/>
    </row>
    <row r="94" spans="2:27" x14ac:dyDescent="0.25">
      <c r="B94" s="90">
        <v>43975</v>
      </c>
      <c r="C94" s="7">
        <f t="shared" si="57"/>
        <v>191830</v>
      </c>
      <c r="D94" s="2">
        <f t="shared" si="65"/>
        <v>157918</v>
      </c>
      <c r="E94" s="39">
        <f t="shared" si="66"/>
        <v>19539.88590846915</v>
      </c>
      <c r="F94" s="7">
        <f t="shared" si="68"/>
        <v>-133864</v>
      </c>
      <c r="G94" s="2">
        <f t="shared" si="67"/>
        <v>13631</v>
      </c>
      <c r="H94" s="33">
        <f t="shared" si="69"/>
        <v>201195</v>
      </c>
      <c r="I94" s="53">
        <f t="shared" si="27"/>
        <v>-6387</v>
      </c>
      <c r="J94" s="2">
        <f t="shared" si="28"/>
        <v>-1751</v>
      </c>
      <c r="K94" s="33">
        <f t="shared" si="29"/>
        <v>2547</v>
      </c>
      <c r="M94" s="122"/>
      <c r="N94" s="37"/>
      <c r="O94" s="137"/>
      <c r="P94" s="197"/>
      <c r="Q94" s="112">
        <f t="shared" si="72"/>
        <v>9.592829392384382E-7</v>
      </c>
      <c r="R94" s="37">
        <f t="shared" si="73"/>
        <v>1.1034714777593282</v>
      </c>
      <c r="S94" s="85">
        <f t="shared" si="74"/>
        <v>-15219.924066123152</v>
      </c>
      <c r="T94" s="130"/>
      <c r="U94" s="81">
        <f t="shared" si="70"/>
        <v>13631</v>
      </c>
      <c r="V94" s="69"/>
      <c r="W94" s="146"/>
      <c r="X94" s="155"/>
      <c r="Y94" s="81">
        <f t="shared" si="71"/>
        <v>201195</v>
      </c>
      <c r="Z94" s="69"/>
      <c r="AA94" s="65"/>
    </row>
    <row r="95" spans="2:27" x14ac:dyDescent="0.25">
      <c r="B95" s="89">
        <v>43976</v>
      </c>
      <c r="C95" s="9">
        <f t="shared" si="57"/>
        <v>191830</v>
      </c>
      <c r="D95" s="4">
        <f t="shared" si="65"/>
        <v>157918</v>
      </c>
      <c r="E95" s="40">
        <f t="shared" si="66"/>
        <v>19539.88590846915</v>
      </c>
      <c r="F95" s="9">
        <f t="shared" si="68"/>
        <v>-140487</v>
      </c>
      <c r="G95" s="4">
        <f t="shared" si="67"/>
        <v>12011</v>
      </c>
      <c r="H95" s="36">
        <f t="shared" si="69"/>
        <v>203718</v>
      </c>
      <c r="I95" s="52">
        <f t="shared" si="27"/>
        <v>-6623</v>
      </c>
      <c r="J95" s="4">
        <f t="shared" si="28"/>
        <v>-1620</v>
      </c>
      <c r="K95" s="36">
        <f t="shared" si="29"/>
        <v>2523</v>
      </c>
      <c r="M95" s="123"/>
      <c r="N95" s="64"/>
      <c r="O95" s="138"/>
      <c r="P95" s="198"/>
      <c r="Q95" s="114">
        <f t="shared" si="72"/>
        <v>9.592829392384382E-7</v>
      </c>
      <c r="R95" s="38">
        <f t="shared" si="73"/>
        <v>1.1113787507139299</v>
      </c>
      <c r="S95" s="86">
        <f t="shared" si="74"/>
        <v>-13487.373875004856</v>
      </c>
      <c r="T95" s="131"/>
      <c r="U95" s="84">
        <f t="shared" si="70"/>
        <v>12011</v>
      </c>
      <c r="V95" s="68"/>
      <c r="W95" s="147"/>
      <c r="X95" s="156"/>
      <c r="Y95" s="84">
        <f t="shared" si="71"/>
        <v>203718</v>
      </c>
      <c r="Z95" s="68"/>
      <c r="AA95" s="66"/>
    </row>
    <row r="96" spans="2:27" x14ac:dyDescent="0.25">
      <c r="B96" s="90">
        <v>43977</v>
      </c>
      <c r="C96" s="7">
        <f t="shared" si="57"/>
        <v>191830</v>
      </c>
      <c r="D96" s="2">
        <f t="shared" si="65"/>
        <v>160420</v>
      </c>
      <c r="E96" s="39">
        <f t="shared" si="66"/>
        <v>19539.88590846915</v>
      </c>
      <c r="F96" s="7">
        <f t="shared" si="68"/>
        <v>-147344</v>
      </c>
      <c r="G96" s="2">
        <f t="shared" si="67"/>
        <v>10522</v>
      </c>
      <c r="H96" s="33">
        <f t="shared" si="69"/>
        <v>206220</v>
      </c>
      <c r="I96" s="53">
        <f t="shared" si="27"/>
        <v>-6857</v>
      </c>
      <c r="J96" s="2">
        <f t="shared" si="28"/>
        <v>-1489</v>
      </c>
      <c r="K96" s="33">
        <f t="shared" si="29"/>
        <v>2502</v>
      </c>
      <c r="M96" s="122"/>
      <c r="N96" s="37"/>
      <c r="O96" s="137"/>
      <c r="P96" s="197"/>
      <c r="Q96" s="112">
        <f t="shared" si="72"/>
        <v>9.592829392384382E-7</v>
      </c>
      <c r="R96" s="37">
        <f t="shared" si="73"/>
        <v>1.1193858118658777</v>
      </c>
      <c r="S96" s="85">
        <f t="shared" si="74"/>
        <v>-11884.443372656689</v>
      </c>
      <c r="T96" s="130"/>
      <c r="U96" s="81">
        <f t="shared" si="70"/>
        <v>10522</v>
      </c>
      <c r="V96" s="69"/>
      <c r="W96" s="146"/>
      <c r="X96" s="155"/>
      <c r="Y96" s="81">
        <f t="shared" si="71"/>
        <v>206220</v>
      </c>
      <c r="Z96" s="69"/>
      <c r="AA96" s="65"/>
    </row>
    <row r="97" spans="2:27" x14ac:dyDescent="0.25">
      <c r="B97" s="89">
        <v>43978</v>
      </c>
      <c r="C97" s="9">
        <f t="shared" si="57"/>
        <v>191830</v>
      </c>
      <c r="D97" s="4">
        <f t="shared" si="65"/>
        <v>162906</v>
      </c>
      <c r="E97" s="40">
        <f t="shared" si="66"/>
        <v>19539.88590846915</v>
      </c>
      <c r="F97" s="9">
        <f t="shared" si="68"/>
        <v>-154433</v>
      </c>
      <c r="G97" s="4">
        <f t="shared" si="67"/>
        <v>9162</v>
      </c>
      <c r="H97" s="36">
        <f t="shared" si="69"/>
        <v>208706</v>
      </c>
      <c r="I97" s="52">
        <f t="shared" si="27"/>
        <v>-7089</v>
      </c>
      <c r="J97" s="4">
        <f t="shared" si="28"/>
        <v>-1360</v>
      </c>
      <c r="K97" s="36">
        <f t="shared" si="29"/>
        <v>2486</v>
      </c>
      <c r="M97" s="123"/>
      <c r="N97" s="64"/>
      <c r="O97" s="138"/>
      <c r="P97" s="198"/>
      <c r="Q97" s="114">
        <f t="shared" si="72"/>
        <v>9.592829392384382E-7</v>
      </c>
      <c r="R97" s="38">
        <f t="shared" si="73"/>
        <v>1.1274908604293248</v>
      </c>
      <c r="S97" s="86">
        <f t="shared" si="74"/>
        <v>-10411.132559078651</v>
      </c>
      <c r="T97" s="131"/>
      <c r="U97" s="84">
        <f t="shared" si="70"/>
        <v>9162</v>
      </c>
      <c r="V97" s="68"/>
      <c r="W97" s="147"/>
      <c r="X97" s="156"/>
      <c r="Y97" s="84">
        <f t="shared" si="71"/>
        <v>208706</v>
      </c>
      <c r="Z97" s="68"/>
      <c r="AA97" s="66"/>
    </row>
    <row r="98" spans="2:27" x14ac:dyDescent="0.25">
      <c r="B98" s="90">
        <v>43979</v>
      </c>
      <c r="C98" s="7">
        <f t="shared" si="57"/>
        <v>191830</v>
      </c>
      <c r="D98" s="2">
        <f t="shared" si="65"/>
        <v>162906</v>
      </c>
      <c r="E98" s="39">
        <f t="shared" si="66"/>
        <v>19539.88590846915</v>
      </c>
      <c r="F98" s="7">
        <f t="shared" si="68"/>
        <v>-161751</v>
      </c>
      <c r="G98" s="2">
        <f t="shared" si="67"/>
        <v>7929</v>
      </c>
      <c r="H98" s="33">
        <f t="shared" si="69"/>
        <v>211179</v>
      </c>
      <c r="I98" s="53">
        <f t="shared" ref="I98:I161" si="75">F98-F97</f>
        <v>-7318</v>
      </c>
      <c r="J98" s="2">
        <f t="shared" ref="J98:J161" si="76">G98-G97</f>
        <v>-1233</v>
      </c>
      <c r="K98" s="33">
        <f t="shared" ref="K98:K161" si="77">H98-H97</f>
        <v>2473</v>
      </c>
      <c r="M98" s="122"/>
      <c r="N98" s="37"/>
      <c r="O98" s="137"/>
      <c r="P98" s="197"/>
      <c r="Q98" s="112">
        <f t="shared" si="72"/>
        <v>9.592829392384382E-7</v>
      </c>
      <c r="R98" s="37">
        <f t="shared" si="73"/>
        <v>1.1356940929188917</v>
      </c>
      <c r="S98" s="85">
        <f t="shared" si="74"/>
        <v>-9065.4625077246346</v>
      </c>
      <c r="T98" s="130"/>
      <c r="U98" s="81">
        <f t="shared" si="70"/>
        <v>7929</v>
      </c>
      <c r="V98" s="69"/>
      <c r="W98" s="146"/>
      <c r="X98" s="155"/>
      <c r="Y98" s="81">
        <f t="shared" si="71"/>
        <v>211179</v>
      </c>
      <c r="Z98" s="69"/>
      <c r="AA98" s="65"/>
    </row>
    <row r="99" spans="2:27" x14ac:dyDescent="0.25">
      <c r="B99" s="89">
        <v>43980</v>
      </c>
      <c r="C99" s="9">
        <f t="shared" si="57"/>
        <v>191830</v>
      </c>
      <c r="D99" s="4">
        <f t="shared" si="65"/>
        <v>165370</v>
      </c>
      <c r="E99" s="40">
        <f t="shared" si="66"/>
        <v>19539.88590846915</v>
      </c>
      <c r="F99" s="9">
        <f t="shared" si="68"/>
        <v>-169293</v>
      </c>
      <c r="G99" s="4">
        <f t="shared" si="67"/>
        <v>6818</v>
      </c>
      <c r="H99" s="36">
        <f t="shared" si="69"/>
        <v>213643</v>
      </c>
      <c r="I99" s="52">
        <f t="shared" si="75"/>
        <v>-7542</v>
      </c>
      <c r="J99" s="4">
        <f t="shared" si="76"/>
        <v>-1111</v>
      </c>
      <c r="K99" s="36">
        <f t="shared" si="77"/>
        <v>2464</v>
      </c>
      <c r="M99" s="123"/>
      <c r="N99" s="64"/>
      <c r="O99" s="138"/>
      <c r="P99" s="198"/>
      <c r="Q99" s="114">
        <f t="shared" si="72"/>
        <v>9.592829392384382E-7</v>
      </c>
      <c r="R99" s="38">
        <f t="shared" si="73"/>
        <v>1.1439946678960411</v>
      </c>
      <c r="S99" s="86">
        <f t="shared" si="74"/>
        <v>-7845.4542920485292</v>
      </c>
      <c r="T99" s="131"/>
      <c r="U99" s="84">
        <f t="shared" si="70"/>
        <v>6818</v>
      </c>
      <c r="V99" s="68"/>
      <c r="W99" s="147"/>
      <c r="X99" s="156"/>
      <c r="Y99" s="84">
        <f t="shared" si="71"/>
        <v>213643</v>
      </c>
      <c r="Z99" s="68"/>
      <c r="AA99" s="66"/>
    </row>
    <row r="100" spans="2:27" x14ac:dyDescent="0.25">
      <c r="B100" s="90">
        <v>43981</v>
      </c>
      <c r="C100" s="7">
        <f t="shared" si="57"/>
        <v>191830</v>
      </c>
      <c r="D100" s="2">
        <f t="shared" si="65"/>
        <v>165370</v>
      </c>
      <c r="E100" s="39">
        <f t="shared" si="66"/>
        <v>19539.88590846915</v>
      </c>
      <c r="F100" s="7">
        <f t="shared" si="68"/>
        <v>-177054</v>
      </c>
      <c r="G100" s="2">
        <f t="shared" si="67"/>
        <v>5825</v>
      </c>
      <c r="H100" s="33">
        <f t="shared" si="69"/>
        <v>216102</v>
      </c>
      <c r="I100" s="53">
        <f t="shared" si="75"/>
        <v>-7761</v>
      </c>
      <c r="J100" s="2">
        <f t="shared" si="76"/>
        <v>-993</v>
      </c>
      <c r="K100" s="33">
        <f t="shared" si="77"/>
        <v>2459</v>
      </c>
      <c r="M100" s="122"/>
      <c r="N100" s="37"/>
      <c r="O100" s="137"/>
      <c r="P100" s="197"/>
      <c r="Q100" s="112">
        <f t="shared" si="72"/>
        <v>9.592829392384382E-7</v>
      </c>
      <c r="R100" s="37">
        <f t="shared" si="73"/>
        <v>1.1523927425724692</v>
      </c>
      <c r="S100" s="85">
        <f t="shared" si="74"/>
        <v>-6746.1605956850635</v>
      </c>
      <c r="T100" s="130"/>
      <c r="U100" s="81">
        <f t="shared" si="70"/>
        <v>5825</v>
      </c>
      <c r="V100" s="69"/>
      <c r="W100" s="146"/>
      <c r="X100" s="155"/>
      <c r="Y100" s="81">
        <f t="shared" si="71"/>
        <v>216102</v>
      </c>
      <c r="Z100" s="69"/>
      <c r="AA100" s="65"/>
    </row>
    <row r="101" spans="2:27" x14ac:dyDescent="0.25">
      <c r="B101" s="89">
        <v>43982</v>
      </c>
      <c r="C101" s="9">
        <f t="shared" si="57"/>
        <v>191830</v>
      </c>
      <c r="D101" s="4">
        <f t="shared" si="65"/>
        <v>165370</v>
      </c>
      <c r="E101" s="40">
        <f t="shared" si="66"/>
        <v>19539.88590846915</v>
      </c>
      <c r="F101" s="9">
        <f t="shared" si="68"/>
        <v>-185027</v>
      </c>
      <c r="G101" s="4">
        <f t="shared" si="67"/>
        <v>4944</v>
      </c>
      <c r="H101" s="36">
        <f t="shared" si="69"/>
        <v>218559</v>
      </c>
      <c r="I101" s="52">
        <f t="shared" si="75"/>
        <v>-7973</v>
      </c>
      <c r="J101" s="4">
        <f t="shared" si="76"/>
        <v>-881</v>
      </c>
      <c r="K101" s="36">
        <f t="shared" si="77"/>
        <v>2457</v>
      </c>
      <c r="M101" s="123"/>
      <c r="N101" s="64"/>
      <c r="O101" s="138"/>
      <c r="P101" s="198"/>
      <c r="Q101" s="114">
        <f t="shared" si="72"/>
        <v>9.592829392384382E-7</v>
      </c>
      <c r="R101" s="38">
        <f t="shared" si="73"/>
        <v>1.160887514812563</v>
      </c>
      <c r="S101" s="86">
        <f t="shared" si="74"/>
        <v>-5763.6235655420205</v>
      </c>
      <c r="T101" s="131"/>
      <c r="U101" s="84">
        <f t="shared" si="70"/>
        <v>4944</v>
      </c>
      <c r="V101" s="68"/>
      <c r="W101" s="147"/>
      <c r="X101" s="156"/>
      <c r="Y101" s="84">
        <f t="shared" si="71"/>
        <v>218559</v>
      </c>
      <c r="Z101" s="68"/>
      <c r="AA101" s="66"/>
    </row>
    <row r="102" spans="2:27" x14ac:dyDescent="0.25">
      <c r="B102" s="90">
        <v>43983</v>
      </c>
      <c r="C102" s="7">
        <f t="shared" si="57"/>
        <v>191830</v>
      </c>
      <c r="D102" s="2">
        <f t="shared" si="65"/>
        <v>167829</v>
      </c>
      <c r="E102" s="39">
        <f t="shared" si="66"/>
        <v>19539.88590846915</v>
      </c>
      <c r="F102" s="7">
        <f t="shared" si="68"/>
        <v>-193206</v>
      </c>
      <c r="G102" s="2">
        <f t="shared" si="67"/>
        <v>4168</v>
      </c>
      <c r="H102" s="33">
        <f t="shared" si="69"/>
        <v>221018</v>
      </c>
      <c r="I102" s="53">
        <f t="shared" si="75"/>
        <v>-8179</v>
      </c>
      <c r="J102" s="2">
        <f t="shared" si="76"/>
        <v>-776</v>
      </c>
      <c r="K102" s="33">
        <f t="shared" si="77"/>
        <v>2459</v>
      </c>
      <c r="M102" s="122"/>
      <c r="N102" s="37"/>
      <c r="O102" s="137"/>
      <c r="P102" s="197"/>
      <c r="Q102" s="112">
        <f t="shared" si="72"/>
        <v>9.592829392384382E-7</v>
      </c>
      <c r="R102" s="37">
        <f t="shared" si="73"/>
        <v>1.169478143177785</v>
      </c>
      <c r="S102" s="85">
        <f t="shared" si="74"/>
        <v>-4891.9064219810734</v>
      </c>
      <c r="T102" s="130"/>
      <c r="U102" s="81">
        <f t="shared" si="70"/>
        <v>4168</v>
      </c>
      <c r="V102" s="69"/>
      <c r="W102" s="146"/>
      <c r="X102" s="155"/>
      <c r="Y102" s="81">
        <f t="shared" si="71"/>
        <v>221018</v>
      </c>
      <c r="Z102" s="69"/>
      <c r="AA102" s="65"/>
    </row>
    <row r="103" spans="2:27" x14ac:dyDescent="0.25">
      <c r="B103" s="89">
        <v>43984</v>
      </c>
      <c r="C103" s="9">
        <f t="shared" si="57"/>
        <v>191830</v>
      </c>
      <c r="D103" s="4">
        <f t="shared" si="65"/>
        <v>167829</v>
      </c>
      <c r="E103" s="40">
        <f t="shared" si="66"/>
        <v>19539.88590846915</v>
      </c>
      <c r="F103" s="9">
        <f t="shared" si="68"/>
        <v>-201584</v>
      </c>
      <c r="G103" s="4">
        <f t="shared" si="67"/>
        <v>3490</v>
      </c>
      <c r="H103" s="36">
        <f t="shared" si="69"/>
        <v>223482</v>
      </c>
      <c r="I103" s="52">
        <f t="shared" si="75"/>
        <v>-8378</v>
      </c>
      <c r="J103" s="4">
        <f t="shared" si="76"/>
        <v>-678</v>
      </c>
      <c r="K103" s="36">
        <f t="shared" si="77"/>
        <v>2464</v>
      </c>
      <c r="M103" s="123"/>
      <c r="N103" s="64"/>
      <c r="O103" s="138"/>
      <c r="P103" s="198"/>
      <c r="Q103" s="114">
        <f t="shared" si="72"/>
        <v>9.592829392384382E-7</v>
      </c>
      <c r="R103" s="38">
        <f t="shared" si="73"/>
        <v>1.1781657442271416</v>
      </c>
      <c r="S103" s="86">
        <f t="shared" si="74"/>
        <v>-4124.0829220908399</v>
      </c>
      <c r="T103" s="131"/>
      <c r="U103" s="84">
        <f t="shared" si="70"/>
        <v>3490</v>
      </c>
      <c r="V103" s="68"/>
      <c r="W103" s="147"/>
      <c r="X103" s="156"/>
      <c r="Y103" s="84">
        <f t="shared" si="71"/>
        <v>223482</v>
      </c>
      <c r="Z103" s="68"/>
      <c r="AA103" s="66"/>
    </row>
    <row r="104" spans="2:27" x14ac:dyDescent="0.25">
      <c r="B104" s="90">
        <v>43985</v>
      </c>
      <c r="C104" s="7">
        <f t="shared" si="57"/>
        <v>191830</v>
      </c>
      <c r="D104" s="2">
        <f t="shared" si="65"/>
        <v>167829</v>
      </c>
      <c r="E104" s="39">
        <f t="shared" si="66"/>
        <v>19539.88590846915</v>
      </c>
      <c r="F104" s="7">
        <f t="shared" si="68"/>
        <v>-210153</v>
      </c>
      <c r="G104" s="2">
        <f t="shared" si="67"/>
        <v>2902</v>
      </c>
      <c r="H104" s="33">
        <f t="shared" si="69"/>
        <v>225953</v>
      </c>
      <c r="I104" s="53">
        <f t="shared" si="75"/>
        <v>-8569</v>
      </c>
      <c r="J104" s="2">
        <f t="shared" si="76"/>
        <v>-588</v>
      </c>
      <c r="K104" s="33">
        <f t="shared" si="77"/>
        <v>2471</v>
      </c>
      <c r="M104" s="122"/>
      <c r="N104" s="37"/>
      <c r="O104" s="137"/>
      <c r="P104" s="197"/>
      <c r="Q104" s="112">
        <f t="shared" si="72"/>
        <v>9.592829392384382E-7</v>
      </c>
      <c r="R104" s="37">
        <f t="shared" si="73"/>
        <v>1.186950435869405</v>
      </c>
      <c r="S104" s="85">
        <f t="shared" si="74"/>
        <v>-3453.2268229599404</v>
      </c>
      <c r="T104" s="130"/>
      <c r="U104" s="81">
        <f t="shared" si="70"/>
        <v>2902</v>
      </c>
      <c r="V104" s="69"/>
      <c r="W104" s="146"/>
      <c r="X104" s="155"/>
      <c r="Y104" s="81">
        <f t="shared" si="71"/>
        <v>225953</v>
      </c>
      <c r="Z104" s="69"/>
      <c r="AA104" s="65"/>
    </row>
    <row r="105" spans="2:27" x14ac:dyDescent="0.25">
      <c r="B105" s="89">
        <v>43986</v>
      </c>
      <c r="C105" s="9">
        <f t="shared" si="57"/>
        <v>191830</v>
      </c>
      <c r="D105" s="4">
        <f t="shared" si="65"/>
        <v>167829</v>
      </c>
      <c r="E105" s="40">
        <f t="shared" si="66"/>
        <v>19539.88590846915</v>
      </c>
      <c r="F105" s="9">
        <f t="shared" si="68"/>
        <v>-218905</v>
      </c>
      <c r="G105" s="4">
        <f t="shared" si="67"/>
        <v>2396</v>
      </c>
      <c r="H105" s="36">
        <f t="shared" si="69"/>
        <v>228435</v>
      </c>
      <c r="I105" s="52">
        <f t="shared" si="75"/>
        <v>-8752</v>
      </c>
      <c r="J105" s="4">
        <f t="shared" si="76"/>
        <v>-506</v>
      </c>
      <c r="K105" s="36">
        <f t="shared" si="77"/>
        <v>2482</v>
      </c>
      <c r="M105" s="123"/>
      <c r="N105" s="64"/>
      <c r="O105" s="138"/>
      <c r="P105" s="198"/>
      <c r="Q105" s="114">
        <f t="shared" si="72"/>
        <v>9.592829392384382E-7</v>
      </c>
      <c r="R105" s="38">
        <f t="shared" si="73"/>
        <v>1.1958322967104233</v>
      </c>
      <c r="S105" s="86">
        <f t="shared" si="74"/>
        <v>-2871.422418403939</v>
      </c>
      <c r="T105" s="131"/>
      <c r="U105" s="84">
        <f t="shared" si="70"/>
        <v>2396</v>
      </c>
      <c r="V105" s="68"/>
      <c r="W105" s="147"/>
      <c r="X105" s="156"/>
      <c r="Y105" s="84">
        <f t="shared" si="71"/>
        <v>228435</v>
      </c>
      <c r="Z105" s="68"/>
      <c r="AA105" s="66"/>
    </row>
    <row r="106" spans="2:27" x14ac:dyDescent="0.25">
      <c r="B106" s="90">
        <v>43987</v>
      </c>
      <c r="C106" s="7">
        <f t="shared" si="57"/>
        <v>191830</v>
      </c>
      <c r="D106" s="2">
        <f t="shared" si="65"/>
        <v>170323</v>
      </c>
      <c r="E106" s="39">
        <f t="shared" si="66"/>
        <v>19539.88590846915</v>
      </c>
      <c r="F106" s="7">
        <f t="shared" si="68"/>
        <v>-227833</v>
      </c>
      <c r="G106" s="2">
        <f t="shared" si="67"/>
        <v>1964</v>
      </c>
      <c r="H106" s="33">
        <f t="shared" si="69"/>
        <v>230929</v>
      </c>
      <c r="I106" s="53">
        <f t="shared" si="75"/>
        <v>-8928</v>
      </c>
      <c r="J106" s="2">
        <f t="shared" si="76"/>
        <v>-432</v>
      </c>
      <c r="K106" s="33">
        <f t="shared" si="77"/>
        <v>2494</v>
      </c>
      <c r="M106" s="122"/>
      <c r="N106" s="37"/>
      <c r="O106" s="137"/>
      <c r="P106" s="197"/>
      <c r="Q106" s="112">
        <f t="shared" si="72"/>
        <v>9.592829392384382E-7</v>
      </c>
      <c r="R106" s="37">
        <f t="shared" si="73"/>
        <v>1.2048114839618933</v>
      </c>
      <c r="S106" s="85">
        <f t="shared" si="74"/>
        <v>-2370.7540022384005</v>
      </c>
      <c r="T106" s="130"/>
      <c r="U106" s="81">
        <f t="shared" si="70"/>
        <v>1964</v>
      </c>
      <c r="V106" s="69"/>
      <c r="W106" s="146"/>
      <c r="X106" s="155"/>
      <c r="Y106" s="81">
        <f t="shared" si="71"/>
        <v>230929</v>
      </c>
      <c r="Z106" s="69"/>
      <c r="AA106" s="65"/>
    </row>
    <row r="107" spans="2:27" x14ac:dyDescent="0.25">
      <c r="B107" s="89">
        <v>43988</v>
      </c>
      <c r="C107" s="9">
        <f t="shared" si="57"/>
        <v>191830</v>
      </c>
      <c r="D107" s="4">
        <f t="shared" si="65"/>
        <v>170323</v>
      </c>
      <c r="E107" s="40">
        <f t="shared" si="66"/>
        <v>19539.88590846915</v>
      </c>
      <c r="F107" s="9">
        <f t="shared" si="68"/>
        <v>-236929</v>
      </c>
      <c r="G107" s="4">
        <f t="shared" si="67"/>
        <v>1598</v>
      </c>
      <c r="H107" s="36">
        <f t="shared" si="69"/>
        <v>233438</v>
      </c>
      <c r="I107" s="52">
        <f t="shared" si="75"/>
        <v>-9096</v>
      </c>
      <c r="J107" s="4">
        <f t="shared" si="76"/>
        <v>-366</v>
      </c>
      <c r="K107" s="36">
        <f t="shared" si="77"/>
        <v>2509</v>
      </c>
      <c r="M107" s="123"/>
      <c r="N107" s="64"/>
      <c r="O107" s="138"/>
      <c r="P107" s="198"/>
      <c r="Q107" s="114">
        <f t="shared" si="72"/>
        <v>9.592829392384382E-7</v>
      </c>
      <c r="R107" s="38">
        <f t="shared" si="73"/>
        <v>1.2138889962740487</v>
      </c>
      <c r="S107" s="86">
        <f t="shared" si="74"/>
        <v>-1943.305868278889</v>
      </c>
      <c r="T107" s="131"/>
      <c r="U107" s="84">
        <f t="shared" si="70"/>
        <v>1598</v>
      </c>
      <c r="V107" s="68"/>
      <c r="W107" s="147"/>
      <c r="X107" s="156"/>
      <c r="Y107" s="84">
        <f t="shared" si="71"/>
        <v>233438</v>
      </c>
      <c r="Z107" s="68"/>
      <c r="AA107" s="66"/>
    </row>
    <row r="108" spans="2:27" x14ac:dyDescent="0.25">
      <c r="B108" s="90">
        <v>43989</v>
      </c>
      <c r="C108" s="7">
        <f t="shared" si="57"/>
        <v>191830</v>
      </c>
      <c r="D108" s="2">
        <f t="shared" si="65"/>
        <v>170323</v>
      </c>
      <c r="E108" s="39">
        <f t="shared" si="66"/>
        <v>19539.88590846915</v>
      </c>
      <c r="F108" s="7">
        <f t="shared" si="68"/>
        <v>-246187</v>
      </c>
      <c r="G108" s="2">
        <f t="shared" si="67"/>
        <v>1291</v>
      </c>
      <c r="H108" s="33">
        <f t="shared" si="69"/>
        <v>235964</v>
      </c>
      <c r="I108" s="53">
        <f t="shared" si="75"/>
        <v>-9258</v>
      </c>
      <c r="J108" s="2">
        <f t="shared" si="76"/>
        <v>-307</v>
      </c>
      <c r="K108" s="33">
        <f t="shared" si="77"/>
        <v>2526</v>
      </c>
      <c r="M108" s="122"/>
      <c r="N108" s="37"/>
      <c r="O108" s="137"/>
      <c r="P108" s="197"/>
      <c r="Q108" s="112">
        <f t="shared" si="72"/>
        <v>9.592829392384382E-7</v>
      </c>
      <c r="R108" s="37">
        <f t="shared" si="73"/>
        <v>1.2230649515556618</v>
      </c>
      <c r="S108" s="85">
        <f t="shared" si="74"/>
        <v>-1581.1623103409697</v>
      </c>
      <c r="T108" s="130"/>
      <c r="U108" s="81">
        <f t="shared" si="70"/>
        <v>1291</v>
      </c>
      <c r="V108" s="69"/>
      <c r="W108" s="146"/>
      <c r="X108" s="155"/>
      <c r="Y108" s="81">
        <f t="shared" si="71"/>
        <v>235964</v>
      </c>
      <c r="Z108" s="69"/>
      <c r="AA108" s="65"/>
    </row>
    <row r="109" spans="2:27" x14ac:dyDescent="0.25">
      <c r="B109" s="89">
        <v>43990</v>
      </c>
      <c r="C109" s="9">
        <f t="shared" si="57"/>
        <v>191830</v>
      </c>
      <c r="D109" s="4">
        <f t="shared" si="65"/>
        <v>170323</v>
      </c>
      <c r="E109" s="40">
        <f t="shared" si="66"/>
        <v>19539.88590846915</v>
      </c>
      <c r="F109" s="9">
        <f t="shared" si="68"/>
        <v>-255599</v>
      </c>
      <c r="G109" s="4">
        <f t="shared" si="67"/>
        <v>1035</v>
      </c>
      <c r="H109" s="36">
        <f t="shared" si="69"/>
        <v>238509</v>
      </c>
      <c r="I109" s="52">
        <f t="shared" si="75"/>
        <v>-9412</v>
      </c>
      <c r="J109" s="4">
        <f t="shared" si="76"/>
        <v>-256</v>
      </c>
      <c r="K109" s="36">
        <f t="shared" si="77"/>
        <v>2545</v>
      </c>
      <c r="M109" s="123"/>
      <c r="N109" s="64"/>
      <c r="O109" s="138"/>
      <c r="P109" s="198"/>
      <c r="Q109" s="114">
        <f t="shared" si="72"/>
        <v>9.592829392384382E-7</v>
      </c>
      <c r="R109" s="38">
        <f t="shared" si="73"/>
        <v>1.2323403877598909</v>
      </c>
      <c r="S109" s="86">
        <f t="shared" si="74"/>
        <v>-1277.3970855132616</v>
      </c>
      <c r="T109" s="131"/>
      <c r="U109" s="84">
        <f t="shared" si="70"/>
        <v>1035</v>
      </c>
      <c r="V109" s="68"/>
      <c r="W109" s="147"/>
      <c r="X109" s="156"/>
      <c r="Y109" s="84">
        <f t="shared" si="71"/>
        <v>238509</v>
      </c>
      <c r="Z109" s="68"/>
      <c r="AA109" s="66"/>
    </row>
    <row r="110" spans="2:27" x14ac:dyDescent="0.25">
      <c r="B110" s="90">
        <v>43991</v>
      </c>
      <c r="C110" s="7">
        <f t="shared" si="57"/>
        <v>191830</v>
      </c>
      <c r="D110" s="2">
        <f t="shared" si="65"/>
        <v>170323</v>
      </c>
      <c r="E110" s="39">
        <f t="shared" si="66"/>
        <v>19539.88590846915</v>
      </c>
      <c r="F110" s="7">
        <f t="shared" si="68"/>
        <v>-265160</v>
      </c>
      <c r="G110" s="2">
        <f t="shared" si="67"/>
        <v>824</v>
      </c>
      <c r="H110" s="33">
        <f t="shared" si="69"/>
        <v>241074</v>
      </c>
      <c r="I110" s="53">
        <f t="shared" si="75"/>
        <v>-9561</v>
      </c>
      <c r="J110" s="2">
        <f t="shared" si="76"/>
        <v>-211</v>
      </c>
      <c r="K110" s="33">
        <f t="shared" si="77"/>
        <v>2565</v>
      </c>
      <c r="M110" s="122"/>
      <c r="N110" s="37"/>
      <c r="O110" s="137"/>
      <c r="P110" s="197"/>
      <c r="Q110" s="112">
        <f t="shared" si="72"/>
        <v>9.592829392384382E-7</v>
      </c>
      <c r="R110" s="37">
        <f t="shared" si="73"/>
        <v>1.241715383492584</v>
      </c>
      <c r="S110" s="85">
        <f t="shared" si="74"/>
        <v>-1024.094487611329</v>
      </c>
      <c r="T110" s="130"/>
      <c r="U110" s="81">
        <f t="shared" si="70"/>
        <v>824</v>
      </c>
      <c r="V110" s="69"/>
      <c r="W110" s="146"/>
      <c r="X110" s="155"/>
      <c r="Y110" s="81">
        <f t="shared" si="71"/>
        <v>241074</v>
      </c>
      <c r="Z110" s="69"/>
      <c r="AA110" s="65"/>
    </row>
    <row r="111" spans="2:27" x14ac:dyDescent="0.25">
      <c r="B111" s="89">
        <v>43992</v>
      </c>
      <c r="C111" s="9">
        <f t="shared" si="57"/>
        <v>191830</v>
      </c>
      <c r="D111" s="4">
        <f t="shared" si="65"/>
        <v>170323</v>
      </c>
      <c r="E111" s="40">
        <f t="shared" si="66"/>
        <v>19539.88590846915</v>
      </c>
      <c r="F111" s="9">
        <f t="shared" si="68"/>
        <v>-274864</v>
      </c>
      <c r="G111" s="4">
        <f t="shared" si="67"/>
        <v>651</v>
      </c>
      <c r="H111" s="36">
        <f t="shared" si="69"/>
        <v>243661</v>
      </c>
      <c r="I111" s="52">
        <f t="shared" si="75"/>
        <v>-9704</v>
      </c>
      <c r="J111" s="4">
        <f t="shared" si="76"/>
        <v>-173</v>
      </c>
      <c r="K111" s="36">
        <f t="shared" si="77"/>
        <v>2587</v>
      </c>
      <c r="M111" s="123"/>
      <c r="N111" s="64"/>
      <c r="O111" s="138"/>
      <c r="P111" s="198"/>
      <c r="Q111" s="114">
        <f t="shared" si="72"/>
        <v>9.592829392384382E-7</v>
      </c>
      <c r="R111" s="38">
        <f t="shared" si="73"/>
        <v>1.2511909374039751</v>
      </c>
      <c r="S111" s="86">
        <f t="shared" si="74"/>
        <v>-815.3177369968455</v>
      </c>
      <c r="T111" s="131"/>
      <c r="U111" s="84">
        <f t="shared" si="70"/>
        <v>651</v>
      </c>
      <c r="V111" s="68"/>
      <c r="W111" s="147"/>
      <c r="X111" s="156"/>
      <c r="Y111" s="84">
        <f t="shared" si="71"/>
        <v>243661</v>
      </c>
      <c r="Z111" s="68"/>
      <c r="AA111" s="66"/>
    </row>
    <row r="112" spans="2:27" x14ac:dyDescent="0.25">
      <c r="B112" s="90">
        <v>43993</v>
      </c>
      <c r="C112" s="7">
        <f t="shared" si="57"/>
        <v>191830</v>
      </c>
      <c r="D112" s="2">
        <f t="shared" si="65"/>
        <v>170323</v>
      </c>
      <c r="E112" s="39">
        <f t="shared" si="66"/>
        <v>19539.88590846915</v>
      </c>
      <c r="F112" s="7">
        <f t="shared" si="68"/>
        <v>-284707</v>
      </c>
      <c r="G112" s="2">
        <f t="shared" si="67"/>
        <v>510</v>
      </c>
      <c r="H112" s="33">
        <f t="shared" si="69"/>
        <v>246271</v>
      </c>
      <c r="I112" s="53">
        <f t="shared" si="75"/>
        <v>-9843</v>
      </c>
      <c r="J112" s="2">
        <f t="shared" si="76"/>
        <v>-141</v>
      </c>
      <c r="K112" s="33">
        <f t="shared" si="77"/>
        <v>2610</v>
      </c>
      <c r="M112" s="122"/>
      <c r="N112" s="37"/>
      <c r="O112" s="137"/>
      <c r="P112" s="197"/>
      <c r="Q112" s="112">
        <f t="shared" si="72"/>
        <v>9.592829392384382E-7</v>
      </c>
      <c r="R112" s="37">
        <f t="shared" si="73"/>
        <v>1.260768087447222</v>
      </c>
      <c r="S112" s="85">
        <f t="shared" si="74"/>
        <v>-644.14059075843011</v>
      </c>
      <c r="T112" s="130"/>
      <c r="U112" s="81">
        <f t="shared" si="70"/>
        <v>510</v>
      </c>
      <c r="V112" s="69"/>
      <c r="W112" s="146"/>
      <c r="X112" s="155"/>
      <c r="Y112" s="81">
        <f t="shared" si="71"/>
        <v>246271</v>
      </c>
      <c r="Z112" s="69"/>
      <c r="AA112" s="65"/>
    </row>
    <row r="113" spans="2:27" x14ac:dyDescent="0.25">
      <c r="B113" s="89">
        <v>43994</v>
      </c>
      <c r="C113" s="9">
        <f t="shared" si="57"/>
        <v>191830</v>
      </c>
      <c r="D113" s="4">
        <f t="shared" si="65"/>
        <v>170323</v>
      </c>
      <c r="E113" s="40">
        <f t="shared" si="66"/>
        <v>19539.88590846915</v>
      </c>
      <c r="F113" s="9">
        <f t="shared" si="68"/>
        <v>-294684</v>
      </c>
      <c r="G113" s="4">
        <f t="shared" si="67"/>
        <v>397</v>
      </c>
      <c r="H113" s="36">
        <f t="shared" si="69"/>
        <v>248906</v>
      </c>
      <c r="I113" s="52">
        <f t="shared" si="75"/>
        <v>-9977</v>
      </c>
      <c r="J113" s="4">
        <f t="shared" si="76"/>
        <v>-113</v>
      </c>
      <c r="K113" s="36">
        <f t="shared" si="77"/>
        <v>2635</v>
      </c>
      <c r="M113" s="123"/>
      <c r="N113" s="64"/>
      <c r="O113" s="138"/>
      <c r="P113" s="198"/>
      <c r="Q113" s="114">
        <f t="shared" si="72"/>
        <v>9.592829392384382E-7</v>
      </c>
      <c r="R113" s="38">
        <f t="shared" si="73"/>
        <v>1.2704487916198686</v>
      </c>
      <c r="S113" s="86">
        <f t="shared" si="74"/>
        <v>-504.62626925775635</v>
      </c>
      <c r="T113" s="131"/>
      <c r="U113" s="84">
        <f t="shared" si="70"/>
        <v>397</v>
      </c>
      <c r="V113" s="68"/>
      <c r="W113" s="147"/>
      <c r="X113" s="156"/>
      <c r="Y113" s="84">
        <f t="shared" si="71"/>
        <v>248906</v>
      </c>
      <c r="Z113" s="68"/>
      <c r="AA113" s="66"/>
    </row>
    <row r="114" spans="2:27" x14ac:dyDescent="0.25">
      <c r="B114" s="90">
        <v>43995</v>
      </c>
      <c r="C114" s="7">
        <f t="shared" si="57"/>
        <v>191830</v>
      </c>
      <c r="D114" s="2">
        <f t="shared" si="65"/>
        <v>170323</v>
      </c>
      <c r="E114" s="39">
        <f t="shared" si="66"/>
        <v>19539.88590846915</v>
      </c>
      <c r="F114" s="7">
        <f t="shared" si="68"/>
        <v>-304792</v>
      </c>
      <c r="G114" s="2">
        <f t="shared" si="67"/>
        <v>306</v>
      </c>
      <c r="H114" s="33">
        <f t="shared" si="69"/>
        <v>251566</v>
      </c>
      <c r="I114" s="53">
        <f t="shared" si="75"/>
        <v>-10108</v>
      </c>
      <c r="J114" s="2">
        <f t="shared" si="76"/>
        <v>-91</v>
      </c>
      <c r="K114" s="33">
        <f t="shared" si="77"/>
        <v>2660</v>
      </c>
      <c r="M114" s="122"/>
      <c r="N114" s="37"/>
      <c r="O114" s="137"/>
      <c r="P114" s="197"/>
      <c r="Q114" s="112">
        <f t="shared" si="72"/>
        <v>9.592829392384382E-7</v>
      </c>
      <c r="R114" s="37">
        <f t="shared" si="73"/>
        <v>1.2802321691804532</v>
      </c>
      <c r="S114" s="85">
        <f t="shared" si="74"/>
        <v>-392.8169194026064</v>
      </c>
      <c r="T114" s="130"/>
      <c r="U114" s="81">
        <f t="shared" si="70"/>
        <v>306</v>
      </c>
      <c r="V114" s="69"/>
      <c r="W114" s="146"/>
      <c r="X114" s="155"/>
      <c r="Y114" s="81">
        <f t="shared" si="71"/>
        <v>251566</v>
      </c>
      <c r="Z114" s="69"/>
      <c r="AA114" s="65"/>
    </row>
    <row r="115" spans="2:27" x14ac:dyDescent="0.25">
      <c r="B115" s="89">
        <v>43996</v>
      </c>
      <c r="C115" s="9">
        <f t="shared" si="57"/>
        <v>191830</v>
      </c>
      <c r="D115" s="4">
        <f t="shared" si="65"/>
        <v>170323</v>
      </c>
      <c r="E115" s="40">
        <f t="shared" si="66"/>
        <v>19539.88590846915</v>
      </c>
      <c r="F115" s="9">
        <f t="shared" si="68"/>
        <v>-315028</v>
      </c>
      <c r="G115" s="4">
        <f t="shared" si="67"/>
        <v>234</v>
      </c>
      <c r="H115" s="36">
        <f t="shared" si="69"/>
        <v>254252</v>
      </c>
      <c r="I115" s="52">
        <f t="shared" si="75"/>
        <v>-10236</v>
      </c>
      <c r="J115" s="4">
        <f t="shared" si="76"/>
        <v>-72</v>
      </c>
      <c r="K115" s="36">
        <f t="shared" si="77"/>
        <v>2686</v>
      </c>
      <c r="M115" s="123"/>
      <c r="N115" s="64"/>
      <c r="O115" s="138"/>
      <c r="P115" s="198"/>
      <c r="Q115" s="114">
        <f t="shared" si="72"/>
        <v>9.592829392384382E-7</v>
      </c>
      <c r="R115" s="38">
        <f t="shared" si="73"/>
        <v>1.2901210981709053</v>
      </c>
      <c r="S115" s="86">
        <f t="shared" si="74"/>
        <v>-302.7757615546538</v>
      </c>
      <c r="T115" s="131"/>
      <c r="U115" s="84">
        <f t="shared" si="70"/>
        <v>234</v>
      </c>
      <c r="V115" s="68"/>
      <c r="W115" s="147"/>
      <c r="X115" s="156"/>
      <c r="Y115" s="84">
        <f t="shared" si="71"/>
        <v>254252</v>
      </c>
      <c r="Z115" s="68"/>
      <c r="AA115" s="66"/>
    </row>
    <row r="116" spans="2:27" x14ac:dyDescent="0.25">
      <c r="B116" s="90">
        <v>43997</v>
      </c>
      <c r="C116" s="7">
        <f t="shared" si="57"/>
        <v>191830</v>
      </c>
      <c r="D116" s="2">
        <f t="shared" ref="D116:D147" si="78">D115+IF(D115+K116+E116+G116&lt;=C116,K116,0)</f>
        <v>170323</v>
      </c>
      <c r="E116" s="39">
        <f t="shared" ref="E116:E147" si="79">C116*E$51/C$51</f>
        <v>19539.88590846915</v>
      </c>
      <c r="F116" s="7">
        <f t="shared" si="68"/>
        <v>-325389</v>
      </c>
      <c r="G116" s="2">
        <f t="shared" si="67"/>
        <v>178</v>
      </c>
      <c r="H116" s="33">
        <f t="shared" si="69"/>
        <v>256965</v>
      </c>
      <c r="I116" s="53">
        <f t="shared" si="75"/>
        <v>-10361</v>
      </c>
      <c r="J116" s="2">
        <f t="shared" si="76"/>
        <v>-56</v>
      </c>
      <c r="K116" s="33">
        <f t="shared" si="77"/>
        <v>2713</v>
      </c>
      <c r="M116" s="122"/>
      <c r="N116" s="37"/>
      <c r="O116" s="137"/>
      <c r="P116" s="197"/>
      <c r="Q116" s="112">
        <f t="shared" si="72"/>
        <v>9.592829392384382E-7</v>
      </c>
      <c r="R116" s="37">
        <f t="shared" si="73"/>
        <v>1.3001156178941489</v>
      </c>
      <c r="S116" s="85">
        <f t="shared" si="74"/>
        <v>-231.53440589473524</v>
      </c>
      <c r="T116" s="130"/>
      <c r="U116" s="81">
        <f t="shared" si="70"/>
        <v>178</v>
      </c>
      <c r="V116" s="69"/>
      <c r="W116" s="146"/>
      <c r="X116" s="155"/>
      <c r="Y116" s="81">
        <f t="shared" si="71"/>
        <v>256965</v>
      </c>
      <c r="Z116" s="69"/>
      <c r="AA116" s="65"/>
    </row>
    <row r="117" spans="2:27" x14ac:dyDescent="0.25">
      <c r="B117" s="89">
        <v>43998</v>
      </c>
      <c r="C117" s="9">
        <f t="shared" ref="C117:C180" si="80">C116+IF(J117&gt;0,J117+K117,0)</f>
        <v>191830</v>
      </c>
      <c r="D117" s="4">
        <f t="shared" si="78"/>
        <v>170323</v>
      </c>
      <c r="E117" s="40">
        <f t="shared" si="79"/>
        <v>19539.88590846915</v>
      </c>
      <c r="F117" s="9">
        <f t="shared" si="68"/>
        <v>-335873</v>
      </c>
      <c r="G117" s="4">
        <f t="shared" ref="G117:G148" si="81">U117</f>
        <v>134</v>
      </c>
      <c r="H117" s="36">
        <f t="shared" si="69"/>
        <v>259705</v>
      </c>
      <c r="I117" s="52">
        <f t="shared" si="75"/>
        <v>-10484</v>
      </c>
      <c r="J117" s="4">
        <f t="shared" si="76"/>
        <v>-44</v>
      </c>
      <c r="K117" s="36">
        <f t="shared" si="77"/>
        <v>2740</v>
      </c>
      <c r="M117" s="123"/>
      <c r="N117" s="64"/>
      <c r="O117" s="138"/>
      <c r="P117" s="198"/>
      <c r="Q117" s="114">
        <f t="shared" si="72"/>
        <v>9.592829392384382E-7</v>
      </c>
      <c r="R117" s="38">
        <f t="shared" si="73"/>
        <v>1.3102157676531081</v>
      </c>
      <c r="S117" s="86">
        <f t="shared" si="74"/>
        <v>-176.1244626036875</v>
      </c>
      <c r="T117" s="131"/>
      <c r="U117" s="84">
        <f t="shared" si="70"/>
        <v>134</v>
      </c>
      <c r="V117" s="68"/>
      <c r="W117" s="147"/>
      <c r="X117" s="156"/>
      <c r="Y117" s="84">
        <f t="shared" si="71"/>
        <v>259705</v>
      </c>
      <c r="Z117" s="68"/>
      <c r="AA117" s="66"/>
    </row>
    <row r="118" spans="2:27" x14ac:dyDescent="0.25">
      <c r="B118" s="90">
        <v>43999</v>
      </c>
      <c r="C118" s="7">
        <f t="shared" si="80"/>
        <v>191830</v>
      </c>
      <c r="D118" s="2">
        <f t="shared" si="78"/>
        <v>170323</v>
      </c>
      <c r="E118" s="39">
        <f t="shared" si="79"/>
        <v>19539.88590846915</v>
      </c>
      <c r="F118" s="7">
        <f t="shared" si="68"/>
        <v>-346480</v>
      </c>
      <c r="G118" s="2">
        <f t="shared" si="81"/>
        <v>100</v>
      </c>
      <c r="H118" s="33">
        <f t="shared" si="69"/>
        <v>262473</v>
      </c>
      <c r="I118" s="53">
        <f t="shared" si="75"/>
        <v>-10607</v>
      </c>
      <c r="J118" s="2">
        <f t="shared" si="76"/>
        <v>-34</v>
      </c>
      <c r="K118" s="33">
        <f t="shared" si="77"/>
        <v>2768</v>
      </c>
      <c r="M118" s="122"/>
      <c r="N118" s="37"/>
      <c r="O118" s="137"/>
      <c r="P118" s="197"/>
      <c r="Q118" s="112">
        <f t="shared" si="72"/>
        <v>9.592829392384382E-7</v>
      </c>
      <c r="R118" s="37">
        <f t="shared" si="73"/>
        <v>1.3204234661424024</v>
      </c>
      <c r="S118" s="85">
        <f t="shared" si="74"/>
        <v>-132.58807858929285</v>
      </c>
      <c r="T118" s="130"/>
      <c r="U118" s="81">
        <f t="shared" si="70"/>
        <v>100</v>
      </c>
      <c r="V118" s="69"/>
      <c r="W118" s="146"/>
      <c r="X118" s="155"/>
      <c r="Y118" s="81">
        <f t="shared" si="71"/>
        <v>262473</v>
      </c>
      <c r="Z118" s="69"/>
      <c r="AA118" s="65"/>
    </row>
    <row r="119" spans="2:27" x14ac:dyDescent="0.25">
      <c r="B119" s="89">
        <v>44000</v>
      </c>
      <c r="C119" s="9">
        <f t="shared" si="80"/>
        <v>191830</v>
      </c>
      <c r="D119" s="4">
        <f t="shared" si="78"/>
        <v>170323</v>
      </c>
      <c r="E119" s="40">
        <f t="shared" si="79"/>
        <v>19539.88590846915</v>
      </c>
      <c r="F119" s="9">
        <f t="shared" ref="F119:F150" si="82">INT((P$13*H119+F118)/(1+O$13*G119))</f>
        <v>-357208</v>
      </c>
      <c r="G119" s="4">
        <f t="shared" si="81"/>
        <v>74</v>
      </c>
      <c r="H119" s="36">
        <f t="shared" ref="H119:H150" si="83">Y119</f>
        <v>265270</v>
      </c>
      <c r="I119" s="52">
        <f t="shared" si="75"/>
        <v>-10728</v>
      </c>
      <c r="J119" s="4">
        <f t="shared" si="76"/>
        <v>-26</v>
      </c>
      <c r="K119" s="36">
        <f t="shared" si="77"/>
        <v>2797</v>
      </c>
      <c r="M119" s="123"/>
      <c r="N119" s="64"/>
      <c r="O119" s="138"/>
      <c r="P119" s="198"/>
      <c r="Q119" s="114">
        <f t="shared" si="72"/>
        <v>9.592829392384382E-7</v>
      </c>
      <c r="R119" s="38">
        <f t="shared" si="73"/>
        <v>1.3307406713595755</v>
      </c>
      <c r="S119" s="86">
        <f t="shared" si="74"/>
        <v>-98.946327305442423</v>
      </c>
      <c r="T119" s="131"/>
      <c r="U119" s="84">
        <f t="shared" ref="U119:U150" si="84">INT((-R119+SQRT((R119^2)-(4*Q119*S119)))/(2*Q119))</f>
        <v>74</v>
      </c>
      <c r="V119" s="68"/>
      <c r="W119" s="147"/>
      <c r="X119" s="156"/>
      <c r="Y119" s="84">
        <f t="shared" ref="Y119:Y150" si="85">INT(((N$13*G119+H118)/(1+M$13+P$13)))</f>
        <v>265270</v>
      </c>
      <c r="Z119" s="68"/>
      <c r="AA119" s="66"/>
    </row>
    <row r="120" spans="2:27" x14ac:dyDescent="0.25">
      <c r="B120" s="90">
        <v>44001</v>
      </c>
      <c r="C120" s="7">
        <f t="shared" si="80"/>
        <v>191830</v>
      </c>
      <c r="D120" s="2">
        <f t="shared" si="78"/>
        <v>170323</v>
      </c>
      <c r="E120" s="39">
        <f t="shared" si="79"/>
        <v>19539.88590846915</v>
      </c>
      <c r="F120" s="7">
        <f t="shared" si="82"/>
        <v>-368057</v>
      </c>
      <c r="G120" s="2">
        <f t="shared" si="81"/>
        <v>54</v>
      </c>
      <c r="H120" s="33">
        <f t="shared" si="83"/>
        <v>268096</v>
      </c>
      <c r="I120" s="53">
        <f t="shared" si="75"/>
        <v>-10849</v>
      </c>
      <c r="J120" s="2">
        <f t="shared" si="76"/>
        <v>-20</v>
      </c>
      <c r="K120" s="33">
        <f t="shared" si="77"/>
        <v>2826</v>
      </c>
      <c r="M120" s="122"/>
      <c r="N120" s="37"/>
      <c r="O120" s="137"/>
      <c r="P120" s="197"/>
      <c r="Q120" s="112">
        <f t="shared" si="72"/>
        <v>9.592829392384382E-7</v>
      </c>
      <c r="R120" s="37">
        <f t="shared" si="73"/>
        <v>1.3411674226075514</v>
      </c>
      <c r="S120" s="85">
        <f t="shared" si="74"/>
        <v>-73.220282206027392</v>
      </c>
      <c r="T120" s="130"/>
      <c r="U120" s="81">
        <f t="shared" si="84"/>
        <v>54</v>
      </c>
      <c r="V120" s="69"/>
      <c r="W120" s="146"/>
      <c r="X120" s="155"/>
      <c r="Y120" s="81">
        <f t="shared" si="85"/>
        <v>268096</v>
      </c>
      <c r="Z120" s="69"/>
      <c r="AA120" s="65"/>
    </row>
    <row r="121" spans="2:27" x14ac:dyDescent="0.25">
      <c r="B121" s="89">
        <v>44002</v>
      </c>
      <c r="C121" s="9">
        <f t="shared" si="80"/>
        <v>191830</v>
      </c>
      <c r="D121" s="4">
        <f t="shared" si="78"/>
        <v>170323</v>
      </c>
      <c r="E121" s="40">
        <f t="shared" si="79"/>
        <v>19539.88590846915</v>
      </c>
      <c r="F121" s="9">
        <f t="shared" si="82"/>
        <v>-379027</v>
      </c>
      <c r="G121" s="4">
        <f t="shared" si="81"/>
        <v>39</v>
      </c>
      <c r="H121" s="36">
        <f t="shared" si="83"/>
        <v>270952</v>
      </c>
      <c r="I121" s="52">
        <f t="shared" si="75"/>
        <v>-10970</v>
      </c>
      <c r="J121" s="4">
        <f t="shared" si="76"/>
        <v>-15</v>
      </c>
      <c r="K121" s="36">
        <f t="shared" si="77"/>
        <v>2856</v>
      </c>
      <c r="M121" s="123"/>
      <c r="N121" s="64"/>
      <c r="O121" s="138"/>
      <c r="P121" s="198"/>
      <c r="Q121" s="114">
        <f t="shared" si="72"/>
        <v>9.592829392384382E-7</v>
      </c>
      <c r="R121" s="38">
        <f t="shared" si="73"/>
        <v>1.3517056385809498</v>
      </c>
      <c r="S121" s="86">
        <f t="shared" si="74"/>
        <v>-53.431016744938901</v>
      </c>
      <c r="T121" s="131"/>
      <c r="U121" s="84">
        <f t="shared" si="84"/>
        <v>39</v>
      </c>
      <c r="V121" s="68"/>
      <c r="W121" s="147"/>
      <c r="X121" s="156"/>
      <c r="Y121" s="84">
        <f t="shared" si="85"/>
        <v>270952</v>
      </c>
      <c r="Z121" s="68"/>
      <c r="AA121" s="66"/>
    </row>
    <row r="122" spans="2:27" x14ac:dyDescent="0.25">
      <c r="B122" s="90">
        <v>44003</v>
      </c>
      <c r="C122" s="7">
        <f t="shared" si="80"/>
        <v>191830</v>
      </c>
      <c r="D122" s="2">
        <f t="shared" si="78"/>
        <v>170323</v>
      </c>
      <c r="E122" s="39">
        <f t="shared" si="79"/>
        <v>19539.88590846915</v>
      </c>
      <c r="F122" s="7">
        <f t="shared" si="82"/>
        <v>-390117</v>
      </c>
      <c r="G122" s="2">
        <f t="shared" si="81"/>
        <v>28</v>
      </c>
      <c r="H122" s="33">
        <f t="shared" si="83"/>
        <v>273838</v>
      </c>
      <c r="I122" s="53">
        <f t="shared" si="75"/>
        <v>-11090</v>
      </c>
      <c r="J122" s="2">
        <f t="shared" si="76"/>
        <v>-11</v>
      </c>
      <c r="K122" s="33">
        <f t="shared" si="77"/>
        <v>2886</v>
      </c>
      <c r="M122" s="122"/>
      <c r="N122" s="37"/>
      <c r="O122" s="137"/>
      <c r="P122" s="197"/>
      <c r="Q122" s="112">
        <f t="shared" si="72"/>
        <v>9.592829392384382E-7</v>
      </c>
      <c r="R122" s="37">
        <f t="shared" si="73"/>
        <v>1.3623563179300047</v>
      </c>
      <c r="S122" s="85">
        <f t="shared" si="74"/>
        <v>-38.589067649122541</v>
      </c>
      <c r="T122" s="130"/>
      <c r="U122" s="81">
        <f t="shared" si="84"/>
        <v>28</v>
      </c>
      <c r="V122" s="69"/>
      <c r="W122" s="146"/>
      <c r="X122" s="155"/>
      <c r="Y122" s="81">
        <f t="shared" si="85"/>
        <v>273838</v>
      </c>
      <c r="Z122" s="69"/>
      <c r="AA122" s="65"/>
    </row>
    <row r="123" spans="2:27" x14ac:dyDescent="0.25">
      <c r="B123" s="89">
        <v>44004</v>
      </c>
      <c r="C123" s="9">
        <f t="shared" si="80"/>
        <v>191830</v>
      </c>
      <c r="D123" s="4">
        <f t="shared" si="78"/>
        <v>170323</v>
      </c>
      <c r="E123" s="40">
        <f t="shared" si="79"/>
        <v>19539.88590846915</v>
      </c>
      <c r="F123" s="9">
        <f t="shared" si="82"/>
        <v>-401328</v>
      </c>
      <c r="G123" s="4">
        <f t="shared" si="81"/>
        <v>20</v>
      </c>
      <c r="H123" s="36">
        <f t="shared" si="83"/>
        <v>276754</v>
      </c>
      <c r="I123" s="52">
        <f t="shared" si="75"/>
        <v>-11211</v>
      </c>
      <c r="J123" s="4">
        <f t="shared" si="76"/>
        <v>-8</v>
      </c>
      <c r="K123" s="36">
        <f t="shared" si="77"/>
        <v>2916</v>
      </c>
      <c r="M123" s="123"/>
      <c r="N123" s="64"/>
      <c r="O123" s="138"/>
      <c r="P123" s="198"/>
      <c r="Q123" s="114">
        <f t="shared" si="72"/>
        <v>9.592829392384382E-7</v>
      </c>
      <c r="R123" s="38">
        <f t="shared" si="73"/>
        <v>1.3731194606547159</v>
      </c>
      <c r="S123" s="86">
        <f t="shared" si="74"/>
        <v>-27.704971645523877</v>
      </c>
      <c r="T123" s="131"/>
      <c r="U123" s="84">
        <f t="shared" si="84"/>
        <v>20</v>
      </c>
      <c r="V123" s="68"/>
      <c r="W123" s="147"/>
      <c r="X123" s="156"/>
      <c r="Y123" s="84">
        <f t="shared" si="85"/>
        <v>276754</v>
      </c>
      <c r="Z123" s="68"/>
      <c r="AA123" s="66"/>
    </row>
    <row r="124" spans="2:27" x14ac:dyDescent="0.25">
      <c r="B124" s="90">
        <v>44005</v>
      </c>
      <c r="C124" s="7">
        <f t="shared" si="80"/>
        <v>191830</v>
      </c>
      <c r="D124" s="2">
        <f t="shared" si="78"/>
        <v>170323</v>
      </c>
      <c r="E124" s="39">
        <f t="shared" si="79"/>
        <v>19539.88590846915</v>
      </c>
      <c r="F124" s="7">
        <f t="shared" si="82"/>
        <v>-412661</v>
      </c>
      <c r="G124" s="2">
        <f t="shared" si="81"/>
        <v>14</v>
      </c>
      <c r="H124" s="33">
        <f t="shared" si="83"/>
        <v>279701</v>
      </c>
      <c r="I124" s="53">
        <f t="shared" si="75"/>
        <v>-11333</v>
      </c>
      <c r="J124" s="2">
        <f t="shared" si="76"/>
        <v>-6</v>
      </c>
      <c r="K124" s="33">
        <f t="shared" si="77"/>
        <v>2947</v>
      </c>
      <c r="M124" s="122"/>
      <c r="N124" s="37"/>
      <c r="O124" s="137"/>
      <c r="P124" s="197"/>
      <c r="Q124" s="112">
        <f t="shared" si="72"/>
        <v>9.592829392384382E-7</v>
      </c>
      <c r="R124" s="37">
        <f t="shared" si="73"/>
        <v>1.383996985449703</v>
      </c>
      <c r="S124" s="85">
        <f t="shared" si="74"/>
        <v>-19.789265461088483</v>
      </c>
      <c r="T124" s="130"/>
      <c r="U124" s="81">
        <f t="shared" si="84"/>
        <v>14</v>
      </c>
      <c r="V124" s="69"/>
      <c r="W124" s="146"/>
      <c r="X124" s="155"/>
      <c r="Y124" s="81">
        <f t="shared" si="85"/>
        <v>279701</v>
      </c>
      <c r="Z124" s="69"/>
      <c r="AA124" s="65"/>
    </row>
    <row r="125" spans="2:27" x14ac:dyDescent="0.25">
      <c r="B125" s="89">
        <v>44006</v>
      </c>
      <c r="C125" s="9">
        <f t="shared" si="80"/>
        <v>191830</v>
      </c>
      <c r="D125" s="4">
        <f t="shared" si="78"/>
        <v>170323</v>
      </c>
      <c r="E125" s="40">
        <f t="shared" si="79"/>
        <v>19539.88590846915</v>
      </c>
      <c r="F125" s="9">
        <f t="shared" si="82"/>
        <v>-424117</v>
      </c>
      <c r="G125" s="4">
        <f t="shared" si="81"/>
        <v>9</v>
      </c>
      <c r="H125" s="36">
        <f t="shared" si="83"/>
        <v>282679</v>
      </c>
      <c r="I125" s="52">
        <f t="shared" si="75"/>
        <v>-11456</v>
      </c>
      <c r="J125" s="4">
        <f t="shared" si="76"/>
        <v>-5</v>
      </c>
      <c r="K125" s="36">
        <f t="shared" si="77"/>
        <v>2978</v>
      </c>
      <c r="M125" s="123"/>
      <c r="N125" s="64"/>
      <c r="O125" s="138"/>
      <c r="P125" s="198"/>
      <c r="Q125" s="114">
        <f t="shared" si="72"/>
        <v>9.592829392384382E-7</v>
      </c>
      <c r="R125" s="38">
        <f t="shared" si="73"/>
        <v>1.3949908503125092</v>
      </c>
      <c r="S125" s="86">
        <f t="shared" si="74"/>
        <v>-13.852485822761938</v>
      </c>
      <c r="T125" s="131"/>
      <c r="U125" s="84">
        <f t="shared" si="84"/>
        <v>9</v>
      </c>
      <c r="V125" s="68"/>
      <c r="W125" s="147"/>
      <c r="X125" s="156"/>
      <c r="Y125" s="84">
        <f t="shared" si="85"/>
        <v>282679</v>
      </c>
      <c r="Z125" s="68"/>
      <c r="AA125" s="66"/>
    </row>
    <row r="126" spans="2:27" x14ac:dyDescent="0.25">
      <c r="B126" s="90">
        <v>44007</v>
      </c>
      <c r="C126" s="7">
        <f t="shared" si="80"/>
        <v>191830</v>
      </c>
      <c r="D126" s="2">
        <f t="shared" si="78"/>
        <v>170323</v>
      </c>
      <c r="E126" s="39">
        <f t="shared" si="79"/>
        <v>19539.88590846915</v>
      </c>
      <c r="F126" s="7">
        <f t="shared" si="82"/>
        <v>-435696</v>
      </c>
      <c r="G126" s="2">
        <f t="shared" si="81"/>
        <v>6</v>
      </c>
      <c r="H126" s="33">
        <f t="shared" si="83"/>
        <v>285689</v>
      </c>
      <c r="I126" s="53">
        <f t="shared" si="75"/>
        <v>-11579</v>
      </c>
      <c r="J126" s="2">
        <f t="shared" si="76"/>
        <v>-3</v>
      </c>
      <c r="K126" s="33">
        <f t="shared" si="77"/>
        <v>3010</v>
      </c>
      <c r="M126" s="122"/>
      <c r="N126" s="37"/>
      <c r="O126" s="137"/>
      <c r="P126" s="197"/>
      <c r="Q126" s="112">
        <f t="shared" si="72"/>
        <v>9.592829392384382E-7</v>
      </c>
      <c r="R126" s="37">
        <f t="shared" si="73"/>
        <v>1.4061029739377551</v>
      </c>
      <c r="S126" s="85">
        <f t="shared" si="74"/>
        <v>-8.9051694574898175</v>
      </c>
      <c r="T126" s="130"/>
      <c r="U126" s="81">
        <f t="shared" si="84"/>
        <v>6</v>
      </c>
      <c r="V126" s="69"/>
      <c r="W126" s="146"/>
      <c r="X126" s="155"/>
      <c r="Y126" s="81">
        <f t="shared" si="85"/>
        <v>285689</v>
      </c>
      <c r="Z126" s="69"/>
      <c r="AA126" s="65"/>
    </row>
    <row r="127" spans="2:27" x14ac:dyDescent="0.25">
      <c r="B127" s="89">
        <v>44008</v>
      </c>
      <c r="C127" s="9">
        <f t="shared" si="80"/>
        <v>191830</v>
      </c>
      <c r="D127" s="4">
        <f t="shared" si="78"/>
        <v>170323</v>
      </c>
      <c r="E127" s="40">
        <f t="shared" si="79"/>
        <v>19539.88590846915</v>
      </c>
      <c r="F127" s="9">
        <f t="shared" si="82"/>
        <v>-447399</v>
      </c>
      <c r="G127" s="4">
        <f t="shared" si="81"/>
        <v>4</v>
      </c>
      <c r="H127" s="36">
        <f t="shared" si="83"/>
        <v>288731</v>
      </c>
      <c r="I127" s="52">
        <f t="shared" si="75"/>
        <v>-11703</v>
      </c>
      <c r="J127" s="4">
        <f t="shared" si="76"/>
        <v>-2</v>
      </c>
      <c r="K127" s="36">
        <f t="shared" si="77"/>
        <v>3042</v>
      </c>
      <c r="M127" s="123"/>
      <c r="N127" s="64"/>
      <c r="O127" s="138"/>
      <c r="P127" s="198"/>
      <c r="Q127" s="114">
        <f t="shared" si="72"/>
        <v>9.592829392384382E-7</v>
      </c>
      <c r="R127" s="38">
        <f t="shared" si="73"/>
        <v>1.417332436281054</v>
      </c>
      <c r="S127" s="86">
        <f t="shared" si="74"/>
        <v>-5.936779638326545</v>
      </c>
      <c r="T127" s="131"/>
      <c r="U127" s="84">
        <f t="shared" si="84"/>
        <v>4</v>
      </c>
      <c r="V127" s="68"/>
      <c r="W127" s="147"/>
      <c r="X127" s="156"/>
      <c r="Y127" s="84">
        <f t="shared" si="85"/>
        <v>288731</v>
      </c>
      <c r="Z127" s="68"/>
      <c r="AA127" s="66"/>
    </row>
    <row r="128" spans="2:27" x14ac:dyDescent="0.25">
      <c r="B128" s="90">
        <v>44009</v>
      </c>
      <c r="C128" s="7">
        <f t="shared" si="80"/>
        <v>191830</v>
      </c>
      <c r="D128" s="2">
        <f t="shared" si="78"/>
        <v>170323</v>
      </c>
      <c r="E128" s="39">
        <f t="shared" si="79"/>
        <v>19539.88590846915</v>
      </c>
      <c r="F128" s="7">
        <f t="shared" si="82"/>
        <v>-459227</v>
      </c>
      <c r="G128" s="2">
        <f t="shared" si="81"/>
        <v>2</v>
      </c>
      <c r="H128" s="33">
        <f t="shared" si="83"/>
        <v>291805</v>
      </c>
      <c r="I128" s="53">
        <f t="shared" si="75"/>
        <v>-11828</v>
      </c>
      <c r="J128" s="2">
        <f t="shared" si="76"/>
        <v>-2</v>
      </c>
      <c r="K128" s="33">
        <f t="shared" si="77"/>
        <v>3074</v>
      </c>
      <c r="M128" s="122"/>
      <c r="N128" s="37"/>
      <c r="O128" s="137"/>
      <c r="P128" s="197"/>
      <c r="Q128" s="112">
        <f t="shared" si="72"/>
        <v>9.592829392384382E-7</v>
      </c>
      <c r="R128" s="37">
        <f t="shared" si="73"/>
        <v>1.4286811560370258</v>
      </c>
      <c r="S128" s="85">
        <f t="shared" si="74"/>
        <v>-3.9578530922176967</v>
      </c>
      <c r="T128" s="130"/>
      <c r="U128" s="81">
        <f t="shared" si="84"/>
        <v>2</v>
      </c>
      <c r="V128" s="69"/>
      <c r="W128" s="146"/>
      <c r="X128" s="155"/>
      <c r="Y128" s="81">
        <f t="shared" si="85"/>
        <v>291805</v>
      </c>
      <c r="Z128" s="69"/>
      <c r="AA128" s="65"/>
    </row>
    <row r="129" spans="2:27" x14ac:dyDescent="0.25">
      <c r="B129" s="89">
        <v>44010</v>
      </c>
      <c r="C129" s="9">
        <f t="shared" si="80"/>
        <v>191830</v>
      </c>
      <c r="D129" s="4">
        <f t="shared" si="78"/>
        <v>170323</v>
      </c>
      <c r="E129" s="40">
        <f t="shared" si="79"/>
        <v>19539.88590846915</v>
      </c>
      <c r="F129" s="9">
        <f t="shared" si="82"/>
        <v>-471182</v>
      </c>
      <c r="G129" s="4">
        <f t="shared" si="81"/>
        <v>1</v>
      </c>
      <c r="H129" s="36">
        <f t="shared" si="83"/>
        <v>294912</v>
      </c>
      <c r="I129" s="52">
        <f t="shared" si="75"/>
        <v>-11955</v>
      </c>
      <c r="J129" s="4">
        <f t="shared" si="76"/>
        <v>-1</v>
      </c>
      <c r="K129" s="36">
        <f t="shared" si="77"/>
        <v>3107</v>
      </c>
      <c r="M129" s="123"/>
      <c r="N129" s="64"/>
      <c r="O129" s="138"/>
      <c r="P129" s="198"/>
      <c r="Q129" s="114">
        <f t="shared" si="72"/>
        <v>9.592829392384382E-7</v>
      </c>
      <c r="R129" s="38">
        <f t="shared" si="73"/>
        <v>1.4401510519002902</v>
      </c>
      <c r="S129" s="86">
        <f t="shared" si="74"/>
        <v>-1.9789265461088483</v>
      </c>
      <c r="T129" s="131"/>
      <c r="U129" s="84">
        <f t="shared" si="84"/>
        <v>1</v>
      </c>
      <c r="V129" s="68"/>
      <c r="W129" s="147"/>
      <c r="X129" s="156"/>
      <c r="Y129" s="84">
        <f t="shared" si="85"/>
        <v>294912</v>
      </c>
      <c r="Z129" s="68"/>
      <c r="AA129" s="66"/>
    </row>
    <row r="130" spans="2:27" x14ac:dyDescent="0.25">
      <c r="B130" s="90">
        <v>44011</v>
      </c>
      <c r="C130" s="7">
        <f t="shared" si="80"/>
        <v>191830</v>
      </c>
      <c r="D130" s="2">
        <f t="shared" si="78"/>
        <v>170323</v>
      </c>
      <c r="E130" s="39">
        <f t="shared" si="79"/>
        <v>19539.88590846915</v>
      </c>
      <c r="F130" s="7">
        <f t="shared" si="82"/>
        <v>-483265</v>
      </c>
      <c r="G130" s="2">
        <f t="shared" si="81"/>
        <v>0</v>
      </c>
      <c r="H130" s="33">
        <f t="shared" si="83"/>
        <v>298052</v>
      </c>
      <c r="I130" s="53">
        <f t="shared" si="75"/>
        <v>-12083</v>
      </c>
      <c r="J130" s="2">
        <f t="shared" si="76"/>
        <v>-1</v>
      </c>
      <c r="K130" s="33">
        <f t="shared" si="77"/>
        <v>3140</v>
      </c>
      <c r="M130" s="122"/>
      <c r="N130" s="37"/>
      <c r="O130" s="137"/>
      <c r="P130" s="197"/>
      <c r="Q130" s="112">
        <f t="shared" si="72"/>
        <v>9.592829392384382E-7</v>
      </c>
      <c r="R130" s="37">
        <f t="shared" si="73"/>
        <v>1.4517431225210808</v>
      </c>
      <c r="S130" s="85">
        <f t="shared" si="74"/>
        <v>-0.98946327305442416</v>
      </c>
      <c r="T130" s="130"/>
      <c r="U130" s="81">
        <f t="shared" si="84"/>
        <v>0</v>
      </c>
      <c r="V130" s="69"/>
      <c r="W130" s="146"/>
      <c r="X130" s="155"/>
      <c r="Y130" s="81">
        <f t="shared" si="85"/>
        <v>298052</v>
      </c>
      <c r="Z130" s="69"/>
      <c r="AA130" s="65"/>
    </row>
    <row r="131" spans="2:27" x14ac:dyDescent="0.25">
      <c r="B131" s="89">
        <v>44012</v>
      </c>
      <c r="C131" s="9">
        <f t="shared" si="80"/>
        <v>191830</v>
      </c>
      <c r="D131" s="4">
        <f t="shared" si="78"/>
        <v>170323</v>
      </c>
      <c r="E131" s="40">
        <f t="shared" si="79"/>
        <v>19539.88590846915</v>
      </c>
      <c r="F131" s="9">
        <f t="shared" si="82"/>
        <v>-495476</v>
      </c>
      <c r="G131" s="4">
        <f t="shared" si="81"/>
        <v>0</v>
      </c>
      <c r="H131" s="36">
        <f t="shared" si="83"/>
        <v>301225</v>
      </c>
      <c r="I131" s="52">
        <f t="shared" si="75"/>
        <v>-12211</v>
      </c>
      <c r="J131" s="4">
        <f t="shared" si="76"/>
        <v>0</v>
      </c>
      <c r="K131" s="36">
        <f t="shared" si="77"/>
        <v>3173</v>
      </c>
      <c r="M131" s="123"/>
      <c r="N131" s="64"/>
      <c r="O131" s="138"/>
      <c r="P131" s="198"/>
      <c r="Q131" s="114">
        <f t="shared" si="72"/>
        <v>9.592829392384382E-7</v>
      </c>
      <c r="R131" s="38">
        <f t="shared" si="73"/>
        <v>1.4634592865940175</v>
      </c>
      <c r="S131" s="86">
        <f t="shared" si="74"/>
        <v>0</v>
      </c>
      <c r="T131" s="131"/>
      <c r="U131" s="84">
        <f t="shared" si="84"/>
        <v>0</v>
      </c>
      <c r="V131" s="68"/>
      <c r="W131" s="147"/>
      <c r="X131" s="156"/>
      <c r="Y131" s="84">
        <f t="shared" si="85"/>
        <v>301225</v>
      </c>
      <c r="Z131" s="68"/>
      <c r="AA131" s="66"/>
    </row>
    <row r="132" spans="2:27" x14ac:dyDescent="0.25">
      <c r="B132" s="90">
        <v>44013</v>
      </c>
      <c r="C132" s="7">
        <f t="shared" si="80"/>
        <v>191830</v>
      </c>
      <c r="D132" s="2">
        <f t="shared" si="78"/>
        <v>170323</v>
      </c>
      <c r="E132" s="39">
        <f t="shared" si="79"/>
        <v>19539.88590846915</v>
      </c>
      <c r="F132" s="7">
        <f t="shared" si="82"/>
        <v>-507817</v>
      </c>
      <c r="G132" s="2">
        <f t="shared" si="81"/>
        <v>0</v>
      </c>
      <c r="H132" s="33">
        <f t="shared" si="83"/>
        <v>304432</v>
      </c>
      <c r="I132" s="53">
        <f t="shared" si="75"/>
        <v>-12341</v>
      </c>
      <c r="J132" s="2">
        <f t="shared" si="76"/>
        <v>0</v>
      </c>
      <c r="K132" s="33">
        <f t="shared" si="77"/>
        <v>3207</v>
      </c>
      <c r="M132" s="122"/>
      <c r="N132" s="37"/>
      <c r="O132" s="137"/>
      <c r="P132" s="197"/>
      <c r="Q132" s="112">
        <f t="shared" si="72"/>
        <v>9.592829392384382E-7</v>
      </c>
      <c r="R132" s="37">
        <f t="shared" si="73"/>
        <v>1.4752985847717901</v>
      </c>
      <c r="S132" s="85">
        <f t="shared" si="74"/>
        <v>0</v>
      </c>
      <c r="T132" s="130"/>
      <c r="U132" s="81">
        <f t="shared" si="84"/>
        <v>0</v>
      </c>
      <c r="V132" s="69"/>
      <c r="W132" s="146"/>
      <c r="X132" s="155"/>
      <c r="Y132" s="81">
        <f t="shared" si="85"/>
        <v>304432</v>
      </c>
      <c r="Z132" s="69"/>
      <c r="AA132" s="65"/>
    </row>
    <row r="133" spans="2:27" x14ac:dyDescent="0.25">
      <c r="B133" s="89">
        <v>44014</v>
      </c>
      <c r="C133" s="9">
        <f t="shared" si="80"/>
        <v>191830</v>
      </c>
      <c r="D133" s="4">
        <f t="shared" si="78"/>
        <v>170323</v>
      </c>
      <c r="E133" s="40">
        <f t="shared" si="79"/>
        <v>19539.88590846915</v>
      </c>
      <c r="F133" s="9">
        <f t="shared" si="82"/>
        <v>-520290</v>
      </c>
      <c r="G133" s="4">
        <f t="shared" si="81"/>
        <v>0</v>
      </c>
      <c r="H133" s="36">
        <f t="shared" si="83"/>
        <v>307673</v>
      </c>
      <c r="I133" s="52">
        <f t="shared" si="75"/>
        <v>-12473</v>
      </c>
      <c r="J133" s="4">
        <f t="shared" si="76"/>
        <v>0</v>
      </c>
      <c r="K133" s="36">
        <f t="shared" si="77"/>
        <v>3241</v>
      </c>
      <c r="M133" s="123"/>
      <c r="N133" s="64"/>
      <c r="O133" s="138"/>
      <c r="P133" s="198"/>
      <c r="Q133" s="114">
        <f t="shared" si="72"/>
        <v>9.592829392384382E-7</v>
      </c>
      <c r="R133" s="38">
        <f t="shared" si="73"/>
        <v>1.4872639343992524</v>
      </c>
      <c r="S133" s="86">
        <f t="shared" si="74"/>
        <v>0</v>
      </c>
      <c r="T133" s="131"/>
      <c r="U133" s="84">
        <f t="shared" si="84"/>
        <v>0</v>
      </c>
      <c r="V133" s="68"/>
      <c r="W133" s="147"/>
      <c r="X133" s="156"/>
      <c r="Y133" s="84">
        <f t="shared" si="85"/>
        <v>307673</v>
      </c>
      <c r="Z133" s="68"/>
      <c r="AA133" s="66"/>
    </row>
    <row r="134" spans="2:27" x14ac:dyDescent="0.25">
      <c r="B134" s="90">
        <v>44015</v>
      </c>
      <c r="C134" s="7">
        <f t="shared" si="80"/>
        <v>191830</v>
      </c>
      <c r="D134" s="2">
        <f t="shared" si="78"/>
        <v>170323</v>
      </c>
      <c r="E134" s="39">
        <f t="shared" si="79"/>
        <v>19539.88590846915</v>
      </c>
      <c r="F134" s="7">
        <f t="shared" si="82"/>
        <v>-532895</v>
      </c>
      <c r="G134" s="2">
        <f t="shared" si="81"/>
        <v>0</v>
      </c>
      <c r="H134" s="33">
        <f t="shared" si="83"/>
        <v>310949</v>
      </c>
      <c r="I134" s="53">
        <f t="shared" si="75"/>
        <v>-12605</v>
      </c>
      <c r="J134" s="2">
        <f t="shared" si="76"/>
        <v>0</v>
      </c>
      <c r="K134" s="33">
        <f t="shared" si="77"/>
        <v>3276</v>
      </c>
      <c r="M134" s="122"/>
      <c r="N134" s="37"/>
      <c r="O134" s="137"/>
      <c r="P134" s="197"/>
      <c r="Q134" s="112">
        <f t="shared" si="72"/>
        <v>9.592829392384382E-7</v>
      </c>
      <c r="R134" s="37">
        <f t="shared" si="73"/>
        <v>1.4993572541710236</v>
      </c>
      <c r="S134" s="85">
        <f t="shared" si="74"/>
        <v>0</v>
      </c>
      <c r="T134" s="130"/>
      <c r="U134" s="81">
        <f t="shared" si="84"/>
        <v>0</v>
      </c>
      <c r="V134" s="69"/>
      <c r="W134" s="146"/>
      <c r="X134" s="155"/>
      <c r="Y134" s="81">
        <f t="shared" si="85"/>
        <v>310949</v>
      </c>
      <c r="Z134" s="69"/>
      <c r="AA134" s="65"/>
    </row>
    <row r="135" spans="2:27" x14ac:dyDescent="0.25">
      <c r="B135" s="89">
        <v>44016</v>
      </c>
      <c r="C135" s="9">
        <f t="shared" si="80"/>
        <v>191830</v>
      </c>
      <c r="D135" s="4">
        <f t="shared" si="78"/>
        <v>170323</v>
      </c>
      <c r="E135" s="40">
        <f t="shared" si="79"/>
        <v>19539.88590846915</v>
      </c>
      <c r="F135" s="9">
        <f t="shared" si="82"/>
        <v>-545635</v>
      </c>
      <c r="G135" s="4">
        <f t="shared" si="81"/>
        <v>0</v>
      </c>
      <c r="H135" s="36">
        <f t="shared" si="83"/>
        <v>314260</v>
      </c>
      <c r="I135" s="52">
        <f t="shared" si="75"/>
        <v>-12740</v>
      </c>
      <c r="J135" s="4">
        <f t="shared" si="76"/>
        <v>0</v>
      </c>
      <c r="K135" s="36">
        <f t="shared" si="77"/>
        <v>3311</v>
      </c>
      <c r="M135" s="123"/>
      <c r="N135" s="64"/>
      <c r="O135" s="138"/>
      <c r="P135" s="198"/>
      <c r="Q135" s="114">
        <f t="shared" si="72"/>
        <v>9.592829392384382E-7</v>
      </c>
      <c r="R135" s="38">
        <f t="shared" si="73"/>
        <v>1.5115785833900279</v>
      </c>
      <c r="S135" s="86">
        <f t="shared" si="74"/>
        <v>0</v>
      </c>
      <c r="T135" s="131"/>
      <c r="U135" s="84">
        <f t="shared" si="84"/>
        <v>0</v>
      </c>
      <c r="V135" s="68"/>
      <c r="W135" s="147"/>
      <c r="X135" s="156"/>
      <c r="Y135" s="84">
        <f t="shared" si="85"/>
        <v>314260</v>
      </c>
      <c r="Z135" s="68"/>
      <c r="AA135" s="66"/>
    </row>
    <row r="136" spans="2:27" x14ac:dyDescent="0.25">
      <c r="B136" s="90">
        <v>44017</v>
      </c>
      <c r="C136" s="7">
        <f t="shared" si="80"/>
        <v>191830</v>
      </c>
      <c r="D136" s="2">
        <f t="shared" si="78"/>
        <v>170323</v>
      </c>
      <c r="E136" s="39">
        <f t="shared" si="79"/>
        <v>19539.88590846915</v>
      </c>
      <c r="F136" s="7">
        <f t="shared" si="82"/>
        <v>-558510</v>
      </c>
      <c r="G136" s="2">
        <f t="shared" si="81"/>
        <v>0</v>
      </c>
      <c r="H136" s="33">
        <f t="shared" si="83"/>
        <v>317606</v>
      </c>
      <c r="I136" s="53">
        <f t="shared" si="75"/>
        <v>-12875</v>
      </c>
      <c r="J136" s="2">
        <f t="shared" si="76"/>
        <v>0</v>
      </c>
      <c r="K136" s="33">
        <f t="shared" si="77"/>
        <v>3346</v>
      </c>
      <c r="M136" s="122"/>
      <c r="N136" s="37"/>
      <c r="O136" s="137"/>
      <c r="P136" s="197"/>
      <c r="Q136" s="112">
        <f t="shared" si="72"/>
        <v>9.592829392384382E-7</v>
      </c>
      <c r="R136" s="37">
        <f t="shared" si="73"/>
        <v>1.5239308000981948</v>
      </c>
      <c r="S136" s="85">
        <f t="shared" si="74"/>
        <v>0</v>
      </c>
      <c r="T136" s="130"/>
      <c r="U136" s="81">
        <f t="shared" si="84"/>
        <v>0</v>
      </c>
      <c r="V136" s="69"/>
      <c r="W136" s="146"/>
      <c r="X136" s="155"/>
      <c r="Y136" s="81">
        <f t="shared" si="85"/>
        <v>317606</v>
      </c>
      <c r="Z136" s="69"/>
      <c r="AA136" s="65"/>
    </row>
    <row r="137" spans="2:27" x14ac:dyDescent="0.25">
      <c r="B137" s="89">
        <v>44018</v>
      </c>
      <c r="C137" s="9">
        <f t="shared" si="80"/>
        <v>191830</v>
      </c>
      <c r="D137" s="4">
        <f t="shared" si="78"/>
        <v>170323</v>
      </c>
      <c r="E137" s="40">
        <f t="shared" si="79"/>
        <v>19539.88590846915</v>
      </c>
      <c r="F137" s="9">
        <f t="shared" si="82"/>
        <v>-571522</v>
      </c>
      <c r="G137" s="4">
        <f t="shared" si="81"/>
        <v>0</v>
      </c>
      <c r="H137" s="36">
        <f t="shared" si="83"/>
        <v>320988</v>
      </c>
      <c r="I137" s="52">
        <f t="shared" si="75"/>
        <v>-13012</v>
      </c>
      <c r="J137" s="4">
        <f t="shared" si="76"/>
        <v>0</v>
      </c>
      <c r="K137" s="36">
        <f t="shared" si="77"/>
        <v>3382</v>
      </c>
      <c r="M137" s="123"/>
      <c r="N137" s="64"/>
      <c r="O137" s="138"/>
      <c r="P137" s="198"/>
      <c r="Q137" s="114">
        <f t="shared" si="72"/>
        <v>9.592829392384382E-7</v>
      </c>
      <c r="R137" s="38">
        <f t="shared" si="73"/>
        <v>1.5364139042955243</v>
      </c>
      <c r="S137" s="86">
        <f t="shared" si="74"/>
        <v>0</v>
      </c>
      <c r="T137" s="131"/>
      <c r="U137" s="84">
        <f t="shared" si="84"/>
        <v>0</v>
      </c>
      <c r="V137" s="68"/>
      <c r="W137" s="147"/>
      <c r="X137" s="156"/>
      <c r="Y137" s="84">
        <f t="shared" si="85"/>
        <v>320988</v>
      </c>
      <c r="Z137" s="68"/>
      <c r="AA137" s="66"/>
    </row>
    <row r="138" spans="2:27" x14ac:dyDescent="0.25">
      <c r="B138" s="90">
        <v>44019</v>
      </c>
      <c r="C138" s="7">
        <f t="shared" si="80"/>
        <v>191830</v>
      </c>
      <c r="D138" s="2">
        <f t="shared" si="78"/>
        <v>170323</v>
      </c>
      <c r="E138" s="39">
        <f t="shared" si="79"/>
        <v>19539.88590846915</v>
      </c>
      <c r="F138" s="7">
        <f t="shared" si="82"/>
        <v>-584673</v>
      </c>
      <c r="G138" s="2">
        <f t="shared" si="81"/>
        <v>0</v>
      </c>
      <c r="H138" s="33">
        <f t="shared" si="83"/>
        <v>324406</v>
      </c>
      <c r="I138" s="53">
        <f t="shared" si="75"/>
        <v>-13151</v>
      </c>
      <c r="J138" s="2">
        <f t="shared" si="76"/>
        <v>0</v>
      </c>
      <c r="K138" s="33">
        <f t="shared" si="77"/>
        <v>3418</v>
      </c>
      <c r="M138" s="122"/>
      <c r="N138" s="37"/>
      <c r="O138" s="137"/>
      <c r="P138" s="197"/>
      <c r="Q138" s="112">
        <f t="shared" si="72"/>
        <v>9.592829392384382E-7</v>
      </c>
      <c r="R138" s="37">
        <f t="shared" si="73"/>
        <v>1.5490298539795599</v>
      </c>
      <c r="S138" s="85">
        <f t="shared" si="74"/>
        <v>0</v>
      </c>
      <c r="T138" s="130"/>
      <c r="U138" s="81">
        <f t="shared" si="84"/>
        <v>0</v>
      </c>
      <c r="V138" s="69"/>
      <c r="W138" s="146"/>
      <c r="X138" s="155"/>
      <c r="Y138" s="81">
        <f t="shared" si="85"/>
        <v>324406</v>
      </c>
      <c r="Z138" s="69"/>
      <c r="AA138" s="65"/>
    </row>
    <row r="139" spans="2:27" x14ac:dyDescent="0.25">
      <c r="B139" s="89">
        <v>44020</v>
      </c>
      <c r="C139" s="9">
        <f t="shared" si="80"/>
        <v>191830</v>
      </c>
      <c r="D139" s="4">
        <f t="shared" si="78"/>
        <v>170323</v>
      </c>
      <c r="E139" s="40">
        <f t="shared" si="79"/>
        <v>19539.88590846915</v>
      </c>
      <c r="F139" s="9">
        <f t="shared" si="82"/>
        <v>-597964</v>
      </c>
      <c r="G139" s="4">
        <f t="shared" si="81"/>
        <v>0</v>
      </c>
      <c r="H139" s="36">
        <f t="shared" si="83"/>
        <v>327860</v>
      </c>
      <c r="I139" s="52">
        <f t="shared" si="75"/>
        <v>-13291</v>
      </c>
      <c r="J139" s="4">
        <f t="shared" si="76"/>
        <v>0</v>
      </c>
      <c r="K139" s="36">
        <f t="shared" si="77"/>
        <v>3454</v>
      </c>
      <c r="M139" s="123"/>
      <c r="N139" s="64"/>
      <c r="O139" s="138"/>
      <c r="P139" s="198"/>
      <c r="Q139" s="114">
        <f t="shared" si="72"/>
        <v>9.592829392384382E-7</v>
      </c>
      <c r="R139" s="38">
        <f t="shared" si="73"/>
        <v>1.561780567844921</v>
      </c>
      <c r="S139" s="86">
        <f t="shared" si="74"/>
        <v>0</v>
      </c>
      <c r="T139" s="131"/>
      <c r="U139" s="84">
        <f t="shared" si="84"/>
        <v>0</v>
      </c>
      <c r="V139" s="68"/>
      <c r="W139" s="147"/>
      <c r="X139" s="156"/>
      <c r="Y139" s="84">
        <f t="shared" si="85"/>
        <v>327860</v>
      </c>
      <c r="Z139" s="68"/>
      <c r="AA139" s="66"/>
    </row>
    <row r="140" spans="2:27" x14ac:dyDescent="0.25">
      <c r="B140" s="90">
        <v>44021</v>
      </c>
      <c r="C140" s="7">
        <f t="shared" si="80"/>
        <v>191830</v>
      </c>
      <c r="D140" s="2">
        <f t="shared" si="78"/>
        <v>170323</v>
      </c>
      <c r="E140" s="39">
        <f t="shared" si="79"/>
        <v>19539.88590846915</v>
      </c>
      <c r="F140" s="7">
        <f t="shared" si="82"/>
        <v>-611396</v>
      </c>
      <c r="G140" s="2">
        <f t="shared" si="81"/>
        <v>0</v>
      </c>
      <c r="H140" s="33">
        <f t="shared" si="83"/>
        <v>331351</v>
      </c>
      <c r="I140" s="53">
        <f t="shared" si="75"/>
        <v>-13432</v>
      </c>
      <c r="J140" s="2">
        <f t="shared" si="76"/>
        <v>0</v>
      </c>
      <c r="K140" s="33">
        <f t="shared" si="77"/>
        <v>3491</v>
      </c>
      <c r="M140" s="122"/>
      <c r="N140" s="37"/>
      <c r="O140" s="137"/>
      <c r="P140" s="197"/>
      <c r="Q140" s="112">
        <f t="shared" si="72"/>
        <v>9.592829392384382E-7</v>
      </c>
      <c r="R140" s="37">
        <f t="shared" si="73"/>
        <v>1.5746670052389176</v>
      </c>
      <c r="S140" s="85">
        <f t="shared" si="74"/>
        <v>0</v>
      </c>
      <c r="T140" s="130"/>
      <c r="U140" s="81">
        <f t="shared" si="84"/>
        <v>0</v>
      </c>
      <c r="V140" s="69"/>
      <c r="W140" s="146"/>
      <c r="X140" s="155"/>
      <c r="Y140" s="81">
        <f t="shared" si="85"/>
        <v>331351</v>
      </c>
      <c r="Z140" s="69"/>
      <c r="AA140" s="65"/>
    </row>
    <row r="141" spans="2:27" x14ac:dyDescent="0.25">
      <c r="B141" s="89">
        <v>44022</v>
      </c>
      <c r="C141" s="9">
        <f t="shared" si="80"/>
        <v>191830</v>
      </c>
      <c r="D141" s="4">
        <f t="shared" si="78"/>
        <v>170323</v>
      </c>
      <c r="E141" s="40">
        <f t="shared" si="79"/>
        <v>19539.88590846915</v>
      </c>
      <c r="F141" s="9">
        <f t="shared" si="82"/>
        <v>-624971</v>
      </c>
      <c r="G141" s="4">
        <f t="shared" si="81"/>
        <v>0</v>
      </c>
      <c r="H141" s="36">
        <f t="shared" si="83"/>
        <v>334879</v>
      </c>
      <c r="I141" s="52">
        <f t="shared" si="75"/>
        <v>-13575</v>
      </c>
      <c r="J141" s="4">
        <f t="shared" si="76"/>
        <v>0</v>
      </c>
      <c r="K141" s="36">
        <f t="shared" si="77"/>
        <v>3528</v>
      </c>
      <c r="M141" s="123"/>
      <c r="N141" s="64"/>
      <c r="O141" s="138"/>
      <c r="P141" s="198"/>
      <c r="Q141" s="114">
        <f t="shared" si="72"/>
        <v>9.592829392384382E-7</v>
      </c>
      <c r="R141" s="38">
        <f t="shared" si="73"/>
        <v>1.5876901648117836</v>
      </c>
      <c r="S141" s="86">
        <f t="shared" si="74"/>
        <v>0</v>
      </c>
      <c r="T141" s="131"/>
      <c r="U141" s="84">
        <f t="shared" si="84"/>
        <v>0</v>
      </c>
      <c r="V141" s="68"/>
      <c r="W141" s="147"/>
      <c r="X141" s="156"/>
      <c r="Y141" s="84">
        <f t="shared" si="85"/>
        <v>334879</v>
      </c>
      <c r="Z141" s="68"/>
      <c r="AA141" s="66"/>
    </row>
    <row r="142" spans="2:27" x14ac:dyDescent="0.25">
      <c r="B142" s="90">
        <v>44023</v>
      </c>
      <c r="C142" s="7">
        <f t="shared" si="80"/>
        <v>191830</v>
      </c>
      <c r="D142" s="2">
        <f t="shared" si="78"/>
        <v>170323</v>
      </c>
      <c r="E142" s="39">
        <f t="shared" si="79"/>
        <v>19539.88590846915</v>
      </c>
      <c r="F142" s="7">
        <f t="shared" si="82"/>
        <v>-638691</v>
      </c>
      <c r="G142" s="2">
        <f t="shared" si="81"/>
        <v>0</v>
      </c>
      <c r="H142" s="33">
        <f t="shared" si="83"/>
        <v>338445</v>
      </c>
      <c r="I142" s="53">
        <f t="shared" si="75"/>
        <v>-13720</v>
      </c>
      <c r="J142" s="2">
        <f t="shared" si="76"/>
        <v>0</v>
      </c>
      <c r="K142" s="33">
        <f t="shared" si="77"/>
        <v>3566</v>
      </c>
      <c r="M142" s="122"/>
      <c r="N142" s="37"/>
      <c r="O142" s="137"/>
      <c r="P142" s="197"/>
      <c r="Q142" s="112">
        <f t="shared" si="72"/>
        <v>9.592829392384382E-7</v>
      </c>
      <c r="R142" s="37">
        <f t="shared" si="73"/>
        <v>1.6008519652581381</v>
      </c>
      <c r="S142" s="85">
        <f t="shared" si="74"/>
        <v>0</v>
      </c>
      <c r="T142" s="130"/>
      <c r="U142" s="81">
        <f t="shared" si="84"/>
        <v>0</v>
      </c>
      <c r="V142" s="69"/>
      <c r="W142" s="146"/>
      <c r="X142" s="155"/>
      <c r="Y142" s="81">
        <f t="shared" si="85"/>
        <v>338445</v>
      </c>
      <c r="Z142" s="69"/>
      <c r="AA142" s="65"/>
    </row>
    <row r="143" spans="2:27" x14ac:dyDescent="0.25">
      <c r="B143" s="89">
        <v>44024</v>
      </c>
      <c r="C143" s="9">
        <f t="shared" si="80"/>
        <v>191830</v>
      </c>
      <c r="D143" s="4">
        <f t="shared" si="78"/>
        <v>170323</v>
      </c>
      <c r="E143" s="40">
        <f t="shared" si="79"/>
        <v>19539.88590846915</v>
      </c>
      <c r="F143" s="9">
        <f t="shared" si="82"/>
        <v>-652557</v>
      </c>
      <c r="G143" s="4">
        <f t="shared" si="81"/>
        <v>0</v>
      </c>
      <c r="H143" s="36">
        <f t="shared" si="83"/>
        <v>342049</v>
      </c>
      <c r="I143" s="52">
        <f t="shared" si="75"/>
        <v>-13866</v>
      </c>
      <c r="J143" s="4">
        <f t="shared" si="76"/>
        <v>0</v>
      </c>
      <c r="K143" s="36">
        <f t="shared" si="77"/>
        <v>3604</v>
      </c>
      <c r="M143" s="123"/>
      <c r="N143" s="64"/>
      <c r="O143" s="138"/>
      <c r="P143" s="198"/>
      <c r="Q143" s="114">
        <f t="shared" si="72"/>
        <v>9.592829392384382E-7</v>
      </c>
      <c r="R143" s="38">
        <f t="shared" si="73"/>
        <v>1.6141543645755254</v>
      </c>
      <c r="S143" s="86">
        <f t="shared" si="74"/>
        <v>0</v>
      </c>
      <c r="T143" s="131"/>
      <c r="U143" s="84">
        <f t="shared" si="84"/>
        <v>0</v>
      </c>
      <c r="V143" s="68"/>
      <c r="W143" s="147"/>
      <c r="X143" s="156"/>
      <c r="Y143" s="84">
        <f t="shared" si="85"/>
        <v>342049</v>
      </c>
      <c r="Z143" s="68"/>
      <c r="AA143" s="66"/>
    </row>
    <row r="144" spans="2:27" x14ac:dyDescent="0.25">
      <c r="B144" s="90">
        <v>44025</v>
      </c>
      <c r="C144" s="7">
        <f t="shared" si="80"/>
        <v>191830</v>
      </c>
      <c r="D144" s="2">
        <f t="shared" si="78"/>
        <v>170323</v>
      </c>
      <c r="E144" s="39">
        <f t="shared" si="79"/>
        <v>19539.88590846915</v>
      </c>
      <c r="F144" s="7">
        <f t="shared" si="82"/>
        <v>-666571</v>
      </c>
      <c r="G144" s="2">
        <f t="shared" si="81"/>
        <v>0</v>
      </c>
      <c r="H144" s="33">
        <f t="shared" si="83"/>
        <v>345691</v>
      </c>
      <c r="I144" s="53">
        <f t="shared" si="75"/>
        <v>-14014</v>
      </c>
      <c r="J144" s="2">
        <f t="shared" si="76"/>
        <v>0</v>
      </c>
      <c r="K144" s="33">
        <f t="shared" si="77"/>
        <v>3642</v>
      </c>
      <c r="M144" s="122"/>
      <c r="N144" s="37"/>
      <c r="O144" s="137"/>
      <c r="P144" s="197"/>
      <c r="Q144" s="112">
        <f t="shared" si="72"/>
        <v>9.592829392384382E-7</v>
      </c>
      <c r="R144" s="37">
        <f t="shared" si="73"/>
        <v>1.6275983221112547</v>
      </c>
      <c r="S144" s="85">
        <f t="shared" si="74"/>
        <v>0</v>
      </c>
      <c r="T144" s="130"/>
      <c r="U144" s="81">
        <f t="shared" si="84"/>
        <v>0</v>
      </c>
      <c r="V144" s="69"/>
      <c r="W144" s="146"/>
      <c r="X144" s="155"/>
      <c r="Y144" s="81">
        <f t="shared" si="85"/>
        <v>345691</v>
      </c>
      <c r="Z144" s="69"/>
      <c r="AA144" s="65"/>
    </row>
    <row r="145" spans="2:27" x14ac:dyDescent="0.25">
      <c r="B145" s="89">
        <v>44026</v>
      </c>
      <c r="C145" s="9">
        <f t="shared" si="80"/>
        <v>191830</v>
      </c>
      <c r="D145" s="4">
        <f t="shared" si="78"/>
        <v>170323</v>
      </c>
      <c r="E145" s="40">
        <f t="shared" si="79"/>
        <v>19539.88590846915</v>
      </c>
      <c r="F145" s="9">
        <f t="shared" si="82"/>
        <v>-680734</v>
      </c>
      <c r="G145" s="4">
        <f t="shared" si="81"/>
        <v>0</v>
      </c>
      <c r="H145" s="36">
        <f t="shared" si="83"/>
        <v>349372</v>
      </c>
      <c r="I145" s="52">
        <f t="shared" si="75"/>
        <v>-14163</v>
      </c>
      <c r="J145" s="4">
        <f t="shared" si="76"/>
        <v>0</v>
      </c>
      <c r="K145" s="36">
        <f t="shared" si="77"/>
        <v>3681</v>
      </c>
      <c r="M145" s="123"/>
      <c r="N145" s="64"/>
      <c r="O145" s="138"/>
      <c r="P145" s="198"/>
      <c r="Q145" s="114">
        <f t="shared" si="72"/>
        <v>9.592829392384382E-7</v>
      </c>
      <c r="R145" s="38">
        <f t="shared" si="73"/>
        <v>1.6411857565599459</v>
      </c>
      <c r="S145" s="86">
        <f t="shared" si="74"/>
        <v>0</v>
      </c>
      <c r="T145" s="131"/>
      <c r="U145" s="84">
        <f t="shared" si="84"/>
        <v>0</v>
      </c>
      <c r="V145" s="68"/>
      <c r="W145" s="147"/>
      <c r="X145" s="156"/>
      <c r="Y145" s="84">
        <f t="shared" si="85"/>
        <v>349372</v>
      </c>
      <c r="Z145" s="68"/>
      <c r="AA145" s="66"/>
    </row>
    <row r="146" spans="2:27" x14ac:dyDescent="0.25">
      <c r="B146" s="90">
        <v>44027</v>
      </c>
      <c r="C146" s="7">
        <f t="shared" si="80"/>
        <v>191830</v>
      </c>
      <c r="D146" s="2">
        <f t="shared" si="78"/>
        <v>170323</v>
      </c>
      <c r="E146" s="39">
        <f t="shared" si="79"/>
        <v>19539.88590846915</v>
      </c>
      <c r="F146" s="7">
        <f t="shared" si="82"/>
        <v>-695048</v>
      </c>
      <c r="G146" s="2">
        <f t="shared" si="81"/>
        <v>0</v>
      </c>
      <c r="H146" s="33">
        <f t="shared" si="83"/>
        <v>353092</v>
      </c>
      <c r="I146" s="53">
        <f t="shared" si="75"/>
        <v>-14314</v>
      </c>
      <c r="J146" s="2">
        <f t="shared" si="76"/>
        <v>0</v>
      </c>
      <c r="K146" s="33">
        <f t="shared" si="77"/>
        <v>3720</v>
      </c>
      <c r="M146" s="122"/>
      <c r="N146" s="37"/>
      <c r="O146" s="137"/>
      <c r="P146" s="197"/>
      <c r="Q146" s="112">
        <f t="shared" si="72"/>
        <v>9.592829392384382E-7</v>
      </c>
      <c r="R146" s="37">
        <f t="shared" si="73"/>
        <v>1.6549176665718326</v>
      </c>
      <c r="S146" s="85">
        <f t="shared" si="74"/>
        <v>0</v>
      </c>
      <c r="T146" s="130"/>
      <c r="U146" s="81">
        <f t="shared" si="84"/>
        <v>0</v>
      </c>
      <c r="V146" s="69"/>
      <c r="W146" s="146"/>
      <c r="X146" s="155"/>
      <c r="Y146" s="81">
        <f t="shared" si="85"/>
        <v>353092</v>
      </c>
      <c r="Z146" s="69"/>
      <c r="AA146" s="65"/>
    </row>
    <row r="147" spans="2:27" x14ac:dyDescent="0.25">
      <c r="B147" s="89">
        <v>44028</v>
      </c>
      <c r="C147" s="9">
        <f t="shared" si="80"/>
        <v>191830</v>
      </c>
      <c r="D147" s="4">
        <f t="shared" si="78"/>
        <v>170323</v>
      </c>
      <c r="E147" s="40">
        <f t="shared" si="79"/>
        <v>19539.88590846915</v>
      </c>
      <c r="F147" s="9">
        <f t="shared" si="82"/>
        <v>-709514</v>
      </c>
      <c r="G147" s="4">
        <f t="shared" si="81"/>
        <v>0</v>
      </c>
      <c r="H147" s="36">
        <f t="shared" si="83"/>
        <v>356852</v>
      </c>
      <c r="I147" s="52">
        <f t="shared" si="75"/>
        <v>-14466</v>
      </c>
      <c r="J147" s="4">
        <f t="shared" si="76"/>
        <v>0</v>
      </c>
      <c r="K147" s="36">
        <f t="shared" si="77"/>
        <v>3760</v>
      </c>
      <c r="M147" s="123"/>
      <c r="N147" s="64"/>
      <c r="O147" s="138"/>
      <c r="P147" s="198"/>
      <c r="Q147" s="114">
        <f t="shared" si="72"/>
        <v>9.592829392384382E-7</v>
      </c>
      <c r="R147" s="38">
        <f t="shared" si="73"/>
        <v>1.6687959708415347</v>
      </c>
      <c r="S147" s="86">
        <f t="shared" si="74"/>
        <v>0</v>
      </c>
      <c r="T147" s="131"/>
      <c r="U147" s="84">
        <f t="shared" si="84"/>
        <v>0</v>
      </c>
      <c r="V147" s="68"/>
      <c r="W147" s="147"/>
      <c r="X147" s="156"/>
      <c r="Y147" s="84">
        <f t="shared" si="85"/>
        <v>356852</v>
      </c>
      <c r="Z147" s="68"/>
      <c r="AA147" s="66"/>
    </row>
    <row r="148" spans="2:27" x14ac:dyDescent="0.25">
      <c r="B148" s="90">
        <v>44029</v>
      </c>
      <c r="C148" s="7">
        <f t="shared" si="80"/>
        <v>191830</v>
      </c>
      <c r="D148" s="2">
        <f t="shared" ref="D148:D179" si="86">D147+IF(D147+K148+E148+G148&lt;=C148,K148,0)</f>
        <v>170323</v>
      </c>
      <c r="E148" s="39">
        <f t="shared" ref="E148:E179" si="87">C148*E$51/C$51</f>
        <v>19539.88590846915</v>
      </c>
      <c r="F148" s="7">
        <f t="shared" si="82"/>
        <v>-724134</v>
      </c>
      <c r="G148" s="2">
        <f t="shared" si="81"/>
        <v>0</v>
      </c>
      <c r="H148" s="33">
        <f t="shared" si="83"/>
        <v>360652</v>
      </c>
      <c r="I148" s="53">
        <f t="shared" si="75"/>
        <v>-14620</v>
      </c>
      <c r="J148" s="2">
        <f t="shared" si="76"/>
        <v>0</v>
      </c>
      <c r="K148" s="33">
        <f t="shared" si="77"/>
        <v>3800</v>
      </c>
      <c r="M148" s="122"/>
      <c r="N148" s="37"/>
      <c r="O148" s="137"/>
      <c r="P148" s="197"/>
      <c r="Q148" s="112">
        <f t="shared" si="72"/>
        <v>9.592829392384382E-7</v>
      </c>
      <c r="R148" s="37">
        <f t="shared" si="73"/>
        <v>1.6828216680192858</v>
      </c>
      <c r="S148" s="85">
        <f t="shared" si="74"/>
        <v>0</v>
      </c>
      <c r="T148" s="130"/>
      <c r="U148" s="81">
        <f t="shared" si="84"/>
        <v>0</v>
      </c>
      <c r="V148" s="69"/>
      <c r="W148" s="146"/>
      <c r="X148" s="155"/>
      <c r="Y148" s="81">
        <f t="shared" si="85"/>
        <v>360652</v>
      </c>
      <c r="Z148" s="69"/>
      <c r="AA148" s="65"/>
    </row>
    <row r="149" spans="2:27" x14ac:dyDescent="0.25">
      <c r="B149" s="89">
        <v>44030</v>
      </c>
      <c r="C149" s="9">
        <f t="shared" si="80"/>
        <v>191830</v>
      </c>
      <c r="D149" s="4">
        <f t="shared" si="86"/>
        <v>170323</v>
      </c>
      <c r="E149" s="40">
        <f t="shared" si="87"/>
        <v>19539.88590846915</v>
      </c>
      <c r="F149" s="9">
        <f t="shared" si="82"/>
        <v>-738910</v>
      </c>
      <c r="G149" s="4">
        <f t="shared" ref="G149:G180" si="88">U149</f>
        <v>0</v>
      </c>
      <c r="H149" s="36">
        <f t="shared" si="83"/>
        <v>364492</v>
      </c>
      <c r="I149" s="52">
        <f t="shared" si="75"/>
        <v>-14776</v>
      </c>
      <c r="J149" s="4">
        <f t="shared" si="76"/>
        <v>0</v>
      </c>
      <c r="K149" s="36">
        <f t="shared" si="77"/>
        <v>3840</v>
      </c>
      <c r="M149" s="123"/>
      <c r="N149" s="64"/>
      <c r="O149" s="138"/>
      <c r="P149" s="198"/>
      <c r="Q149" s="114">
        <f t="shared" si="72"/>
        <v>9.592829392384382E-7</v>
      </c>
      <c r="R149" s="38">
        <f t="shared" si="73"/>
        <v>1.6969966767997056</v>
      </c>
      <c r="S149" s="86">
        <f t="shared" si="74"/>
        <v>0</v>
      </c>
      <c r="T149" s="131"/>
      <c r="U149" s="84">
        <f t="shared" si="84"/>
        <v>0</v>
      </c>
      <c r="V149" s="68"/>
      <c r="W149" s="147"/>
      <c r="X149" s="156"/>
      <c r="Y149" s="84">
        <f t="shared" si="85"/>
        <v>364492</v>
      </c>
      <c r="Z149" s="68"/>
      <c r="AA149" s="66"/>
    </row>
    <row r="150" spans="2:27" x14ac:dyDescent="0.25">
      <c r="B150" s="90">
        <v>44031</v>
      </c>
      <c r="C150" s="7">
        <f t="shared" si="80"/>
        <v>191830</v>
      </c>
      <c r="D150" s="2">
        <f t="shared" si="86"/>
        <v>170323</v>
      </c>
      <c r="E150" s="39">
        <f t="shared" si="87"/>
        <v>19539.88590846915</v>
      </c>
      <c r="F150" s="7">
        <f t="shared" si="82"/>
        <v>-753843</v>
      </c>
      <c r="G150" s="2">
        <f t="shared" si="88"/>
        <v>0</v>
      </c>
      <c r="H150" s="33">
        <f t="shared" si="83"/>
        <v>368373</v>
      </c>
      <c r="I150" s="53">
        <f t="shared" si="75"/>
        <v>-14933</v>
      </c>
      <c r="J150" s="2">
        <f t="shared" si="76"/>
        <v>0</v>
      </c>
      <c r="K150" s="33">
        <f t="shared" si="77"/>
        <v>3881</v>
      </c>
      <c r="M150" s="122"/>
      <c r="N150" s="37"/>
      <c r="O150" s="137"/>
      <c r="P150" s="197"/>
      <c r="Q150" s="112">
        <f t="shared" si="72"/>
        <v>9.592829392384382E-7</v>
      </c>
      <c r="R150" s="37">
        <f t="shared" si="73"/>
        <v>1.7113229158774135</v>
      </c>
      <c r="S150" s="85">
        <f t="shared" si="74"/>
        <v>0</v>
      </c>
      <c r="T150" s="130"/>
      <c r="U150" s="81">
        <f t="shared" si="84"/>
        <v>0</v>
      </c>
      <c r="V150" s="69"/>
      <c r="W150" s="146"/>
      <c r="X150" s="155"/>
      <c r="Y150" s="81">
        <f t="shared" si="85"/>
        <v>368373</v>
      </c>
      <c r="Z150" s="69"/>
      <c r="AA150" s="65"/>
    </row>
    <row r="151" spans="2:27" x14ac:dyDescent="0.25">
      <c r="B151" s="89">
        <v>44032</v>
      </c>
      <c r="C151" s="9">
        <f t="shared" si="80"/>
        <v>191830</v>
      </c>
      <c r="D151" s="4">
        <f t="shared" si="86"/>
        <v>170323</v>
      </c>
      <c r="E151" s="40">
        <f t="shared" si="87"/>
        <v>19539.88590846915</v>
      </c>
      <c r="F151" s="9">
        <f t="shared" ref="F151:F182" si="89">INT((P$13*H151+F150)/(1+O$13*G151))</f>
        <v>-768935</v>
      </c>
      <c r="G151" s="4">
        <f t="shared" si="88"/>
        <v>0</v>
      </c>
      <c r="H151" s="36">
        <f t="shared" ref="H151:H182" si="90">Y151</f>
        <v>372295</v>
      </c>
      <c r="I151" s="52">
        <f t="shared" si="75"/>
        <v>-15092</v>
      </c>
      <c r="J151" s="4">
        <f t="shared" si="76"/>
        <v>0</v>
      </c>
      <c r="K151" s="36">
        <f t="shared" si="77"/>
        <v>3922</v>
      </c>
      <c r="M151" s="123"/>
      <c r="N151" s="64"/>
      <c r="O151" s="138"/>
      <c r="P151" s="198"/>
      <c r="Q151" s="114">
        <f t="shared" si="72"/>
        <v>9.592829392384382E-7</v>
      </c>
      <c r="R151" s="38">
        <f t="shared" si="73"/>
        <v>1.7258013839026431</v>
      </c>
      <c r="S151" s="86">
        <f t="shared" si="74"/>
        <v>0</v>
      </c>
      <c r="T151" s="131"/>
      <c r="U151" s="84">
        <f t="shared" ref="U151:U182" si="91">INT((-R151+SQRT((R151^2)-(4*Q151*S151)))/(2*Q151))</f>
        <v>0</v>
      </c>
      <c r="V151" s="68"/>
      <c r="W151" s="147"/>
      <c r="X151" s="156"/>
      <c r="Y151" s="84">
        <f t="shared" ref="Y151:Y182" si="92">INT(((N$13*G151+H150)/(1+M$13+P$13)))</f>
        <v>372295</v>
      </c>
      <c r="Z151" s="68"/>
      <c r="AA151" s="66"/>
    </row>
    <row r="152" spans="2:27" x14ac:dyDescent="0.25">
      <c r="B152" s="90">
        <v>44033</v>
      </c>
      <c r="C152" s="7">
        <f t="shared" si="80"/>
        <v>191830</v>
      </c>
      <c r="D152" s="2">
        <f t="shared" si="86"/>
        <v>170323</v>
      </c>
      <c r="E152" s="39">
        <f t="shared" si="87"/>
        <v>19539.88590846915</v>
      </c>
      <c r="F152" s="7">
        <f t="shared" si="89"/>
        <v>-784188</v>
      </c>
      <c r="G152" s="2">
        <f t="shared" si="88"/>
        <v>0</v>
      </c>
      <c r="H152" s="33">
        <f t="shared" si="90"/>
        <v>376259</v>
      </c>
      <c r="I152" s="53">
        <f t="shared" si="75"/>
        <v>-15253</v>
      </c>
      <c r="J152" s="2">
        <f t="shared" si="76"/>
        <v>0</v>
      </c>
      <c r="K152" s="33">
        <f t="shared" si="77"/>
        <v>3964</v>
      </c>
      <c r="M152" s="122"/>
      <c r="N152" s="37"/>
      <c r="O152" s="137"/>
      <c r="P152" s="197"/>
      <c r="Q152" s="112">
        <f t="shared" ref="Q152:Q204" si="93">O$13*((1+M$13-N$13)*(1+M$13+P$13)-N$13*P$13)</f>
        <v>9.592829392384382E-7</v>
      </c>
      <c r="R152" s="37">
        <f t="shared" ref="R152:R204" si="94">(1+M$13-N$13)*(1+M$13+P$13)-O$13*((P$13*H151)+((F151+G151)*(1+M$13+P$13)))</f>
        <v>1.7404339995700149</v>
      </c>
      <c r="S152" s="85">
        <f t="shared" ref="S152:S204" si="95">-G151*(1+M$13+P$13)</f>
        <v>0</v>
      </c>
      <c r="T152" s="130"/>
      <c r="U152" s="81">
        <f t="shared" si="91"/>
        <v>0</v>
      </c>
      <c r="V152" s="69"/>
      <c r="W152" s="146"/>
      <c r="X152" s="155"/>
      <c r="Y152" s="81">
        <f t="shared" si="92"/>
        <v>376259</v>
      </c>
      <c r="Z152" s="69"/>
      <c r="AA152" s="65"/>
    </row>
    <row r="153" spans="2:27" x14ac:dyDescent="0.25">
      <c r="B153" s="89">
        <v>44034</v>
      </c>
      <c r="C153" s="9">
        <f t="shared" si="80"/>
        <v>191830</v>
      </c>
      <c r="D153" s="4">
        <f t="shared" si="86"/>
        <v>170323</v>
      </c>
      <c r="E153" s="40">
        <f t="shared" si="87"/>
        <v>19539.88590846915</v>
      </c>
      <c r="F153" s="9">
        <f t="shared" si="89"/>
        <v>-799603</v>
      </c>
      <c r="G153" s="4">
        <f t="shared" si="88"/>
        <v>0</v>
      </c>
      <c r="H153" s="36">
        <f t="shared" si="90"/>
        <v>380265</v>
      </c>
      <c r="I153" s="52">
        <f t="shared" si="75"/>
        <v>-15415</v>
      </c>
      <c r="J153" s="4">
        <f t="shared" si="76"/>
        <v>0</v>
      </c>
      <c r="K153" s="36">
        <f t="shared" si="77"/>
        <v>4006</v>
      </c>
      <c r="M153" s="123"/>
      <c r="N153" s="64"/>
      <c r="O153" s="138"/>
      <c r="P153" s="198"/>
      <c r="Q153" s="114">
        <f t="shared" si="93"/>
        <v>9.592829392384382E-7</v>
      </c>
      <c r="R153" s="38">
        <f t="shared" si="94"/>
        <v>1.7552227208770712</v>
      </c>
      <c r="S153" s="86">
        <f t="shared" si="95"/>
        <v>0</v>
      </c>
      <c r="T153" s="131"/>
      <c r="U153" s="84">
        <f t="shared" si="91"/>
        <v>0</v>
      </c>
      <c r="V153" s="68"/>
      <c r="W153" s="147"/>
      <c r="X153" s="156"/>
      <c r="Y153" s="84">
        <f t="shared" si="92"/>
        <v>380265</v>
      </c>
      <c r="Z153" s="68"/>
      <c r="AA153" s="66"/>
    </row>
    <row r="154" spans="2:27" x14ac:dyDescent="0.25">
      <c r="B154" s="90">
        <v>44035</v>
      </c>
      <c r="C154" s="7">
        <f t="shared" si="80"/>
        <v>191830</v>
      </c>
      <c r="D154" s="2">
        <f t="shared" si="86"/>
        <v>170323</v>
      </c>
      <c r="E154" s="39">
        <f t="shared" si="87"/>
        <v>19539.88590846915</v>
      </c>
      <c r="F154" s="7">
        <f t="shared" si="89"/>
        <v>-815182</v>
      </c>
      <c r="G154" s="2">
        <f t="shared" si="88"/>
        <v>0</v>
      </c>
      <c r="H154" s="33">
        <f t="shared" si="90"/>
        <v>384314</v>
      </c>
      <c r="I154" s="53">
        <f t="shared" si="75"/>
        <v>-15579</v>
      </c>
      <c r="J154" s="2">
        <f t="shared" si="76"/>
        <v>0</v>
      </c>
      <c r="K154" s="33">
        <f t="shared" si="77"/>
        <v>4049</v>
      </c>
      <c r="M154" s="122"/>
      <c r="N154" s="37"/>
      <c r="O154" s="137"/>
      <c r="P154" s="197"/>
      <c r="Q154" s="112">
        <f t="shared" si="93"/>
        <v>9.592829392384382E-7</v>
      </c>
      <c r="R154" s="37">
        <f t="shared" si="94"/>
        <v>1.7701685071711228</v>
      </c>
      <c r="S154" s="85">
        <f t="shared" si="95"/>
        <v>0</v>
      </c>
      <c r="T154" s="130"/>
      <c r="U154" s="81">
        <f t="shared" si="91"/>
        <v>0</v>
      </c>
      <c r="V154" s="69"/>
      <c r="W154" s="146"/>
      <c r="X154" s="155"/>
      <c r="Y154" s="81">
        <f t="shared" si="92"/>
        <v>384314</v>
      </c>
      <c r="Z154" s="69"/>
      <c r="AA154" s="65"/>
    </row>
    <row r="155" spans="2:27" x14ac:dyDescent="0.25">
      <c r="B155" s="89">
        <v>44036</v>
      </c>
      <c r="C155" s="9">
        <f t="shared" si="80"/>
        <v>191830</v>
      </c>
      <c r="D155" s="4">
        <f t="shared" si="86"/>
        <v>170323</v>
      </c>
      <c r="E155" s="40">
        <f t="shared" si="87"/>
        <v>19539.88590846915</v>
      </c>
      <c r="F155" s="9">
        <f t="shared" si="89"/>
        <v>-830927</v>
      </c>
      <c r="G155" s="4">
        <f t="shared" si="88"/>
        <v>0</v>
      </c>
      <c r="H155" s="36">
        <f t="shared" si="90"/>
        <v>388406</v>
      </c>
      <c r="I155" s="52">
        <f t="shared" si="75"/>
        <v>-15745</v>
      </c>
      <c r="J155" s="4">
        <f t="shared" si="76"/>
        <v>0</v>
      </c>
      <c r="K155" s="36">
        <f t="shared" si="77"/>
        <v>4092</v>
      </c>
      <c r="M155" s="123"/>
      <c r="N155" s="64"/>
      <c r="O155" s="138"/>
      <c r="P155" s="198"/>
      <c r="Q155" s="114">
        <f t="shared" si="93"/>
        <v>9.592829392384382E-7</v>
      </c>
      <c r="R155" s="38">
        <f t="shared" si="94"/>
        <v>1.7852733164497132</v>
      </c>
      <c r="S155" s="86">
        <f t="shared" si="95"/>
        <v>0</v>
      </c>
      <c r="T155" s="131"/>
      <c r="U155" s="84">
        <f t="shared" si="91"/>
        <v>0</v>
      </c>
      <c r="V155" s="68"/>
      <c r="W155" s="147"/>
      <c r="X155" s="156"/>
      <c r="Y155" s="84">
        <f t="shared" si="92"/>
        <v>388406</v>
      </c>
      <c r="Z155" s="68"/>
      <c r="AA155" s="66"/>
    </row>
    <row r="156" spans="2:27" x14ac:dyDescent="0.25">
      <c r="B156" s="90">
        <v>44037</v>
      </c>
      <c r="C156" s="7">
        <f t="shared" si="80"/>
        <v>191830</v>
      </c>
      <c r="D156" s="2">
        <f t="shared" si="86"/>
        <v>170323</v>
      </c>
      <c r="E156" s="39">
        <f t="shared" si="87"/>
        <v>19539.88590846915</v>
      </c>
      <c r="F156" s="7">
        <f t="shared" si="89"/>
        <v>-846840</v>
      </c>
      <c r="G156" s="2">
        <f t="shared" si="88"/>
        <v>0</v>
      </c>
      <c r="H156" s="33">
        <f t="shared" si="90"/>
        <v>392542</v>
      </c>
      <c r="I156" s="53">
        <f t="shared" si="75"/>
        <v>-15913</v>
      </c>
      <c r="J156" s="2">
        <f t="shared" si="76"/>
        <v>0</v>
      </c>
      <c r="K156" s="33">
        <f t="shared" si="77"/>
        <v>4136</v>
      </c>
      <c r="M156" s="122"/>
      <c r="N156" s="37"/>
      <c r="O156" s="137"/>
      <c r="P156" s="197"/>
      <c r="Q156" s="112">
        <f t="shared" si="93"/>
        <v>9.592829392384382E-7</v>
      </c>
      <c r="R156" s="37">
        <f t="shared" si="94"/>
        <v>1.8005390674074615</v>
      </c>
      <c r="S156" s="85">
        <f t="shared" si="95"/>
        <v>0</v>
      </c>
      <c r="T156" s="130"/>
      <c r="U156" s="81">
        <f t="shared" si="91"/>
        <v>0</v>
      </c>
      <c r="V156" s="69"/>
      <c r="W156" s="146"/>
      <c r="X156" s="155"/>
      <c r="Y156" s="81">
        <f t="shared" si="92"/>
        <v>392542</v>
      </c>
      <c r="Z156" s="69"/>
      <c r="AA156" s="65"/>
    </row>
    <row r="157" spans="2:27" x14ac:dyDescent="0.25">
      <c r="B157" s="89">
        <v>44038</v>
      </c>
      <c r="C157" s="9">
        <f t="shared" si="80"/>
        <v>191830</v>
      </c>
      <c r="D157" s="4">
        <f t="shared" si="86"/>
        <v>170323</v>
      </c>
      <c r="E157" s="40">
        <f t="shared" si="87"/>
        <v>19539.88590846915</v>
      </c>
      <c r="F157" s="9">
        <f t="shared" si="89"/>
        <v>-862922</v>
      </c>
      <c r="G157" s="4">
        <f t="shared" si="88"/>
        <v>0</v>
      </c>
      <c r="H157" s="36">
        <f t="shared" si="90"/>
        <v>396722</v>
      </c>
      <c r="I157" s="52">
        <f t="shared" si="75"/>
        <v>-16082</v>
      </c>
      <c r="J157" s="4">
        <f t="shared" si="76"/>
        <v>0</v>
      </c>
      <c r="K157" s="36">
        <f t="shared" si="77"/>
        <v>4180</v>
      </c>
      <c r="M157" s="123"/>
      <c r="N157" s="64"/>
      <c r="O157" s="138"/>
      <c r="P157" s="198"/>
      <c r="Q157" s="114">
        <f t="shared" si="93"/>
        <v>9.592829392384382E-7</v>
      </c>
      <c r="R157" s="38">
        <f t="shared" si="94"/>
        <v>1.8159677180419118</v>
      </c>
      <c r="S157" s="86">
        <f t="shared" si="95"/>
        <v>0</v>
      </c>
      <c r="T157" s="131"/>
      <c r="U157" s="84">
        <f t="shared" si="91"/>
        <v>0</v>
      </c>
      <c r="V157" s="68"/>
      <c r="W157" s="147"/>
      <c r="X157" s="156"/>
      <c r="Y157" s="84">
        <f t="shared" si="92"/>
        <v>396722</v>
      </c>
      <c r="Z157" s="68"/>
      <c r="AA157" s="66"/>
    </row>
    <row r="158" spans="2:27" x14ac:dyDescent="0.25">
      <c r="B158" s="90">
        <v>44039</v>
      </c>
      <c r="C158" s="7">
        <f t="shared" si="80"/>
        <v>191830</v>
      </c>
      <c r="D158" s="2">
        <f t="shared" si="86"/>
        <v>170323</v>
      </c>
      <c r="E158" s="39">
        <f t="shared" si="87"/>
        <v>19539.88590846915</v>
      </c>
      <c r="F158" s="7">
        <f t="shared" si="89"/>
        <v>-879176</v>
      </c>
      <c r="G158" s="2">
        <f t="shared" si="88"/>
        <v>0</v>
      </c>
      <c r="H158" s="33">
        <f t="shared" si="90"/>
        <v>400946</v>
      </c>
      <c r="I158" s="53">
        <f t="shared" si="75"/>
        <v>-16254</v>
      </c>
      <c r="J158" s="2">
        <f t="shared" si="76"/>
        <v>0</v>
      </c>
      <c r="K158" s="33">
        <f t="shared" si="77"/>
        <v>4224</v>
      </c>
      <c r="M158" s="122"/>
      <c r="N158" s="37"/>
      <c r="O158" s="137"/>
      <c r="P158" s="197"/>
      <c r="Q158" s="112">
        <f t="shared" si="93"/>
        <v>9.592829392384382E-7</v>
      </c>
      <c r="R158" s="37">
        <f t="shared" si="94"/>
        <v>1.8315602277003733</v>
      </c>
      <c r="S158" s="85">
        <f t="shared" si="95"/>
        <v>0</v>
      </c>
      <c r="T158" s="130"/>
      <c r="U158" s="81">
        <f t="shared" si="91"/>
        <v>0</v>
      </c>
      <c r="V158" s="69"/>
      <c r="W158" s="146"/>
      <c r="X158" s="155"/>
      <c r="Y158" s="81">
        <f t="shared" si="92"/>
        <v>400946</v>
      </c>
      <c r="Z158" s="69"/>
      <c r="AA158" s="65"/>
    </row>
    <row r="159" spans="2:27" x14ac:dyDescent="0.25">
      <c r="B159" s="89">
        <v>44040</v>
      </c>
      <c r="C159" s="9">
        <f t="shared" si="80"/>
        <v>191830</v>
      </c>
      <c r="D159" s="4">
        <f t="shared" si="86"/>
        <v>170323</v>
      </c>
      <c r="E159" s="40">
        <f t="shared" si="87"/>
        <v>19539.88590846915</v>
      </c>
      <c r="F159" s="9">
        <f t="shared" si="89"/>
        <v>-895603</v>
      </c>
      <c r="G159" s="4">
        <f t="shared" si="88"/>
        <v>0</v>
      </c>
      <c r="H159" s="36">
        <f t="shared" si="90"/>
        <v>405215</v>
      </c>
      <c r="I159" s="52">
        <f t="shared" si="75"/>
        <v>-16427</v>
      </c>
      <c r="J159" s="4">
        <f t="shared" si="76"/>
        <v>0</v>
      </c>
      <c r="K159" s="36">
        <f t="shared" si="77"/>
        <v>4269</v>
      </c>
      <c r="M159" s="123"/>
      <c r="N159" s="64"/>
      <c r="O159" s="138"/>
      <c r="P159" s="198"/>
      <c r="Q159" s="114">
        <f t="shared" si="93"/>
        <v>9.592829392384382E-7</v>
      </c>
      <c r="R159" s="38">
        <f t="shared" si="94"/>
        <v>1.8473194744247758</v>
      </c>
      <c r="S159" s="86">
        <f t="shared" si="95"/>
        <v>0</v>
      </c>
      <c r="T159" s="131"/>
      <c r="U159" s="84">
        <f t="shared" si="91"/>
        <v>0</v>
      </c>
      <c r="V159" s="68"/>
      <c r="W159" s="147"/>
      <c r="X159" s="156"/>
      <c r="Y159" s="84">
        <f t="shared" si="92"/>
        <v>405215</v>
      </c>
      <c r="Z159" s="68"/>
      <c r="AA159" s="66"/>
    </row>
    <row r="160" spans="2:27" x14ac:dyDescent="0.25">
      <c r="B160" s="90">
        <v>44041</v>
      </c>
      <c r="C160" s="7">
        <f t="shared" si="80"/>
        <v>191830</v>
      </c>
      <c r="D160" s="2">
        <f t="shared" si="86"/>
        <v>170323</v>
      </c>
      <c r="E160" s="39">
        <f t="shared" si="87"/>
        <v>19539.88590846915</v>
      </c>
      <c r="F160" s="7">
        <f t="shared" si="89"/>
        <v>-912205</v>
      </c>
      <c r="G160" s="2">
        <f t="shared" si="88"/>
        <v>0</v>
      </c>
      <c r="H160" s="33">
        <f t="shared" si="90"/>
        <v>409530</v>
      </c>
      <c r="I160" s="53">
        <f t="shared" si="75"/>
        <v>-16602</v>
      </c>
      <c r="J160" s="2">
        <f t="shared" si="76"/>
        <v>0</v>
      </c>
      <c r="K160" s="33">
        <f t="shared" si="77"/>
        <v>4315</v>
      </c>
      <c r="M160" s="122"/>
      <c r="N160" s="37"/>
      <c r="O160" s="137"/>
      <c r="P160" s="197"/>
      <c r="Q160" s="112">
        <f t="shared" si="93"/>
        <v>9.592829392384382E-7</v>
      </c>
      <c r="R160" s="37">
        <f t="shared" si="94"/>
        <v>1.8632464568653531</v>
      </c>
      <c r="S160" s="85">
        <f t="shared" si="95"/>
        <v>0</v>
      </c>
      <c r="T160" s="130"/>
      <c r="U160" s="81">
        <f t="shared" si="91"/>
        <v>0</v>
      </c>
      <c r="V160" s="69"/>
      <c r="W160" s="146"/>
      <c r="X160" s="155"/>
      <c r="Y160" s="81">
        <f t="shared" si="92"/>
        <v>409530</v>
      </c>
      <c r="Z160" s="69"/>
      <c r="AA160" s="65"/>
    </row>
    <row r="161" spans="2:27" x14ac:dyDescent="0.25">
      <c r="B161" s="89">
        <v>44042</v>
      </c>
      <c r="C161" s="9">
        <f t="shared" si="80"/>
        <v>191830</v>
      </c>
      <c r="D161" s="4">
        <f t="shared" si="86"/>
        <v>170323</v>
      </c>
      <c r="E161" s="40">
        <f t="shared" si="87"/>
        <v>19539.88590846915</v>
      </c>
      <c r="F161" s="9">
        <f t="shared" si="89"/>
        <v>-928983</v>
      </c>
      <c r="G161" s="4">
        <f t="shared" si="88"/>
        <v>0</v>
      </c>
      <c r="H161" s="36">
        <f t="shared" si="90"/>
        <v>413891</v>
      </c>
      <c r="I161" s="52">
        <f t="shared" si="75"/>
        <v>-16778</v>
      </c>
      <c r="J161" s="4">
        <f t="shared" si="76"/>
        <v>0</v>
      </c>
      <c r="K161" s="36">
        <f t="shared" si="77"/>
        <v>4361</v>
      </c>
      <c r="M161" s="123"/>
      <c r="N161" s="64"/>
      <c r="O161" s="138"/>
      <c r="P161" s="198"/>
      <c r="Q161" s="114">
        <f t="shared" si="93"/>
        <v>9.592829392384382E-7</v>
      </c>
      <c r="R161" s="38">
        <f t="shared" si="94"/>
        <v>1.8793431330196488</v>
      </c>
      <c r="S161" s="86">
        <f t="shared" si="95"/>
        <v>0</v>
      </c>
      <c r="T161" s="131"/>
      <c r="U161" s="84">
        <f t="shared" si="91"/>
        <v>0</v>
      </c>
      <c r="V161" s="68"/>
      <c r="W161" s="147"/>
      <c r="X161" s="156"/>
      <c r="Y161" s="84">
        <f t="shared" si="92"/>
        <v>413891</v>
      </c>
      <c r="Z161" s="68"/>
      <c r="AA161" s="66"/>
    </row>
    <row r="162" spans="2:27" x14ac:dyDescent="0.25">
      <c r="B162" s="90">
        <v>44043</v>
      </c>
      <c r="C162" s="7">
        <f t="shared" si="80"/>
        <v>191830</v>
      </c>
      <c r="D162" s="2">
        <f t="shared" si="86"/>
        <v>170323</v>
      </c>
      <c r="E162" s="39">
        <f t="shared" si="87"/>
        <v>19539.88590846915</v>
      </c>
      <c r="F162" s="7">
        <f t="shared" si="89"/>
        <v>-945940</v>
      </c>
      <c r="G162" s="2">
        <f t="shared" si="88"/>
        <v>0</v>
      </c>
      <c r="H162" s="33">
        <f t="shared" si="90"/>
        <v>418298</v>
      </c>
      <c r="I162" s="53">
        <f t="shared" ref="I162:I204" si="96">F162-F161</f>
        <v>-16957</v>
      </c>
      <c r="J162" s="2">
        <f t="shared" ref="J162:J204" si="97">G162-G161</f>
        <v>0</v>
      </c>
      <c r="K162" s="33">
        <f t="shared" ref="K162:K204" si="98">H162-H161</f>
        <v>4407</v>
      </c>
      <c r="M162" s="122"/>
      <c r="N162" s="37"/>
      <c r="O162" s="137"/>
      <c r="P162" s="197"/>
      <c r="Q162" s="112">
        <f t="shared" si="93"/>
        <v>9.592829392384382E-7</v>
      </c>
      <c r="R162" s="37">
        <f t="shared" si="94"/>
        <v>1.8956104622349725</v>
      </c>
      <c r="S162" s="85">
        <f t="shared" si="95"/>
        <v>0</v>
      </c>
      <c r="T162" s="130"/>
      <c r="U162" s="81">
        <f t="shared" si="91"/>
        <v>0</v>
      </c>
      <c r="V162" s="69"/>
      <c r="W162" s="146"/>
      <c r="X162" s="155"/>
      <c r="Y162" s="81">
        <f t="shared" si="92"/>
        <v>418298</v>
      </c>
      <c r="Z162" s="69"/>
      <c r="AA162" s="65"/>
    </row>
    <row r="163" spans="2:27" x14ac:dyDescent="0.25">
      <c r="B163" s="89">
        <v>44044</v>
      </c>
      <c r="C163" s="9">
        <f t="shared" si="80"/>
        <v>191830</v>
      </c>
      <c r="D163" s="4">
        <f t="shared" si="86"/>
        <v>170323</v>
      </c>
      <c r="E163" s="40">
        <f t="shared" si="87"/>
        <v>19539.88590846915</v>
      </c>
      <c r="F163" s="9">
        <f t="shared" si="89"/>
        <v>-963077</v>
      </c>
      <c r="G163" s="4">
        <f t="shared" si="88"/>
        <v>0</v>
      </c>
      <c r="H163" s="36">
        <f t="shared" si="90"/>
        <v>422752</v>
      </c>
      <c r="I163" s="52">
        <f t="shared" si="96"/>
        <v>-17137</v>
      </c>
      <c r="J163" s="4">
        <f t="shared" si="97"/>
        <v>0</v>
      </c>
      <c r="K163" s="36">
        <f t="shared" si="98"/>
        <v>4454</v>
      </c>
      <c r="M163" s="123"/>
      <c r="N163" s="64"/>
      <c r="O163" s="138"/>
      <c r="P163" s="198"/>
      <c r="Q163" s="114">
        <f t="shared" si="93"/>
        <v>9.592829392384382E-7</v>
      </c>
      <c r="R163" s="38">
        <f t="shared" si="94"/>
        <v>1.9120513225532538</v>
      </c>
      <c r="S163" s="86">
        <f t="shared" si="95"/>
        <v>0</v>
      </c>
      <c r="T163" s="131"/>
      <c r="U163" s="84">
        <f t="shared" si="91"/>
        <v>0</v>
      </c>
      <c r="V163" s="68"/>
      <c r="W163" s="147"/>
      <c r="X163" s="156"/>
      <c r="Y163" s="84">
        <f t="shared" si="92"/>
        <v>422752</v>
      </c>
      <c r="Z163" s="68"/>
      <c r="AA163" s="66"/>
    </row>
    <row r="164" spans="2:27" x14ac:dyDescent="0.25">
      <c r="B164" s="90">
        <v>44045</v>
      </c>
      <c r="C164" s="7">
        <f t="shared" si="80"/>
        <v>191830</v>
      </c>
      <c r="D164" s="2">
        <f t="shared" si="86"/>
        <v>170323</v>
      </c>
      <c r="E164" s="39">
        <f t="shared" si="87"/>
        <v>19539.88590846915</v>
      </c>
      <c r="F164" s="7">
        <f t="shared" si="89"/>
        <v>-980397</v>
      </c>
      <c r="G164" s="2">
        <f t="shared" si="88"/>
        <v>0</v>
      </c>
      <c r="H164" s="33">
        <f t="shared" si="90"/>
        <v>427253</v>
      </c>
      <c r="I164" s="53">
        <f t="shared" si="96"/>
        <v>-17320</v>
      </c>
      <c r="J164" s="2">
        <f t="shared" si="97"/>
        <v>0</v>
      </c>
      <c r="K164" s="33">
        <f t="shared" si="98"/>
        <v>4501</v>
      </c>
      <c r="M164" s="122"/>
      <c r="N164" s="37"/>
      <c r="O164" s="137"/>
      <c r="P164" s="197"/>
      <c r="Q164" s="112">
        <f t="shared" si="93"/>
        <v>9.592829392384382E-7</v>
      </c>
      <c r="R164" s="37">
        <f t="shared" si="94"/>
        <v>1.9286667126247266</v>
      </c>
      <c r="S164" s="85">
        <f t="shared" si="95"/>
        <v>0</v>
      </c>
      <c r="T164" s="130"/>
      <c r="U164" s="81">
        <f t="shared" si="91"/>
        <v>0</v>
      </c>
      <c r="V164" s="69"/>
      <c r="W164" s="146"/>
      <c r="X164" s="155"/>
      <c r="Y164" s="81">
        <f t="shared" si="92"/>
        <v>427253</v>
      </c>
      <c r="Z164" s="69"/>
      <c r="AA164" s="65"/>
    </row>
    <row r="165" spans="2:27" x14ac:dyDescent="0.25">
      <c r="B165" s="89">
        <v>44046</v>
      </c>
      <c r="C165" s="9">
        <f t="shared" si="80"/>
        <v>191830</v>
      </c>
      <c r="D165" s="4">
        <f t="shared" si="86"/>
        <v>170323</v>
      </c>
      <c r="E165" s="40">
        <f t="shared" si="87"/>
        <v>19539.88590846915</v>
      </c>
      <c r="F165" s="9">
        <f t="shared" si="89"/>
        <v>-997901</v>
      </c>
      <c r="G165" s="4">
        <f t="shared" si="88"/>
        <v>0</v>
      </c>
      <c r="H165" s="36">
        <f t="shared" si="90"/>
        <v>431802</v>
      </c>
      <c r="I165" s="52">
        <f t="shared" si="96"/>
        <v>-17504</v>
      </c>
      <c r="J165" s="4">
        <f t="shared" si="97"/>
        <v>0</v>
      </c>
      <c r="K165" s="36">
        <f t="shared" si="98"/>
        <v>4549</v>
      </c>
      <c r="M165" s="123"/>
      <c r="N165" s="64"/>
      <c r="O165" s="138"/>
      <c r="P165" s="198"/>
      <c r="Q165" s="114">
        <f t="shared" si="93"/>
        <v>9.592829392384382E-7</v>
      </c>
      <c r="R165" s="38">
        <f t="shared" si="94"/>
        <v>1.9454595104913195</v>
      </c>
      <c r="S165" s="86">
        <f t="shared" si="95"/>
        <v>0</v>
      </c>
      <c r="T165" s="131"/>
      <c r="U165" s="84">
        <f t="shared" si="91"/>
        <v>0</v>
      </c>
      <c r="V165" s="68"/>
      <c r="W165" s="147"/>
      <c r="X165" s="156"/>
      <c r="Y165" s="84">
        <f t="shared" si="92"/>
        <v>431802</v>
      </c>
      <c r="Z165" s="68"/>
      <c r="AA165" s="66"/>
    </row>
    <row r="166" spans="2:27" x14ac:dyDescent="0.25">
      <c r="B166" s="90">
        <v>44047</v>
      </c>
      <c r="C166" s="7">
        <f t="shared" si="80"/>
        <v>191830</v>
      </c>
      <c r="D166" s="2">
        <f t="shared" si="86"/>
        <v>170323</v>
      </c>
      <c r="E166" s="39">
        <f t="shared" si="87"/>
        <v>19539.88590846915</v>
      </c>
      <c r="F166" s="7">
        <f t="shared" si="89"/>
        <v>-1015592</v>
      </c>
      <c r="G166" s="2">
        <f t="shared" si="88"/>
        <v>0</v>
      </c>
      <c r="H166" s="33">
        <f t="shared" si="90"/>
        <v>436400</v>
      </c>
      <c r="I166" s="53">
        <f t="shared" si="96"/>
        <v>-17691</v>
      </c>
      <c r="J166" s="2">
        <f t="shared" si="97"/>
        <v>0</v>
      </c>
      <c r="K166" s="33">
        <f t="shared" si="98"/>
        <v>4598</v>
      </c>
      <c r="M166" s="122"/>
      <c r="N166" s="37"/>
      <c r="O166" s="137"/>
      <c r="P166" s="197"/>
      <c r="Q166" s="112">
        <f t="shared" si="93"/>
        <v>9.592829392384382E-7</v>
      </c>
      <c r="R166" s="37">
        <f t="shared" si="94"/>
        <v>1.9624307148032674</v>
      </c>
      <c r="S166" s="85">
        <f t="shared" si="95"/>
        <v>0</v>
      </c>
      <c r="T166" s="130"/>
      <c r="U166" s="81">
        <f t="shared" si="91"/>
        <v>0</v>
      </c>
      <c r="V166" s="69"/>
      <c r="W166" s="146"/>
      <c r="X166" s="155"/>
      <c r="Y166" s="81">
        <f t="shared" si="92"/>
        <v>436400</v>
      </c>
      <c r="Z166" s="69"/>
      <c r="AA166" s="65"/>
    </row>
    <row r="167" spans="2:27" x14ac:dyDescent="0.25">
      <c r="B167" s="89">
        <v>44048</v>
      </c>
      <c r="C167" s="9">
        <f t="shared" si="80"/>
        <v>191830</v>
      </c>
      <c r="D167" s="4">
        <f t="shared" si="86"/>
        <v>170323</v>
      </c>
      <c r="E167" s="40">
        <f t="shared" si="87"/>
        <v>19539.88590846915</v>
      </c>
      <c r="F167" s="9">
        <f t="shared" si="89"/>
        <v>-1033471</v>
      </c>
      <c r="G167" s="4">
        <f t="shared" si="88"/>
        <v>0</v>
      </c>
      <c r="H167" s="36">
        <f t="shared" si="90"/>
        <v>441047</v>
      </c>
      <c r="I167" s="52">
        <f t="shared" si="96"/>
        <v>-17879</v>
      </c>
      <c r="J167" s="4">
        <f t="shared" si="97"/>
        <v>0</v>
      </c>
      <c r="K167" s="36">
        <f t="shared" si="98"/>
        <v>4647</v>
      </c>
      <c r="M167" s="123"/>
      <c r="N167" s="64"/>
      <c r="O167" s="138"/>
      <c r="P167" s="198"/>
      <c r="Q167" s="114">
        <f t="shared" si="93"/>
        <v>9.592829392384382E-7</v>
      </c>
      <c r="R167" s="38">
        <f t="shared" si="94"/>
        <v>1.9795832429054232</v>
      </c>
      <c r="S167" s="86">
        <f t="shared" si="95"/>
        <v>0</v>
      </c>
      <c r="T167" s="131"/>
      <c r="U167" s="84">
        <f t="shared" si="91"/>
        <v>0</v>
      </c>
      <c r="V167" s="68"/>
      <c r="W167" s="147"/>
      <c r="X167" s="156"/>
      <c r="Y167" s="84">
        <f t="shared" si="92"/>
        <v>441047</v>
      </c>
      <c r="Z167" s="68"/>
      <c r="AA167" s="66"/>
    </row>
    <row r="168" spans="2:27" x14ac:dyDescent="0.25">
      <c r="B168" s="90">
        <v>44049</v>
      </c>
      <c r="C168" s="7">
        <f t="shared" si="80"/>
        <v>191830</v>
      </c>
      <c r="D168" s="2">
        <f t="shared" si="86"/>
        <v>170323</v>
      </c>
      <c r="E168" s="39">
        <f t="shared" si="87"/>
        <v>19539.88590846915</v>
      </c>
      <c r="F168" s="7">
        <f t="shared" si="89"/>
        <v>-1051540</v>
      </c>
      <c r="G168" s="2">
        <f t="shared" si="88"/>
        <v>0</v>
      </c>
      <c r="H168" s="33">
        <f t="shared" si="90"/>
        <v>445743</v>
      </c>
      <c r="I168" s="53">
        <f t="shared" si="96"/>
        <v>-18069</v>
      </c>
      <c r="J168" s="2">
        <f t="shared" si="97"/>
        <v>0</v>
      </c>
      <c r="K168" s="33">
        <f t="shared" si="98"/>
        <v>4696</v>
      </c>
      <c r="M168" s="122"/>
      <c r="N168" s="37"/>
      <c r="O168" s="137"/>
      <c r="P168" s="197"/>
      <c r="Q168" s="112">
        <f t="shared" si="93"/>
        <v>9.592829392384382E-7</v>
      </c>
      <c r="R168" s="37">
        <f t="shared" si="94"/>
        <v>1.9969180541450964</v>
      </c>
      <c r="S168" s="85">
        <f t="shared" si="95"/>
        <v>0</v>
      </c>
      <c r="T168" s="130"/>
      <c r="U168" s="81">
        <f t="shared" si="91"/>
        <v>0</v>
      </c>
      <c r="V168" s="69"/>
      <c r="W168" s="146"/>
      <c r="X168" s="155"/>
      <c r="Y168" s="81">
        <f t="shared" si="92"/>
        <v>445743</v>
      </c>
      <c r="Z168" s="69"/>
      <c r="AA168" s="65"/>
    </row>
    <row r="169" spans="2:27" x14ac:dyDescent="0.25">
      <c r="B169" s="89">
        <v>44050</v>
      </c>
      <c r="C169" s="9">
        <f t="shared" si="80"/>
        <v>191830</v>
      </c>
      <c r="D169" s="4">
        <f t="shared" si="86"/>
        <v>170323</v>
      </c>
      <c r="E169" s="40">
        <f t="shared" si="87"/>
        <v>19539.88590846915</v>
      </c>
      <c r="F169" s="9">
        <f t="shared" si="89"/>
        <v>-1069802</v>
      </c>
      <c r="G169" s="4">
        <f t="shared" si="88"/>
        <v>0</v>
      </c>
      <c r="H169" s="36">
        <f t="shared" si="90"/>
        <v>450489</v>
      </c>
      <c r="I169" s="52">
        <f t="shared" si="96"/>
        <v>-18262</v>
      </c>
      <c r="J169" s="4">
        <f t="shared" si="97"/>
        <v>0</v>
      </c>
      <c r="K169" s="36">
        <f t="shared" si="98"/>
        <v>4746</v>
      </c>
      <c r="M169" s="123"/>
      <c r="N169" s="64"/>
      <c r="O169" s="138"/>
      <c r="P169" s="198"/>
      <c r="Q169" s="114">
        <f t="shared" si="93"/>
        <v>9.592829392384382E-7</v>
      </c>
      <c r="R169" s="38">
        <f t="shared" si="94"/>
        <v>2.0144370672169067</v>
      </c>
      <c r="S169" s="86">
        <f t="shared" si="95"/>
        <v>0</v>
      </c>
      <c r="T169" s="131"/>
      <c r="U169" s="84">
        <f t="shared" si="91"/>
        <v>0</v>
      </c>
      <c r="V169" s="68"/>
      <c r="W169" s="147"/>
      <c r="X169" s="156"/>
      <c r="Y169" s="84">
        <f t="shared" si="92"/>
        <v>450489</v>
      </c>
      <c r="Z169" s="68"/>
      <c r="AA169" s="66"/>
    </row>
    <row r="170" spans="2:27" x14ac:dyDescent="0.25">
      <c r="B170" s="90">
        <v>44051</v>
      </c>
      <c r="C170" s="7">
        <f t="shared" si="80"/>
        <v>191830</v>
      </c>
      <c r="D170" s="2">
        <f t="shared" si="86"/>
        <v>170323</v>
      </c>
      <c r="E170" s="39">
        <f t="shared" si="87"/>
        <v>19539.88590846915</v>
      </c>
      <c r="F170" s="7">
        <f t="shared" si="89"/>
        <v>-1088258</v>
      </c>
      <c r="G170" s="2">
        <f t="shared" si="88"/>
        <v>0</v>
      </c>
      <c r="H170" s="33">
        <f t="shared" si="90"/>
        <v>455286</v>
      </c>
      <c r="I170" s="53">
        <f t="shared" si="96"/>
        <v>-18456</v>
      </c>
      <c r="J170" s="2">
        <f t="shared" si="97"/>
        <v>0</v>
      </c>
      <c r="K170" s="33">
        <f t="shared" si="98"/>
        <v>4797</v>
      </c>
      <c r="M170" s="122"/>
      <c r="N170" s="37"/>
      <c r="O170" s="137"/>
      <c r="P170" s="197"/>
      <c r="Q170" s="112">
        <f t="shared" si="93"/>
        <v>9.592829392384382E-7</v>
      </c>
      <c r="R170" s="37">
        <f t="shared" si="94"/>
        <v>2.0321431994657084</v>
      </c>
      <c r="S170" s="85">
        <f t="shared" si="95"/>
        <v>0</v>
      </c>
      <c r="T170" s="130"/>
      <c r="U170" s="81">
        <f t="shared" si="91"/>
        <v>0</v>
      </c>
      <c r="V170" s="69"/>
      <c r="W170" s="146"/>
      <c r="X170" s="155"/>
      <c r="Y170" s="81">
        <f t="shared" si="92"/>
        <v>455286</v>
      </c>
      <c r="Z170" s="69"/>
      <c r="AA170" s="65"/>
    </row>
    <row r="171" spans="2:27" x14ac:dyDescent="0.25">
      <c r="B171" s="89">
        <v>44052</v>
      </c>
      <c r="C171" s="9">
        <f t="shared" si="80"/>
        <v>191830</v>
      </c>
      <c r="D171" s="4">
        <f t="shared" si="86"/>
        <v>170323</v>
      </c>
      <c r="E171" s="40">
        <f t="shared" si="87"/>
        <v>19539.88590846915</v>
      </c>
      <c r="F171" s="9">
        <f t="shared" si="89"/>
        <v>-1106911</v>
      </c>
      <c r="G171" s="4">
        <f t="shared" si="88"/>
        <v>0</v>
      </c>
      <c r="H171" s="36">
        <f t="shared" si="90"/>
        <v>460134</v>
      </c>
      <c r="I171" s="52">
        <f t="shared" si="96"/>
        <v>-18653</v>
      </c>
      <c r="J171" s="4">
        <f t="shared" si="97"/>
        <v>0</v>
      </c>
      <c r="K171" s="36">
        <f t="shared" si="98"/>
        <v>4848</v>
      </c>
      <c r="M171" s="123"/>
      <c r="N171" s="64"/>
      <c r="O171" s="138"/>
      <c r="P171" s="198"/>
      <c r="Q171" s="114">
        <f t="shared" si="93"/>
        <v>9.592829392384382E-7</v>
      </c>
      <c r="R171" s="38">
        <f t="shared" si="94"/>
        <v>2.0500374495417342</v>
      </c>
      <c r="S171" s="86">
        <f t="shared" si="95"/>
        <v>0</v>
      </c>
      <c r="T171" s="131"/>
      <c r="U171" s="84">
        <f t="shared" si="91"/>
        <v>0</v>
      </c>
      <c r="V171" s="68"/>
      <c r="W171" s="147"/>
      <c r="X171" s="156"/>
      <c r="Y171" s="84">
        <f t="shared" si="92"/>
        <v>460134</v>
      </c>
      <c r="Z171" s="68"/>
      <c r="AA171" s="66"/>
    </row>
    <row r="172" spans="2:27" x14ac:dyDescent="0.25">
      <c r="B172" s="90">
        <v>44053</v>
      </c>
      <c r="C172" s="7">
        <f t="shared" si="80"/>
        <v>191830</v>
      </c>
      <c r="D172" s="2">
        <f t="shared" si="86"/>
        <v>170323</v>
      </c>
      <c r="E172" s="39">
        <f t="shared" si="87"/>
        <v>19539.88590846915</v>
      </c>
      <c r="F172" s="7">
        <f t="shared" si="89"/>
        <v>-1125762</v>
      </c>
      <c r="G172" s="2">
        <f t="shared" si="88"/>
        <v>0</v>
      </c>
      <c r="H172" s="33">
        <f t="shared" si="90"/>
        <v>465033</v>
      </c>
      <c r="I172" s="53">
        <f t="shared" si="96"/>
        <v>-18851</v>
      </c>
      <c r="J172" s="2">
        <f t="shared" si="97"/>
        <v>0</v>
      </c>
      <c r="K172" s="33">
        <f t="shared" si="98"/>
        <v>4899</v>
      </c>
      <c r="M172" s="122"/>
      <c r="N172" s="37"/>
      <c r="O172" s="137"/>
      <c r="P172" s="197"/>
      <c r="Q172" s="112">
        <f t="shared" si="93"/>
        <v>9.592829392384382E-7</v>
      </c>
      <c r="R172" s="37">
        <f t="shared" si="94"/>
        <v>2.0681226954869136</v>
      </c>
      <c r="S172" s="85">
        <f t="shared" si="95"/>
        <v>0</v>
      </c>
      <c r="T172" s="130"/>
      <c r="U172" s="81">
        <f t="shared" si="91"/>
        <v>0</v>
      </c>
      <c r="V172" s="69"/>
      <c r="W172" s="146"/>
      <c r="X172" s="155"/>
      <c r="Y172" s="81">
        <f t="shared" si="92"/>
        <v>465033</v>
      </c>
      <c r="Z172" s="69"/>
      <c r="AA172" s="65"/>
    </row>
    <row r="173" spans="2:27" x14ac:dyDescent="0.25">
      <c r="B173" s="89">
        <v>44054</v>
      </c>
      <c r="C173" s="9">
        <f t="shared" si="80"/>
        <v>191830</v>
      </c>
      <c r="D173" s="4">
        <f t="shared" si="86"/>
        <v>170323</v>
      </c>
      <c r="E173" s="40">
        <f t="shared" si="87"/>
        <v>19539.88590846915</v>
      </c>
      <c r="F173" s="9">
        <f t="shared" si="89"/>
        <v>-1144814</v>
      </c>
      <c r="G173" s="4">
        <f t="shared" si="88"/>
        <v>0</v>
      </c>
      <c r="H173" s="36">
        <f t="shared" si="90"/>
        <v>469985</v>
      </c>
      <c r="I173" s="52">
        <f t="shared" si="96"/>
        <v>-19052</v>
      </c>
      <c r="J173" s="4">
        <f t="shared" si="97"/>
        <v>0</v>
      </c>
      <c r="K173" s="36">
        <f t="shared" si="98"/>
        <v>4952</v>
      </c>
      <c r="M173" s="123"/>
      <c r="N173" s="64"/>
      <c r="O173" s="138"/>
      <c r="P173" s="198"/>
      <c r="Q173" s="114">
        <f t="shared" si="93"/>
        <v>9.592829392384382E-7</v>
      </c>
      <c r="R173" s="38">
        <f t="shared" si="94"/>
        <v>2.0863998966485564</v>
      </c>
      <c r="S173" s="86">
        <f t="shared" si="95"/>
        <v>0</v>
      </c>
      <c r="T173" s="131"/>
      <c r="U173" s="84">
        <f t="shared" si="91"/>
        <v>0</v>
      </c>
      <c r="V173" s="68"/>
      <c r="W173" s="147"/>
      <c r="X173" s="156"/>
      <c r="Y173" s="84">
        <f t="shared" si="92"/>
        <v>469985</v>
      </c>
      <c r="Z173" s="68"/>
      <c r="AA173" s="66"/>
    </row>
    <row r="174" spans="2:27" x14ac:dyDescent="0.25">
      <c r="B174" s="90">
        <v>44055</v>
      </c>
      <c r="C174" s="7">
        <f t="shared" si="80"/>
        <v>191830</v>
      </c>
      <c r="D174" s="2">
        <f t="shared" si="86"/>
        <v>170323</v>
      </c>
      <c r="E174" s="39">
        <f t="shared" si="87"/>
        <v>19539.88590846915</v>
      </c>
      <c r="F174" s="7">
        <f t="shared" si="89"/>
        <v>-1164069</v>
      </c>
      <c r="G174" s="2">
        <f t="shared" si="88"/>
        <v>0</v>
      </c>
      <c r="H174" s="33">
        <f t="shared" si="90"/>
        <v>474989</v>
      </c>
      <c r="I174" s="53">
        <f t="shared" si="96"/>
        <v>-19255</v>
      </c>
      <c r="J174" s="2">
        <f t="shared" si="97"/>
        <v>0</v>
      </c>
      <c r="K174" s="33">
        <f t="shared" si="98"/>
        <v>5004</v>
      </c>
      <c r="M174" s="122"/>
      <c r="N174" s="37"/>
      <c r="O174" s="137"/>
      <c r="P174" s="197"/>
      <c r="Q174" s="112">
        <f t="shared" si="93"/>
        <v>9.592829392384382E-7</v>
      </c>
      <c r="R174" s="37">
        <f t="shared" si="94"/>
        <v>2.1048720096744411</v>
      </c>
      <c r="S174" s="85">
        <f t="shared" si="95"/>
        <v>0</v>
      </c>
      <c r="T174" s="130"/>
      <c r="U174" s="81">
        <f t="shared" si="91"/>
        <v>0</v>
      </c>
      <c r="V174" s="69"/>
      <c r="W174" s="146"/>
      <c r="X174" s="155"/>
      <c r="Y174" s="81">
        <f t="shared" si="92"/>
        <v>474989</v>
      </c>
      <c r="Z174" s="69"/>
      <c r="AA174" s="65"/>
    </row>
    <row r="175" spans="2:27" x14ac:dyDescent="0.25">
      <c r="B175" s="89">
        <v>44056</v>
      </c>
      <c r="C175" s="9">
        <f t="shared" si="80"/>
        <v>191830</v>
      </c>
      <c r="D175" s="4">
        <f t="shared" si="86"/>
        <v>170323</v>
      </c>
      <c r="E175" s="40">
        <f t="shared" si="87"/>
        <v>19539.88590846915</v>
      </c>
      <c r="F175" s="9">
        <f t="shared" si="89"/>
        <v>-1183529</v>
      </c>
      <c r="G175" s="4">
        <f t="shared" si="88"/>
        <v>0</v>
      </c>
      <c r="H175" s="36">
        <f t="shared" si="90"/>
        <v>480047</v>
      </c>
      <c r="I175" s="52">
        <f t="shared" si="96"/>
        <v>-19460</v>
      </c>
      <c r="J175" s="4">
        <f t="shared" si="97"/>
        <v>0</v>
      </c>
      <c r="K175" s="36">
        <f t="shared" si="98"/>
        <v>5058</v>
      </c>
      <c r="M175" s="123"/>
      <c r="N175" s="64"/>
      <c r="O175" s="138"/>
      <c r="P175" s="198"/>
      <c r="Q175" s="114">
        <f t="shared" si="93"/>
        <v>9.592829392384382E-7</v>
      </c>
      <c r="R175" s="38">
        <f t="shared" si="94"/>
        <v>2.1235409139562615</v>
      </c>
      <c r="S175" s="86">
        <f t="shared" si="95"/>
        <v>0</v>
      </c>
      <c r="T175" s="131"/>
      <c r="U175" s="84">
        <f t="shared" si="91"/>
        <v>0</v>
      </c>
      <c r="V175" s="68"/>
      <c r="W175" s="147"/>
      <c r="X175" s="156"/>
      <c r="Y175" s="84">
        <f t="shared" si="92"/>
        <v>480047</v>
      </c>
      <c r="Z175" s="68"/>
      <c r="AA175" s="66"/>
    </row>
    <row r="176" spans="2:27" x14ac:dyDescent="0.25">
      <c r="B176" s="90">
        <v>44057</v>
      </c>
      <c r="C176" s="7">
        <f t="shared" si="80"/>
        <v>191830</v>
      </c>
      <c r="D176" s="2">
        <f t="shared" si="86"/>
        <v>170323</v>
      </c>
      <c r="E176" s="39">
        <f t="shared" si="87"/>
        <v>19539.88590846915</v>
      </c>
      <c r="F176" s="7">
        <f t="shared" si="89"/>
        <v>-1203196</v>
      </c>
      <c r="G176" s="2">
        <f t="shared" si="88"/>
        <v>0</v>
      </c>
      <c r="H176" s="33">
        <f t="shared" si="90"/>
        <v>485158</v>
      </c>
      <c r="I176" s="53">
        <f t="shared" si="96"/>
        <v>-19667</v>
      </c>
      <c r="J176" s="2">
        <f t="shared" si="97"/>
        <v>0</v>
      </c>
      <c r="K176" s="33">
        <f t="shared" si="98"/>
        <v>5111</v>
      </c>
      <c r="M176" s="122"/>
      <c r="N176" s="37"/>
      <c r="O176" s="137"/>
      <c r="P176" s="197"/>
      <c r="Q176" s="112">
        <f t="shared" si="93"/>
        <v>9.592829392384382E-7</v>
      </c>
      <c r="R176" s="37">
        <f t="shared" si="94"/>
        <v>2.1424086067944867</v>
      </c>
      <c r="S176" s="85">
        <f t="shared" si="95"/>
        <v>0</v>
      </c>
      <c r="T176" s="130"/>
      <c r="U176" s="81">
        <f t="shared" si="91"/>
        <v>0</v>
      </c>
      <c r="V176" s="69"/>
      <c r="W176" s="146"/>
      <c r="X176" s="155"/>
      <c r="Y176" s="81">
        <f t="shared" si="92"/>
        <v>485158</v>
      </c>
      <c r="Z176" s="69"/>
      <c r="AA176" s="65"/>
    </row>
    <row r="177" spans="2:27" x14ac:dyDescent="0.25">
      <c r="B177" s="89">
        <v>44058</v>
      </c>
      <c r="C177" s="9">
        <f t="shared" si="80"/>
        <v>191830</v>
      </c>
      <c r="D177" s="4">
        <f t="shared" si="86"/>
        <v>170323</v>
      </c>
      <c r="E177" s="40">
        <f t="shared" si="87"/>
        <v>19539.88590846915</v>
      </c>
      <c r="F177" s="9">
        <f t="shared" si="89"/>
        <v>-1223073</v>
      </c>
      <c r="G177" s="4">
        <f t="shared" si="88"/>
        <v>0</v>
      </c>
      <c r="H177" s="36">
        <f t="shared" si="90"/>
        <v>490324</v>
      </c>
      <c r="I177" s="52">
        <f t="shared" si="96"/>
        <v>-19877</v>
      </c>
      <c r="J177" s="4">
        <f t="shared" si="97"/>
        <v>0</v>
      </c>
      <c r="K177" s="36">
        <f t="shared" si="98"/>
        <v>5166</v>
      </c>
      <c r="M177" s="123"/>
      <c r="N177" s="64"/>
      <c r="O177" s="138"/>
      <c r="P177" s="198"/>
      <c r="Q177" s="114">
        <f t="shared" si="93"/>
        <v>9.592829392384382E-7</v>
      </c>
      <c r="R177" s="38">
        <f t="shared" si="94"/>
        <v>2.1614769675808114</v>
      </c>
      <c r="S177" s="86">
        <f t="shared" si="95"/>
        <v>0</v>
      </c>
      <c r="T177" s="131"/>
      <c r="U177" s="84">
        <f t="shared" si="91"/>
        <v>0</v>
      </c>
      <c r="V177" s="68"/>
      <c r="W177" s="147"/>
      <c r="X177" s="156"/>
      <c r="Y177" s="84">
        <f t="shared" si="92"/>
        <v>490324</v>
      </c>
      <c r="Z177" s="68"/>
      <c r="AA177" s="66"/>
    </row>
    <row r="178" spans="2:27" x14ac:dyDescent="0.25">
      <c r="B178" s="90">
        <v>44059</v>
      </c>
      <c r="C178" s="7">
        <f t="shared" si="80"/>
        <v>191830</v>
      </c>
      <c r="D178" s="2">
        <f t="shared" si="86"/>
        <v>170323</v>
      </c>
      <c r="E178" s="39">
        <f t="shared" si="87"/>
        <v>19539.88590846915</v>
      </c>
      <c r="F178" s="7">
        <f t="shared" si="89"/>
        <v>-1243161</v>
      </c>
      <c r="G178" s="2">
        <f t="shared" si="88"/>
        <v>0</v>
      </c>
      <c r="H178" s="33">
        <f t="shared" si="90"/>
        <v>495545</v>
      </c>
      <c r="I178" s="53">
        <f t="shared" si="96"/>
        <v>-20088</v>
      </c>
      <c r="J178" s="2">
        <f t="shared" si="97"/>
        <v>0</v>
      </c>
      <c r="K178" s="33">
        <f t="shared" si="98"/>
        <v>5221</v>
      </c>
      <c r="M178" s="122"/>
      <c r="N178" s="37"/>
      <c r="O178" s="137"/>
      <c r="P178" s="197"/>
      <c r="Q178" s="112">
        <f t="shared" si="93"/>
        <v>9.592829392384382E-7</v>
      </c>
      <c r="R178" s="37">
        <f t="shared" si="94"/>
        <v>2.1807489529630137</v>
      </c>
      <c r="S178" s="85">
        <f t="shared" si="95"/>
        <v>0</v>
      </c>
      <c r="T178" s="130"/>
      <c r="U178" s="81">
        <f t="shared" si="91"/>
        <v>0</v>
      </c>
      <c r="V178" s="69"/>
      <c r="W178" s="146"/>
      <c r="X178" s="155"/>
      <c r="Y178" s="81">
        <f t="shared" si="92"/>
        <v>495545</v>
      </c>
      <c r="Z178" s="69"/>
      <c r="AA178" s="65"/>
    </row>
    <row r="179" spans="2:27" x14ac:dyDescent="0.25">
      <c r="B179" s="89">
        <v>44060</v>
      </c>
      <c r="C179" s="9">
        <f t="shared" si="80"/>
        <v>191830</v>
      </c>
      <c r="D179" s="4">
        <f t="shared" si="86"/>
        <v>170323</v>
      </c>
      <c r="E179" s="40">
        <f t="shared" si="87"/>
        <v>19539.88590846915</v>
      </c>
      <c r="F179" s="9">
        <f t="shared" si="89"/>
        <v>-1263463</v>
      </c>
      <c r="G179" s="4">
        <f t="shared" si="88"/>
        <v>0</v>
      </c>
      <c r="H179" s="36">
        <f t="shared" si="90"/>
        <v>500822</v>
      </c>
      <c r="I179" s="52">
        <f t="shared" si="96"/>
        <v>-20302</v>
      </c>
      <c r="J179" s="4">
        <f t="shared" si="97"/>
        <v>0</v>
      </c>
      <c r="K179" s="36">
        <f t="shared" si="98"/>
        <v>5277</v>
      </c>
      <c r="M179" s="123"/>
      <c r="N179" s="64"/>
      <c r="O179" s="138"/>
      <c r="P179" s="198"/>
      <c r="Q179" s="114">
        <f t="shared" si="93"/>
        <v>9.592829392384382E-7</v>
      </c>
      <c r="R179" s="38">
        <f t="shared" si="94"/>
        <v>2.2002255222884024</v>
      </c>
      <c r="S179" s="86">
        <f t="shared" si="95"/>
        <v>0</v>
      </c>
      <c r="T179" s="131"/>
      <c r="U179" s="84">
        <f t="shared" si="91"/>
        <v>0</v>
      </c>
      <c r="V179" s="68"/>
      <c r="W179" s="147"/>
      <c r="X179" s="156"/>
      <c r="Y179" s="84">
        <f t="shared" si="92"/>
        <v>500822</v>
      </c>
      <c r="Z179" s="68"/>
      <c r="AA179" s="66"/>
    </row>
    <row r="180" spans="2:27" x14ac:dyDescent="0.25">
      <c r="B180" s="90">
        <v>44061</v>
      </c>
      <c r="C180" s="7">
        <f t="shared" si="80"/>
        <v>191830</v>
      </c>
      <c r="D180" s="2">
        <f t="shared" ref="D180:D204" si="99">D179+IF(D179+K180+E180+G180&lt;=C180,K180,0)</f>
        <v>170323</v>
      </c>
      <c r="E180" s="39">
        <f t="shared" ref="E180:E204" si="100">C180*E$51/C$51</f>
        <v>19539.88590846915</v>
      </c>
      <c r="F180" s="7">
        <f t="shared" si="89"/>
        <v>-1283981</v>
      </c>
      <c r="G180" s="2">
        <f t="shared" si="88"/>
        <v>0</v>
      </c>
      <c r="H180" s="33">
        <f t="shared" si="90"/>
        <v>506155</v>
      </c>
      <c r="I180" s="53">
        <f t="shared" si="96"/>
        <v>-20518</v>
      </c>
      <c r="J180" s="2">
        <f t="shared" si="97"/>
        <v>0</v>
      </c>
      <c r="K180" s="33">
        <f t="shared" si="98"/>
        <v>5333</v>
      </c>
      <c r="M180" s="122"/>
      <c r="N180" s="37"/>
      <c r="O180" s="137"/>
      <c r="P180" s="197"/>
      <c r="Q180" s="112">
        <f t="shared" si="93"/>
        <v>9.592829392384382E-7</v>
      </c>
      <c r="R180" s="37">
        <f t="shared" si="94"/>
        <v>2.219909592901832</v>
      </c>
      <c r="S180" s="85">
        <f t="shared" si="95"/>
        <v>0</v>
      </c>
      <c r="T180" s="130"/>
      <c r="U180" s="81">
        <f t="shared" si="91"/>
        <v>0</v>
      </c>
      <c r="V180" s="69"/>
      <c r="W180" s="146"/>
      <c r="X180" s="155"/>
      <c r="Y180" s="81">
        <f t="shared" si="92"/>
        <v>506155</v>
      </c>
      <c r="Z180" s="69"/>
      <c r="AA180" s="65"/>
    </row>
    <row r="181" spans="2:27" x14ac:dyDescent="0.25">
      <c r="B181" s="89">
        <v>44062</v>
      </c>
      <c r="C181" s="9">
        <f t="shared" ref="C181:C204" si="101">C180+IF(J181&gt;0,J181+K181,0)</f>
        <v>191830</v>
      </c>
      <c r="D181" s="4">
        <f t="shared" si="99"/>
        <v>170323</v>
      </c>
      <c r="E181" s="40">
        <f t="shared" si="100"/>
        <v>19539.88590846915</v>
      </c>
      <c r="F181" s="9">
        <f t="shared" si="89"/>
        <v>-1304718</v>
      </c>
      <c r="G181" s="4">
        <f t="shared" ref="G181:G204" si="102">U181</f>
        <v>0</v>
      </c>
      <c r="H181" s="36">
        <f t="shared" si="90"/>
        <v>511545</v>
      </c>
      <c r="I181" s="52">
        <f t="shared" si="96"/>
        <v>-20737</v>
      </c>
      <c r="J181" s="4">
        <f t="shared" si="97"/>
        <v>0</v>
      </c>
      <c r="K181" s="36">
        <f t="shared" si="98"/>
        <v>5390</v>
      </c>
      <c r="M181" s="123"/>
      <c r="N181" s="64"/>
      <c r="O181" s="138"/>
      <c r="P181" s="198"/>
      <c r="Q181" s="114">
        <f t="shared" si="93"/>
        <v>9.592829392384382E-7</v>
      </c>
      <c r="R181" s="38">
        <f t="shared" si="94"/>
        <v>2.2398030834979217</v>
      </c>
      <c r="S181" s="86">
        <f t="shared" si="95"/>
        <v>0</v>
      </c>
      <c r="T181" s="131"/>
      <c r="U181" s="84">
        <f t="shared" si="91"/>
        <v>0</v>
      </c>
      <c r="V181" s="68"/>
      <c r="W181" s="147"/>
      <c r="X181" s="156"/>
      <c r="Y181" s="84">
        <f t="shared" si="92"/>
        <v>511545</v>
      </c>
      <c r="Z181" s="68"/>
      <c r="AA181" s="66"/>
    </row>
    <row r="182" spans="2:27" x14ac:dyDescent="0.25">
      <c r="B182" s="90">
        <v>44063</v>
      </c>
      <c r="C182" s="7">
        <f t="shared" si="101"/>
        <v>191830</v>
      </c>
      <c r="D182" s="2">
        <f t="shared" si="99"/>
        <v>170323</v>
      </c>
      <c r="E182" s="39">
        <f t="shared" si="100"/>
        <v>19539.88590846915</v>
      </c>
      <c r="F182" s="7">
        <f t="shared" si="89"/>
        <v>-1325676</v>
      </c>
      <c r="G182" s="2">
        <f t="shared" si="102"/>
        <v>0</v>
      </c>
      <c r="H182" s="33">
        <f t="shared" si="90"/>
        <v>516992</v>
      </c>
      <c r="I182" s="53">
        <f t="shared" si="96"/>
        <v>-20958</v>
      </c>
      <c r="J182" s="2">
        <f t="shared" si="97"/>
        <v>0</v>
      </c>
      <c r="K182" s="33">
        <f t="shared" si="98"/>
        <v>5447</v>
      </c>
      <c r="M182" s="122"/>
      <c r="N182" s="37"/>
      <c r="O182" s="137"/>
      <c r="P182" s="197"/>
      <c r="Q182" s="112">
        <f t="shared" si="93"/>
        <v>9.592829392384382E-7</v>
      </c>
      <c r="R182" s="37">
        <f t="shared" si="94"/>
        <v>2.2599089114215243</v>
      </c>
      <c r="S182" s="85">
        <f t="shared" si="95"/>
        <v>0</v>
      </c>
      <c r="T182" s="130"/>
      <c r="U182" s="81">
        <f t="shared" si="91"/>
        <v>0</v>
      </c>
      <c r="V182" s="69"/>
      <c r="W182" s="146"/>
      <c r="X182" s="155"/>
      <c r="Y182" s="81">
        <f t="shared" si="92"/>
        <v>516992</v>
      </c>
      <c r="Z182" s="69"/>
      <c r="AA182" s="65"/>
    </row>
    <row r="183" spans="2:27" x14ac:dyDescent="0.25">
      <c r="B183" s="89">
        <v>44064</v>
      </c>
      <c r="C183" s="9">
        <f t="shared" si="101"/>
        <v>191830</v>
      </c>
      <c r="D183" s="4">
        <f t="shared" si="99"/>
        <v>170323</v>
      </c>
      <c r="E183" s="40">
        <f t="shared" si="100"/>
        <v>19539.88590846915</v>
      </c>
      <c r="F183" s="9">
        <f t="shared" ref="F183:F204" si="103">INT((P$13*H183+F182)/(1+O$13*G183))</f>
        <v>-1346857</v>
      </c>
      <c r="G183" s="4">
        <f t="shared" si="102"/>
        <v>0</v>
      </c>
      <c r="H183" s="36">
        <f t="shared" ref="H183:H204" si="104">Y183</f>
        <v>522497</v>
      </c>
      <c r="I183" s="52">
        <f t="shared" si="96"/>
        <v>-21181</v>
      </c>
      <c r="J183" s="4">
        <f t="shared" si="97"/>
        <v>0</v>
      </c>
      <c r="K183" s="36">
        <f t="shared" si="98"/>
        <v>5505</v>
      </c>
      <c r="M183" s="123"/>
      <c r="N183" s="64"/>
      <c r="O183" s="138"/>
      <c r="P183" s="198"/>
      <c r="Q183" s="114">
        <f t="shared" si="93"/>
        <v>9.592829392384382E-7</v>
      </c>
      <c r="R183" s="38">
        <f t="shared" si="94"/>
        <v>2.2802289953672599</v>
      </c>
      <c r="S183" s="86">
        <f t="shared" si="95"/>
        <v>0</v>
      </c>
      <c r="T183" s="131"/>
      <c r="U183" s="84">
        <f t="shared" ref="U183:U204" si="105">INT((-R183+SQRT((R183^2)-(4*Q183*S183)))/(2*Q183))</f>
        <v>0</v>
      </c>
      <c r="V183" s="68"/>
      <c r="W183" s="147"/>
      <c r="X183" s="156"/>
      <c r="Y183" s="84">
        <f t="shared" ref="Y183:Y204" si="106">INT(((N$13*G183+H182)/(1+M$13+P$13)))</f>
        <v>522497</v>
      </c>
      <c r="Z183" s="68"/>
      <c r="AA183" s="66"/>
    </row>
    <row r="184" spans="2:27" x14ac:dyDescent="0.25">
      <c r="B184" s="90">
        <v>44065</v>
      </c>
      <c r="C184" s="7">
        <f t="shared" si="101"/>
        <v>191830</v>
      </c>
      <c r="D184" s="2">
        <f t="shared" si="99"/>
        <v>170323</v>
      </c>
      <c r="E184" s="39">
        <f t="shared" si="100"/>
        <v>19539.88590846915</v>
      </c>
      <c r="F184" s="7">
        <f t="shared" si="103"/>
        <v>-1368263</v>
      </c>
      <c r="G184" s="2">
        <f t="shared" si="102"/>
        <v>0</v>
      </c>
      <c r="H184" s="33">
        <f t="shared" si="104"/>
        <v>528061</v>
      </c>
      <c r="I184" s="53">
        <f t="shared" si="96"/>
        <v>-21406</v>
      </c>
      <c r="J184" s="2">
        <f t="shared" si="97"/>
        <v>0</v>
      </c>
      <c r="K184" s="33">
        <f t="shared" si="98"/>
        <v>5564</v>
      </c>
      <c r="M184" s="122"/>
      <c r="N184" s="37"/>
      <c r="O184" s="137"/>
      <c r="P184" s="197"/>
      <c r="Q184" s="112">
        <f t="shared" si="93"/>
        <v>9.592829392384382E-7</v>
      </c>
      <c r="R184" s="37">
        <f t="shared" si="94"/>
        <v>2.3007652933326721</v>
      </c>
      <c r="S184" s="85">
        <f t="shared" si="95"/>
        <v>0</v>
      </c>
      <c r="T184" s="130"/>
      <c r="U184" s="81">
        <f t="shared" si="105"/>
        <v>0</v>
      </c>
      <c r="V184" s="69"/>
      <c r="W184" s="146"/>
      <c r="X184" s="155"/>
      <c r="Y184" s="81">
        <f t="shared" si="106"/>
        <v>528061</v>
      </c>
      <c r="Z184" s="69"/>
      <c r="AA184" s="65"/>
    </row>
    <row r="185" spans="2:27" x14ac:dyDescent="0.25">
      <c r="B185" s="89">
        <v>44066</v>
      </c>
      <c r="C185" s="9">
        <f t="shared" si="101"/>
        <v>191830</v>
      </c>
      <c r="D185" s="4">
        <f t="shared" si="99"/>
        <v>170323</v>
      </c>
      <c r="E185" s="40">
        <f t="shared" si="100"/>
        <v>19539.88590846915</v>
      </c>
      <c r="F185" s="9">
        <f t="shared" si="103"/>
        <v>-1389897</v>
      </c>
      <c r="G185" s="4">
        <f t="shared" si="102"/>
        <v>0</v>
      </c>
      <c r="H185" s="36">
        <f t="shared" si="104"/>
        <v>533684</v>
      </c>
      <c r="I185" s="52">
        <f t="shared" si="96"/>
        <v>-21634</v>
      </c>
      <c r="J185" s="4">
        <f t="shared" si="97"/>
        <v>0</v>
      </c>
      <c r="K185" s="36">
        <f t="shared" si="98"/>
        <v>5623</v>
      </c>
      <c r="M185" s="123"/>
      <c r="N185" s="64"/>
      <c r="O185" s="138"/>
      <c r="P185" s="198"/>
      <c r="Q185" s="114">
        <f t="shared" si="93"/>
        <v>9.592829392384382E-7</v>
      </c>
      <c r="R185" s="38">
        <f t="shared" si="94"/>
        <v>2.3215197633153046</v>
      </c>
      <c r="S185" s="86">
        <f t="shared" si="95"/>
        <v>0</v>
      </c>
      <c r="T185" s="131"/>
      <c r="U185" s="84">
        <f t="shared" si="105"/>
        <v>0</v>
      </c>
      <c r="V185" s="68"/>
      <c r="W185" s="147"/>
      <c r="X185" s="156"/>
      <c r="Y185" s="84">
        <f t="shared" si="106"/>
        <v>533684</v>
      </c>
      <c r="Z185" s="68"/>
      <c r="AA185" s="66"/>
    </row>
    <row r="186" spans="2:27" x14ac:dyDescent="0.25">
      <c r="B186" s="90">
        <v>44067</v>
      </c>
      <c r="C186" s="7">
        <f t="shared" si="101"/>
        <v>191830</v>
      </c>
      <c r="D186" s="2">
        <f t="shared" si="99"/>
        <v>170323</v>
      </c>
      <c r="E186" s="39">
        <f t="shared" si="100"/>
        <v>19539.88590846915</v>
      </c>
      <c r="F186" s="7">
        <f t="shared" si="103"/>
        <v>-1411762</v>
      </c>
      <c r="G186" s="2">
        <f t="shared" si="102"/>
        <v>0</v>
      </c>
      <c r="H186" s="33">
        <f t="shared" si="104"/>
        <v>539367</v>
      </c>
      <c r="I186" s="53">
        <f t="shared" si="96"/>
        <v>-21865</v>
      </c>
      <c r="J186" s="2">
        <f t="shared" si="97"/>
        <v>0</v>
      </c>
      <c r="K186" s="33">
        <f t="shared" si="98"/>
        <v>5683</v>
      </c>
      <c r="M186" s="122"/>
      <c r="N186" s="37"/>
      <c r="O186" s="137"/>
      <c r="P186" s="197"/>
      <c r="Q186" s="112">
        <f t="shared" si="93"/>
        <v>9.592829392384382E-7</v>
      </c>
      <c r="R186" s="37">
        <f t="shared" si="94"/>
        <v>2.3424952833570867</v>
      </c>
      <c r="S186" s="85">
        <f t="shared" si="95"/>
        <v>0</v>
      </c>
      <c r="T186" s="130"/>
      <c r="U186" s="81">
        <f t="shared" si="105"/>
        <v>0</v>
      </c>
      <c r="V186" s="69"/>
      <c r="W186" s="146"/>
      <c r="X186" s="155"/>
      <c r="Y186" s="81">
        <f t="shared" si="106"/>
        <v>539367</v>
      </c>
      <c r="Z186" s="69"/>
      <c r="AA186" s="65"/>
    </row>
    <row r="187" spans="2:27" x14ac:dyDescent="0.25">
      <c r="B187" s="89">
        <v>44068</v>
      </c>
      <c r="C187" s="9">
        <f t="shared" si="101"/>
        <v>191830</v>
      </c>
      <c r="D187" s="4">
        <f t="shared" si="99"/>
        <v>170323</v>
      </c>
      <c r="E187" s="40">
        <f t="shared" si="100"/>
        <v>19539.88590846915</v>
      </c>
      <c r="F187" s="9">
        <f t="shared" si="103"/>
        <v>-1433859</v>
      </c>
      <c r="G187" s="4">
        <f t="shared" si="102"/>
        <v>0</v>
      </c>
      <c r="H187" s="36">
        <f t="shared" si="104"/>
        <v>545110</v>
      </c>
      <c r="I187" s="52">
        <f t="shared" si="96"/>
        <v>-22097</v>
      </c>
      <c r="J187" s="4">
        <f t="shared" si="97"/>
        <v>0</v>
      </c>
      <c r="K187" s="36">
        <f t="shared" si="98"/>
        <v>5743</v>
      </c>
      <c r="M187" s="123"/>
      <c r="N187" s="64"/>
      <c r="O187" s="138"/>
      <c r="P187" s="198"/>
      <c r="Q187" s="114">
        <f t="shared" si="93"/>
        <v>9.592829392384382E-7</v>
      </c>
      <c r="R187" s="38">
        <f t="shared" si="94"/>
        <v>2.363694770802871</v>
      </c>
      <c r="S187" s="86">
        <f t="shared" si="95"/>
        <v>0</v>
      </c>
      <c r="T187" s="131"/>
      <c r="U187" s="84">
        <f t="shared" si="105"/>
        <v>0</v>
      </c>
      <c r="V187" s="68"/>
      <c r="W187" s="147"/>
      <c r="X187" s="156"/>
      <c r="Y187" s="84">
        <f t="shared" si="106"/>
        <v>545110</v>
      </c>
      <c r="Z187" s="68"/>
      <c r="AA187" s="66"/>
    </row>
    <row r="188" spans="2:27" x14ac:dyDescent="0.25">
      <c r="B188" s="90">
        <v>44069</v>
      </c>
      <c r="C188" s="7">
        <f t="shared" si="101"/>
        <v>191830</v>
      </c>
      <c r="D188" s="2">
        <f t="shared" si="99"/>
        <v>170323</v>
      </c>
      <c r="E188" s="39">
        <f t="shared" si="100"/>
        <v>19539.88590846915</v>
      </c>
      <c r="F188" s="7">
        <f t="shared" si="103"/>
        <v>-1456192</v>
      </c>
      <c r="G188" s="2">
        <f t="shared" si="102"/>
        <v>0</v>
      </c>
      <c r="H188" s="33">
        <f t="shared" si="104"/>
        <v>550914</v>
      </c>
      <c r="I188" s="53">
        <f t="shared" si="96"/>
        <v>-22333</v>
      </c>
      <c r="J188" s="2">
        <f t="shared" si="97"/>
        <v>0</v>
      </c>
      <c r="K188" s="33">
        <f t="shared" si="98"/>
        <v>5804</v>
      </c>
      <c r="M188" s="122"/>
      <c r="N188" s="37"/>
      <c r="O188" s="137"/>
      <c r="P188" s="197"/>
      <c r="Q188" s="112">
        <f t="shared" si="93"/>
        <v>9.592829392384382E-7</v>
      </c>
      <c r="R188" s="37">
        <f t="shared" si="94"/>
        <v>2.3851191849999687</v>
      </c>
      <c r="S188" s="85">
        <f t="shared" si="95"/>
        <v>0</v>
      </c>
      <c r="T188" s="130"/>
      <c r="U188" s="81">
        <f t="shared" si="105"/>
        <v>0</v>
      </c>
      <c r="V188" s="69"/>
      <c r="W188" s="146"/>
      <c r="X188" s="155"/>
      <c r="Y188" s="81">
        <f t="shared" si="106"/>
        <v>550914</v>
      </c>
      <c r="Z188" s="69"/>
      <c r="AA188" s="65"/>
    </row>
    <row r="189" spans="2:27" x14ac:dyDescent="0.25">
      <c r="B189" s="89">
        <v>44070</v>
      </c>
      <c r="C189" s="9">
        <f t="shared" si="101"/>
        <v>191830</v>
      </c>
      <c r="D189" s="4">
        <f t="shared" si="99"/>
        <v>170323</v>
      </c>
      <c r="E189" s="40">
        <f t="shared" si="100"/>
        <v>19539.88590846915</v>
      </c>
      <c r="F189" s="9">
        <f t="shared" si="103"/>
        <v>-1478763</v>
      </c>
      <c r="G189" s="4">
        <f t="shared" si="102"/>
        <v>0</v>
      </c>
      <c r="H189" s="36">
        <f t="shared" si="104"/>
        <v>556780</v>
      </c>
      <c r="I189" s="52">
        <f t="shared" si="96"/>
        <v>-22571</v>
      </c>
      <c r="J189" s="4">
        <f t="shared" si="97"/>
        <v>0</v>
      </c>
      <c r="K189" s="36">
        <f t="shared" si="98"/>
        <v>5866</v>
      </c>
      <c r="M189" s="123"/>
      <c r="N189" s="64"/>
      <c r="O189" s="138"/>
      <c r="P189" s="198"/>
      <c r="Q189" s="114">
        <f t="shared" si="93"/>
        <v>9.592829392384382E-7</v>
      </c>
      <c r="R189" s="38">
        <f t="shared" si="94"/>
        <v>2.4067724026405424</v>
      </c>
      <c r="S189" s="86">
        <f t="shared" si="95"/>
        <v>0</v>
      </c>
      <c r="T189" s="131"/>
      <c r="U189" s="84">
        <f t="shared" si="105"/>
        <v>0</v>
      </c>
      <c r="V189" s="68"/>
      <c r="W189" s="147"/>
      <c r="X189" s="156"/>
      <c r="Y189" s="84">
        <f t="shared" si="106"/>
        <v>556780</v>
      </c>
      <c r="Z189" s="68"/>
      <c r="AA189" s="66"/>
    </row>
    <row r="190" spans="2:27" x14ac:dyDescent="0.25">
      <c r="B190" s="90">
        <v>44071</v>
      </c>
      <c r="C190" s="7">
        <f t="shared" si="101"/>
        <v>191830</v>
      </c>
      <c r="D190" s="2">
        <f t="shared" si="99"/>
        <v>170323</v>
      </c>
      <c r="E190" s="39">
        <f t="shared" si="100"/>
        <v>19539.88590846915</v>
      </c>
      <c r="F190" s="7">
        <f t="shared" si="103"/>
        <v>-1501574</v>
      </c>
      <c r="G190" s="2">
        <f t="shared" si="102"/>
        <v>0</v>
      </c>
      <c r="H190" s="33">
        <f t="shared" si="104"/>
        <v>562709</v>
      </c>
      <c r="I190" s="53">
        <f t="shared" si="96"/>
        <v>-22811</v>
      </c>
      <c r="J190" s="2">
        <f t="shared" si="97"/>
        <v>0</v>
      </c>
      <c r="K190" s="33">
        <f t="shared" si="98"/>
        <v>5929</v>
      </c>
      <c r="M190" s="122"/>
      <c r="N190" s="37"/>
      <c r="O190" s="137"/>
      <c r="P190" s="197"/>
      <c r="Q190" s="112">
        <f t="shared" si="93"/>
        <v>9.592829392384382E-7</v>
      </c>
      <c r="R190" s="37">
        <f t="shared" si="94"/>
        <v>2.4286563817221349</v>
      </c>
      <c r="S190" s="85">
        <f t="shared" si="95"/>
        <v>0</v>
      </c>
      <c r="T190" s="130"/>
      <c r="U190" s="81">
        <f t="shared" si="105"/>
        <v>0</v>
      </c>
      <c r="V190" s="69"/>
      <c r="W190" s="146"/>
      <c r="X190" s="155"/>
      <c r="Y190" s="81">
        <f t="shared" si="106"/>
        <v>562709</v>
      </c>
      <c r="Z190" s="69"/>
      <c r="AA190" s="65"/>
    </row>
    <row r="191" spans="2:27" x14ac:dyDescent="0.25">
      <c r="B191" s="89">
        <v>44072</v>
      </c>
      <c r="C191" s="9">
        <f t="shared" si="101"/>
        <v>191830</v>
      </c>
      <c r="D191" s="4">
        <f t="shared" si="99"/>
        <v>170323</v>
      </c>
      <c r="E191" s="40">
        <f t="shared" si="100"/>
        <v>19539.88590846915</v>
      </c>
      <c r="F191" s="9">
        <f t="shared" si="103"/>
        <v>-1524628</v>
      </c>
      <c r="G191" s="4">
        <f t="shared" si="102"/>
        <v>0</v>
      </c>
      <c r="H191" s="36">
        <f t="shared" si="104"/>
        <v>568701</v>
      </c>
      <c r="I191" s="52">
        <f t="shared" si="96"/>
        <v>-23054</v>
      </c>
      <c r="J191" s="4">
        <f t="shared" si="97"/>
        <v>0</v>
      </c>
      <c r="K191" s="36">
        <f t="shared" si="98"/>
        <v>5992</v>
      </c>
      <c r="M191" s="123"/>
      <c r="N191" s="64"/>
      <c r="O191" s="138"/>
      <c r="P191" s="198"/>
      <c r="Q191" s="114">
        <f t="shared" si="93"/>
        <v>9.592829392384382E-7</v>
      </c>
      <c r="R191" s="38">
        <f t="shared" si="94"/>
        <v>2.4507730802422909</v>
      </c>
      <c r="S191" s="86">
        <f t="shared" si="95"/>
        <v>0</v>
      </c>
      <c r="T191" s="131"/>
      <c r="U191" s="84">
        <f t="shared" si="105"/>
        <v>0</v>
      </c>
      <c r="V191" s="68"/>
      <c r="W191" s="147"/>
      <c r="X191" s="156"/>
      <c r="Y191" s="84">
        <f t="shared" si="106"/>
        <v>568701</v>
      </c>
      <c r="Z191" s="68"/>
      <c r="AA191" s="66"/>
    </row>
    <row r="192" spans="2:27" x14ac:dyDescent="0.25">
      <c r="B192" s="90">
        <v>44073</v>
      </c>
      <c r="C192" s="7">
        <f t="shared" si="101"/>
        <v>191830</v>
      </c>
      <c r="D192" s="2">
        <f t="shared" si="99"/>
        <v>170323</v>
      </c>
      <c r="E192" s="39">
        <f t="shared" si="100"/>
        <v>19539.88590846915</v>
      </c>
      <c r="F192" s="7">
        <f t="shared" si="103"/>
        <v>-1547927</v>
      </c>
      <c r="G192" s="2">
        <f t="shared" si="102"/>
        <v>0</v>
      </c>
      <c r="H192" s="33">
        <f t="shared" si="104"/>
        <v>574757</v>
      </c>
      <c r="I192" s="53">
        <f t="shared" si="96"/>
        <v>-23299</v>
      </c>
      <c r="J192" s="2">
        <f t="shared" si="97"/>
        <v>0</v>
      </c>
      <c r="K192" s="33">
        <f t="shared" si="98"/>
        <v>6056</v>
      </c>
      <c r="M192" s="122"/>
      <c r="N192" s="37"/>
      <c r="O192" s="137"/>
      <c r="P192" s="197"/>
      <c r="Q192" s="112">
        <f t="shared" si="93"/>
        <v>9.592829392384382E-7</v>
      </c>
      <c r="R192" s="37">
        <f t="shared" si="94"/>
        <v>2.4731253762429395</v>
      </c>
      <c r="S192" s="85">
        <f t="shared" si="95"/>
        <v>0</v>
      </c>
      <c r="T192" s="130"/>
      <c r="U192" s="81">
        <f t="shared" si="105"/>
        <v>0</v>
      </c>
      <c r="V192" s="69"/>
      <c r="W192" s="146"/>
      <c r="X192" s="155"/>
      <c r="Y192" s="81">
        <f t="shared" si="106"/>
        <v>574757</v>
      </c>
      <c r="Z192" s="69"/>
      <c r="AA192" s="65"/>
    </row>
    <row r="193" spans="2:27" x14ac:dyDescent="0.25">
      <c r="B193" s="89">
        <v>44074</v>
      </c>
      <c r="C193" s="9">
        <f t="shared" si="101"/>
        <v>191830</v>
      </c>
      <c r="D193" s="4">
        <f t="shared" si="99"/>
        <v>170323</v>
      </c>
      <c r="E193" s="40">
        <f t="shared" si="100"/>
        <v>19539.88590846915</v>
      </c>
      <c r="F193" s="9">
        <f t="shared" si="103"/>
        <v>-1571474</v>
      </c>
      <c r="G193" s="4">
        <f t="shared" si="102"/>
        <v>0</v>
      </c>
      <c r="H193" s="36">
        <f t="shared" si="104"/>
        <v>580877</v>
      </c>
      <c r="I193" s="52">
        <f t="shared" si="96"/>
        <v>-23547</v>
      </c>
      <c r="J193" s="4">
        <f t="shared" si="97"/>
        <v>0</v>
      </c>
      <c r="K193" s="36">
        <f t="shared" si="98"/>
        <v>6120</v>
      </c>
      <c r="M193" s="123"/>
      <c r="N193" s="64"/>
      <c r="O193" s="138"/>
      <c r="P193" s="198"/>
      <c r="Q193" s="114">
        <f t="shared" si="93"/>
        <v>9.592829392384382E-7</v>
      </c>
      <c r="R193" s="38">
        <f t="shared" si="94"/>
        <v>2.4957152277216239</v>
      </c>
      <c r="S193" s="86">
        <f t="shared" si="95"/>
        <v>0</v>
      </c>
      <c r="T193" s="131"/>
      <c r="U193" s="84">
        <f t="shared" si="105"/>
        <v>0</v>
      </c>
      <c r="V193" s="68"/>
      <c r="W193" s="147"/>
      <c r="X193" s="156"/>
      <c r="Y193" s="84">
        <f t="shared" si="106"/>
        <v>580877</v>
      </c>
      <c r="Z193" s="68"/>
      <c r="AA193" s="66"/>
    </row>
    <row r="194" spans="2:27" x14ac:dyDescent="0.25">
      <c r="B194" s="90">
        <v>44075</v>
      </c>
      <c r="C194" s="7">
        <f t="shared" si="101"/>
        <v>191830</v>
      </c>
      <c r="D194" s="2">
        <f t="shared" si="99"/>
        <v>170323</v>
      </c>
      <c r="E194" s="39">
        <f t="shared" si="100"/>
        <v>19539.88590846915</v>
      </c>
      <c r="F194" s="7">
        <f t="shared" si="103"/>
        <v>-1595272</v>
      </c>
      <c r="G194" s="2">
        <f t="shared" si="102"/>
        <v>0</v>
      </c>
      <c r="H194" s="33">
        <f t="shared" si="104"/>
        <v>587062</v>
      </c>
      <c r="I194" s="53">
        <f t="shared" si="96"/>
        <v>-23798</v>
      </c>
      <c r="J194" s="2">
        <f t="shared" si="97"/>
        <v>0</v>
      </c>
      <c r="K194" s="33">
        <f t="shared" si="98"/>
        <v>6185</v>
      </c>
      <c r="M194" s="122"/>
      <c r="N194" s="37"/>
      <c r="O194" s="137"/>
      <c r="P194" s="197"/>
      <c r="Q194" s="112">
        <f t="shared" si="93"/>
        <v>9.592829392384382E-7</v>
      </c>
      <c r="R194" s="37">
        <f t="shared" si="94"/>
        <v>2.5185455127202738</v>
      </c>
      <c r="S194" s="85">
        <f t="shared" si="95"/>
        <v>0</v>
      </c>
      <c r="T194" s="130"/>
      <c r="U194" s="81">
        <f t="shared" si="105"/>
        <v>0</v>
      </c>
      <c r="V194" s="69"/>
      <c r="W194" s="146"/>
      <c r="X194" s="155"/>
      <c r="Y194" s="81">
        <f t="shared" si="106"/>
        <v>587062</v>
      </c>
      <c r="Z194" s="69"/>
      <c r="AA194" s="65"/>
    </row>
    <row r="195" spans="2:27" x14ac:dyDescent="0.25">
      <c r="B195" s="89">
        <v>44076</v>
      </c>
      <c r="C195" s="9">
        <f t="shared" si="101"/>
        <v>191830</v>
      </c>
      <c r="D195" s="4">
        <f t="shared" si="99"/>
        <v>170323</v>
      </c>
      <c r="E195" s="40">
        <f t="shared" si="100"/>
        <v>19539.88590846915</v>
      </c>
      <c r="F195" s="9">
        <f t="shared" si="103"/>
        <v>-1619323</v>
      </c>
      <c r="G195" s="4">
        <f t="shared" si="102"/>
        <v>0</v>
      </c>
      <c r="H195" s="36">
        <f t="shared" si="104"/>
        <v>593313</v>
      </c>
      <c r="I195" s="52">
        <f t="shared" si="96"/>
        <v>-24051</v>
      </c>
      <c r="J195" s="4">
        <f t="shared" si="97"/>
        <v>0</v>
      </c>
      <c r="K195" s="36">
        <f t="shared" si="98"/>
        <v>6251</v>
      </c>
      <c r="M195" s="123"/>
      <c r="N195" s="64"/>
      <c r="O195" s="138"/>
      <c r="P195" s="198"/>
      <c r="Q195" s="114">
        <f t="shared" si="93"/>
        <v>9.592829392384382E-7</v>
      </c>
      <c r="R195" s="38">
        <f t="shared" si="94"/>
        <v>2.5416191485837425</v>
      </c>
      <c r="S195" s="86">
        <f t="shared" si="95"/>
        <v>0</v>
      </c>
      <c r="T195" s="131"/>
      <c r="U195" s="84">
        <f t="shared" si="105"/>
        <v>0</v>
      </c>
      <c r="V195" s="68"/>
      <c r="W195" s="147"/>
      <c r="X195" s="156"/>
      <c r="Y195" s="84">
        <f t="shared" si="106"/>
        <v>593313</v>
      </c>
      <c r="Z195" s="68"/>
      <c r="AA195" s="66"/>
    </row>
    <row r="196" spans="2:27" x14ac:dyDescent="0.25">
      <c r="B196" s="90">
        <v>44077</v>
      </c>
      <c r="C196" s="7">
        <f t="shared" si="101"/>
        <v>191830</v>
      </c>
      <c r="D196" s="2">
        <f t="shared" si="99"/>
        <v>170323</v>
      </c>
      <c r="E196" s="39">
        <f t="shared" si="100"/>
        <v>19539.88590846915</v>
      </c>
      <c r="F196" s="7">
        <f t="shared" si="103"/>
        <v>-1643631</v>
      </c>
      <c r="G196" s="2">
        <f t="shared" si="102"/>
        <v>0</v>
      </c>
      <c r="H196" s="33">
        <f t="shared" si="104"/>
        <v>599631</v>
      </c>
      <c r="I196" s="53">
        <f t="shared" si="96"/>
        <v>-24308</v>
      </c>
      <c r="J196" s="2">
        <f t="shared" si="97"/>
        <v>0</v>
      </c>
      <c r="K196" s="33">
        <f t="shared" si="98"/>
        <v>6318</v>
      </c>
      <c r="M196" s="122"/>
      <c r="N196" s="37"/>
      <c r="O196" s="137"/>
      <c r="P196" s="197"/>
      <c r="Q196" s="112">
        <f t="shared" si="93"/>
        <v>9.592829392384382E-7</v>
      </c>
      <c r="R196" s="37">
        <f t="shared" si="94"/>
        <v>2.5649380933095736</v>
      </c>
      <c r="S196" s="85">
        <f t="shared" si="95"/>
        <v>0</v>
      </c>
      <c r="T196" s="130"/>
      <c r="U196" s="81">
        <f t="shared" si="105"/>
        <v>0</v>
      </c>
      <c r="V196" s="69"/>
      <c r="W196" s="146"/>
      <c r="X196" s="155"/>
      <c r="Y196" s="81">
        <f t="shared" si="106"/>
        <v>599631</v>
      </c>
      <c r="Z196" s="69"/>
      <c r="AA196" s="65"/>
    </row>
    <row r="197" spans="2:27" x14ac:dyDescent="0.25">
      <c r="B197" s="89">
        <v>44078</v>
      </c>
      <c r="C197" s="9">
        <f t="shared" si="101"/>
        <v>191830</v>
      </c>
      <c r="D197" s="4">
        <f t="shared" si="99"/>
        <v>170323</v>
      </c>
      <c r="E197" s="40">
        <f t="shared" si="100"/>
        <v>19539.88590846915</v>
      </c>
      <c r="F197" s="9">
        <f t="shared" si="103"/>
        <v>-1668197</v>
      </c>
      <c r="G197" s="4">
        <f t="shared" si="102"/>
        <v>0</v>
      </c>
      <c r="H197" s="36">
        <f t="shared" si="104"/>
        <v>606016</v>
      </c>
      <c r="I197" s="52">
        <f t="shared" si="96"/>
        <v>-24566</v>
      </c>
      <c r="J197" s="4">
        <f t="shared" si="97"/>
        <v>0</v>
      </c>
      <c r="K197" s="36">
        <f t="shared" si="98"/>
        <v>6385</v>
      </c>
      <c r="M197" s="123"/>
      <c r="N197" s="64"/>
      <c r="O197" s="138"/>
      <c r="P197" s="198"/>
      <c r="Q197" s="114">
        <f t="shared" si="93"/>
        <v>9.592829392384382E-7</v>
      </c>
      <c r="R197" s="38">
        <f t="shared" si="94"/>
        <v>2.5885062235899303</v>
      </c>
      <c r="S197" s="86">
        <f t="shared" si="95"/>
        <v>0</v>
      </c>
      <c r="T197" s="131"/>
      <c r="U197" s="84">
        <f t="shared" si="105"/>
        <v>0</v>
      </c>
      <c r="V197" s="68"/>
      <c r="W197" s="147"/>
      <c r="X197" s="156"/>
      <c r="Y197" s="84">
        <f t="shared" si="106"/>
        <v>606016</v>
      </c>
      <c r="Z197" s="68"/>
      <c r="AA197" s="66"/>
    </row>
    <row r="198" spans="2:27" x14ac:dyDescent="0.25">
      <c r="B198" s="90">
        <v>44079</v>
      </c>
      <c r="C198" s="7">
        <f t="shared" si="101"/>
        <v>191830</v>
      </c>
      <c r="D198" s="2">
        <f t="shared" si="99"/>
        <v>170323</v>
      </c>
      <c r="E198" s="39">
        <f t="shared" si="100"/>
        <v>19539.88590846915</v>
      </c>
      <c r="F198" s="7">
        <f t="shared" si="103"/>
        <v>-1693025</v>
      </c>
      <c r="G198" s="2">
        <f t="shared" si="102"/>
        <v>0</v>
      </c>
      <c r="H198" s="33">
        <f t="shared" si="104"/>
        <v>612469</v>
      </c>
      <c r="I198" s="53">
        <f t="shared" si="96"/>
        <v>-24828</v>
      </c>
      <c r="J198" s="2">
        <f t="shared" si="97"/>
        <v>0</v>
      </c>
      <c r="K198" s="33">
        <f t="shared" si="98"/>
        <v>6453</v>
      </c>
      <c r="M198" s="122"/>
      <c r="N198" s="37"/>
      <c r="O198" s="137"/>
      <c r="P198" s="197"/>
      <c r="Q198" s="112">
        <f t="shared" si="93"/>
        <v>9.592829392384382E-7</v>
      </c>
      <c r="R198" s="37">
        <f t="shared" si="94"/>
        <v>2.6123244987721228</v>
      </c>
      <c r="S198" s="85">
        <f t="shared" si="95"/>
        <v>0</v>
      </c>
      <c r="T198" s="130"/>
      <c r="U198" s="81">
        <f t="shared" si="105"/>
        <v>0</v>
      </c>
      <c r="V198" s="69"/>
      <c r="W198" s="146"/>
      <c r="X198" s="155"/>
      <c r="Y198" s="81">
        <f t="shared" si="106"/>
        <v>612469</v>
      </c>
      <c r="Z198" s="69"/>
      <c r="AA198" s="65"/>
    </row>
    <row r="199" spans="2:27" x14ac:dyDescent="0.25">
      <c r="B199" s="89">
        <v>44080</v>
      </c>
      <c r="C199" s="9">
        <f t="shared" si="101"/>
        <v>191830</v>
      </c>
      <c r="D199" s="4">
        <f t="shared" si="99"/>
        <v>170323</v>
      </c>
      <c r="E199" s="40">
        <f t="shared" si="100"/>
        <v>19539.88590846915</v>
      </c>
      <c r="F199" s="9">
        <f t="shared" si="103"/>
        <v>-1718117</v>
      </c>
      <c r="G199" s="4">
        <f t="shared" si="102"/>
        <v>0</v>
      </c>
      <c r="H199" s="36">
        <f t="shared" si="104"/>
        <v>618991</v>
      </c>
      <c r="I199" s="52">
        <f t="shared" si="96"/>
        <v>-25092</v>
      </c>
      <c r="J199" s="4">
        <f t="shared" si="97"/>
        <v>0</v>
      </c>
      <c r="K199" s="36">
        <f t="shared" si="98"/>
        <v>6522</v>
      </c>
      <c r="M199" s="123"/>
      <c r="N199" s="64"/>
      <c r="O199" s="138"/>
      <c r="P199" s="198"/>
      <c r="Q199" s="114">
        <f t="shared" si="93"/>
        <v>9.592829392384382E-7</v>
      </c>
      <c r="R199" s="38">
        <f t="shared" si="94"/>
        <v>2.6363967955483139</v>
      </c>
      <c r="S199" s="86">
        <f t="shared" si="95"/>
        <v>0</v>
      </c>
      <c r="T199" s="131"/>
      <c r="U199" s="84">
        <f t="shared" si="105"/>
        <v>0</v>
      </c>
      <c r="V199" s="68"/>
      <c r="W199" s="147"/>
      <c r="X199" s="156"/>
      <c r="Y199" s="84">
        <f t="shared" si="106"/>
        <v>618991</v>
      </c>
      <c r="Z199" s="68"/>
      <c r="AA199" s="66"/>
    </row>
    <row r="200" spans="2:27" x14ac:dyDescent="0.25">
      <c r="B200" s="90">
        <v>44081</v>
      </c>
      <c r="C200" s="7">
        <f t="shared" si="101"/>
        <v>191830</v>
      </c>
      <c r="D200" s="2">
        <f t="shared" si="99"/>
        <v>170323</v>
      </c>
      <c r="E200" s="39">
        <f t="shared" si="100"/>
        <v>19539.88590846915</v>
      </c>
      <c r="F200" s="7">
        <f t="shared" si="103"/>
        <v>-1743477</v>
      </c>
      <c r="G200" s="2">
        <f t="shared" si="102"/>
        <v>0</v>
      </c>
      <c r="H200" s="33">
        <f t="shared" si="104"/>
        <v>625582</v>
      </c>
      <c r="I200" s="53">
        <f t="shared" si="96"/>
        <v>-25360</v>
      </c>
      <c r="J200" s="2">
        <f t="shared" si="97"/>
        <v>0</v>
      </c>
      <c r="K200" s="33">
        <f t="shared" si="98"/>
        <v>6591</v>
      </c>
      <c r="M200" s="122"/>
      <c r="N200" s="37"/>
      <c r="O200" s="137"/>
      <c r="P200" s="197"/>
      <c r="Q200" s="112">
        <f t="shared" si="93"/>
        <v>9.592829392384382E-7</v>
      </c>
      <c r="R200" s="37">
        <f t="shared" si="94"/>
        <v>2.6607250719160467</v>
      </c>
      <c r="S200" s="85">
        <f t="shared" si="95"/>
        <v>0</v>
      </c>
      <c r="T200" s="130"/>
      <c r="U200" s="81">
        <f t="shared" si="105"/>
        <v>0</v>
      </c>
      <c r="V200" s="69"/>
      <c r="W200" s="146"/>
      <c r="X200" s="155"/>
      <c r="Y200" s="81">
        <f t="shared" si="106"/>
        <v>625582</v>
      </c>
      <c r="Z200" s="69"/>
      <c r="AA200" s="65"/>
    </row>
    <row r="201" spans="2:27" x14ac:dyDescent="0.25">
      <c r="B201" s="89">
        <v>44082</v>
      </c>
      <c r="C201" s="9">
        <f t="shared" si="101"/>
        <v>191830</v>
      </c>
      <c r="D201" s="4">
        <f t="shared" si="99"/>
        <v>170323</v>
      </c>
      <c r="E201" s="40">
        <f t="shared" si="100"/>
        <v>19539.88590846915</v>
      </c>
      <c r="F201" s="9">
        <f t="shared" si="103"/>
        <v>-1769107</v>
      </c>
      <c r="G201" s="4">
        <f t="shared" si="102"/>
        <v>0</v>
      </c>
      <c r="H201" s="36">
        <f t="shared" si="104"/>
        <v>632243</v>
      </c>
      <c r="I201" s="52">
        <f t="shared" si="96"/>
        <v>-25630</v>
      </c>
      <c r="J201" s="4">
        <f t="shared" si="97"/>
        <v>0</v>
      </c>
      <c r="K201" s="36">
        <f t="shared" si="98"/>
        <v>6661</v>
      </c>
      <c r="M201" s="123"/>
      <c r="N201" s="64"/>
      <c r="O201" s="138"/>
      <c r="P201" s="198"/>
      <c r="Q201" s="114">
        <f t="shared" si="93"/>
        <v>9.592829392384382E-7</v>
      </c>
      <c r="R201" s="38">
        <f t="shared" si="94"/>
        <v>2.685313165264561</v>
      </c>
      <c r="S201" s="86">
        <f t="shared" si="95"/>
        <v>0</v>
      </c>
      <c r="T201" s="131"/>
      <c r="U201" s="84">
        <f t="shared" si="105"/>
        <v>0</v>
      </c>
      <c r="V201" s="68"/>
      <c r="W201" s="147"/>
      <c r="X201" s="156"/>
      <c r="Y201" s="84">
        <f t="shared" si="106"/>
        <v>632243</v>
      </c>
      <c r="Z201" s="68"/>
      <c r="AA201" s="66"/>
    </row>
    <row r="202" spans="2:27" x14ac:dyDescent="0.25">
      <c r="B202" s="90">
        <v>44083</v>
      </c>
      <c r="C202" s="7">
        <f t="shared" si="101"/>
        <v>191830</v>
      </c>
      <c r="D202" s="2">
        <f t="shared" si="99"/>
        <v>170323</v>
      </c>
      <c r="E202" s="39">
        <f t="shared" si="100"/>
        <v>19539.88590846915</v>
      </c>
      <c r="F202" s="7">
        <f t="shared" si="103"/>
        <v>-1795009</v>
      </c>
      <c r="G202" s="2">
        <f t="shared" si="102"/>
        <v>0</v>
      </c>
      <c r="H202" s="33">
        <f t="shared" si="104"/>
        <v>638975</v>
      </c>
      <c r="I202" s="53">
        <f t="shared" si="96"/>
        <v>-25902</v>
      </c>
      <c r="J202" s="2">
        <f t="shared" si="97"/>
        <v>0</v>
      </c>
      <c r="K202" s="33">
        <f t="shared" si="98"/>
        <v>6732</v>
      </c>
      <c r="M202" s="122"/>
      <c r="N202" s="37"/>
      <c r="O202" s="137"/>
      <c r="P202" s="197"/>
      <c r="Q202" s="112">
        <f t="shared" si="93"/>
        <v>9.592829392384382E-7</v>
      </c>
      <c r="R202" s="37">
        <f t="shared" si="94"/>
        <v>2.7101630335914</v>
      </c>
      <c r="S202" s="85">
        <f t="shared" si="95"/>
        <v>0</v>
      </c>
      <c r="T202" s="130"/>
      <c r="U202" s="81">
        <f t="shared" si="105"/>
        <v>0</v>
      </c>
      <c r="V202" s="69"/>
      <c r="W202" s="146"/>
      <c r="X202" s="155"/>
      <c r="Y202" s="81">
        <f t="shared" si="106"/>
        <v>638975</v>
      </c>
      <c r="Z202" s="69"/>
      <c r="AA202" s="65"/>
    </row>
    <row r="203" spans="2:27" x14ac:dyDescent="0.25">
      <c r="B203" s="89">
        <v>44084</v>
      </c>
      <c r="C203" s="9">
        <f t="shared" si="101"/>
        <v>191830</v>
      </c>
      <c r="D203" s="4">
        <f t="shared" si="99"/>
        <v>170323</v>
      </c>
      <c r="E203" s="40">
        <f t="shared" si="100"/>
        <v>19539.88590846915</v>
      </c>
      <c r="F203" s="9">
        <f t="shared" si="103"/>
        <v>-1821187</v>
      </c>
      <c r="G203" s="4">
        <f t="shared" si="102"/>
        <v>0</v>
      </c>
      <c r="H203" s="36">
        <f t="shared" si="104"/>
        <v>645779</v>
      </c>
      <c r="I203" s="52">
        <f t="shared" si="96"/>
        <v>-26178</v>
      </c>
      <c r="J203" s="4">
        <f t="shared" si="97"/>
        <v>0</v>
      </c>
      <c r="K203" s="36">
        <f t="shared" si="98"/>
        <v>6804</v>
      </c>
      <c r="M203" s="123"/>
      <c r="N203" s="64"/>
      <c r="O203" s="138"/>
      <c r="P203" s="198"/>
      <c r="Q203" s="114">
        <f t="shared" si="93"/>
        <v>9.592829392384382E-7</v>
      </c>
      <c r="R203" s="38">
        <f t="shared" si="94"/>
        <v>2.7352766348941078</v>
      </c>
      <c r="S203" s="86">
        <f t="shared" si="95"/>
        <v>0</v>
      </c>
      <c r="T203" s="131"/>
      <c r="U203" s="84">
        <f t="shared" si="105"/>
        <v>0</v>
      </c>
      <c r="V203" s="68"/>
      <c r="W203" s="147"/>
      <c r="X203" s="156"/>
      <c r="Y203" s="84">
        <f t="shared" si="106"/>
        <v>645779</v>
      </c>
      <c r="Z203" s="68"/>
      <c r="AA203" s="66"/>
    </row>
    <row r="204" spans="2:27" ht="15.75" thickBot="1" x14ac:dyDescent="0.3">
      <c r="B204" s="92">
        <v>44085</v>
      </c>
      <c r="C204" s="48">
        <f t="shared" si="101"/>
        <v>191830</v>
      </c>
      <c r="D204" s="60">
        <f t="shared" si="99"/>
        <v>170323</v>
      </c>
      <c r="E204" s="49">
        <f t="shared" si="100"/>
        <v>19539.88590846915</v>
      </c>
      <c r="F204" s="48">
        <f t="shared" si="103"/>
        <v>-1847644</v>
      </c>
      <c r="G204" s="60">
        <f t="shared" si="102"/>
        <v>0</v>
      </c>
      <c r="H204" s="61">
        <f t="shared" si="104"/>
        <v>652655</v>
      </c>
      <c r="I204" s="67">
        <f t="shared" si="96"/>
        <v>-26457</v>
      </c>
      <c r="J204" s="60">
        <f t="shared" si="97"/>
        <v>0</v>
      </c>
      <c r="K204" s="61">
        <f t="shared" si="98"/>
        <v>6876</v>
      </c>
      <c r="M204" s="124"/>
      <c r="N204" s="50"/>
      <c r="O204" s="141"/>
      <c r="P204" s="207"/>
      <c r="Q204" s="113">
        <f t="shared" si="93"/>
        <v>9.592829392384382E-7</v>
      </c>
      <c r="R204" s="50">
        <f t="shared" si="94"/>
        <v>2.7606578458648476</v>
      </c>
      <c r="S204" s="87">
        <f t="shared" si="95"/>
        <v>0</v>
      </c>
      <c r="T204" s="132"/>
      <c r="U204" s="80">
        <f t="shared" si="105"/>
        <v>0</v>
      </c>
      <c r="V204" s="78"/>
      <c r="W204" s="149"/>
      <c r="X204" s="157"/>
      <c r="Y204" s="80">
        <f t="shared" si="106"/>
        <v>652655</v>
      </c>
      <c r="Z204" s="78"/>
      <c r="AA204" s="79"/>
    </row>
    <row r="205" spans="2:27" x14ac:dyDescent="0.25">
      <c r="B205" s="62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7" x14ac:dyDescent="0.25">
      <c r="B206" s="62"/>
      <c r="C206"/>
      <c r="D206"/>
      <c r="E206"/>
      <c r="F206"/>
      <c r="G206"/>
      <c r="H206"/>
      <c r="I206"/>
      <c r="J206"/>
      <c r="K206"/>
      <c r="L206"/>
      <c r="M206"/>
      <c r="N206"/>
      <c r="O206"/>
      <c r="R206"/>
      <c r="S206"/>
      <c r="T206"/>
      <c r="U206"/>
    </row>
    <row r="207" spans="2:27" x14ac:dyDescent="0.25">
      <c r="B207" s="62"/>
      <c r="C207"/>
      <c r="D207"/>
      <c r="E207"/>
      <c r="F207"/>
      <c r="G207"/>
      <c r="H207"/>
      <c r="I207"/>
      <c r="J207"/>
      <c r="K207"/>
      <c r="L207"/>
      <c r="M207"/>
      <c r="N207"/>
      <c r="O207"/>
      <c r="R207"/>
      <c r="S207"/>
      <c r="T207"/>
      <c r="U207"/>
    </row>
    <row r="208" spans="2:27" x14ac:dyDescent="0.25">
      <c r="B208" s="62"/>
      <c r="C208"/>
      <c r="D208"/>
      <c r="E208"/>
      <c r="F208"/>
      <c r="G208"/>
      <c r="H208"/>
      <c r="I208"/>
      <c r="J208"/>
      <c r="K208"/>
      <c r="L208"/>
      <c r="M208"/>
      <c r="N208"/>
      <c r="O208"/>
      <c r="R208"/>
      <c r="S208"/>
      <c r="T208"/>
      <c r="U208"/>
    </row>
    <row r="209" spans="2:21" x14ac:dyDescent="0.25">
      <c r="B209" s="62"/>
      <c r="C209"/>
      <c r="D209"/>
      <c r="E209"/>
      <c r="F209"/>
      <c r="G209"/>
      <c r="H209"/>
      <c r="I209"/>
      <c r="J209"/>
      <c r="K209"/>
      <c r="L209"/>
      <c r="M209"/>
      <c r="N209"/>
      <c r="O209"/>
      <c r="R209"/>
      <c r="S209"/>
      <c r="T209"/>
      <c r="U209"/>
    </row>
    <row r="210" spans="2:21" x14ac:dyDescent="0.25">
      <c r="B210" s="62"/>
      <c r="C210"/>
      <c r="D210"/>
      <c r="E210"/>
      <c r="F210"/>
      <c r="G210"/>
      <c r="H210"/>
      <c r="I210"/>
      <c r="J210"/>
      <c r="K210"/>
      <c r="L210"/>
      <c r="M210"/>
      <c r="N210"/>
      <c r="O210"/>
      <c r="R210"/>
      <c r="S210"/>
      <c r="T210"/>
      <c r="U210"/>
    </row>
    <row r="211" spans="2:21" x14ac:dyDescent="0.25">
      <c r="B211" s="62"/>
      <c r="C211"/>
      <c r="D211"/>
      <c r="E211"/>
      <c r="F211"/>
      <c r="G211"/>
      <c r="H211"/>
      <c r="I211"/>
      <c r="J211"/>
      <c r="K211"/>
      <c r="L211"/>
      <c r="M211"/>
      <c r="N211"/>
      <c r="O211"/>
      <c r="R211"/>
      <c r="S211"/>
      <c r="T211"/>
      <c r="U211"/>
    </row>
    <row r="212" spans="2:21" x14ac:dyDescent="0.25">
      <c r="B212" s="62"/>
      <c r="C212"/>
      <c r="D212"/>
      <c r="E212"/>
      <c r="F212"/>
      <c r="G212"/>
      <c r="H212"/>
      <c r="I212"/>
      <c r="J212"/>
      <c r="K212"/>
      <c r="L212"/>
      <c r="M212"/>
      <c r="N212"/>
      <c r="O212"/>
      <c r="R212"/>
      <c r="S212"/>
      <c r="T212"/>
      <c r="U212"/>
    </row>
    <row r="213" spans="2:21" x14ac:dyDescent="0.25">
      <c r="B213" s="62"/>
      <c r="C213"/>
      <c r="D213"/>
      <c r="E213"/>
      <c r="F213"/>
      <c r="G213"/>
      <c r="H213"/>
      <c r="I213"/>
      <c r="J213"/>
      <c r="K213"/>
      <c r="L213"/>
      <c r="M213"/>
      <c r="N213"/>
      <c r="O213"/>
      <c r="R213"/>
      <c r="S213"/>
      <c r="T213"/>
      <c r="U213"/>
    </row>
    <row r="214" spans="2:21" x14ac:dyDescent="0.25">
      <c r="B214" s="62"/>
      <c r="C214"/>
      <c r="D214"/>
      <c r="E214"/>
      <c r="F214"/>
      <c r="G214"/>
      <c r="H214"/>
      <c r="I214"/>
      <c r="J214"/>
      <c r="K214"/>
      <c r="L214"/>
      <c r="M214"/>
      <c r="N214"/>
      <c r="O214"/>
      <c r="R214"/>
      <c r="S214"/>
      <c r="T214"/>
      <c r="U214"/>
    </row>
    <row r="215" spans="2:21" x14ac:dyDescent="0.25">
      <c r="B215" s="62"/>
      <c r="C215"/>
      <c r="D215"/>
      <c r="E215"/>
      <c r="F215"/>
      <c r="G215"/>
      <c r="H215"/>
      <c r="I215"/>
      <c r="J215"/>
      <c r="K215"/>
      <c r="L215"/>
      <c r="M215"/>
      <c r="N215"/>
      <c r="O215"/>
      <c r="R215"/>
      <c r="S215"/>
      <c r="T215"/>
      <c r="U215"/>
    </row>
    <row r="216" spans="2:21" x14ac:dyDescent="0.25">
      <c r="B216" s="62"/>
      <c r="C216"/>
      <c r="D216"/>
      <c r="E216"/>
      <c r="F216"/>
      <c r="G216"/>
      <c r="H216"/>
      <c r="I216"/>
      <c r="J216"/>
      <c r="K216"/>
      <c r="L216"/>
      <c r="M216"/>
      <c r="N216"/>
      <c r="O216"/>
      <c r="R216"/>
      <c r="S216"/>
      <c r="T216"/>
      <c r="U216"/>
    </row>
    <row r="217" spans="2:21" x14ac:dyDescent="0.25">
      <c r="B217" s="62"/>
      <c r="C217"/>
      <c r="D217"/>
      <c r="E217"/>
      <c r="F217"/>
      <c r="G217"/>
      <c r="H217"/>
      <c r="I217"/>
      <c r="J217"/>
      <c r="K217"/>
      <c r="L217"/>
      <c r="M217"/>
      <c r="N217"/>
      <c r="O217"/>
      <c r="R217"/>
      <c r="S217"/>
      <c r="T217"/>
      <c r="U217"/>
    </row>
    <row r="218" spans="2:21" x14ac:dyDescent="0.25">
      <c r="B218" s="62"/>
      <c r="C218"/>
      <c r="D218"/>
      <c r="E218"/>
      <c r="F218"/>
      <c r="G218"/>
      <c r="H218"/>
      <c r="I218"/>
      <c r="J218"/>
      <c r="K218"/>
      <c r="L218"/>
      <c r="M218"/>
      <c r="N218"/>
      <c r="O218"/>
      <c r="R218"/>
      <c r="S218"/>
      <c r="T218"/>
      <c r="U218"/>
    </row>
    <row r="219" spans="2:21" x14ac:dyDescent="0.25">
      <c r="B219" s="62"/>
      <c r="C219"/>
      <c r="D219"/>
      <c r="E219"/>
      <c r="F219"/>
      <c r="G219"/>
      <c r="H219"/>
      <c r="I219"/>
      <c r="J219"/>
      <c r="K219"/>
      <c r="L219"/>
      <c r="M219"/>
      <c r="N219"/>
      <c r="O219"/>
      <c r="R219"/>
      <c r="S219"/>
      <c r="T219"/>
      <c r="U219"/>
    </row>
    <row r="220" spans="2:21" x14ac:dyDescent="0.25">
      <c r="B220" s="62"/>
      <c r="C220"/>
      <c r="D220"/>
      <c r="E220"/>
      <c r="F220"/>
      <c r="G220"/>
      <c r="H220"/>
      <c r="I220"/>
      <c r="J220"/>
      <c r="K220"/>
      <c r="L220"/>
      <c r="M220"/>
      <c r="N220"/>
      <c r="O220"/>
      <c r="R220"/>
      <c r="S220"/>
      <c r="T220"/>
      <c r="U220"/>
    </row>
    <row r="221" spans="2:21" x14ac:dyDescent="0.25">
      <c r="B221" s="62"/>
      <c r="C221"/>
      <c r="D221"/>
      <c r="E221"/>
      <c r="F221"/>
      <c r="G221"/>
      <c r="H221"/>
      <c r="I221"/>
      <c r="J221"/>
      <c r="K221"/>
      <c r="L221"/>
      <c r="M221"/>
      <c r="N221"/>
      <c r="O221"/>
      <c r="R221"/>
      <c r="S221"/>
      <c r="T221"/>
      <c r="U221"/>
    </row>
    <row r="222" spans="2:21" x14ac:dyDescent="0.25">
      <c r="B222" s="62"/>
      <c r="C222"/>
      <c r="D222"/>
      <c r="E222"/>
      <c r="F222"/>
      <c r="G222"/>
      <c r="H222"/>
      <c r="I222"/>
      <c r="J222"/>
      <c r="K222"/>
      <c r="L222"/>
      <c r="M222"/>
      <c r="N222"/>
      <c r="O222"/>
      <c r="R222"/>
      <c r="S222"/>
      <c r="T222"/>
      <c r="U222"/>
    </row>
    <row r="223" spans="2:21" x14ac:dyDescent="0.25">
      <c r="B223" s="62"/>
      <c r="C223"/>
      <c r="D223"/>
      <c r="E223"/>
      <c r="F223"/>
      <c r="G223"/>
      <c r="H223"/>
      <c r="I223"/>
      <c r="J223"/>
      <c r="K223"/>
      <c r="L223"/>
      <c r="M223"/>
      <c r="N223"/>
      <c r="O223"/>
      <c r="R223"/>
      <c r="S223"/>
      <c r="T223"/>
      <c r="U223"/>
    </row>
    <row r="224" spans="2:21" x14ac:dyDescent="0.25">
      <c r="B224" s="62"/>
      <c r="C224"/>
      <c r="D224"/>
      <c r="E224"/>
      <c r="F224"/>
      <c r="G224"/>
      <c r="H224"/>
      <c r="I224"/>
      <c r="J224"/>
      <c r="K224"/>
      <c r="L224"/>
      <c r="M224"/>
      <c r="N224"/>
      <c r="O224"/>
      <c r="R224"/>
      <c r="S224"/>
      <c r="T224"/>
      <c r="U224"/>
    </row>
    <row r="225" spans="2:21" x14ac:dyDescent="0.25">
      <c r="B225" s="62"/>
      <c r="C225"/>
      <c r="D225"/>
      <c r="E225"/>
      <c r="F225"/>
      <c r="G225"/>
      <c r="H225"/>
      <c r="I225"/>
      <c r="J225"/>
      <c r="K225"/>
      <c r="L225"/>
      <c r="M225"/>
      <c r="N225"/>
      <c r="O225"/>
      <c r="R225"/>
      <c r="S225"/>
      <c r="T225"/>
      <c r="U225"/>
    </row>
    <row r="226" spans="2:21" x14ac:dyDescent="0.25">
      <c r="B226" s="62"/>
      <c r="C226"/>
      <c r="D226"/>
      <c r="E226"/>
      <c r="F226"/>
      <c r="G226"/>
      <c r="H226"/>
      <c r="I226"/>
      <c r="J226"/>
      <c r="K226"/>
      <c r="L226"/>
      <c r="M226"/>
      <c r="N226"/>
      <c r="O226"/>
      <c r="R226"/>
      <c r="S226"/>
      <c r="T226"/>
      <c r="U226"/>
    </row>
    <row r="227" spans="2:21" x14ac:dyDescent="0.25">
      <c r="B227" s="62"/>
      <c r="C227"/>
      <c r="D227"/>
      <c r="E227"/>
      <c r="F227"/>
      <c r="G227"/>
      <c r="H227"/>
      <c r="I227"/>
      <c r="J227"/>
      <c r="K227"/>
      <c r="L227"/>
      <c r="M227"/>
      <c r="N227"/>
      <c r="O227"/>
      <c r="R227"/>
      <c r="S227"/>
      <c r="T227"/>
      <c r="U227"/>
    </row>
    <row r="228" spans="2:21" x14ac:dyDescent="0.25">
      <c r="B228" s="62"/>
      <c r="C228"/>
      <c r="D228"/>
      <c r="E228"/>
      <c r="F228"/>
      <c r="G228"/>
      <c r="H228"/>
      <c r="I228"/>
      <c r="J228"/>
      <c r="K228"/>
      <c r="L228"/>
      <c r="M228"/>
      <c r="N228"/>
      <c r="O228"/>
      <c r="R228"/>
      <c r="S228"/>
      <c r="T228"/>
      <c r="U228"/>
    </row>
    <row r="229" spans="2:21" x14ac:dyDescent="0.25">
      <c r="B229" s="62"/>
      <c r="C229"/>
      <c r="D229"/>
      <c r="E229"/>
      <c r="F229"/>
      <c r="G229"/>
      <c r="H229"/>
      <c r="I229"/>
      <c r="J229"/>
      <c r="K229"/>
      <c r="L229"/>
      <c r="M229"/>
      <c r="N229"/>
      <c r="O229"/>
      <c r="R229"/>
      <c r="S229"/>
      <c r="T229"/>
      <c r="U229"/>
    </row>
    <row r="230" spans="2:21" x14ac:dyDescent="0.25">
      <c r="B230" s="62"/>
      <c r="C230"/>
      <c r="D230"/>
      <c r="E230"/>
      <c r="F230"/>
      <c r="G230"/>
      <c r="H230"/>
      <c r="I230"/>
      <c r="J230"/>
      <c r="K230"/>
      <c r="L230"/>
      <c r="M230"/>
      <c r="N230"/>
      <c r="O230"/>
      <c r="R230"/>
      <c r="S230"/>
      <c r="T230"/>
      <c r="U230"/>
    </row>
    <row r="231" spans="2:21" x14ac:dyDescent="0.25">
      <c r="B231" s="62"/>
      <c r="C231"/>
      <c r="D231"/>
      <c r="E231"/>
      <c r="F231"/>
      <c r="G231"/>
      <c r="H231"/>
      <c r="I231"/>
      <c r="J231"/>
      <c r="K231"/>
      <c r="L231"/>
      <c r="M231"/>
      <c r="N231"/>
      <c r="O231"/>
      <c r="R231"/>
      <c r="S231"/>
      <c r="T231"/>
      <c r="U231"/>
    </row>
    <row r="232" spans="2:21" x14ac:dyDescent="0.25">
      <c r="B232" s="62"/>
      <c r="C232"/>
      <c r="D232"/>
      <c r="E232"/>
      <c r="F232"/>
      <c r="G232"/>
      <c r="H232"/>
      <c r="I232"/>
      <c r="J232"/>
      <c r="K232"/>
      <c r="L232"/>
      <c r="M232"/>
      <c r="N232"/>
      <c r="O232"/>
      <c r="R232"/>
      <c r="S232"/>
      <c r="T232"/>
      <c r="U232"/>
    </row>
    <row r="233" spans="2:21" x14ac:dyDescent="0.25">
      <c r="B233" s="62"/>
      <c r="C233"/>
      <c r="D233"/>
      <c r="E233"/>
      <c r="F233"/>
      <c r="G233"/>
      <c r="H233"/>
      <c r="I233"/>
      <c r="J233"/>
      <c r="K233"/>
      <c r="L233"/>
      <c r="M233"/>
      <c r="N233"/>
      <c r="O233"/>
      <c r="R233"/>
      <c r="S233"/>
      <c r="T233"/>
      <c r="U233"/>
    </row>
    <row r="234" spans="2:21" x14ac:dyDescent="0.25">
      <c r="B234" s="62"/>
      <c r="C234"/>
      <c r="D234"/>
      <c r="E234"/>
      <c r="F234"/>
      <c r="G234"/>
      <c r="H234"/>
      <c r="I234"/>
      <c r="J234"/>
      <c r="K234"/>
      <c r="L234"/>
      <c r="M234"/>
      <c r="N234"/>
      <c r="O234"/>
      <c r="R234"/>
      <c r="S234"/>
      <c r="T234"/>
      <c r="U234"/>
    </row>
    <row r="235" spans="2:21" x14ac:dyDescent="0.25">
      <c r="B235" s="62"/>
      <c r="C235"/>
      <c r="D235"/>
      <c r="E235"/>
      <c r="F235"/>
      <c r="G235"/>
      <c r="H235"/>
      <c r="I235"/>
      <c r="J235"/>
      <c r="K235"/>
      <c r="L235"/>
      <c r="M235"/>
      <c r="N235"/>
      <c r="O235"/>
      <c r="R235"/>
      <c r="S235"/>
      <c r="T235"/>
      <c r="U235"/>
    </row>
    <row r="236" spans="2:21" x14ac:dyDescent="0.25">
      <c r="B236" s="62"/>
      <c r="C236"/>
      <c r="D236"/>
      <c r="E236"/>
      <c r="F236"/>
      <c r="G236"/>
      <c r="H236"/>
      <c r="I236"/>
      <c r="J236"/>
      <c r="K236"/>
      <c r="L236"/>
      <c r="M236"/>
      <c r="N236"/>
      <c r="O236"/>
      <c r="R236"/>
      <c r="S236"/>
      <c r="T236"/>
      <c r="U236"/>
    </row>
    <row r="237" spans="2:21" x14ac:dyDescent="0.25">
      <c r="B237" s="62"/>
      <c r="C237"/>
      <c r="D237"/>
      <c r="E237"/>
      <c r="F237"/>
      <c r="G237"/>
      <c r="H237"/>
      <c r="I237"/>
      <c r="J237"/>
      <c r="K237"/>
      <c r="L237"/>
      <c r="M237"/>
      <c r="N237"/>
      <c r="O237"/>
      <c r="R237"/>
      <c r="S237"/>
      <c r="T237"/>
      <c r="U237"/>
    </row>
    <row r="238" spans="2:21" x14ac:dyDescent="0.25">
      <c r="B238" s="62"/>
      <c r="C238"/>
      <c r="D238"/>
      <c r="E238"/>
      <c r="F238"/>
      <c r="G238"/>
      <c r="H238"/>
      <c r="I238"/>
      <c r="J238"/>
      <c r="K238"/>
      <c r="L238"/>
      <c r="M238"/>
      <c r="N238"/>
      <c r="O238"/>
      <c r="R238"/>
      <c r="S238"/>
      <c r="T238"/>
      <c r="U238"/>
    </row>
    <row r="239" spans="2:21" x14ac:dyDescent="0.25">
      <c r="B239" s="62"/>
      <c r="C239"/>
      <c r="D239"/>
      <c r="E239"/>
      <c r="F239"/>
      <c r="G239"/>
      <c r="H239"/>
      <c r="I239"/>
      <c r="J239"/>
      <c r="K239"/>
      <c r="L239"/>
      <c r="M239"/>
      <c r="N239"/>
      <c r="O239"/>
      <c r="R239"/>
      <c r="S239"/>
      <c r="T239"/>
      <c r="U239"/>
    </row>
    <row r="240" spans="2:21" x14ac:dyDescent="0.25">
      <c r="B240" s="62"/>
      <c r="C240"/>
      <c r="D240"/>
      <c r="E240"/>
      <c r="F240"/>
      <c r="G240"/>
      <c r="H240"/>
      <c r="I240"/>
      <c r="J240"/>
      <c r="K240"/>
      <c r="L240"/>
      <c r="M240"/>
      <c r="N240"/>
      <c r="O240"/>
      <c r="R240"/>
      <c r="S240"/>
      <c r="T240"/>
      <c r="U240"/>
    </row>
    <row r="241" spans="2:21" x14ac:dyDescent="0.25">
      <c r="B241" s="62"/>
      <c r="C241"/>
      <c r="D241"/>
      <c r="E241"/>
      <c r="F241"/>
      <c r="G241"/>
      <c r="H241"/>
      <c r="I241"/>
      <c r="J241"/>
      <c r="K241"/>
      <c r="L241"/>
      <c r="M241"/>
      <c r="N241"/>
      <c r="O241"/>
      <c r="R241"/>
      <c r="S241"/>
      <c r="T241"/>
      <c r="U241"/>
    </row>
    <row r="242" spans="2:21" x14ac:dyDescent="0.25">
      <c r="B242" s="62"/>
      <c r="C242"/>
      <c r="D242"/>
      <c r="E242"/>
      <c r="F242"/>
      <c r="G242"/>
      <c r="H242"/>
      <c r="I242"/>
      <c r="J242"/>
      <c r="K242"/>
      <c r="L242"/>
      <c r="M242"/>
      <c r="N242"/>
      <c r="O242"/>
      <c r="R242"/>
      <c r="S242"/>
      <c r="T242"/>
      <c r="U242"/>
    </row>
    <row r="243" spans="2:21" x14ac:dyDescent="0.25">
      <c r="B243" s="62"/>
      <c r="C243"/>
      <c r="D243"/>
      <c r="E243"/>
      <c r="F243"/>
      <c r="G243"/>
      <c r="H243"/>
      <c r="I243"/>
      <c r="J243"/>
      <c r="K243"/>
      <c r="L243"/>
      <c r="M243"/>
      <c r="N243"/>
      <c r="O243"/>
      <c r="R243"/>
      <c r="S243"/>
      <c r="T243"/>
      <c r="U243"/>
    </row>
    <row r="244" spans="2:21" x14ac:dyDescent="0.25">
      <c r="B244" s="62"/>
      <c r="C244"/>
      <c r="D244"/>
      <c r="E244"/>
      <c r="F244"/>
      <c r="G244"/>
      <c r="H244"/>
      <c r="I244"/>
      <c r="J244"/>
      <c r="K244"/>
      <c r="L244"/>
      <c r="M244"/>
      <c r="N244"/>
      <c r="O244"/>
      <c r="R244"/>
      <c r="S244"/>
      <c r="T244"/>
      <c r="U244"/>
    </row>
    <row r="245" spans="2:21" x14ac:dyDescent="0.25">
      <c r="B245" s="62"/>
      <c r="C245"/>
      <c r="D245"/>
      <c r="E245"/>
      <c r="F245"/>
      <c r="G245"/>
      <c r="H245"/>
      <c r="I245"/>
      <c r="J245"/>
      <c r="K245"/>
      <c r="L245"/>
      <c r="M245"/>
      <c r="N245"/>
      <c r="O245"/>
      <c r="R245"/>
      <c r="S245"/>
      <c r="T245"/>
      <c r="U245"/>
    </row>
    <row r="246" spans="2:21" x14ac:dyDescent="0.25">
      <c r="B246" s="62"/>
      <c r="C246"/>
      <c r="D246"/>
      <c r="E246"/>
      <c r="F246"/>
      <c r="G246"/>
      <c r="H246"/>
      <c r="I246"/>
      <c r="J246"/>
      <c r="K246"/>
      <c r="L246"/>
      <c r="M246"/>
      <c r="N246"/>
      <c r="O246"/>
      <c r="R246"/>
      <c r="S246"/>
      <c r="T246"/>
      <c r="U246"/>
    </row>
    <row r="247" spans="2:21" x14ac:dyDescent="0.25">
      <c r="B247" s="62"/>
      <c r="C247"/>
      <c r="D247"/>
      <c r="E247"/>
      <c r="F247"/>
      <c r="G247"/>
      <c r="H247"/>
      <c r="I247"/>
      <c r="J247"/>
      <c r="K247"/>
      <c r="L247"/>
      <c r="M247"/>
      <c r="N247"/>
      <c r="O247"/>
      <c r="R247"/>
      <c r="S247"/>
      <c r="T247"/>
      <c r="U247"/>
    </row>
    <row r="248" spans="2:21" x14ac:dyDescent="0.25">
      <c r="B248" s="62"/>
      <c r="C248"/>
      <c r="D248"/>
      <c r="E248"/>
      <c r="F248"/>
      <c r="G248"/>
      <c r="H248"/>
      <c r="I248"/>
      <c r="J248"/>
      <c r="K248"/>
      <c r="L248"/>
      <c r="M248"/>
      <c r="N248"/>
      <c r="O248"/>
      <c r="R248"/>
      <c r="S248"/>
      <c r="T248"/>
      <c r="U248"/>
    </row>
    <row r="249" spans="2:21" x14ac:dyDescent="0.25">
      <c r="B249" s="62"/>
      <c r="C249"/>
      <c r="D249"/>
      <c r="E249"/>
      <c r="F249"/>
      <c r="G249"/>
      <c r="H249"/>
      <c r="I249"/>
      <c r="J249"/>
      <c r="K249"/>
      <c r="L249"/>
      <c r="M249"/>
      <c r="N249"/>
      <c r="O249"/>
      <c r="R249"/>
      <c r="S249"/>
      <c r="T249"/>
      <c r="U249"/>
    </row>
    <row r="250" spans="2:21" x14ac:dyDescent="0.25">
      <c r="B250" s="62"/>
      <c r="C250"/>
      <c r="D250"/>
      <c r="E250"/>
      <c r="F250"/>
      <c r="G250"/>
      <c r="H250"/>
      <c r="I250"/>
      <c r="J250"/>
      <c r="K250"/>
      <c r="L250"/>
      <c r="M250"/>
      <c r="N250"/>
      <c r="O250"/>
      <c r="R250"/>
      <c r="S250"/>
      <c r="T250"/>
      <c r="U250"/>
    </row>
    <row r="251" spans="2:21" x14ac:dyDescent="0.25">
      <c r="B251" s="62"/>
      <c r="C251"/>
      <c r="D251"/>
      <c r="E251"/>
      <c r="F251"/>
      <c r="G251"/>
      <c r="H251"/>
      <c r="I251"/>
      <c r="J251"/>
      <c r="K251"/>
      <c r="L251"/>
      <c r="M251"/>
      <c r="N251"/>
      <c r="O251"/>
      <c r="R251"/>
      <c r="S251"/>
      <c r="T251"/>
      <c r="U251"/>
    </row>
    <row r="252" spans="2:21" x14ac:dyDescent="0.25">
      <c r="B252" s="62"/>
      <c r="C252"/>
      <c r="D252"/>
      <c r="E252"/>
      <c r="F252"/>
      <c r="G252"/>
      <c r="H252"/>
      <c r="I252"/>
      <c r="J252"/>
      <c r="K252"/>
      <c r="L252"/>
      <c r="M252"/>
      <c r="N252"/>
      <c r="O252"/>
      <c r="R252"/>
      <c r="S252"/>
      <c r="T252"/>
      <c r="U252"/>
    </row>
    <row r="253" spans="2:21" x14ac:dyDescent="0.25">
      <c r="B253" s="62"/>
      <c r="C253"/>
      <c r="D253"/>
      <c r="E253"/>
      <c r="F253"/>
      <c r="G253"/>
      <c r="H253"/>
      <c r="I253"/>
      <c r="J253"/>
      <c r="K253"/>
      <c r="L253"/>
      <c r="M253"/>
      <c r="N253"/>
      <c r="O253"/>
      <c r="R253"/>
      <c r="S253"/>
      <c r="T253"/>
      <c r="U253"/>
    </row>
    <row r="254" spans="2:21" x14ac:dyDescent="0.25">
      <c r="B254" s="62"/>
      <c r="C254"/>
      <c r="D254"/>
      <c r="E254"/>
      <c r="F254"/>
      <c r="G254"/>
      <c r="H254"/>
      <c r="I254"/>
      <c r="J254"/>
      <c r="K254"/>
      <c r="L254"/>
      <c r="M254"/>
      <c r="N254"/>
      <c r="O254"/>
      <c r="R254"/>
      <c r="S254"/>
      <c r="T254"/>
      <c r="U254"/>
    </row>
    <row r="255" spans="2:21" x14ac:dyDescent="0.25">
      <c r="B255" s="62"/>
      <c r="C255"/>
      <c r="D255"/>
      <c r="E255"/>
      <c r="F255"/>
      <c r="G255"/>
      <c r="H255"/>
      <c r="I255"/>
      <c r="J255"/>
      <c r="K255"/>
      <c r="L255"/>
      <c r="M255"/>
      <c r="N255"/>
      <c r="O255"/>
      <c r="R255"/>
      <c r="S255"/>
    </row>
    <row r="256" spans="2:21" x14ac:dyDescent="0.25">
      <c r="B256" s="62"/>
      <c r="C256"/>
      <c r="D256"/>
      <c r="E256"/>
      <c r="F256"/>
      <c r="G256"/>
      <c r="H256"/>
      <c r="I256"/>
      <c r="J256"/>
      <c r="K256"/>
      <c r="L256"/>
      <c r="M256"/>
      <c r="N256"/>
      <c r="O256"/>
      <c r="R256"/>
      <c r="S256"/>
    </row>
    <row r="257" spans="2:19" x14ac:dyDescent="0.25">
      <c r="B257" s="62"/>
      <c r="C257"/>
      <c r="D257"/>
      <c r="E257"/>
      <c r="F257"/>
      <c r="G257"/>
      <c r="H257"/>
      <c r="I257"/>
      <c r="J257"/>
      <c r="K257"/>
      <c r="L257"/>
      <c r="M257"/>
      <c r="N257"/>
      <c r="O257"/>
      <c r="R257"/>
      <c r="S257"/>
    </row>
    <row r="258" spans="2:19" x14ac:dyDescent="0.25">
      <c r="B258" s="62"/>
      <c r="C258"/>
      <c r="D258"/>
      <c r="E258"/>
      <c r="F258"/>
      <c r="G258"/>
      <c r="H258"/>
      <c r="I258"/>
      <c r="J258"/>
      <c r="K258"/>
      <c r="L258"/>
      <c r="M258"/>
      <c r="N258"/>
      <c r="O258"/>
      <c r="R258"/>
      <c r="S258"/>
    </row>
    <row r="259" spans="2:19" x14ac:dyDescent="0.25">
      <c r="B259" s="62"/>
      <c r="C259"/>
      <c r="D259"/>
      <c r="E259"/>
      <c r="F259"/>
      <c r="G259"/>
      <c r="H259"/>
      <c r="I259"/>
      <c r="J259"/>
      <c r="K259"/>
      <c r="L259"/>
      <c r="M259"/>
      <c r="N259"/>
      <c r="O259"/>
      <c r="R259"/>
      <c r="S259"/>
    </row>
    <row r="260" spans="2:19" x14ac:dyDescent="0.25">
      <c r="B260" s="62"/>
      <c r="C260"/>
      <c r="D260"/>
      <c r="E260"/>
      <c r="F260"/>
      <c r="G260"/>
      <c r="H260"/>
      <c r="I260"/>
      <c r="J260"/>
      <c r="K260"/>
      <c r="L260"/>
      <c r="M260"/>
      <c r="N260"/>
      <c r="O260"/>
      <c r="R260"/>
      <c r="S260"/>
    </row>
    <row r="261" spans="2:19" x14ac:dyDescent="0.25">
      <c r="B261" s="62"/>
      <c r="C261"/>
      <c r="D261"/>
      <c r="E261"/>
      <c r="F261"/>
      <c r="G261"/>
      <c r="H261"/>
      <c r="I261"/>
      <c r="J261"/>
      <c r="K261"/>
      <c r="L261"/>
      <c r="M261"/>
      <c r="N261"/>
      <c r="O261"/>
      <c r="R261"/>
      <c r="S261"/>
    </row>
    <row r="262" spans="2:19" x14ac:dyDescent="0.25">
      <c r="B262" s="62"/>
      <c r="C262"/>
      <c r="D262"/>
      <c r="E262"/>
      <c r="F262"/>
      <c r="G262"/>
      <c r="H262"/>
      <c r="I262"/>
      <c r="J262"/>
      <c r="K262"/>
      <c r="L262"/>
      <c r="M262"/>
      <c r="N262"/>
      <c r="O262"/>
      <c r="R262"/>
      <c r="S262"/>
    </row>
    <row r="263" spans="2:19" x14ac:dyDescent="0.25">
      <c r="B263" s="62"/>
      <c r="C263"/>
      <c r="D263"/>
      <c r="E263"/>
      <c r="F263"/>
      <c r="G263"/>
      <c r="H263"/>
      <c r="I263"/>
      <c r="J263"/>
      <c r="K263"/>
      <c r="L263"/>
      <c r="M263"/>
      <c r="N263"/>
      <c r="O263"/>
      <c r="R263"/>
      <c r="S263"/>
    </row>
    <row r="264" spans="2:19" x14ac:dyDescent="0.25">
      <c r="B264" s="62"/>
      <c r="C264"/>
      <c r="D264"/>
      <c r="E264"/>
      <c r="F264"/>
      <c r="G264"/>
      <c r="H264"/>
      <c r="I264"/>
      <c r="J264"/>
      <c r="K264"/>
      <c r="L264"/>
      <c r="M264"/>
      <c r="N264"/>
      <c r="O264"/>
      <c r="R264"/>
      <c r="S264"/>
    </row>
    <row r="265" spans="2:19" x14ac:dyDescent="0.25">
      <c r="B265" s="62"/>
      <c r="C265"/>
      <c r="D265"/>
      <c r="E265"/>
      <c r="F265"/>
      <c r="G265"/>
      <c r="H265"/>
      <c r="I265"/>
      <c r="J265"/>
      <c r="K265"/>
      <c r="L265"/>
      <c r="M265"/>
      <c r="N265"/>
      <c r="O265"/>
      <c r="R265"/>
      <c r="S265"/>
    </row>
    <row r="266" spans="2:19" x14ac:dyDescent="0.25">
      <c r="B266" s="62"/>
      <c r="C266"/>
      <c r="D266"/>
      <c r="E266"/>
      <c r="F266"/>
      <c r="G266"/>
      <c r="H266"/>
      <c r="I266"/>
      <c r="J266"/>
      <c r="K266"/>
      <c r="L266"/>
      <c r="M266"/>
      <c r="N266"/>
      <c r="O266"/>
      <c r="R266"/>
      <c r="S266"/>
    </row>
    <row r="267" spans="2:19" x14ac:dyDescent="0.25">
      <c r="B267" s="62"/>
      <c r="C267"/>
      <c r="D267"/>
      <c r="E267"/>
      <c r="F267"/>
      <c r="G267"/>
      <c r="H267"/>
      <c r="I267"/>
      <c r="J267"/>
      <c r="K267"/>
      <c r="L267"/>
      <c r="M267"/>
      <c r="N267"/>
      <c r="O267"/>
      <c r="R267"/>
      <c r="S267"/>
    </row>
    <row r="268" spans="2:19" x14ac:dyDescent="0.25">
      <c r="B268" s="62"/>
      <c r="C268"/>
      <c r="D268"/>
      <c r="E268"/>
      <c r="F268"/>
      <c r="G268"/>
      <c r="H268"/>
      <c r="I268"/>
      <c r="J268"/>
      <c r="K268"/>
      <c r="L268"/>
      <c r="M268"/>
      <c r="N268"/>
      <c r="O268"/>
      <c r="R268"/>
      <c r="S268"/>
    </row>
    <row r="269" spans="2:19" x14ac:dyDescent="0.25">
      <c r="B269" s="62"/>
      <c r="C269"/>
      <c r="D269"/>
      <c r="E269"/>
      <c r="F269"/>
      <c r="G269"/>
      <c r="H269"/>
      <c r="I269"/>
      <c r="J269"/>
      <c r="K269"/>
      <c r="L269"/>
      <c r="M269"/>
      <c r="N269"/>
      <c r="O269"/>
      <c r="R269"/>
      <c r="S269"/>
    </row>
    <row r="270" spans="2:19" x14ac:dyDescent="0.25">
      <c r="B270" s="62"/>
      <c r="C270"/>
      <c r="D270"/>
      <c r="E270"/>
      <c r="F270"/>
      <c r="G270"/>
      <c r="H270"/>
      <c r="I270"/>
      <c r="J270"/>
      <c r="K270"/>
      <c r="L270"/>
      <c r="M270"/>
      <c r="N270"/>
      <c r="O270"/>
      <c r="R270"/>
      <c r="S270"/>
    </row>
    <row r="271" spans="2:19" x14ac:dyDescent="0.25">
      <c r="B271" s="62"/>
      <c r="C271"/>
      <c r="D271"/>
      <c r="E271"/>
      <c r="F271"/>
      <c r="G271"/>
      <c r="H271"/>
      <c r="I271"/>
      <c r="J271"/>
      <c r="K271"/>
      <c r="L271"/>
      <c r="M271"/>
      <c r="N271"/>
      <c r="O271"/>
      <c r="R271"/>
      <c r="S271"/>
    </row>
    <row r="272" spans="2:19" x14ac:dyDescent="0.25">
      <c r="B272" s="62"/>
      <c r="C272"/>
      <c r="D272"/>
      <c r="E272"/>
      <c r="F272"/>
      <c r="G272"/>
      <c r="H272"/>
      <c r="I272"/>
      <c r="J272"/>
      <c r="K272"/>
      <c r="L272"/>
      <c r="M272"/>
      <c r="N272"/>
      <c r="O272"/>
      <c r="R272"/>
      <c r="S272"/>
    </row>
    <row r="273" spans="2:19" x14ac:dyDescent="0.25">
      <c r="B273" s="62"/>
      <c r="C273"/>
      <c r="D273"/>
      <c r="E273"/>
      <c r="F273"/>
      <c r="G273"/>
      <c r="H273"/>
      <c r="I273"/>
      <c r="J273"/>
      <c r="K273"/>
      <c r="L273"/>
      <c r="M273"/>
      <c r="N273"/>
      <c r="O273"/>
      <c r="R273"/>
      <c r="S273"/>
    </row>
    <row r="274" spans="2:19" x14ac:dyDescent="0.25">
      <c r="B274" s="62"/>
      <c r="C274"/>
      <c r="D274"/>
      <c r="E274"/>
      <c r="F274"/>
      <c r="G274"/>
      <c r="H274"/>
      <c r="I274"/>
      <c r="J274"/>
      <c r="K274"/>
      <c r="L274"/>
      <c r="M274"/>
      <c r="N274"/>
      <c r="O274"/>
      <c r="R274"/>
      <c r="S274"/>
    </row>
    <row r="275" spans="2:19" x14ac:dyDescent="0.25">
      <c r="B275" s="62"/>
      <c r="C275"/>
      <c r="D275"/>
      <c r="E275"/>
      <c r="F275"/>
      <c r="G275"/>
      <c r="H275"/>
      <c r="I275"/>
      <c r="J275"/>
      <c r="K275"/>
      <c r="L275"/>
      <c r="M275"/>
      <c r="N275"/>
      <c r="O275"/>
      <c r="R275"/>
      <c r="S275"/>
    </row>
    <row r="276" spans="2:19" x14ac:dyDescent="0.25">
      <c r="B276" s="62"/>
      <c r="C276"/>
      <c r="D276"/>
      <c r="E276"/>
      <c r="F276"/>
      <c r="G276"/>
      <c r="H276"/>
      <c r="I276"/>
      <c r="J276"/>
      <c r="K276"/>
      <c r="L276"/>
      <c r="M276"/>
      <c r="N276"/>
      <c r="O276"/>
      <c r="R276"/>
      <c r="S276"/>
    </row>
    <row r="277" spans="2:19" x14ac:dyDescent="0.25">
      <c r="B277" s="62"/>
      <c r="C277"/>
      <c r="D277"/>
      <c r="E277"/>
      <c r="F277"/>
      <c r="G277"/>
      <c r="H277"/>
      <c r="I277"/>
      <c r="J277"/>
      <c r="K277"/>
      <c r="L277"/>
      <c r="M277"/>
      <c r="N277"/>
      <c r="O277"/>
      <c r="R277"/>
      <c r="S277"/>
    </row>
    <row r="278" spans="2:19" x14ac:dyDescent="0.25">
      <c r="B278" s="62"/>
      <c r="C278"/>
      <c r="D278"/>
      <c r="E278"/>
      <c r="F278"/>
      <c r="G278"/>
      <c r="H278"/>
      <c r="I278"/>
      <c r="J278"/>
      <c r="K278"/>
      <c r="L278"/>
      <c r="M278"/>
      <c r="N278"/>
      <c r="O278"/>
      <c r="R278"/>
      <c r="S278"/>
    </row>
    <row r="279" spans="2:19" x14ac:dyDescent="0.25">
      <c r="B279" s="62"/>
      <c r="C279"/>
      <c r="D279"/>
      <c r="E279"/>
      <c r="F279"/>
      <c r="G279"/>
      <c r="H279"/>
      <c r="I279"/>
      <c r="J279"/>
      <c r="K279"/>
      <c r="L279"/>
      <c r="M279"/>
      <c r="N279"/>
      <c r="O279"/>
      <c r="R279"/>
      <c r="S279"/>
    </row>
    <row r="280" spans="2:19" x14ac:dyDescent="0.25">
      <c r="B280" s="62"/>
      <c r="C280"/>
      <c r="D280"/>
      <c r="E280"/>
      <c r="F280"/>
      <c r="G280"/>
      <c r="H280"/>
      <c r="I280"/>
      <c r="J280"/>
      <c r="K280"/>
      <c r="L280"/>
      <c r="M280"/>
      <c r="N280"/>
      <c r="O280"/>
      <c r="R280"/>
      <c r="S280"/>
    </row>
    <row r="281" spans="2:19" x14ac:dyDescent="0.25">
      <c r="B281" s="62"/>
      <c r="C281"/>
      <c r="D281"/>
      <c r="E281"/>
      <c r="F281"/>
      <c r="G281"/>
      <c r="H281"/>
      <c r="I281"/>
      <c r="J281"/>
      <c r="K281"/>
      <c r="L281"/>
      <c r="M281"/>
      <c r="N281"/>
      <c r="O281"/>
      <c r="R281"/>
      <c r="S281"/>
    </row>
    <row r="282" spans="2:19" x14ac:dyDescent="0.25">
      <c r="B282" s="62"/>
      <c r="C282"/>
      <c r="D282"/>
      <c r="E282"/>
      <c r="F282"/>
      <c r="G282"/>
      <c r="H282"/>
      <c r="I282"/>
      <c r="J282"/>
      <c r="K282"/>
      <c r="L282"/>
      <c r="M282"/>
      <c r="N282"/>
      <c r="O282"/>
      <c r="R282"/>
      <c r="S282"/>
    </row>
    <row r="283" spans="2:19" x14ac:dyDescent="0.25">
      <c r="B283" s="62"/>
      <c r="C283"/>
      <c r="D283"/>
      <c r="E283"/>
      <c r="F283"/>
      <c r="G283"/>
      <c r="H283"/>
      <c r="I283"/>
      <c r="J283"/>
      <c r="K283"/>
      <c r="L283"/>
      <c r="M283"/>
      <c r="N283"/>
      <c r="O283"/>
      <c r="R283"/>
      <c r="S283"/>
    </row>
    <row r="284" spans="2:19" x14ac:dyDescent="0.25">
      <c r="B284" s="62"/>
      <c r="C284"/>
      <c r="D284"/>
      <c r="E284"/>
      <c r="F284"/>
      <c r="G284"/>
      <c r="H284"/>
      <c r="I284"/>
      <c r="J284"/>
      <c r="K284"/>
      <c r="L284"/>
      <c r="M284"/>
      <c r="N284"/>
      <c r="O284"/>
      <c r="R284"/>
      <c r="S284"/>
    </row>
    <row r="285" spans="2:19" x14ac:dyDescent="0.25">
      <c r="B285" s="62"/>
      <c r="C285"/>
      <c r="D285"/>
      <c r="E285"/>
      <c r="F285"/>
      <c r="G285"/>
      <c r="H285"/>
      <c r="I285"/>
      <c r="J285"/>
      <c r="K285"/>
      <c r="L285"/>
      <c r="M285"/>
      <c r="N285"/>
      <c r="O285"/>
      <c r="R285"/>
      <c r="S285"/>
    </row>
    <row r="286" spans="2:19" x14ac:dyDescent="0.25">
      <c r="B286" s="62"/>
      <c r="C286"/>
      <c r="D286"/>
      <c r="E286"/>
      <c r="F286"/>
      <c r="G286"/>
      <c r="H286"/>
      <c r="I286"/>
      <c r="J286"/>
      <c r="K286"/>
      <c r="L286"/>
      <c r="M286"/>
      <c r="N286"/>
      <c r="O286"/>
      <c r="R286"/>
      <c r="S286"/>
    </row>
    <row r="287" spans="2:19" x14ac:dyDescent="0.25">
      <c r="B287" s="62"/>
      <c r="C287"/>
      <c r="D287"/>
      <c r="E287"/>
      <c r="F287"/>
      <c r="G287"/>
      <c r="H287"/>
      <c r="I287"/>
      <c r="J287"/>
      <c r="K287"/>
      <c r="L287"/>
      <c r="M287"/>
      <c r="N287"/>
      <c r="O287"/>
      <c r="R287"/>
      <c r="S287"/>
    </row>
    <row r="288" spans="2:19" x14ac:dyDescent="0.25">
      <c r="B288" s="62"/>
      <c r="C288"/>
      <c r="D288"/>
      <c r="E288"/>
      <c r="F288"/>
      <c r="G288"/>
      <c r="H288"/>
      <c r="I288"/>
      <c r="J288"/>
      <c r="K288"/>
      <c r="L288"/>
      <c r="M288"/>
      <c r="N288"/>
      <c r="O288"/>
      <c r="R288"/>
      <c r="S288"/>
    </row>
    <row r="289" spans="2:19" x14ac:dyDescent="0.25">
      <c r="B289" s="62"/>
      <c r="C289"/>
      <c r="D289"/>
      <c r="E289"/>
      <c r="F289"/>
      <c r="G289"/>
      <c r="H289"/>
      <c r="I289"/>
      <c r="J289"/>
      <c r="K289"/>
      <c r="L289"/>
      <c r="M289"/>
      <c r="N289"/>
      <c r="O289"/>
      <c r="R289"/>
      <c r="S289"/>
    </row>
    <row r="290" spans="2:19" x14ac:dyDescent="0.25">
      <c r="B290" s="62"/>
      <c r="C290"/>
      <c r="D290"/>
      <c r="E290"/>
      <c r="F290"/>
      <c r="G290"/>
      <c r="H290"/>
      <c r="I290"/>
      <c r="J290"/>
      <c r="K290"/>
      <c r="L290"/>
      <c r="M290"/>
      <c r="N290"/>
      <c r="O290"/>
      <c r="R290"/>
      <c r="S290"/>
    </row>
    <row r="291" spans="2:19" x14ac:dyDescent="0.25">
      <c r="B291" s="62"/>
      <c r="C291"/>
      <c r="D291"/>
      <c r="E291"/>
      <c r="F291"/>
      <c r="G291"/>
      <c r="H291"/>
      <c r="I291"/>
      <c r="J291"/>
      <c r="K291"/>
      <c r="L291"/>
      <c r="M291"/>
      <c r="N291"/>
      <c r="O291"/>
      <c r="R291"/>
      <c r="S291"/>
    </row>
    <row r="292" spans="2:19" x14ac:dyDescent="0.25">
      <c r="B292" s="62"/>
      <c r="C292"/>
      <c r="D292"/>
      <c r="E292"/>
      <c r="F292"/>
      <c r="G292"/>
      <c r="H292"/>
      <c r="I292"/>
      <c r="J292"/>
      <c r="K292"/>
      <c r="L292"/>
      <c r="M292"/>
      <c r="N292"/>
      <c r="O292"/>
      <c r="R292"/>
      <c r="S292"/>
    </row>
    <row r="293" spans="2:19" x14ac:dyDescent="0.25">
      <c r="B293" s="62"/>
      <c r="C293"/>
      <c r="D293"/>
      <c r="E293"/>
      <c r="F293"/>
      <c r="G293"/>
      <c r="H293"/>
      <c r="I293"/>
      <c r="J293"/>
      <c r="K293"/>
      <c r="L293"/>
      <c r="M293"/>
      <c r="N293"/>
      <c r="O293"/>
      <c r="R293"/>
      <c r="S293"/>
    </row>
    <row r="294" spans="2:19" x14ac:dyDescent="0.25">
      <c r="B294" s="62"/>
      <c r="C294"/>
      <c r="D294"/>
      <c r="E294"/>
      <c r="F294"/>
      <c r="G294"/>
      <c r="H294"/>
      <c r="I294"/>
      <c r="J294"/>
      <c r="K294"/>
      <c r="L294"/>
      <c r="M294"/>
      <c r="N294"/>
      <c r="O294"/>
      <c r="R294"/>
      <c r="S294"/>
    </row>
    <row r="295" spans="2:19" x14ac:dyDescent="0.25">
      <c r="B295" s="62"/>
      <c r="C295"/>
      <c r="D295"/>
      <c r="E295"/>
      <c r="F295"/>
      <c r="G295"/>
      <c r="H295"/>
      <c r="I295"/>
      <c r="J295"/>
      <c r="K295"/>
      <c r="L295"/>
      <c r="M295"/>
      <c r="N295"/>
      <c r="O295"/>
      <c r="R295"/>
      <c r="S295"/>
    </row>
    <row r="296" spans="2:19" x14ac:dyDescent="0.25">
      <c r="B296" s="62"/>
      <c r="C296"/>
      <c r="D296"/>
      <c r="E296"/>
      <c r="F296"/>
      <c r="G296"/>
      <c r="H296"/>
      <c r="I296"/>
      <c r="J296"/>
      <c r="K296"/>
      <c r="L296"/>
      <c r="M296"/>
      <c r="N296"/>
      <c r="O296"/>
      <c r="R296"/>
      <c r="S296"/>
    </row>
    <row r="297" spans="2:19" x14ac:dyDescent="0.25">
      <c r="B297" s="62"/>
      <c r="C297"/>
      <c r="D297"/>
      <c r="E297"/>
      <c r="F297"/>
      <c r="G297"/>
      <c r="H297"/>
      <c r="I297"/>
      <c r="J297"/>
      <c r="K297"/>
      <c r="L297"/>
      <c r="M297"/>
      <c r="N297"/>
      <c r="O297"/>
      <c r="R297"/>
      <c r="S297"/>
    </row>
    <row r="298" spans="2:19" x14ac:dyDescent="0.25">
      <c r="B298" s="62"/>
      <c r="C298"/>
      <c r="D298"/>
      <c r="E298"/>
      <c r="F298"/>
      <c r="G298"/>
      <c r="H298"/>
      <c r="I298"/>
      <c r="J298"/>
      <c r="K298"/>
      <c r="L298"/>
      <c r="M298"/>
      <c r="N298"/>
      <c r="O298"/>
      <c r="R298"/>
      <c r="S298"/>
    </row>
    <row r="299" spans="2:19" x14ac:dyDescent="0.25">
      <c r="B299" s="62"/>
      <c r="C299"/>
      <c r="D299"/>
      <c r="E299"/>
      <c r="F299"/>
      <c r="G299"/>
      <c r="H299"/>
      <c r="I299"/>
      <c r="J299"/>
      <c r="K299"/>
      <c r="L299"/>
      <c r="M299"/>
      <c r="N299"/>
      <c r="O299"/>
      <c r="R299"/>
      <c r="S299"/>
    </row>
    <row r="300" spans="2:19" x14ac:dyDescent="0.25">
      <c r="B300" s="62"/>
      <c r="C300"/>
      <c r="D300"/>
      <c r="E300"/>
      <c r="F300"/>
      <c r="G300"/>
      <c r="H300"/>
      <c r="I300"/>
      <c r="J300"/>
      <c r="K300"/>
      <c r="L300"/>
      <c r="M300"/>
      <c r="N300"/>
      <c r="O300"/>
      <c r="R300"/>
      <c r="S300"/>
    </row>
    <row r="301" spans="2:19" x14ac:dyDescent="0.25">
      <c r="B301" s="62"/>
      <c r="C301"/>
      <c r="D301"/>
      <c r="E301"/>
      <c r="F301"/>
      <c r="G301"/>
      <c r="H301"/>
      <c r="I301"/>
      <c r="J301"/>
      <c r="K301"/>
      <c r="L301"/>
      <c r="M301"/>
      <c r="N301"/>
      <c r="O301"/>
      <c r="R301"/>
      <c r="S301"/>
    </row>
    <row r="302" spans="2:19" x14ac:dyDescent="0.25">
      <c r="B302" s="62"/>
      <c r="C302"/>
      <c r="D302"/>
      <c r="E302"/>
      <c r="F302"/>
      <c r="G302"/>
      <c r="H302"/>
      <c r="I302"/>
      <c r="J302"/>
      <c r="K302"/>
      <c r="L302"/>
      <c r="M302"/>
      <c r="N302"/>
      <c r="O302"/>
      <c r="R302"/>
      <c r="S302"/>
    </row>
    <row r="303" spans="2:19" x14ac:dyDescent="0.25">
      <c r="B303" s="62"/>
      <c r="C303"/>
      <c r="D303"/>
      <c r="E303"/>
      <c r="F303"/>
      <c r="G303"/>
      <c r="H303"/>
      <c r="I303"/>
      <c r="J303"/>
      <c r="K303"/>
      <c r="L303"/>
      <c r="M303"/>
      <c r="N303"/>
      <c r="O303"/>
      <c r="R303"/>
      <c r="S303"/>
    </row>
    <row r="304" spans="2:19" x14ac:dyDescent="0.25">
      <c r="B304" s="62"/>
      <c r="C304"/>
      <c r="D304"/>
      <c r="E304"/>
      <c r="F304"/>
      <c r="G304"/>
      <c r="H304"/>
      <c r="I304"/>
      <c r="J304"/>
      <c r="K304"/>
      <c r="L304"/>
      <c r="M304"/>
      <c r="N304"/>
      <c r="O304"/>
      <c r="R304"/>
      <c r="S304"/>
    </row>
    <row r="305" spans="2:19" x14ac:dyDescent="0.25">
      <c r="B305" s="62"/>
      <c r="C305"/>
      <c r="D305"/>
      <c r="E305"/>
      <c r="F305"/>
      <c r="G305"/>
      <c r="H305"/>
      <c r="I305"/>
      <c r="J305"/>
      <c r="K305"/>
      <c r="L305"/>
      <c r="M305"/>
      <c r="N305"/>
      <c r="O305"/>
      <c r="R305"/>
      <c r="S305"/>
    </row>
    <row r="306" spans="2:19" x14ac:dyDescent="0.25">
      <c r="B306" s="62"/>
      <c r="C306"/>
      <c r="D306"/>
      <c r="E306"/>
      <c r="F306"/>
      <c r="G306"/>
      <c r="H306"/>
      <c r="I306"/>
      <c r="J306"/>
      <c r="K306"/>
      <c r="L306"/>
      <c r="M306"/>
      <c r="N306"/>
      <c r="O306"/>
      <c r="R306"/>
      <c r="S306"/>
    </row>
    <row r="307" spans="2:19" x14ac:dyDescent="0.25">
      <c r="B307" s="62"/>
      <c r="C307"/>
      <c r="D307"/>
      <c r="E307"/>
      <c r="F307"/>
      <c r="G307"/>
      <c r="H307"/>
      <c r="I307"/>
      <c r="J307"/>
      <c r="K307"/>
      <c r="L307"/>
      <c r="M307"/>
      <c r="N307"/>
      <c r="O307"/>
      <c r="R307"/>
      <c r="S307"/>
    </row>
    <row r="308" spans="2:19" x14ac:dyDescent="0.25">
      <c r="B308" s="62"/>
      <c r="C308"/>
      <c r="D308"/>
      <c r="E308"/>
      <c r="F308"/>
      <c r="G308"/>
      <c r="H308"/>
      <c r="I308"/>
      <c r="J308"/>
      <c r="K308"/>
      <c r="L308"/>
      <c r="M308"/>
      <c r="N308"/>
      <c r="O308"/>
      <c r="R308"/>
      <c r="S308"/>
    </row>
    <row r="309" spans="2:19" x14ac:dyDescent="0.25">
      <c r="B309" s="62"/>
      <c r="C309"/>
      <c r="D309"/>
      <c r="E309"/>
      <c r="F309"/>
      <c r="G309"/>
      <c r="H309"/>
      <c r="I309"/>
      <c r="J309"/>
      <c r="K309"/>
      <c r="L309"/>
      <c r="M309"/>
      <c r="N309"/>
      <c r="O309"/>
      <c r="R309"/>
      <c r="S309"/>
    </row>
    <row r="310" spans="2:19" x14ac:dyDescent="0.25">
      <c r="B310" s="62"/>
      <c r="C310"/>
      <c r="D310"/>
      <c r="E310"/>
      <c r="F310"/>
      <c r="G310"/>
      <c r="H310"/>
      <c r="I310"/>
      <c r="J310"/>
      <c r="K310"/>
      <c r="L310"/>
      <c r="M310"/>
      <c r="N310"/>
      <c r="O310"/>
      <c r="R310"/>
      <c r="S310"/>
    </row>
    <row r="311" spans="2:19" x14ac:dyDescent="0.25">
      <c r="B311" s="62"/>
      <c r="C311"/>
      <c r="D311"/>
      <c r="E311"/>
      <c r="F311"/>
      <c r="G311"/>
      <c r="H311"/>
      <c r="I311"/>
      <c r="J311"/>
      <c r="K311"/>
      <c r="L311"/>
      <c r="M311"/>
      <c r="N311"/>
      <c r="O311"/>
      <c r="R311"/>
      <c r="S311"/>
    </row>
    <row r="312" spans="2:19" x14ac:dyDescent="0.25">
      <c r="B312" s="62"/>
      <c r="C312"/>
      <c r="D312"/>
      <c r="E312"/>
      <c r="F312"/>
      <c r="G312"/>
      <c r="H312"/>
      <c r="I312"/>
      <c r="J312"/>
      <c r="K312"/>
      <c r="L312"/>
      <c r="M312"/>
      <c r="N312"/>
      <c r="O312"/>
      <c r="R312"/>
      <c r="S312"/>
    </row>
    <row r="313" spans="2:19" x14ac:dyDescent="0.25">
      <c r="B313" s="62"/>
      <c r="C313"/>
      <c r="D313"/>
      <c r="E313"/>
      <c r="F313"/>
      <c r="G313"/>
      <c r="H313"/>
      <c r="I313"/>
      <c r="J313"/>
      <c r="K313"/>
      <c r="L313"/>
      <c r="M313"/>
      <c r="N313"/>
      <c r="O313"/>
      <c r="R313"/>
      <c r="S313"/>
    </row>
    <row r="314" spans="2:19" x14ac:dyDescent="0.25">
      <c r="B314" s="62"/>
      <c r="C314"/>
      <c r="D314"/>
      <c r="E314"/>
      <c r="F314"/>
      <c r="G314"/>
      <c r="H314"/>
      <c r="I314"/>
      <c r="J314"/>
      <c r="K314"/>
      <c r="L314"/>
      <c r="M314"/>
      <c r="N314"/>
      <c r="O314"/>
      <c r="R314"/>
      <c r="S314"/>
    </row>
    <row r="315" spans="2:19" x14ac:dyDescent="0.25">
      <c r="B315" s="62"/>
      <c r="C315"/>
      <c r="D315"/>
      <c r="E315"/>
      <c r="F315"/>
      <c r="G315"/>
      <c r="H315"/>
      <c r="I315"/>
      <c r="J315"/>
      <c r="K315"/>
      <c r="L315"/>
      <c r="M315"/>
      <c r="N315"/>
      <c r="O315"/>
      <c r="R315"/>
      <c r="S315"/>
    </row>
    <row r="316" spans="2:19" x14ac:dyDescent="0.25">
      <c r="B316" s="62"/>
      <c r="C316"/>
      <c r="D316"/>
      <c r="E316"/>
      <c r="F316"/>
      <c r="G316"/>
      <c r="H316"/>
      <c r="I316"/>
      <c r="J316"/>
      <c r="K316"/>
      <c r="L316"/>
      <c r="M316"/>
      <c r="N316"/>
      <c r="O316"/>
      <c r="R316"/>
      <c r="S316"/>
    </row>
    <row r="317" spans="2:19" x14ac:dyDescent="0.25">
      <c r="B317" s="62"/>
      <c r="C317"/>
      <c r="D317"/>
      <c r="E317"/>
      <c r="F317"/>
      <c r="G317"/>
      <c r="H317"/>
      <c r="I317"/>
      <c r="J317"/>
      <c r="K317"/>
      <c r="L317"/>
      <c r="M317"/>
      <c r="N317"/>
      <c r="O317"/>
      <c r="R317"/>
      <c r="S317"/>
    </row>
    <row r="318" spans="2:19" x14ac:dyDescent="0.25">
      <c r="B318" s="62"/>
      <c r="C318"/>
      <c r="D318"/>
      <c r="E318"/>
      <c r="F318"/>
      <c r="G318"/>
      <c r="H318"/>
      <c r="I318"/>
      <c r="J318"/>
      <c r="K318"/>
      <c r="L318"/>
      <c r="M318"/>
      <c r="N318"/>
      <c r="O318"/>
      <c r="R318"/>
      <c r="S318"/>
    </row>
    <row r="319" spans="2:19" x14ac:dyDescent="0.25">
      <c r="B319" s="62"/>
      <c r="C319"/>
      <c r="D319"/>
      <c r="E319"/>
      <c r="F319"/>
      <c r="G319"/>
      <c r="H319"/>
      <c r="I319"/>
      <c r="J319"/>
      <c r="K319"/>
      <c r="L319"/>
      <c r="M319"/>
      <c r="N319"/>
      <c r="O319"/>
      <c r="R319"/>
      <c r="S319"/>
    </row>
    <row r="320" spans="2:19" x14ac:dyDescent="0.25">
      <c r="B320" s="62"/>
      <c r="C320"/>
      <c r="D320"/>
      <c r="E320"/>
      <c r="F320"/>
      <c r="G320"/>
      <c r="H320"/>
      <c r="I320"/>
      <c r="J320"/>
      <c r="K320"/>
      <c r="L320"/>
      <c r="M320"/>
      <c r="N320"/>
      <c r="O320"/>
      <c r="R320"/>
      <c r="S320"/>
    </row>
    <row r="321" spans="2:19" x14ac:dyDescent="0.25">
      <c r="B321" s="62"/>
      <c r="C321"/>
      <c r="D321"/>
      <c r="E321"/>
      <c r="F321"/>
      <c r="G321"/>
      <c r="H321"/>
      <c r="I321"/>
      <c r="J321"/>
      <c r="K321"/>
      <c r="L321"/>
      <c r="M321"/>
      <c r="N321"/>
      <c r="O321"/>
      <c r="R321"/>
      <c r="S321"/>
    </row>
    <row r="322" spans="2:19" x14ac:dyDescent="0.25">
      <c r="B322" s="62"/>
      <c r="C322"/>
      <c r="D322"/>
      <c r="E322"/>
      <c r="F322"/>
      <c r="G322"/>
      <c r="H322"/>
      <c r="I322"/>
      <c r="J322"/>
      <c r="K322"/>
      <c r="L322"/>
      <c r="M322"/>
      <c r="N322"/>
      <c r="O322"/>
      <c r="R322"/>
      <c r="S322"/>
    </row>
    <row r="323" spans="2:19" x14ac:dyDescent="0.25">
      <c r="B323" s="62"/>
      <c r="C323"/>
      <c r="D323"/>
      <c r="E323"/>
      <c r="F323"/>
      <c r="G323"/>
      <c r="H323"/>
      <c r="I323"/>
      <c r="J323"/>
      <c r="K323"/>
      <c r="L323"/>
      <c r="M323"/>
      <c r="N323"/>
      <c r="O323"/>
      <c r="R323"/>
      <c r="S323"/>
    </row>
    <row r="324" spans="2:19" x14ac:dyDescent="0.25">
      <c r="B324" s="62"/>
      <c r="C324"/>
      <c r="D324"/>
      <c r="E324"/>
      <c r="F324"/>
      <c r="G324"/>
      <c r="H324"/>
      <c r="I324"/>
      <c r="J324"/>
      <c r="K324"/>
      <c r="L324"/>
      <c r="M324"/>
      <c r="N324"/>
      <c r="O324"/>
      <c r="R324"/>
      <c r="S324"/>
    </row>
    <row r="325" spans="2:19" x14ac:dyDescent="0.25">
      <c r="B325" s="62"/>
      <c r="C325"/>
      <c r="D325"/>
      <c r="E325"/>
      <c r="F325"/>
      <c r="G325"/>
      <c r="H325"/>
      <c r="I325"/>
      <c r="J325"/>
      <c r="K325"/>
      <c r="L325"/>
      <c r="M325"/>
      <c r="N325"/>
      <c r="O325"/>
      <c r="R325"/>
      <c r="S325"/>
    </row>
    <row r="326" spans="2:19" x14ac:dyDescent="0.25">
      <c r="B326" s="62"/>
      <c r="C326"/>
      <c r="D326"/>
      <c r="E326"/>
      <c r="F326"/>
      <c r="G326"/>
      <c r="H326"/>
      <c r="I326"/>
      <c r="J326"/>
      <c r="K326"/>
      <c r="L326"/>
      <c r="M326"/>
      <c r="N326"/>
      <c r="O326"/>
      <c r="R326"/>
      <c r="S326"/>
    </row>
    <row r="327" spans="2:19" x14ac:dyDescent="0.25">
      <c r="B327" s="62"/>
      <c r="C327"/>
      <c r="D327"/>
      <c r="E327"/>
      <c r="F327"/>
      <c r="G327"/>
      <c r="H327"/>
      <c r="I327"/>
      <c r="J327"/>
      <c r="K327"/>
      <c r="L327"/>
      <c r="M327"/>
      <c r="N327"/>
      <c r="O327"/>
      <c r="R327"/>
      <c r="S327"/>
    </row>
    <row r="328" spans="2:19" x14ac:dyDescent="0.25">
      <c r="B328" s="62"/>
      <c r="C328"/>
      <c r="D328"/>
      <c r="E328"/>
      <c r="F328"/>
      <c r="G328"/>
      <c r="H328"/>
      <c r="I328"/>
      <c r="J328"/>
      <c r="K328"/>
      <c r="L328"/>
      <c r="M328"/>
      <c r="N328"/>
      <c r="O328"/>
      <c r="R328"/>
      <c r="S328"/>
    </row>
    <row r="329" spans="2:19" x14ac:dyDescent="0.25">
      <c r="B329" s="62"/>
      <c r="C329"/>
      <c r="D329"/>
      <c r="E329"/>
      <c r="F329"/>
      <c r="G329"/>
      <c r="H329"/>
      <c r="I329"/>
      <c r="J329"/>
      <c r="K329"/>
      <c r="L329"/>
      <c r="M329"/>
      <c r="N329"/>
      <c r="O329"/>
      <c r="R329"/>
      <c r="S329"/>
    </row>
    <row r="330" spans="2:19" x14ac:dyDescent="0.25">
      <c r="B330" s="62"/>
      <c r="C330"/>
      <c r="D330"/>
      <c r="E330"/>
      <c r="F330"/>
      <c r="G330"/>
      <c r="H330"/>
      <c r="I330"/>
      <c r="J330"/>
      <c r="K330"/>
      <c r="L330"/>
      <c r="M330"/>
      <c r="N330"/>
      <c r="O330"/>
      <c r="R330"/>
      <c r="S330"/>
    </row>
    <row r="331" spans="2:19" x14ac:dyDescent="0.25">
      <c r="B331" s="62"/>
      <c r="C331"/>
      <c r="D331"/>
      <c r="E331"/>
      <c r="F331"/>
      <c r="G331"/>
      <c r="H331"/>
      <c r="I331"/>
      <c r="J331"/>
      <c r="K331"/>
      <c r="L331"/>
      <c r="M331"/>
      <c r="N331"/>
      <c r="O331"/>
      <c r="R331"/>
      <c r="S331"/>
    </row>
    <row r="332" spans="2:19" x14ac:dyDescent="0.25">
      <c r="B332" s="62"/>
      <c r="C332"/>
      <c r="D332"/>
      <c r="E332"/>
      <c r="F332"/>
      <c r="G332"/>
      <c r="H332"/>
      <c r="I332"/>
      <c r="J332"/>
      <c r="K332"/>
      <c r="L332"/>
      <c r="M332"/>
      <c r="N332"/>
      <c r="O332"/>
      <c r="R332"/>
      <c r="S332"/>
    </row>
    <row r="333" spans="2:19" x14ac:dyDescent="0.25">
      <c r="B333" s="62"/>
      <c r="C333"/>
      <c r="D333"/>
      <c r="E333"/>
      <c r="F333"/>
      <c r="G333"/>
      <c r="H333"/>
      <c r="I333"/>
      <c r="J333"/>
      <c r="K333"/>
      <c r="L333"/>
      <c r="M333"/>
      <c r="N333"/>
      <c r="O333"/>
      <c r="R333"/>
      <c r="S333"/>
    </row>
    <row r="334" spans="2:19" x14ac:dyDescent="0.25">
      <c r="B334" s="62"/>
      <c r="C334"/>
      <c r="D334"/>
      <c r="E334"/>
      <c r="F334"/>
      <c r="G334"/>
      <c r="H334"/>
      <c r="I334"/>
      <c r="J334"/>
      <c r="K334"/>
      <c r="L334"/>
      <c r="M334"/>
      <c r="N334"/>
      <c r="O334"/>
      <c r="R334"/>
      <c r="S334"/>
    </row>
    <row r="335" spans="2:19" x14ac:dyDescent="0.25">
      <c r="B335" s="62"/>
      <c r="C335"/>
      <c r="D335"/>
      <c r="E335"/>
      <c r="F335"/>
      <c r="G335"/>
      <c r="H335"/>
      <c r="I335"/>
      <c r="J335"/>
      <c r="K335"/>
      <c r="L335"/>
      <c r="M335"/>
      <c r="N335"/>
      <c r="O335"/>
      <c r="R335"/>
      <c r="S335"/>
    </row>
    <row r="336" spans="2:19" x14ac:dyDescent="0.25">
      <c r="B336" s="62"/>
      <c r="C336"/>
      <c r="D336"/>
      <c r="E336"/>
      <c r="F336"/>
      <c r="G336"/>
      <c r="H336"/>
      <c r="I336"/>
      <c r="J336"/>
      <c r="K336"/>
      <c r="L336"/>
      <c r="M336"/>
      <c r="N336"/>
      <c r="O336"/>
      <c r="R336"/>
      <c r="S336"/>
    </row>
    <row r="337" spans="2:19" x14ac:dyDescent="0.25">
      <c r="B337" s="62"/>
      <c r="C337"/>
      <c r="D337"/>
      <c r="E337"/>
      <c r="F337"/>
      <c r="G337"/>
      <c r="H337"/>
      <c r="I337"/>
      <c r="J337"/>
      <c r="K337"/>
      <c r="L337"/>
      <c r="M337"/>
      <c r="N337"/>
      <c r="O337"/>
      <c r="R337"/>
      <c r="S337"/>
    </row>
    <row r="338" spans="2:19" x14ac:dyDescent="0.25">
      <c r="B338" s="62"/>
      <c r="C338"/>
      <c r="D338"/>
      <c r="E338"/>
      <c r="F338"/>
      <c r="G338"/>
      <c r="H338"/>
      <c r="I338"/>
      <c r="J338"/>
      <c r="K338"/>
      <c r="L338"/>
      <c r="M338"/>
      <c r="N338"/>
      <c r="O338"/>
      <c r="R338"/>
      <c r="S338"/>
    </row>
    <row r="339" spans="2:19" x14ac:dyDescent="0.25">
      <c r="B339" s="62"/>
      <c r="C339"/>
      <c r="D339"/>
      <c r="E339"/>
      <c r="F339"/>
      <c r="G339"/>
      <c r="H339"/>
      <c r="I339"/>
      <c r="J339"/>
      <c r="K339"/>
      <c r="L339"/>
      <c r="M339"/>
      <c r="N339"/>
      <c r="O339"/>
      <c r="R339"/>
      <c r="S339"/>
    </row>
    <row r="340" spans="2:19" x14ac:dyDescent="0.25">
      <c r="B340" s="62"/>
      <c r="C340"/>
      <c r="D340"/>
      <c r="E340"/>
      <c r="F340"/>
      <c r="G340"/>
      <c r="H340"/>
      <c r="I340"/>
      <c r="J340"/>
      <c r="K340"/>
      <c r="L340"/>
      <c r="M340"/>
      <c r="N340"/>
      <c r="O340"/>
      <c r="R340"/>
      <c r="S340"/>
    </row>
    <row r="341" spans="2:19" x14ac:dyDescent="0.25">
      <c r="B341" s="62"/>
      <c r="C341"/>
      <c r="D341"/>
      <c r="E341"/>
      <c r="F341"/>
      <c r="G341"/>
      <c r="H341"/>
      <c r="I341"/>
      <c r="J341"/>
      <c r="K341"/>
      <c r="L341"/>
      <c r="M341"/>
      <c r="N341"/>
      <c r="O341"/>
      <c r="R341"/>
      <c r="S341"/>
    </row>
    <row r="342" spans="2:19" x14ac:dyDescent="0.25">
      <c r="B342" s="62"/>
      <c r="C342"/>
      <c r="D342"/>
      <c r="E342"/>
      <c r="F342"/>
      <c r="G342"/>
      <c r="H342"/>
      <c r="I342"/>
      <c r="J342"/>
      <c r="K342"/>
      <c r="L342"/>
      <c r="M342"/>
      <c r="N342"/>
      <c r="O342"/>
      <c r="R342"/>
      <c r="S342"/>
    </row>
    <row r="343" spans="2:19" x14ac:dyDescent="0.25">
      <c r="B343" s="62"/>
      <c r="C343"/>
      <c r="D343"/>
      <c r="E343"/>
      <c r="F343"/>
      <c r="G343"/>
      <c r="H343"/>
      <c r="I343"/>
      <c r="J343"/>
      <c r="K343"/>
      <c r="L343"/>
      <c r="M343"/>
      <c r="N343"/>
      <c r="O343"/>
      <c r="R343"/>
      <c r="S343"/>
    </row>
    <row r="344" spans="2:19" x14ac:dyDescent="0.25">
      <c r="B344" s="62"/>
      <c r="C344"/>
      <c r="D344"/>
      <c r="E344"/>
      <c r="F344"/>
      <c r="G344"/>
      <c r="H344"/>
      <c r="I344"/>
      <c r="J344"/>
      <c r="K344"/>
      <c r="L344"/>
      <c r="M344"/>
      <c r="N344"/>
      <c r="O344"/>
      <c r="R344"/>
      <c r="S344"/>
    </row>
    <row r="345" spans="2:19" x14ac:dyDescent="0.25">
      <c r="B345" s="62"/>
      <c r="C345"/>
      <c r="D345"/>
      <c r="E345"/>
      <c r="F345"/>
      <c r="G345"/>
      <c r="H345"/>
      <c r="I345"/>
      <c r="J345"/>
      <c r="K345"/>
      <c r="L345"/>
      <c r="M345"/>
      <c r="N345"/>
      <c r="O345"/>
      <c r="R345"/>
      <c r="S345"/>
    </row>
    <row r="346" spans="2:19" x14ac:dyDescent="0.25">
      <c r="B346" s="62"/>
      <c r="C346"/>
      <c r="D346"/>
      <c r="E346"/>
      <c r="F346"/>
      <c r="G346"/>
      <c r="H346"/>
      <c r="I346"/>
      <c r="J346"/>
      <c r="K346"/>
      <c r="L346"/>
      <c r="M346"/>
      <c r="N346"/>
      <c r="O346"/>
      <c r="R346"/>
      <c r="S346"/>
    </row>
    <row r="347" spans="2:19" x14ac:dyDescent="0.25">
      <c r="B347" s="62"/>
      <c r="C347"/>
      <c r="D347"/>
      <c r="E347"/>
      <c r="F347"/>
      <c r="G347"/>
      <c r="H347"/>
      <c r="I347"/>
      <c r="J347"/>
      <c r="K347"/>
      <c r="L347"/>
      <c r="M347"/>
      <c r="N347"/>
      <c r="O347"/>
      <c r="R347"/>
      <c r="S347"/>
    </row>
    <row r="348" spans="2:19" x14ac:dyDescent="0.25">
      <c r="B348" s="62"/>
      <c r="C348"/>
      <c r="D348"/>
      <c r="E348"/>
      <c r="F348"/>
      <c r="G348"/>
      <c r="H348"/>
      <c r="I348"/>
      <c r="J348"/>
      <c r="K348"/>
      <c r="L348"/>
      <c r="M348"/>
      <c r="N348"/>
      <c r="O348"/>
      <c r="R348"/>
      <c r="S348"/>
    </row>
    <row r="349" spans="2:19" x14ac:dyDescent="0.25">
      <c r="B349" s="62"/>
      <c r="C349"/>
      <c r="D349"/>
      <c r="E349"/>
      <c r="F349"/>
      <c r="G349"/>
      <c r="H349"/>
      <c r="I349"/>
      <c r="J349"/>
      <c r="K349"/>
      <c r="L349"/>
      <c r="M349"/>
      <c r="N349"/>
      <c r="O349"/>
      <c r="R349"/>
      <c r="S349"/>
    </row>
    <row r="350" spans="2:19" x14ac:dyDescent="0.25">
      <c r="B350" s="62"/>
      <c r="C350"/>
      <c r="D350"/>
      <c r="E350"/>
      <c r="F350"/>
      <c r="G350"/>
      <c r="H350"/>
      <c r="I350"/>
      <c r="J350"/>
      <c r="K350"/>
      <c r="L350"/>
      <c r="M350"/>
      <c r="N350"/>
      <c r="O350"/>
      <c r="R350"/>
      <c r="S350"/>
    </row>
    <row r="351" spans="2:19" x14ac:dyDescent="0.25">
      <c r="B351" s="62"/>
      <c r="C351"/>
      <c r="D351"/>
      <c r="E351"/>
      <c r="F351"/>
      <c r="G351"/>
      <c r="H351"/>
      <c r="I351"/>
      <c r="J351"/>
      <c r="K351"/>
      <c r="L351"/>
      <c r="M351"/>
      <c r="N351"/>
      <c r="O351"/>
      <c r="R351"/>
      <c r="S351"/>
    </row>
    <row r="352" spans="2:19" x14ac:dyDescent="0.25">
      <c r="B352" s="62"/>
      <c r="C352"/>
      <c r="D352"/>
      <c r="E352"/>
      <c r="F352"/>
      <c r="G352"/>
      <c r="H352"/>
      <c r="I352"/>
      <c r="J352"/>
      <c r="K352"/>
      <c r="L352"/>
      <c r="M352"/>
      <c r="N352"/>
      <c r="O352"/>
      <c r="R352"/>
      <c r="S352"/>
    </row>
    <row r="353" spans="2:19" x14ac:dyDescent="0.25">
      <c r="B353" s="62"/>
      <c r="C353"/>
      <c r="D353"/>
      <c r="E353"/>
      <c r="F353"/>
      <c r="G353"/>
      <c r="H353"/>
      <c r="I353"/>
      <c r="J353"/>
      <c r="K353"/>
      <c r="L353"/>
      <c r="M353"/>
      <c r="N353"/>
      <c r="O353"/>
      <c r="R353"/>
      <c r="S353"/>
    </row>
    <row r="354" spans="2:19" x14ac:dyDescent="0.25">
      <c r="B354" s="62"/>
      <c r="C354"/>
      <c r="D354"/>
      <c r="E354"/>
      <c r="F354"/>
      <c r="G354"/>
      <c r="H354"/>
      <c r="I354"/>
      <c r="J354"/>
      <c r="K354"/>
      <c r="L354"/>
      <c r="M354"/>
      <c r="N354"/>
      <c r="O354"/>
      <c r="R354"/>
      <c r="S354"/>
    </row>
    <row r="355" spans="2:19" x14ac:dyDescent="0.25">
      <c r="B355" s="62"/>
      <c r="C355"/>
      <c r="D355"/>
      <c r="E355"/>
      <c r="F355"/>
      <c r="G355"/>
      <c r="H355"/>
      <c r="I355"/>
      <c r="J355"/>
      <c r="K355"/>
      <c r="L355"/>
      <c r="M355"/>
      <c r="N355"/>
      <c r="O355"/>
      <c r="R355"/>
      <c r="S355"/>
    </row>
    <row r="356" spans="2:19" x14ac:dyDescent="0.25">
      <c r="B356" s="62"/>
      <c r="C356"/>
      <c r="D356"/>
      <c r="E356"/>
      <c r="F356"/>
      <c r="G356"/>
      <c r="H356"/>
      <c r="I356"/>
      <c r="J356"/>
      <c r="K356"/>
      <c r="L356"/>
      <c r="M356"/>
      <c r="N356"/>
      <c r="O356"/>
      <c r="R356"/>
      <c r="S356"/>
    </row>
    <row r="357" spans="2:19" x14ac:dyDescent="0.25">
      <c r="B357" s="62"/>
      <c r="C357"/>
      <c r="D357"/>
      <c r="E357"/>
      <c r="F357"/>
      <c r="G357"/>
      <c r="H357"/>
      <c r="I357"/>
      <c r="J357"/>
      <c r="K357"/>
      <c r="L357"/>
      <c r="M357"/>
      <c r="N357"/>
      <c r="O357"/>
      <c r="R357"/>
      <c r="S357"/>
    </row>
    <row r="358" spans="2:19" x14ac:dyDescent="0.25">
      <c r="B358" s="62"/>
      <c r="C358"/>
      <c r="D358"/>
      <c r="E358"/>
      <c r="F358"/>
      <c r="G358"/>
      <c r="H358"/>
      <c r="I358"/>
      <c r="J358"/>
      <c r="K358"/>
      <c r="L358"/>
      <c r="M358"/>
      <c r="N358"/>
      <c r="O358"/>
      <c r="R358"/>
      <c r="S358"/>
    </row>
    <row r="359" spans="2:19" x14ac:dyDescent="0.25">
      <c r="B359" s="62"/>
      <c r="C359"/>
      <c r="D359"/>
      <c r="E359"/>
      <c r="F359"/>
      <c r="G359"/>
      <c r="H359"/>
      <c r="I359"/>
      <c r="J359"/>
      <c r="K359"/>
      <c r="L359"/>
      <c r="M359"/>
      <c r="N359"/>
      <c r="O359"/>
      <c r="R359"/>
      <c r="S359"/>
    </row>
    <row r="360" spans="2:19" x14ac:dyDescent="0.25">
      <c r="B360" s="62"/>
      <c r="C360"/>
      <c r="D360"/>
      <c r="E360"/>
      <c r="F360"/>
      <c r="G360"/>
      <c r="H360"/>
      <c r="I360"/>
      <c r="J360"/>
      <c r="K360"/>
      <c r="L360"/>
      <c r="M360"/>
      <c r="N360"/>
      <c r="O360"/>
      <c r="R360"/>
      <c r="S360"/>
    </row>
    <row r="361" spans="2:19" x14ac:dyDescent="0.25">
      <c r="B361" s="62"/>
      <c r="C361"/>
      <c r="D361"/>
      <c r="E361"/>
      <c r="F361"/>
      <c r="G361"/>
      <c r="H361"/>
      <c r="I361"/>
      <c r="J361"/>
      <c r="K361"/>
      <c r="L361"/>
      <c r="M361"/>
      <c r="N361"/>
      <c r="O361"/>
      <c r="R361"/>
      <c r="S361"/>
    </row>
    <row r="362" spans="2:19" x14ac:dyDescent="0.25">
      <c r="B362" s="62"/>
      <c r="C362"/>
      <c r="D362"/>
      <c r="E362"/>
      <c r="F362"/>
      <c r="G362"/>
      <c r="H362"/>
      <c r="I362"/>
      <c r="J362"/>
      <c r="K362"/>
      <c r="L362"/>
      <c r="M362"/>
      <c r="N362"/>
      <c r="O362"/>
      <c r="R362"/>
      <c r="S362"/>
    </row>
    <row r="363" spans="2:19" x14ac:dyDescent="0.25">
      <c r="B363" s="62"/>
      <c r="C363"/>
      <c r="D363"/>
      <c r="E363"/>
      <c r="F363"/>
      <c r="G363"/>
      <c r="H363"/>
      <c r="I363"/>
      <c r="J363"/>
      <c r="K363"/>
      <c r="L363"/>
      <c r="M363"/>
      <c r="N363"/>
      <c r="O363"/>
      <c r="R363"/>
      <c r="S363"/>
    </row>
    <row r="364" spans="2:19" x14ac:dyDescent="0.25">
      <c r="B364" s="62"/>
      <c r="C364"/>
      <c r="D364"/>
      <c r="E364"/>
      <c r="F364"/>
      <c r="G364"/>
      <c r="H364"/>
      <c r="I364"/>
      <c r="J364"/>
      <c r="K364"/>
      <c r="L364"/>
      <c r="M364"/>
      <c r="N364"/>
      <c r="O364"/>
      <c r="R364"/>
      <c r="S364"/>
    </row>
    <row r="365" spans="2:19" x14ac:dyDescent="0.25">
      <c r="B365" s="62"/>
      <c r="C365"/>
      <c r="D365"/>
      <c r="E365"/>
      <c r="F365"/>
      <c r="G365"/>
      <c r="H365"/>
      <c r="I365"/>
      <c r="J365"/>
      <c r="K365"/>
      <c r="L365"/>
      <c r="M365"/>
      <c r="N365"/>
      <c r="O365"/>
      <c r="R365"/>
      <c r="S365"/>
    </row>
    <row r="366" spans="2:19" x14ac:dyDescent="0.25">
      <c r="B366" s="62"/>
      <c r="C366"/>
      <c r="D366"/>
      <c r="E366"/>
      <c r="F366"/>
      <c r="G366"/>
      <c r="H366"/>
      <c r="I366"/>
      <c r="J366"/>
      <c r="K366"/>
      <c r="L366"/>
      <c r="M366"/>
      <c r="N366"/>
      <c r="O366"/>
      <c r="R366"/>
      <c r="S366"/>
    </row>
    <row r="367" spans="2:19" x14ac:dyDescent="0.25">
      <c r="B367" s="62"/>
      <c r="C367"/>
      <c r="D367"/>
      <c r="E367"/>
      <c r="F367"/>
      <c r="G367"/>
      <c r="H367"/>
      <c r="I367"/>
      <c r="J367"/>
      <c r="K367"/>
      <c r="L367"/>
      <c r="M367"/>
      <c r="N367"/>
      <c r="O367"/>
      <c r="R367"/>
      <c r="S367"/>
    </row>
    <row r="368" spans="2:19" x14ac:dyDescent="0.25">
      <c r="B368" s="62"/>
      <c r="C368"/>
      <c r="D368"/>
      <c r="E368"/>
      <c r="F368"/>
      <c r="G368"/>
      <c r="H368"/>
      <c r="I368"/>
      <c r="J368"/>
      <c r="K368"/>
      <c r="L368"/>
      <c r="M368"/>
      <c r="N368"/>
      <c r="O368"/>
      <c r="R368"/>
      <c r="S368"/>
    </row>
    <row r="369" spans="2:19" x14ac:dyDescent="0.25">
      <c r="B369" s="62"/>
      <c r="C369"/>
      <c r="D369"/>
      <c r="E369"/>
      <c r="F369"/>
      <c r="G369"/>
      <c r="H369"/>
      <c r="I369"/>
      <c r="J369"/>
      <c r="K369"/>
      <c r="L369"/>
      <c r="M369"/>
      <c r="N369"/>
      <c r="O369"/>
      <c r="R369"/>
      <c r="S369"/>
    </row>
    <row r="370" spans="2:19" x14ac:dyDescent="0.25">
      <c r="B370" s="62"/>
      <c r="C370"/>
      <c r="D370"/>
      <c r="E370"/>
      <c r="F370"/>
      <c r="G370"/>
      <c r="H370"/>
      <c r="I370"/>
      <c r="J370"/>
      <c r="K370"/>
      <c r="L370"/>
      <c r="M370"/>
      <c r="N370"/>
      <c r="O370"/>
      <c r="R370"/>
      <c r="S370"/>
    </row>
    <row r="371" spans="2:19" x14ac:dyDescent="0.25">
      <c r="B371" s="62"/>
      <c r="C371"/>
      <c r="D371"/>
      <c r="E371"/>
      <c r="F371"/>
      <c r="G371"/>
      <c r="H371"/>
      <c r="I371"/>
      <c r="J371"/>
      <c r="K371"/>
      <c r="L371"/>
      <c r="M371"/>
      <c r="N371"/>
      <c r="O371"/>
      <c r="R371"/>
      <c r="S371"/>
    </row>
    <row r="372" spans="2:19" x14ac:dyDescent="0.25">
      <c r="B372" s="62"/>
      <c r="C372"/>
      <c r="D372"/>
      <c r="E372"/>
      <c r="F372"/>
      <c r="G372"/>
      <c r="H372"/>
      <c r="I372"/>
      <c r="J372"/>
      <c r="K372"/>
      <c r="L372"/>
      <c r="M372"/>
      <c r="N372"/>
      <c r="O372"/>
      <c r="R372"/>
      <c r="S372"/>
    </row>
    <row r="373" spans="2:19" x14ac:dyDescent="0.25">
      <c r="B373" s="62"/>
      <c r="C373"/>
      <c r="D373"/>
      <c r="E373"/>
      <c r="F373"/>
      <c r="G373"/>
      <c r="H373"/>
      <c r="I373"/>
      <c r="J373"/>
      <c r="K373"/>
      <c r="L373"/>
      <c r="M373"/>
      <c r="N373"/>
      <c r="O373"/>
      <c r="R373"/>
      <c r="S373"/>
    </row>
    <row r="374" spans="2:19" x14ac:dyDescent="0.25">
      <c r="B374" s="62"/>
      <c r="C374"/>
      <c r="D374"/>
      <c r="E374"/>
      <c r="F374"/>
      <c r="G374"/>
      <c r="H374"/>
      <c r="I374"/>
      <c r="J374"/>
      <c r="K374"/>
      <c r="L374"/>
      <c r="M374"/>
      <c r="N374"/>
      <c r="O374"/>
      <c r="R374"/>
      <c r="S374"/>
    </row>
    <row r="375" spans="2:19" x14ac:dyDescent="0.25">
      <c r="B375" s="62"/>
      <c r="C375"/>
      <c r="D375"/>
      <c r="E375"/>
      <c r="F375"/>
      <c r="G375"/>
      <c r="H375"/>
      <c r="I375"/>
      <c r="J375"/>
      <c r="K375"/>
      <c r="L375"/>
      <c r="M375"/>
      <c r="N375"/>
      <c r="O375"/>
      <c r="R375"/>
      <c r="S375"/>
    </row>
    <row r="376" spans="2:19" x14ac:dyDescent="0.25">
      <c r="B376" s="62"/>
      <c r="C376"/>
      <c r="D376"/>
      <c r="E376"/>
      <c r="F376"/>
      <c r="G376"/>
      <c r="H376"/>
      <c r="I376"/>
      <c r="J376"/>
      <c r="K376"/>
      <c r="L376"/>
      <c r="M376"/>
      <c r="N376"/>
      <c r="O376"/>
      <c r="R376"/>
      <c r="S376"/>
    </row>
    <row r="377" spans="2:19" x14ac:dyDescent="0.25">
      <c r="B377" s="62"/>
      <c r="C377"/>
      <c r="D377"/>
      <c r="E377"/>
      <c r="F377"/>
      <c r="G377"/>
      <c r="H377"/>
      <c r="I377"/>
      <c r="J377"/>
      <c r="K377"/>
      <c r="L377"/>
      <c r="M377"/>
      <c r="N377"/>
      <c r="O377"/>
      <c r="R377"/>
      <c r="S377"/>
    </row>
    <row r="378" spans="2:19" x14ac:dyDescent="0.25">
      <c r="B378" s="62"/>
      <c r="C378"/>
      <c r="D378"/>
      <c r="E378"/>
      <c r="F378"/>
      <c r="G378"/>
      <c r="H378"/>
      <c r="I378"/>
      <c r="J378"/>
      <c r="K378"/>
      <c r="L378"/>
      <c r="M378"/>
      <c r="N378"/>
      <c r="O378"/>
      <c r="R378"/>
      <c r="S378"/>
    </row>
    <row r="379" spans="2:19" x14ac:dyDescent="0.25">
      <c r="B379" s="62"/>
      <c r="C379"/>
      <c r="D379"/>
      <c r="E379"/>
      <c r="F379"/>
      <c r="G379"/>
      <c r="H379"/>
      <c r="I379"/>
      <c r="J379"/>
      <c r="K379"/>
      <c r="L379"/>
      <c r="M379"/>
      <c r="N379"/>
      <c r="O379"/>
      <c r="R379"/>
      <c r="S379"/>
    </row>
    <row r="380" spans="2:19" x14ac:dyDescent="0.25">
      <c r="B380" s="62"/>
      <c r="C380"/>
      <c r="D380"/>
      <c r="E380"/>
      <c r="F380"/>
      <c r="G380"/>
      <c r="H380"/>
      <c r="I380"/>
      <c r="J380"/>
      <c r="K380"/>
      <c r="L380"/>
      <c r="M380"/>
      <c r="N380"/>
      <c r="O380"/>
      <c r="R380"/>
      <c r="S380"/>
    </row>
    <row r="381" spans="2:19" x14ac:dyDescent="0.25">
      <c r="B381" s="62"/>
      <c r="C381"/>
      <c r="D381"/>
      <c r="E381"/>
      <c r="F381"/>
      <c r="G381"/>
      <c r="H381"/>
      <c r="I381"/>
      <c r="J381"/>
      <c r="K381"/>
      <c r="L381"/>
      <c r="M381"/>
      <c r="N381"/>
      <c r="O381"/>
      <c r="R381"/>
      <c r="S381"/>
    </row>
    <row r="382" spans="2:19" x14ac:dyDescent="0.25">
      <c r="B382" s="62"/>
      <c r="C382"/>
      <c r="D382"/>
      <c r="E382"/>
      <c r="F382"/>
      <c r="G382"/>
      <c r="H382"/>
      <c r="I382"/>
      <c r="J382"/>
      <c r="K382"/>
      <c r="L382"/>
      <c r="M382"/>
      <c r="N382"/>
      <c r="O382"/>
      <c r="R382"/>
      <c r="S382"/>
    </row>
    <row r="383" spans="2:19" x14ac:dyDescent="0.25">
      <c r="B383" s="62"/>
      <c r="C383"/>
      <c r="D383"/>
      <c r="E383"/>
      <c r="F383"/>
      <c r="G383"/>
      <c r="H383"/>
      <c r="I383"/>
      <c r="J383"/>
      <c r="K383"/>
      <c r="L383"/>
      <c r="M383"/>
      <c r="N383"/>
      <c r="O383"/>
      <c r="R383"/>
      <c r="S383"/>
    </row>
    <row r="384" spans="2:19" x14ac:dyDescent="0.25">
      <c r="B384" s="62"/>
      <c r="C384"/>
      <c r="D384"/>
      <c r="E384"/>
      <c r="F384"/>
      <c r="G384"/>
      <c r="H384"/>
      <c r="I384"/>
      <c r="J384"/>
      <c r="K384"/>
      <c r="L384"/>
      <c r="M384"/>
      <c r="N384"/>
      <c r="O384"/>
      <c r="R384"/>
      <c r="S384"/>
    </row>
    <row r="385" spans="2:19" x14ac:dyDescent="0.25">
      <c r="B385" s="62"/>
      <c r="C385"/>
      <c r="D385"/>
      <c r="E385"/>
      <c r="F385"/>
      <c r="G385"/>
      <c r="H385"/>
      <c r="I385"/>
      <c r="J385"/>
      <c r="K385"/>
      <c r="L385"/>
      <c r="M385"/>
      <c r="N385"/>
      <c r="O385"/>
      <c r="R385"/>
      <c r="S385"/>
    </row>
    <row r="386" spans="2:19" x14ac:dyDescent="0.25">
      <c r="B386" s="62"/>
      <c r="C386"/>
      <c r="D386"/>
      <c r="E386"/>
      <c r="F386"/>
      <c r="G386"/>
      <c r="H386"/>
      <c r="I386"/>
      <c r="J386"/>
      <c r="K386"/>
      <c r="L386"/>
      <c r="M386"/>
      <c r="N386"/>
      <c r="O386"/>
      <c r="R386"/>
      <c r="S386"/>
    </row>
    <row r="387" spans="2:19" x14ac:dyDescent="0.25">
      <c r="B387" s="62"/>
      <c r="C387"/>
      <c r="D387"/>
      <c r="E387"/>
      <c r="F387"/>
      <c r="G387"/>
      <c r="H387"/>
      <c r="I387"/>
      <c r="J387"/>
      <c r="K387"/>
      <c r="L387"/>
      <c r="M387"/>
      <c r="N387"/>
      <c r="O387"/>
      <c r="R387"/>
      <c r="S387"/>
    </row>
    <row r="388" spans="2:19" x14ac:dyDescent="0.25">
      <c r="B388" s="62"/>
      <c r="C388"/>
      <c r="D388"/>
      <c r="E388"/>
      <c r="F388"/>
      <c r="G388"/>
      <c r="H388"/>
      <c r="I388"/>
      <c r="J388"/>
      <c r="K388"/>
      <c r="L388"/>
      <c r="M388"/>
      <c r="N388"/>
      <c r="O388"/>
      <c r="R388"/>
      <c r="S388"/>
    </row>
    <row r="389" spans="2:19" x14ac:dyDescent="0.25">
      <c r="B389" s="62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2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2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2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2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2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2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2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2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2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2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2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2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2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9"/>
      <c r="Q405" s="29"/>
      <c r="R405" s="29"/>
      <c r="S405" s="30"/>
    </row>
    <row r="406" spans="2:19" x14ac:dyDescent="0.25">
      <c r="P406" s="29"/>
      <c r="Q406" s="29"/>
      <c r="R406" s="29"/>
      <c r="S406" s="30"/>
    </row>
    <row r="407" spans="2:19" x14ac:dyDescent="0.25">
      <c r="P407" s="29"/>
      <c r="Q407" s="29"/>
      <c r="R407" s="29"/>
      <c r="S407" s="30"/>
    </row>
    <row r="408" spans="2:19" x14ac:dyDescent="0.25">
      <c r="P408" s="29"/>
      <c r="Q408" s="29"/>
      <c r="R408" s="29"/>
      <c r="S408" s="30"/>
    </row>
    <row r="409" spans="2:19" x14ac:dyDescent="0.25">
      <c r="P409" s="29"/>
      <c r="Q409" s="29"/>
      <c r="R409" s="29"/>
      <c r="S409" s="30"/>
    </row>
    <row r="410" spans="2:19" x14ac:dyDescent="0.25">
      <c r="P410" s="29"/>
      <c r="Q410" s="29"/>
      <c r="R410" s="29"/>
      <c r="S410" s="30"/>
    </row>
    <row r="411" spans="2:19" x14ac:dyDescent="0.25">
      <c r="P411" s="29"/>
      <c r="Q411" s="29"/>
      <c r="R411" s="29"/>
      <c r="S411" s="30"/>
    </row>
    <row r="412" spans="2:19" x14ac:dyDescent="0.25">
      <c r="P412" s="29"/>
      <c r="Q412" s="29"/>
      <c r="R412" s="29"/>
      <c r="S412" s="30"/>
    </row>
    <row r="413" spans="2:19" x14ac:dyDescent="0.25">
      <c r="P413" s="29"/>
      <c r="Q413" s="29"/>
      <c r="R413" s="29"/>
      <c r="S413" s="30"/>
    </row>
    <row r="414" spans="2:19" x14ac:dyDescent="0.25">
      <c r="P414" s="29"/>
      <c r="Q414" s="29"/>
      <c r="R414" s="29"/>
      <c r="S414" s="30"/>
    </row>
    <row r="415" spans="2:19" x14ac:dyDescent="0.25">
      <c r="P415" s="29"/>
      <c r="Q415" s="29"/>
      <c r="R415" s="29"/>
      <c r="S415" s="30"/>
    </row>
    <row r="416" spans="2:19" x14ac:dyDescent="0.25">
      <c r="P416" s="29"/>
      <c r="Q416" s="29"/>
      <c r="R416" s="29"/>
      <c r="S416" s="30"/>
    </row>
    <row r="417" spans="16:19" x14ac:dyDescent="0.25">
      <c r="P417" s="29"/>
      <c r="Q417" s="29"/>
      <c r="R417" s="29"/>
      <c r="S417" s="30"/>
    </row>
    <row r="418" spans="16:19" x14ac:dyDescent="0.25">
      <c r="P418" s="29"/>
      <c r="Q418" s="29"/>
      <c r="R418" s="29"/>
      <c r="S418" s="30"/>
    </row>
    <row r="419" spans="16:19" x14ac:dyDescent="0.25">
      <c r="P419" s="29"/>
      <c r="Q419" s="29"/>
      <c r="R419" s="29"/>
      <c r="S419" s="30"/>
    </row>
    <row r="420" spans="16:19" x14ac:dyDescent="0.25">
      <c r="P420" s="29"/>
      <c r="Q420" s="29"/>
      <c r="R420" s="29"/>
      <c r="S420" s="30"/>
    </row>
    <row r="421" spans="16:19" x14ac:dyDescent="0.25">
      <c r="P421" s="29"/>
      <c r="Q421" s="29"/>
      <c r="R421" s="29"/>
      <c r="S421" s="30"/>
    </row>
    <row r="422" spans="16:19" x14ac:dyDescent="0.25">
      <c r="P422" s="29"/>
      <c r="Q422" s="29"/>
      <c r="R422" s="29"/>
      <c r="S422" s="30"/>
    </row>
    <row r="423" spans="16:19" x14ac:dyDescent="0.25">
      <c r="P423" s="29"/>
      <c r="Q423" s="29"/>
      <c r="R423" s="29"/>
      <c r="S423" s="30"/>
    </row>
    <row r="424" spans="16:19" x14ac:dyDescent="0.25">
      <c r="P424" s="29"/>
      <c r="Q424" s="29"/>
      <c r="R424" s="29"/>
      <c r="S424" s="30"/>
    </row>
    <row r="425" spans="16:19" x14ac:dyDescent="0.25">
      <c r="P425" s="29"/>
      <c r="Q425" s="29"/>
      <c r="R425" s="29"/>
      <c r="S425" s="30"/>
    </row>
    <row r="426" spans="16:19" x14ac:dyDescent="0.25">
      <c r="P426" s="29"/>
      <c r="Q426" s="29"/>
      <c r="R426" s="29"/>
      <c r="S426" s="30"/>
    </row>
  </sheetData>
  <mergeCells count="11">
    <mergeCell ref="M11:P11"/>
    <mergeCell ref="B2:E2"/>
    <mergeCell ref="F2:K2"/>
    <mergeCell ref="M2:R2"/>
    <mergeCell ref="M3:Q3"/>
    <mergeCell ref="M4:Q4"/>
    <mergeCell ref="M5:Q5"/>
    <mergeCell ref="M6:Q6"/>
    <mergeCell ref="M7:Q7"/>
    <mergeCell ref="M8:Q8"/>
    <mergeCell ref="M9:Q9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2020-04-16T11:13:32Z</dcterms:modified>
</cp:coreProperties>
</file>