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AC2B288C-2C80-4824-B4CF-8E7D0FEA52F2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1" l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13" i="1" l="1"/>
  <c r="T49" i="1"/>
  <c r="X49" i="1"/>
  <c r="H49" i="1"/>
  <c r="C49" i="1"/>
  <c r="F49" i="1" s="1"/>
  <c r="X47" i="1"/>
  <c r="X48" i="1"/>
  <c r="T48" i="1"/>
  <c r="T47" i="1"/>
  <c r="H47" i="1"/>
  <c r="H48" i="1"/>
  <c r="C47" i="1"/>
  <c r="F47" i="1" s="1"/>
  <c r="C48" i="1"/>
  <c r="F48" i="1" s="1"/>
  <c r="N25" i="1" l="1"/>
  <c r="O25" i="1" s="1"/>
  <c r="P25" i="1" s="1"/>
  <c r="N29" i="1"/>
  <c r="O29" i="1" s="1"/>
  <c r="P29" i="1" s="1"/>
  <c r="N33" i="1"/>
  <c r="O33" i="1" s="1"/>
  <c r="P33" i="1" s="1"/>
  <c r="N37" i="1"/>
  <c r="O37" i="1" s="1"/>
  <c r="P37" i="1" s="1"/>
  <c r="N41" i="1"/>
  <c r="O41" i="1" s="1"/>
  <c r="P41" i="1" s="1"/>
  <c r="N19" i="1"/>
  <c r="O19" i="1" s="1"/>
  <c r="P19" i="1" s="1"/>
  <c r="N27" i="1"/>
  <c r="N45" i="1"/>
  <c r="O45" i="1" s="1"/>
  <c r="P45" i="1" s="1"/>
  <c r="N23" i="1"/>
  <c r="O23" i="1" s="1"/>
  <c r="P23" i="1" s="1"/>
  <c r="N35" i="1"/>
  <c r="O35" i="1" s="1"/>
  <c r="P35" i="1" s="1"/>
  <c r="N28" i="1"/>
  <c r="O28" i="1" s="1"/>
  <c r="P28" i="1" s="1"/>
  <c r="N31" i="1"/>
  <c r="O31" i="1" s="1"/>
  <c r="P31" i="1" s="1"/>
  <c r="N44" i="1"/>
  <c r="O44" i="1" s="1"/>
  <c r="P44" i="1" s="1"/>
  <c r="N24" i="1"/>
  <c r="O24" i="1" s="1"/>
  <c r="P24" i="1" s="1"/>
  <c r="N40" i="1"/>
  <c r="O40" i="1" s="1"/>
  <c r="P40" i="1" s="1"/>
  <c r="N39" i="1"/>
  <c r="O39" i="1" s="1"/>
  <c r="P39" i="1" s="1"/>
  <c r="N32" i="1"/>
  <c r="O32" i="1" s="1"/>
  <c r="P32" i="1" s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17" i="1"/>
  <c r="N18" i="1"/>
  <c r="N22" i="1"/>
  <c r="O22" i="1" s="1"/>
  <c r="P22" i="1" s="1"/>
  <c r="N26" i="1"/>
  <c r="O26" i="1" s="1"/>
  <c r="P26" i="1" s="1"/>
  <c r="N30" i="1"/>
  <c r="O30" i="1" s="1"/>
  <c r="P30" i="1" s="1"/>
  <c r="N34" i="1"/>
  <c r="O34" i="1" s="1"/>
  <c r="P34" i="1" s="1"/>
  <c r="N36" i="1"/>
  <c r="O36" i="1" s="1"/>
  <c r="P36" i="1" s="1"/>
  <c r="N38" i="1"/>
  <c r="O38" i="1" s="1"/>
  <c r="P38" i="1" s="1"/>
  <c r="N42" i="1"/>
  <c r="O42" i="1" s="1"/>
  <c r="P42" i="1" s="1"/>
  <c r="N46" i="1"/>
  <c r="O46" i="1" s="1"/>
  <c r="P46" i="1" s="1"/>
  <c r="T46" i="1"/>
  <c r="C46" i="1"/>
  <c r="H46" i="1"/>
  <c r="O18" i="1" l="1"/>
  <c r="N20" i="1"/>
  <c r="O20" i="1" s="1"/>
  <c r="P20" i="1" s="1"/>
  <c r="O27" i="1"/>
  <c r="P27" i="1" s="1"/>
  <c r="N43" i="1"/>
  <c r="O43" i="1" s="1"/>
  <c r="P43" i="1" s="1"/>
  <c r="N21" i="1"/>
  <c r="O21" i="1" s="1"/>
  <c r="P21" i="1" s="1"/>
  <c r="N17" i="1"/>
  <c r="C45" i="1"/>
  <c r="H45" i="1"/>
  <c r="T45" i="1"/>
  <c r="P18" i="1" l="1"/>
  <c r="O17" i="1"/>
  <c r="T44" i="1"/>
  <c r="H44" i="1"/>
  <c r="C44" i="1"/>
  <c r="P17" i="1" l="1"/>
  <c r="H43" i="1"/>
  <c r="C43" i="1"/>
  <c r="T43" i="1"/>
  <c r="T42" i="1" l="1"/>
  <c r="C42" i="1"/>
  <c r="H42" i="1"/>
  <c r="T41" i="1" l="1"/>
  <c r="C41" i="1"/>
  <c r="H41" i="1"/>
  <c r="T40" i="1" l="1"/>
  <c r="C40" i="1"/>
  <c r="H40" i="1"/>
  <c r="C39" i="1" l="1"/>
  <c r="H39" i="1"/>
  <c r="T39" i="1"/>
  <c r="T38" i="1" l="1"/>
  <c r="C38" i="1"/>
  <c r="C37" i="1" l="1"/>
  <c r="H37" i="1"/>
  <c r="T37" i="1"/>
  <c r="H32" i="1" l="1"/>
  <c r="H36" i="1" l="1"/>
  <c r="C36" i="1"/>
  <c r="T36" i="1"/>
  <c r="C35" i="1" l="1"/>
  <c r="H35" i="1"/>
  <c r="T35" i="1"/>
  <c r="T34" i="1" l="1"/>
  <c r="C34" i="1" l="1"/>
  <c r="H34" i="1"/>
  <c r="C33" i="1" l="1"/>
  <c r="H33" i="1"/>
  <c r="T33" i="1"/>
  <c r="C32" i="1" l="1"/>
  <c r="T31" i="1"/>
  <c r="T32" i="1"/>
  <c r="C31" i="1" l="1"/>
  <c r="H31" i="1"/>
  <c r="C30" i="1" l="1"/>
  <c r="T30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J30" i="1"/>
  <c r="H30" i="1"/>
  <c r="H29" i="1" l="1"/>
  <c r="J29" i="1"/>
  <c r="K30" i="1" l="1"/>
  <c r="H28" i="1"/>
  <c r="K29" i="1" s="1"/>
  <c r="R3" i="1" l="1"/>
  <c r="J28" i="1" l="1"/>
  <c r="H27" i="1"/>
  <c r="H26" i="1"/>
  <c r="J26" i="1"/>
  <c r="J27" i="1" l="1"/>
  <c r="K27" i="1"/>
  <c r="K28" i="1"/>
  <c r="R7" i="1"/>
  <c r="T26" i="1"/>
  <c r="T25" i="1"/>
  <c r="T24" i="1"/>
  <c r="T23" i="1"/>
  <c r="T22" i="1"/>
  <c r="T21" i="1"/>
  <c r="T20" i="1"/>
  <c r="T19" i="1"/>
  <c r="T18" i="1"/>
  <c r="T17" i="1"/>
  <c r="H4" i="1" l="1"/>
  <c r="H5" i="1"/>
  <c r="H6" i="1"/>
  <c r="H7" i="1"/>
  <c r="H8" i="1"/>
  <c r="K8" i="1" s="1"/>
  <c r="J9" i="1"/>
  <c r="H9" i="1"/>
  <c r="H10" i="1"/>
  <c r="H11" i="1"/>
  <c r="H12" i="1"/>
  <c r="H13" i="1"/>
  <c r="H14" i="1"/>
  <c r="K14" i="1" s="1"/>
  <c r="H15" i="1"/>
  <c r="H16" i="1"/>
  <c r="K16" i="1" s="1"/>
  <c r="H17" i="1"/>
  <c r="H18" i="1"/>
  <c r="H19" i="1"/>
  <c r="H20" i="1"/>
  <c r="H21" i="1"/>
  <c r="H22" i="1"/>
  <c r="H23" i="1"/>
  <c r="H24" i="1"/>
  <c r="H25" i="1"/>
  <c r="K26" i="1" s="1"/>
  <c r="R4" i="1"/>
  <c r="K13" i="1" l="1"/>
  <c r="K5" i="1"/>
  <c r="K6" i="1"/>
  <c r="K25" i="1"/>
  <c r="J25" i="1"/>
  <c r="J21" i="1"/>
  <c r="K18" i="1"/>
  <c r="K11" i="1"/>
  <c r="J11" i="1"/>
  <c r="K22" i="1"/>
  <c r="K19" i="1"/>
  <c r="K23" i="1"/>
  <c r="J22" i="1"/>
  <c r="K10" i="1"/>
  <c r="J23" i="1"/>
  <c r="J24" i="1"/>
  <c r="K21" i="1"/>
  <c r="J20" i="1"/>
  <c r="K12" i="1"/>
  <c r="K24" i="1"/>
  <c r="K20" i="1"/>
  <c r="K15" i="1"/>
  <c r="J13" i="1"/>
  <c r="K7" i="1"/>
  <c r="J5" i="1"/>
  <c r="J18" i="1"/>
  <c r="K17" i="1"/>
  <c r="J15" i="1"/>
  <c r="K9" i="1"/>
  <c r="J7" i="1"/>
  <c r="J16" i="1"/>
  <c r="J14" i="1"/>
  <c r="J12" i="1"/>
  <c r="J10" i="1"/>
  <c r="J8" i="1"/>
  <c r="J6" i="1"/>
  <c r="J19" i="1"/>
  <c r="J17" i="1"/>
  <c r="R5" i="1" l="1"/>
  <c r="R8" i="1" s="1"/>
  <c r="R9" i="1" s="1"/>
  <c r="F46" i="1" l="1"/>
  <c r="F45" i="1"/>
  <c r="F44" i="1"/>
  <c r="F43" i="1"/>
  <c r="F42" i="1"/>
  <c r="F41" i="1"/>
  <c r="F40" i="1"/>
  <c r="F39" i="1"/>
  <c r="F37" i="1"/>
  <c r="F36" i="1"/>
  <c r="F35" i="1"/>
  <c r="F34" i="1"/>
  <c r="F33" i="1"/>
  <c r="F31" i="1"/>
  <c r="F30" i="1"/>
  <c r="F29" i="1"/>
  <c r="I30" i="1" s="1"/>
  <c r="F4" i="1"/>
  <c r="F28" i="1"/>
  <c r="F27" i="1"/>
  <c r="F13" i="1"/>
  <c r="F20" i="1"/>
  <c r="F18" i="1"/>
  <c r="F7" i="1"/>
  <c r="F23" i="1"/>
  <c r="F14" i="1"/>
  <c r="F17" i="1"/>
  <c r="F6" i="1"/>
  <c r="F22" i="1"/>
  <c r="F11" i="1"/>
  <c r="F12" i="1"/>
  <c r="F25" i="1"/>
  <c r="F16" i="1"/>
  <c r="F8" i="1"/>
  <c r="F5" i="1"/>
  <c r="F21" i="1"/>
  <c r="F10" i="1"/>
  <c r="F26" i="1"/>
  <c r="F15" i="1"/>
  <c r="F24" i="1"/>
  <c r="F9" i="1"/>
  <c r="F19" i="1"/>
  <c r="I26" i="1" l="1"/>
  <c r="I16" i="1"/>
  <c r="I29" i="1"/>
  <c r="I28" i="1"/>
  <c r="I27" i="1"/>
  <c r="I22" i="1"/>
  <c r="I13" i="1"/>
  <c r="I25" i="1"/>
  <c r="I14" i="1"/>
  <c r="I6" i="1"/>
  <c r="I10" i="1"/>
  <c r="I17" i="1"/>
  <c r="I11" i="1"/>
  <c r="I5" i="1"/>
  <c r="I8" i="1"/>
  <c r="I18" i="1"/>
  <c r="I12" i="1"/>
  <c r="I7" i="1"/>
  <c r="I21" i="1"/>
  <c r="I15" i="1"/>
  <c r="I9" i="1"/>
  <c r="I23" i="1"/>
  <c r="I20" i="1"/>
  <c r="I19" i="1"/>
  <c r="I24" i="1"/>
  <c r="J31" i="1" l="1"/>
  <c r="K31" i="1"/>
  <c r="I31" i="1"/>
  <c r="J32" i="1" l="1"/>
  <c r="K32" i="1" l="1"/>
  <c r="F32" i="1"/>
  <c r="I32" i="1" l="1"/>
  <c r="I33" i="1"/>
  <c r="J33" i="1"/>
  <c r="K33" i="1" l="1"/>
  <c r="J34" i="1" l="1"/>
  <c r="K34" i="1" l="1"/>
  <c r="I34" i="1"/>
  <c r="J35" i="1" l="1"/>
  <c r="I35" i="1"/>
  <c r="K35" i="1"/>
  <c r="J36" i="1" l="1"/>
  <c r="I36" i="1" l="1"/>
  <c r="K36" i="1"/>
  <c r="I37" i="1" l="1"/>
  <c r="J37" i="1"/>
  <c r="K37" i="1" l="1"/>
  <c r="J38" i="1" l="1"/>
  <c r="H38" i="1" l="1"/>
  <c r="K38" i="1"/>
  <c r="F38" i="1"/>
  <c r="I38" i="1" l="1"/>
  <c r="J39" i="1"/>
  <c r="I39" i="1"/>
  <c r="K39" i="1" l="1"/>
  <c r="J40" i="1" l="1"/>
  <c r="I40" i="1" l="1"/>
  <c r="K40" i="1"/>
  <c r="J41" i="1" l="1"/>
  <c r="K41" i="1"/>
  <c r="I41" i="1" l="1"/>
  <c r="I42" i="1" l="1"/>
  <c r="K42" i="1" l="1"/>
  <c r="J42" i="1"/>
  <c r="J43" i="1" l="1"/>
  <c r="K43" i="1" l="1"/>
  <c r="I43" i="1"/>
  <c r="J44" i="1" l="1"/>
  <c r="I44" i="1" l="1"/>
  <c r="K44" i="1"/>
  <c r="J45" i="1" l="1"/>
  <c r="K45" i="1"/>
  <c r="I45" i="1"/>
  <c r="J46" i="1" l="1"/>
  <c r="K46" i="1" l="1"/>
  <c r="I46" i="1"/>
  <c r="J47" i="1" l="1"/>
  <c r="I47" i="1" l="1"/>
  <c r="K47" i="1"/>
  <c r="N47" i="1" l="1"/>
  <c r="O47" i="1" l="1"/>
  <c r="J48" i="1"/>
  <c r="P47" i="1" l="1"/>
  <c r="I48" i="1"/>
  <c r="K48" i="1"/>
  <c r="N48" i="1" l="1"/>
  <c r="O48" i="1" l="1"/>
  <c r="P48" i="1" l="1"/>
  <c r="J49" i="1" l="1"/>
  <c r="K49" i="1" l="1"/>
  <c r="I49" i="1" l="1"/>
  <c r="N49" i="1" s="1"/>
  <c r="O49" i="1" l="1"/>
  <c r="N13" i="1"/>
  <c r="P49" i="1" l="1"/>
  <c r="P13" i="1" s="1"/>
  <c r="O13" i="1"/>
  <c r="R29" i="1" l="1"/>
  <c r="Y18" i="1"/>
  <c r="Z18" i="1" s="1"/>
  <c r="R44" i="1"/>
  <c r="Y34" i="1"/>
  <c r="Z34" i="1" s="1"/>
  <c r="R33" i="1"/>
  <c r="R17" i="1"/>
  <c r="Y20" i="1"/>
  <c r="Z20" i="1" s="1"/>
  <c r="Y45" i="1"/>
  <c r="Z45" i="1" s="1"/>
  <c r="R35" i="1"/>
  <c r="R37" i="1"/>
  <c r="R50" i="1"/>
  <c r="Y36" i="1"/>
  <c r="Z36" i="1" s="1"/>
  <c r="Y41" i="1"/>
  <c r="Z41" i="1" s="1"/>
  <c r="Y49" i="1"/>
  <c r="Z49" i="1" s="1"/>
  <c r="Y32" i="1"/>
  <c r="Z32" i="1" s="1"/>
  <c r="R46" i="1"/>
  <c r="R26" i="1"/>
  <c r="Y22" i="1"/>
  <c r="Z22" i="1" s="1"/>
  <c r="Y23" i="1"/>
  <c r="Z23" i="1" s="1"/>
  <c r="R20" i="1"/>
  <c r="R38" i="1"/>
  <c r="R27" i="1"/>
  <c r="R43" i="1"/>
  <c r="Y19" i="1"/>
  <c r="Z19" i="1" s="1"/>
  <c r="Y24" i="1"/>
  <c r="Z24" i="1" s="1"/>
  <c r="R30" i="1"/>
  <c r="S24" i="1"/>
  <c r="S46" i="1"/>
  <c r="S36" i="1"/>
  <c r="S40" i="1"/>
  <c r="S41" i="1"/>
  <c r="S34" i="1"/>
  <c r="S23" i="1"/>
  <c r="S48" i="1"/>
  <c r="S43" i="1"/>
  <c r="S20" i="1"/>
  <c r="S35" i="1"/>
  <c r="S37" i="1"/>
  <c r="S26" i="1"/>
  <c r="S30" i="1"/>
  <c r="S18" i="1"/>
  <c r="S32" i="1"/>
  <c r="S42" i="1"/>
  <c r="S27" i="1"/>
  <c r="S33" i="1"/>
  <c r="S29" i="1"/>
  <c r="S49" i="1"/>
  <c r="S19" i="1"/>
  <c r="S28" i="1"/>
  <c r="S21" i="1"/>
  <c r="S31" i="1"/>
  <c r="S44" i="1"/>
  <c r="S22" i="1"/>
  <c r="S38" i="1"/>
  <c r="S45" i="1"/>
  <c r="S25" i="1"/>
  <c r="S47" i="1"/>
  <c r="S17" i="1"/>
  <c r="S39" i="1"/>
  <c r="S50" i="1"/>
  <c r="R34" i="1"/>
  <c r="Y29" i="1"/>
  <c r="Z29" i="1" s="1"/>
  <c r="Y39" i="1"/>
  <c r="Z39" i="1" s="1"/>
  <c r="R31" i="1"/>
  <c r="Y30" i="1"/>
  <c r="Z30" i="1" s="1"/>
  <c r="R40" i="1"/>
  <c r="R36" i="1"/>
  <c r="Y48" i="1"/>
  <c r="Z48" i="1" s="1"/>
  <c r="R45" i="1"/>
  <c r="Y17" i="1"/>
  <c r="Z17" i="1" s="1"/>
  <c r="Y25" i="1"/>
  <c r="Z25" i="1" s="1"/>
  <c r="Y27" i="1"/>
  <c r="Z27" i="1" s="1"/>
  <c r="Y26" i="1"/>
  <c r="Z26" i="1" s="1"/>
  <c r="R49" i="1"/>
  <c r="Y43" i="1"/>
  <c r="Z43" i="1" s="1"/>
  <c r="R32" i="1"/>
  <c r="R28" i="1"/>
  <c r="R24" i="1"/>
  <c r="R19" i="1"/>
  <c r="R48" i="1"/>
  <c r="Y37" i="1"/>
  <c r="Z37" i="1" s="1"/>
  <c r="R42" i="1"/>
  <c r="R39" i="1"/>
  <c r="R47" i="1"/>
  <c r="Q70" i="1"/>
  <c r="Q136" i="1"/>
  <c r="Q148" i="1"/>
  <c r="Q26" i="1"/>
  <c r="Q141" i="1"/>
  <c r="Q19" i="1"/>
  <c r="Q105" i="1"/>
  <c r="Q130" i="1"/>
  <c r="Q145" i="1"/>
  <c r="Q138" i="1"/>
  <c r="Q18" i="1"/>
  <c r="Q20" i="1"/>
  <c r="Q135" i="1"/>
  <c r="Q59" i="1"/>
  <c r="Q153" i="1"/>
  <c r="Q181" i="1"/>
  <c r="Q76" i="1"/>
  <c r="Q194" i="1"/>
  <c r="Q169" i="1"/>
  <c r="Q33" i="1"/>
  <c r="Q139" i="1"/>
  <c r="Q58" i="1"/>
  <c r="Q172" i="1"/>
  <c r="Q73" i="1"/>
  <c r="Q146" i="1"/>
  <c r="Q202" i="1"/>
  <c r="Q44" i="1"/>
  <c r="Q23" i="1"/>
  <c r="Q113" i="1"/>
  <c r="Q108" i="1"/>
  <c r="Q85" i="1"/>
  <c r="Q186" i="1"/>
  <c r="Q62" i="1"/>
  <c r="Q125" i="1"/>
  <c r="Q56" i="1"/>
  <c r="Q32" i="1"/>
  <c r="Q150" i="1"/>
  <c r="Q55" i="1"/>
  <c r="Q99" i="1"/>
  <c r="Q115" i="1"/>
  <c r="Q81" i="1"/>
  <c r="Q40" i="1"/>
  <c r="Q25" i="1"/>
  <c r="Q178" i="1"/>
  <c r="Q84" i="1"/>
  <c r="Q66" i="1"/>
  <c r="Q52" i="1"/>
  <c r="Q72" i="1"/>
  <c r="Q83" i="1"/>
  <c r="Q90" i="1"/>
  <c r="Q91" i="1"/>
  <c r="Q171" i="1"/>
  <c r="Q78" i="1"/>
  <c r="Q119" i="1"/>
  <c r="Q131" i="1"/>
  <c r="Q71" i="1"/>
  <c r="Q100" i="1"/>
  <c r="Q176" i="1"/>
  <c r="Q82" i="1"/>
  <c r="Q80" i="1"/>
  <c r="Q129" i="1"/>
  <c r="Q64" i="1"/>
  <c r="Q174" i="1"/>
  <c r="Q182" i="1"/>
  <c r="Q127" i="1"/>
  <c r="Q179" i="1"/>
  <c r="Q114" i="1"/>
  <c r="Q30" i="1"/>
  <c r="Q31" i="1"/>
  <c r="Q155" i="1"/>
  <c r="Q97" i="1"/>
  <c r="Q159" i="1"/>
  <c r="Q177" i="1"/>
  <c r="Q183" i="1"/>
  <c r="Q190" i="1"/>
  <c r="Q162" i="1"/>
  <c r="Q197" i="1"/>
  <c r="Q168" i="1"/>
  <c r="Q133" i="1"/>
  <c r="Q74" i="1"/>
  <c r="Q187" i="1"/>
  <c r="Q154" i="1"/>
  <c r="Q185" i="1"/>
  <c r="Q104" i="1"/>
  <c r="Q192" i="1"/>
  <c r="Q158" i="1"/>
  <c r="Q198" i="1"/>
  <c r="Q204" i="1"/>
  <c r="Q110" i="1"/>
  <c r="Q103" i="1"/>
  <c r="Q157" i="1"/>
  <c r="Q61" i="1"/>
  <c r="Q24" i="1"/>
  <c r="Q49" i="1"/>
  <c r="Q149" i="1"/>
  <c r="Q60" i="1"/>
  <c r="Q45" i="1"/>
  <c r="Q137" i="1"/>
  <c r="Q195" i="1"/>
  <c r="Q106" i="1"/>
  <c r="Q126" i="1"/>
  <c r="Q167" i="1"/>
  <c r="Q29" i="1"/>
  <c r="Q34" i="1"/>
  <c r="Q36" i="1"/>
  <c r="Q107" i="1"/>
  <c r="Q53" i="1"/>
  <c r="Q42" i="1"/>
  <c r="Q27" i="1"/>
  <c r="Q41" i="1"/>
  <c r="Q120" i="1"/>
  <c r="Q124" i="1"/>
  <c r="Q156" i="1"/>
  <c r="Q163" i="1"/>
  <c r="Q201" i="1"/>
  <c r="Q175" i="1"/>
  <c r="Q116" i="1"/>
  <c r="Q134" i="1"/>
  <c r="Q166" i="1"/>
  <c r="Q17" i="1"/>
  <c r="Q117" i="1"/>
  <c r="Q203" i="1"/>
  <c r="Q93" i="1"/>
  <c r="Q189" i="1"/>
  <c r="Q89" i="1"/>
  <c r="Q39" i="1"/>
  <c r="Q109" i="1"/>
  <c r="Q35" i="1"/>
  <c r="Q144" i="1"/>
  <c r="Q79" i="1"/>
  <c r="Q101" i="1"/>
  <c r="Q87" i="1"/>
  <c r="Q98" i="1"/>
  <c r="Q92" i="1"/>
  <c r="Q188" i="1"/>
  <c r="Q63" i="1"/>
  <c r="Q21" i="1"/>
  <c r="Q164" i="1"/>
  <c r="Q38" i="1"/>
  <c r="Q88" i="1"/>
  <c r="Q122" i="1"/>
  <c r="Q128" i="1"/>
  <c r="Q96" i="1"/>
  <c r="Q152" i="1"/>
  <c r="Q140" i="1"/>
  <c r="Q75" i="1"/>
  <c r="Q160" i="1"/>
  <c r="Q57" i="1"/>
  <c r="Q46" i="1"/>
  <c r="Q200" i="1"/>
  <c r="Q65" i="1"/>
  <c r="Q102" i="1"/>
  <c r="Q28" i="1"/>
  <c r="Q95" i="1"/>
  <c r="Q43" i="1"/>
  <c r="U43" i="1" s="1"/>
  <c r="V43" i="1" s="1"/>
  <c r="Q180" i="1"/>
  <c r="Q132" i="1"/>
  <c r="Q48" i="1"/>
  <c r="Q51" i="1"/>
  <c r="Q123" i="1"/>
  <c r="Q69" i="1"/>
  <c r="Q170" i="1"/>
  <c r="Q196" i="1"/>
  <c r="Q50" i="1"/>
  <c r="Q147" i="1"/>
  <c r="Q86" i="1"/>
  <c r="Q121" i="1"/>
  <c r="Q151" i="1"/>
  <c r="Q77" i="1"/>
  <c r="Q184" i="1"/>
  <c r="Q143" i="1"/>
  <c r="Q199" i="1"/>
  <c r="Q112" i="1"/>
  <c r="Q142" i="1"/>
  <c r="Q68" i="1"/>
  <c r="Q67" i="1"/>
  <c r="Q173" i="1"/>
  <c r="Q118" i="1"/>
  <c r="Q94" i="1"/>
  <c r="Q165" i="1"/>
  <c r="Q111" i="1"/>
  <c r="Q191" i="1"/>
  <c r="Q47" i="1"/>
  <c r="Q161" i="1"/>
  <c r="Q22" i="1"/>
  <c r="Q193" i="1"/>
  <c r="Q54" i="1"/>
  <c r="Q37" i="1"/>
  <c r="Y47" i="1"/>
  <c r="Z47" i="1" s="1"/>
  <c r="Y44" i="1"/>
  <c r="Z44" i="1" s="1"/>
  <c r="R23" i="1"/>
  <c r="Y42" i="1"/>
  <c r="Z42" i="1" s="1"/>
  <c r="R41" i="1"/>
  <c r="Y38" i="1"/>
  <c r="Z38" i="1" s="1"/>
  <c r="R25" i="1"/>
  <c r="Y33" i="1"/>
  <c r="Z33" i="1" s="1"/>
  <c r="R18" i="1"/>
  <c r="R21" i="1"/>
  <c r="Y28" i="1"/>
  <c r="Z28" i="1" s="1"/>
  <c r="R22" i="1"/>
  <c r="Y35" i="1"/>
  <c r="Z35" i="1" s="1"/>
  <c r="Y31" i="1"/>
  <c r="Z31" i="1" s="1"/>
  <c r="Y40" i="1"/>
  <c r="Z40" i="1" s="1"/>
  <c r="Y21" i="1"/>
  <c r="Z21" i="1" s="1"/>
  <c r="Y46" i="1"/>
  <c r="Z46" i="1" s="1"/>
  <c r="U29" i="1" l="1"/>
  <c r="V29" i="1" s="1"/>
  <c r="U25" i="1"/>
  <c r="V25" i="1" s="1"/>
  <c r="U23" i="1"/>
  <c r="V23" i="1" s="1"/>
  <c r="U39" i="1"/>
  <c r="V39" i="1" s="1"/>
  <c r="U19" i="1"/>
  <c r="V19" i="1" s="1"/>
  <c r="U36" i="1"/>
  <c r="V36" i="1" s="1"/>
  <c r="U50" i="1"/>
  <c r="G50" i="1" s="1"/>
  <c r="Y50" i="1" s="1"/>
  <c r="H50" i="1" s="1"/>
  <c r="U22" i="1"/>
  <c r="V22" i="1" s="1"/>
  <c r="U21" i="1"/>
  <c r="V21" i="1" s="1"/>
  <c r="U42" i="1"/>
  <c r="V42" i="1" s="1"/>
  <c r="U24" i="1"/>
  <c r="V24" i="1" s="1"/>
  <c r="U49" i="1"/>
  <c r="V49" i="1" s="1"/>
  <c r="AA40" i="1"/>
  <c r="AA28" i="1"/>
  <c r="AA43" i="1"/>
  <c r="AA37" i="1"/>
  <c r="AA42" i="1"/>
  <c r="AA41" i="1"/>
  <c r="AA22" i="1"/>
  <c r="AA31" i="1"/>
  <c r="AA38" i="1"/>
  <c r="AA25" i="1"/>
  <c r="AA44" i="1"/>
  <c r="AA32" i="1"/>
  <c r="AA35" i="1"/>
  <c r="AA34" i="1"/>
  <c r="AA27" i="1"/>
  <c r="AA23" i="1"/>
  <c r="AA36" i="1"/>
  <c r="AA30" i="1"/>
  <c r="AA18" i="1"/>
  <c r="AA17" i="1"/>
  <c r="AA20" i="1"/>
  <c r="AA46" i="1"/>
  <c r="AA24" i="1"/>
  <c r="AA19" i="1"/>
  <c r="AA26" i="1"/>
  <c r="AA29" i="1"/>
  <c r="AA39" i="1"/>
  <c r="AA21" i="1"/>
  <c r="AA33" i="1"/>
  <c r="AA45" i="1"/>
  <c r="AA47" i="1"/>
  <c r="AA48" i="1"/>
  <c r="U40" i="1"/>
  <c r="V40" i="1" s="1"/>
  <c r="U30" i="1"/>
  <c r="V30" i="1" s="1"/>
  <c r="U27" i="1"/>
  <c r="V27" i="1" s="1"/>
  <c r="U44" i="1"/>
  <c r="V44" i="1" s="1"/>
  <c r="U18" i="1"/>
  <c r="V18" i="1" s="1"/>
  <c r="U41" i="1"/>
  <c r="V41" i="1" s="1"/>
  <c r="U28" i="1"/>
  <c r="V28" i="1" s="1"/>
  <c r="U45" i="1"/>
  <c r="V45" i="1" s="1"/>
  <c r="U34" i="1"/>
  <c r="V34" i="1" s="1"/>
  <c r="U38" i="1"/>
  <c r="V38" i="1" s="1"/>
  <c r="U26" i="1"/>
  <c r="V26" i="1" s="1"/>
  <c r="U37" i="1"/>
  <c r="V37" i="1" s="1"/>
  <c r="U17" i="1"/>
  <c r="V17" i="1" s="1"/>
  <c r="U47" i="1"/>
  <c r="V47" i="1" s="1"/>
  <c r="U48" i="1"/>
  <c r="V48" i="1" s="1"/>
  <c r="U32" i="1"/>
  <c r="V32" i="1" s="1"/>
  <c r="AA49" i="1"/>
  <c r="U31" i="1"/>
  <c r="V31" i="1" s="1"/>
  <c r="U20" i="1"/>
  <c r="V20" i="1" s="1"/>
  <c r="U46" i="1"/>
  <c r="V46" i="1" s="1"/>
  <c r="U35" i="1"/>
  <c r="V35" i="1" s="1"/>
  <c r="U33" i="1"/>
  <c r="V33" i="1" s="1"/>
  <c r="J50" i="1" l="1"/>
  <c r="C50" i="1" s="1"/>
  <c r="E50" i="1" s="1"/>
  <c r="S51" i="1"/>
  <c r="W33" i="1"/>
  <c r="W49" i="1"/>
  <c r="W47" i="1"/>
  <c r="W48" i="1"/>
  <c r="W30" i="1"/>
  <c r="W46" i="1"/>
  <c r="W39" i="1"/>
  <c r="W36" i="1"/>
  <c r="W21" i="1"/>
  <c r="W37" i="1"/>
  <c r="W19" i="1"/>
  <c r="W24" i="1"/>
  <c r="W18" i="1"/>
  <c r="W34" i="1"/>
  <c r="W17" i="1"/>
  <c r="W43" i="1"/>
  <c r="W44" i="1"/>
  <c r="W25" i="1"/>
  <c r="W41" i="1"/>
  <c r="W27" i="1"/>
  <c r="W32" i="1"/>
  <c r="W22" i="1"/>
  <c r="W38" i="1"/>
  <c r="W23" i="1"/>
  <c r="W20" i="1"/>
  <c r="W29" i="1"/>
  <c r="W45" i="1"/>
  <c r="W35" i="1"/>
  <c r="W40" i="1"/>
  <c r="W26" i="1"/>
  <c r="W42" i="1"/>
  <c r="W31" i="1"/>
  <c r="W28" i="1"/>
  <c r="K50" i="1"/>
  <c r="D50" i="1" s="1"/>
  <c r="F50" i="1"/>
  <c r="I50" i="1" s="1"/>
  <c r="R51" i="1" l="1"/>
  <c r="U51" i="1" s="1"/>
  <c r="G51" i="1" s="1"/>
  <c r="S52" i="1" s="1"/>
  <c r="J51" i="1" l="1"/>
  <c r="C51" i="1" s="1"/>
  <c r="E51" i="1" s="1"/>
  <c r="Y51" i="1"/>
  <c r="H51" i="1" s="1"/>
  <c r="K51" i="1" s="1"/>
  <c r="D51" i="1" s="1"/>
  <c r="F51" i="1" l="1"/>
  <c r="I51" i="1" s="1"/>
  <c r="R52" i="1" l="1"/>
  <c r="U52" i="1" s="1"/>
  <c r="G52" i="1" s="1"/>
  <c r="J52" i="1" s="1"/>
  <c r="C52" i="1" s="1"/>
  <c r="E52" i="1" s="1"/>
  <c r="S53" i="1" l="1"/>
  <c r="Y52" i="1"/>
  <c r="H52" i="1" s="1"/>
  <c r="F52" i="1" s="1"/>
  <c r="K52" i="1" l="1"/>
  <c r="D52" i="1" s="1"/>
  <c r="R53" i="1"/>
  <c r="U53" i="1" s="1"/>
  <c r="G53" i="1" s="1"/>
  <c r="I52" i="1"/>
  <c r="Y53" i="1" l="1"/>
  <c r="H53" i="1" s="1"/>
  <c r="S54" i="1"/>
  <c r="J53" i="1"/>
  <c r="C53" i="1" s="1"/>
  <c r="E53" i="1" s="1"/>
  <c r="F53" i="1" l="1"/>
  <c r="I53" i="1" s="1"/>
  <c r="K53" i="1"/>
  <c r="D53" i="1" s="1"/>
  <c r="R54" i="1" l="1"/>
  <c r="U54" i="1" s="1"/>
  <c r="G54" i="1" s="1"/>
  <c r="J54" i="1" l="1"/>
  <c r="C54" i="1" s="1"/>
  <c r="E54" i="1" s="1"/>
  <c r="Y54" i="1"/>
  <c r="H54" i="1" s="1"/>
  <c r="S55" i="1"/>
  <c r="K54" i="1" l="1"/>
  <c r="D54" i="1" s="1"/>
  <c r="F54" i="1"/>
  <c r="I54" i="1" s="1"/>
  <c r="R55" i="1" l="1"/>
  <c r="U55" i="1" s="1"/>
  <c r="G55" i="1" s="1"/>
  <c r="Y55" i="1" l="1"/>
  <c r="H55" i="1" s="1"/>
  <c r="J55" i="1"/>
  <c r="C55" i="1" s="1"/>
  <c r="E55" i="1" s="1"/>
  <c r="S56" i="1"/>
  <c r="K55" i="1" l="1"/>
  <c r="D55" i="1" s="1"/>
  <c r="F55" i="1"/>
  <c r="I55" i="1" s="1"/>
  <c r="R56" i="1" l="1"/>
  <c r="U56" i="1" s="1"/>
  <c r="G56" i="1" s="1"/>
  <c r="J56" i="1" l="1"/>
  <c r="C56" i="1" s="1"/>
  <c r="E56" i="1" s="1"/>
  <c r="Y56" i="1"/>
  <c r="H56" i="1" s="1"/>
  <c r="S57" i="1"/>
  <c r="F56" i="1" l="1"/>
  <c r="I56" i="1" s="1"/>
  <c r="K56" i="1"/>
  <c r="D56" i="1" s="1"/>
  <c r="R57" i="1" l="1"/>
  <c r="U57" i="1" s="1"/>
  <c r="G57" i="1" s="1"/>
  <c r="S58" i="1" l="1"/>
  <c r="J57" i="1"/>
  <c r="C57" i="1" s="1"/>
  <c r="E57" i="1" s="1"/>
  <c r="Y57" i="1"/>
  <c r="H57" i="1" s="1"/>
  <c r="K57" i="1" l="1"/>
  <c r="D57" i="1" s="1"/>
  <c r="F57" i="1"/>
  <c r="I57" i="1" s="1"/>
  <c r="R58" i="1" l="1"/>
  <c r="U58" i="1" s="1"/>
  <c r="G58" i="1" s="1"/>
  <c r="J58" i="1" l="1"/>
  <c r="C58" i="1" s="1"/>
  <c r="E58" i="1" s="1"/>
  <c r="Y58" i="1"/>
  <c r="H58" i="1" s="1"/>
  <c r="S59" i="1"/>
  <c r="K58" i="1" l="1"/>
  <c r="D58" i="1" s="1"/>
  <c r="F58" i="1"/>
  <c r="I58" i="1" s="1"/>
  <c r="R59" i="1" l="1"/>
  <c r="U59" i="1" s="1"/>
  <c r="G59" i="1" s="1"/>
  <c r="S60" i="1" l="1"/>
  <c r="Y59" i="1"/>
  <c r="H59" i="1" s="1"/>
  <c r="J59" i="1"/>
  <c r="C59" i="1" s="1"/>
  <c r="E59" i="1" s="1"/>
  <c r="K59" i="1" l="1"/>
  <c r="D59" i="1" s="1"/>
  <c r="F59" i="1"/>
  <c r="I59" i="1" s="1"/>
  <c r="R60" i="1" l="1"/>
  <c r="U60" i="1" s="1"/>
  <c r="G60" i="1" s="1"/>
  <c r="J60" i="1" s="1"/>
  <c r="C60" i="1" s="1"/>
  <c r="E60" i="1" s="1"/>
  <c r="Y60" i="1" l="1"/>
  <c r="H60" i="1" s="1"/>
  <c r="F60" i="1" s="1"/>
  <c r="I60" i="1" s="1"/>
  <c r="S61" i="1"/>
  <c r="K60" i="1" l="1"/>
  <c r="D60" i="1" s="1"/>
  <c r="R61" i="1"/>
  <c r="U61" i="1" s="1"/>
  <c r="G61" i="1" s="1"/>
  <c r="J61" i="1" l="1"/>
  <c r="C61" i="1" s="1"/>
  <c r="E61" i="1" s="1"/>
  <c r="S62" i="1"/>
  <c r="Y61" i="1"/>
  <c r="H61" i="1" s="1"/>
  <c r="K61" i="1" l="1"/>
  <c r="D61" i="1" s="1"/>
  <c r="F61" i="1"/>
  <c r="I61" i="1" s="1"/>
  <c r="R62" i="1" l="1"/>
  <c r="U62" i="1" s="1"/>
  <c r="G62" i="1" s="1"/>
  <c r="J62" i="1" l="1"/>
  <c r="C62" i="1" s="1"/>
  <c r="E62" i="1" s="1"/>
  <c r="S63" i="1"/>
  <c r="Y62" i="1"/>
  <c r="H62" i="1" s="1"/>
  <c r="F62" i="1" l="1"/>
  <c r="I62" i="1" s="1"/>
  <c r="K62" i="1"/>
  <c r="D62" i="1" s="1"/>
  <c r="R63" i="1" l="1"/>
  <c r="U63" i="1" s="1"/>
  <c r="G63" i="1" s="1"/>
  <c r="J63" i="1" s="1"/>
  <c r="C63" i="1" s="1"/>
  <c r="E63" i="1" s="1"/>
  <c r="S64" i="1" l="1"/>
  <c r="Y63" i="1"/>
  <c r="H63" i="1" s="1"/>
  <c r="F63" i="1" s="1"/>
  <c r="I63" i="1" s="1"/>
  <c r="K63" i="1" l="1"/>
  <c r="D63" i="1" s="1"/>
  <c r="R64" i="1"/>
  <c r="U64" i="1" s="1"/>
  <c r="G64" i="1" s="1"/>
  <c r="Y64" i="1" s="1"/>
  <c r="H64" i="1" s="1"/>
  <c r="S65" i="1" l="1"/>
  <c r="J64" i="1"/>
  <c r="C64" i="1" s="1"/>
  <c r="E64" i="1" s="1"/>
  <c r="K64" i="1"/>
  <c r="D64" i="1" s="1"/>
  <c r="F64" i="1"/>
  <c r="I64" i="1" s="1"/>
  <c r="R65" i="1" l="1"/>
  <c r="U65" i="1" s="1"/>
  <c r="G65" i="1" s="1"/>
  <c r="S66" i="1" l="1"/>
  <c r="J65" i="1"/>
  <c r="C65" i="1" s="1"/>
  <c r="E65" i="1" s="1"/>
  <c r="Y65" i="1"/>
  <c r="H65" i="1" s="1"/>
  <c r="K65" i="1" l="1"/>
  <c r="D65" i="1" s="1"/>
  <c r="F65" i="1"/>
  <c r="I65" i="1" s="1"/>
  <c r="R66" i="1" l="1"/>
  <c r="U66" i="1" s="1"/>
  <c r="G66" i="1" s="1"/>
  <c r="J66" i="1" l="1"/>
  <c r="C66" i="1" s="1"/>
  <c r="E66" i="1" s="1"/>
  <c r="S67" i="1"/>
  <c r="Y66" i="1"/>
  <c r="H66" i="1" s="1"/>
  <c r="F66" i="1" l="1"/>
  <c r="I66" i="1" s="1"/>
  <c r="K66" i="1"/>
  <c r="D66" i="1" s="1"/>
  <c r="R67" i="1" l="1"/>
  <c r="U67" i="1" s="1"/>
  <c r="G67" i="1" s="1"/>
  <c r="S68" i="1" l="1"/>
  <c r="J67" i="1"/>
  <c r="C67" i="1" s="1"/>
  <c r="E67" i="1" s="1"/>
  <c r="Y67" i="1"/>
  <c r="H67" i="1" s="1"/>
  <c r="F67" i="1" l="1"/>
  <c r="I67" i="1" s="1"/>
  <c r="K67" i="1"/>
  <c r="D67" i="1" s="1"/>
  <c r="R68" i="1" l="1"/>
  <c r="U68" i="1" s="1"/>
  <c r="G68" i="1" s="1"/>
  <c r="S69" i="1" l="1"/>
  <c r="J68" i="1"/>
  <c r="C68" i="1" s="1"/>
  <c r="E68" i="1" s="1"/>
  <c r="Y68" i="1"/>
  <c r="H68" i="1" s="1"/>
  <c r="K68" i="1" l="1"/>
  <c r="D68" i="1" s="1"/>
  <c r="F68" i="1"/>
  <c r="I68" i="1" s="1"/>
  <c r="R69" i="1" l="1"/>
  <c r="U69" i="1" s="1"/>
  <c r="G69" i="1" s="1"/>
  <c r="S70" i="1" l="1"/>
  <c r="J69" i="1"/>
  <c r="C69" i="1" s="1"/>
  <c r="E69" i="1" s="1"/>
  <c r="Y69" i="1"/>
  <c r="H69" i="1" s="1"/>
  <c r="K69" i="1" l="1"/>
  <c r="D69" i="1" s="1"/>
  <c r="F69" i="1"/>
  <c r="I69" i="1" s="1"/>
  <c r="R70" i="1" l="1"/>
  <c r="U70" i="1" s="1"/>
  <c r="G70" i="1" s="1"/>
  <c r="Y70" i="1" l="1"/>
  <c r="H70" i="1" s="1"/>
  <c r="J70" i="1"/>
  <c r="C70" i="1" s="1"/>
  <c r="E70" i="1" s="1"/>
  <c r="S71" i="1"/>
  <c r="F70" i="1" l="1"/>
  <c r="I70" i="1" s="1"/>
  <c r="K70" i="1"/>
  <c r="D70" i="1" s="1"/>
  <c r="R71" i="1" l="1"/>
  <c r="U71" i="1" s="1"/>
  <c r="G71" i="1" s="1"/>
  <c r="S72" i="1" s="1"/>
  <c r="Y71" i="1" l="1"/>
  <c r="H71" i="1" s="1"/>
  <c r="K71" i="1" s="1"/>
  <c r="D71" i="1" s="1"/>
  <c r="J71" i="1"/>
  <c r="C71" i="1" s="1"/>
  <c r="E71" i="1" s="1"/>
  <c r="F71" i="1" l="1"/>
  <c r="I71" i="1" s="1"/>
  <c r="R72" i="1" l="1"/>
  <c r="U72" i="1" s="1"/>
  <c r="G72" i="1" s="1"/>
  <c r="Y72" i="1" s="1"/>
  <c r="H72" i="1" s="1"/>
  <c r="S73" i="1" l="1"/>
  <c r="J72" i="1"/>
  <c r="C72" i="1" s="1"/>
  <c r="E72" i="1" s="1"/>
  <c r="K72" i="1"/>
  <c r="D72" i="1" s="1"/>
  <c r="F72" i="1"/>
  <c r="I72" i="1" l="1"/>
  <c r="R73" i="1"/>
  <c r="U73" i="1" s="1"/>
  <c r="G73" i="1" s="1"/>
  <c r="Y73" i="1" l="1"/>
  <c r="H73" i="1" s="1"/>
  <c r="J73" i="1"/>
  <c r="C73" i="1" s="1"/>
  <c r="E73" i="1" s="1"/>
  <c r="S74" i="1"/>
  <c r="F73" i="1" l="1"/>
  <c r="I73" i="1" s="1"/>
  <c r="K73" i="1"/>
  <c r="D73" i="1" s="1"/>
  <c r="R74" i="1" l="1"/>
  <c r="U74" i="1" s="1"/>
  <c r="G74" i="1" s="1"/>
  <c r="J74" i="1" s="1"/>
  <c r="C74" i="1" s="1"/>
  <c r="E74" i="1" s="1"/>
  <c r="S75" i="1" l="1"/>
  <c r="Y74" i="1"/>
  <c r="H74" i="1" s="1"/>
  <c r="F74" i="1" s="1"/>
  <c r="I74" i="1" s="1"/>
  <c r="R75" i="1" l="1"/>
  <c r="U75" i="1" s="1"/>
  <c r="G75" i="1" s="1"/>
  <c r="S76" i="1" s="1"/>
  <c r="K74" i="1"/>
  <c r="D74" i="1" s="1"/>
  <c r="Y75" i="1" l="1"/>
  <c r="H75" i="1" s="1"/>
  <c r="K75" i="1" s="1"/>
  <c r="D75" i="1" s="1"/>
  <c r="J75" i="1"/>
  <c r="C75" i="1" s="1"/>
  <c r="E75" i="1" s="1"/>
  <c r="F75" i="1" l="1"/>
  <c r="I75" i="1" s="1"/>
  <c r="R76" i="1" l="1"/>
  <c r="U76" i="1" s="1"/>
  <c r="G76" i="1" s="1"/>
  <c r="S77" i="1" s="1"/>
  <c r="Y76" i="1" l="1"/>
  <c r="H76" i="1" s="1"/>
  <c r="F76" i="1" s="1"/>
  <c r="I76" i="1" s="1"/>
  <c r="J76" i="1"/>
  <c r="C76" i="1" s="1"/>
  <c r="E76" i="1" s="1"/>
  <c r="K76" i="1" l="1"/>
  <c r="D76" i="1" s="1"/>
  <c r="R77" i="1"/>
  <c r="U77" i="1" s="1"/>
  <c r="G77" i="1" s="1"/>
  <c r="Y77" i="1" s="1"/>
  <c r="H77" i="1" s="1"/>
  <c r="J77" i="1" l="1"/>
  <c r="C77" i="1" s="1"/>
  <c r="E77" i="1" s="1"/>
  <c r="S78" i="1"/>
  <c r="F77" i="1"/>
  <c r="I77" i="1" s="1"/>
  <c r="K77" i="1"/>
  <c r="D77" i="1" s="1"/>
  <c r="R78" i="1" l="1"/>
  <c r="U78" i="1" s="1"/>
  <c r="G78" i="1" s="1"/>
  <c r="S79" i="1" l="1"/>
  <c r="J78" i="1"/>
  <c r="C78" i="1" s="1"/>
  <c r="E78" i="1" s="1"/>
  <c r="Y78" i="1"/>
  <c r="H78" i="1" s="1"/>
  <c r="K78" i="1" l="1"/>
  <c r="D78" i="1" s="1"/>
  <c r="F78" i="1"/>
  <c r="I78" i="1" s="1"/>
  <c r="R79" i="1" l="1"/>
  <c r="U79" i="1" s="1"/>
  <c r="G79" i="1" s="1"/>
  <c r="J79" i="1" s="1"/>
  <c r="C79" i="1" s="1"/>
  <c r="E79" i="1" s="1"/>
  <c r="Y79" i="1" l="1"/>
  <c r="H79" i="1" s="1"/>
  <c r="F79" i="1" s="1"/>
  <c r="I79" i="1" s="1"/>
  <c r="S80" i="1"/>
  <c r="K79" i="1" l="1"/>
  <c r="D79" i="1" s="1"/>
  <c r="R80" i="1"/>
  <c r="U80" i="1" s="1"/>
  <c r="G80" i="1" s="1"/>
  <c r="J80" i="1" l="1"/>
  <c r="C80" i="1" s="1"/>
  <c r="E80" i="1" s="1"/>
  <c r="Y80" i="1"/>
  <c r="H80" i="1" s="1"/>
  <c r="S81" i="1"/>
  <c r="K80" i="1" l="1"/>
  <c r="D80" i="1" s="1"/>
  <c r="F80" i="1"/>
  <c r="I80" i="1" s="1"/>
  <c r="R81" i="1" l="1"/>
  <c r="U81" i="1" s="1"/>
  <c r="G81" i="1" s="1"/>
  <c r="Y81" i="1" l="1"/>
  <c r="H81" i="1" s="1"/>
  <c r="S82" i="1"/>
  <c r="J81" i="1"/>
  <c r="C81" i="1" s="1"/>
  <c r="E81" i="1" s="1"/>
  <c r="K81" i="1" l="1"/>
  <c r="D81" i="1" s="1"/>
  <c r="F81" i="1"/>
  <c r="I81" i="1" s="1"/>
  <c r="R82" i="1" l="1"/>
  <c r="U82" i="1" s="1"/>
  <c r="G82" i="1" s="1"/>
  <c r="J82" i="1" l="1"/>
  <c r="C82" i="1" s="1"/>
  <c r="E82" i="1" s="1"/>
  <c r="S83" i="1"/>
  <c r="Y82" i="1"/>
  <c r="H82" i="1" s="1"/>
  <c r="K82" i="1" l="1"/>
  <c r="D82" i="1" s="1"/>
  <c r="F82" i="1"/>
  <c r="I82" i="1" s="1"/>
  <c r="R83" i="1" l="1"/>
  <c r="U83" i="1" s="1"/>
  <c r="G83" i="1" s="1"/>
  <c r="J83" i="1" s="1"/>
  <c r="C83" i="1" s="1"/>
  <c r="E83" i="1" s="1"/>
  <c r="Y83" i="1" l="1"/>
  <c r="H83" i="1" s="1"/>
  <c r="K83" i="1" s="1"/>
  <c r="D83" i="1" s="1"/>
  <c r="S84" i="1"/>
  <c r="F83" i="1" l="1"/>
  <c r="I83" i="1" s="1"/>
  <c r="R84" i="1" l="1"/>
  <c r="U84" i="1" s="1"/>
  <c r="G84" i="1" s="1"/>
  <c r="Y84" i="1" l="1"/>
  <c r="H84" i="1" s="1"/>
  <c r="K84" i="1" s="1"/>
  <c r="D84" i="1" s="1"/>
  <c r="S85" i="1"/>
  <c r="J84" i="1"/>
  <c r="C84" i="1" s="1"/>
  <c r="E84" i="1" s="1"/>
  <c r="F84" i="1" l="1"/>
  <c r="I84" i="1" s="1"/>
  <c r="R85" i="1" l="1"/>
  <c r="U85" i="1" s="1"/>
  <c r="G85" i="1" s="1"/>
  <c r="J85" i="1" s="1"/>
  <c r="C85" i="1" s="1"/>
  <c r="E85" i="1" s="1"/>
  <c r="S86" i="1" l="1"/>
  <c r="Y85" i="1"/>
  <c r="H85" i="1" s="1"/>
  <c r="K85" i="1" s="1"/>
  <c r="D85" i="1" s="1"/>
  <c r="F85" i="1" l="1"/>
  <c r="I85" i="1" s="1"/>
  <c r="R86" i="1" l="1"/>
  <c r="U86" i="1" s="1"/>
  <c r="G86" i="1" s="1"/>
  <c r="Y86" i="1" s="1"/>
  <c r="H86" i="1" s="1"/>
  <c r="F86" i="1" s="1"/>
  <c r="I86" i="1" s="1"/>
  <c r="K86" i="1" l="1"/>
  <c r="D86" i="1" s="1"/>
  <c r="J86" i="1"/>
  <c r="C86" i="1" s="1"/>
  <c r="E86" i="1" s="1"/>
  <c r="S87" i="1"/>
  <c r="R87" i="1"/>
  <c r="U87" i="1" l="1"/>
  <c r="G87" i="1" s="1"/>
  <c r="S88" i="1" s="1"/>
  <c r="Y87" i="1" l="1"/>
  <c r="H87" i="1" s="1"/>
  <c r="K87" i="1" s="1"/>
  <c r="D87" i="1" s="1"/>
  <c r="J87" i="1"/>
  <c r="C87" i="1" s="1"/>
  <c r="E87" i="1" s="1"/>
  <c r="F87" i="1" l="1"/>
  <c r="R88" i="1" s="1"/>
  <c r="U88" i="1" s="1"/>
  <c r="G88" i="1" s="1"/>
  <c r="Y88" i="1" s="1"/>
  <c r="H88" i="1" s="1"/>
  <c r="I87" i="1" l="1"/>
  <c r="S89" i="1"/>
  <c r="J88" i="1"/>
  <c r="C88" i="1" s="1"/>
  <c r="E88" i="1" s="1"/>
  <c r="F88" i="1"/>
  <c r="I88" i="1" s="1"/>
  <c r="K88" i="1"/>
  <c r="D88" i="1" s="1"/>
  <c r="R89" i="1" l="1"/>
  <c r="U89" i="1" s="1"/>
  <c r="G89" i="1" s="1"/>
  <c r="Y89" i="1" l="1"/>
  <c r="J89" i="1"/>
  <c r="C89" i="1" s="1"/>
  <c r="E89" i="1" s="1"/>
  <c r="S90" i="1"/>
  <c r="H89" i="1" l="1"/>
  <c r="K89" i="1" l="1"/>
  <c r="D89" i="1" s="1"/>
  <c r="F89" i="1"/>
  <c r="I89" i="1" s="1"/>
  <c r="R90" i="1" l="1"/>
  <c r="U90" i="1" s="1"/>
  <c r="G90" i="1" s="1"/>
  <c r="S91" i="1" l="1"/>
  <c r="Y90" i="1"/>
  <c r="H90" i="1" s="1"/>
  <c r="J90" i="1"/>
  <c r="C90" i="1" s="1"/>
  <c r="E90" i="1" s="1"/>
  <c r="F90" i="1" l="1"/>
  <c r="I90" i="1" s="1"/>
  <c r="K90" i="1"/>
  <c r="D90" i="1" s="1"/>
  <c r="R91" i="1" l="1"/>
  <c r="U91" i="1" s="1"/>
  <c r="G91" i="1" s="1"/>
  <c r="Y91" i="1" l="1"/>
  <c r="H91" i="1" s="1"/>
  <c r="S92" i="1"/>
  <c r="J91" i="1"/>
  <c r="C91" i="1" s="1"/>
  <c r="E91" i="1" s="1"/>
  <c r="K91" i="1" l="1"/>
  <c r="D91" i="1" s="1"/>
  <c r="F91" i="1"/>
  <c r="I91" i="1" s="1"/>
  <c r="R92" i="1" l="1"/>
  <c r="U92" i="1" s="1"/>
  <c r="G92" i="1" s="1"/>
  <c r="Y92" i="1" l="1"/>
  <c r="H92" i="1" s="1"/>
  <c r="J92" i="1"/>
  <c r="C92" i="1" s="1"/>
  <c r="E92" i="1" s="1"/>
  <c r="S93" i="1"/>
  <c r="F92" i="1" l="1"/>
  <c r="I92" i="1" s="1"/>
  <c r="K92" i="1"/>
  <c r="D92" i="1" s="1"/>
  <c r="R93" i="1" l="1"/>
  <c r="U93" i="1" s="1"/>
  <c r="G93" i="1" s="1"/>
  <c r="Y93" i="1" l="1"/>
  <c r="H93" i="1" s="1"/>
  <c r="S94" i="1"/>
  <c r="J93" i="1"/>
  <c r="C93" i="1" s="1"/>
  <c r="E93" i="1" s="1"/>
  <c r="F93" i="1" l="1"/>
  <c r="I93" i="1" s="1"/>
  <c r="K93" i="1"/>
  <c r="D93" i="1" s="1"/>
  <c r="R94" i="1" l="1"/>
  <c r="U94" i="1" s="1"/>
  <c r="G94" i="1" s="1"/>
  <c r="Y94" i="1" l="1"/>
  <c r="H94" i="1" s="1"/>
  <c r="S95" i="1"/>
  <c r="J94" i="1"/>
  <c r="C94" i="1" s="1"/>
  <c r="E94" i="1" s="1"/>
  <c r="F94" i="1" l="1"/>
  <c r="I94" i="1" s="1"/>
  <c r="K94" i="1"/>
  <c r="D94" i="1" s="1"/>
  <c r="R95" i="1" l="1"/>
  <c r="U95" i="1" s="1"/>
  <c r="G95" i="1" s="1"/>
  <c r="Y95" i="1" l="1"/>
  <c r="H95" i="1" s="1"/>
  <c r="S96" i="1"/>
  <c r="J95" i="1"/>
  <c r="C95" i="1" s="1"/>
  <c r="E95" i="1" s="1"/>
  <c r="K95" i="1" l="1"/>
  <c r="D95" i="1" s="1"/>
  <c r="F95" i="1"/>
  <c r="I95" i="1" s="1"/>
  <c r="R96" i="1" l="1"/>
  <c r="U96" i="1" s="1"/>
  <c r="G96" i="1" s="1"/>
  <c r="Y96" i="1" l="1"/>
  <c r="H96" i="1" s="1"/>
  <c r="S97" i="1"/>
  <c r="J96" i="1"/>
  <c r="C96" i="1" s="1"/>
  <c r="E96" i="1" s="1"/>
  <c r="K96" i="1" l="1"/>
  <c r="D96" i="1" s="1"/>
  <c r="F96" i="1"/>
  <c r="I96" i="1" s="1"/>
  <c r="R97" i="1" l="1"/>
  <c r="U97" i="1" s="1"/>
  <c r="G97" i="1" s="1"/>
  <c r="J97" i="1" s="1"/>
  <c r="C97" i="1" s="1"/>
  <c r="E97" i="1" s="1"/>
  <c r="Y97" i="1" l="1"/>
  <c r="H97" i="1" s="1"/>
  <c r="F97" i="1" s="1"/>
  <c r="I97" i="1" s="1"/>
  <c r="S98" i="1"/>
  <c r="K97" i="1" l="1"/>
  <c r="D97" i="1" s="1"/>
  <c r="R98" i="1"/>
  <c r="U98" i="1" s="1"/>
  <c r="G98" i="1" s="1"/>
  <c r="J98" i="1" l="1"/>
  <c r="C98" i="1" s="1"/>
  <c r="E98" i="1" s="1"/>
  <c r="S99" i="1"/>
  <c r="Y98" i="1"/>
  <c r="H98" i="1" s="1"/>
  <c r="F98" i="1" l="1"/>
  <c r="I98" i="1" s="1"/>
  <c r="K98" i="1"/>
  <c r="D98" i="1" s="1"/>
  <c r="R99" i="1" l="1"/>
  <c r="U99" i="1" s="1"/>
  <c r="G99" i="1" s="1"/>
  <c r="S100" i="1" l="1"/>
  <c r="J99" i="1"/>
  <c r="C99" i="1" s="1"/>
  <c r="E99" i="1" s="1"/>
  <c r="Y99" i="1"/>
  <c r="H99" i="1" s="1"/>
  <c r="K99" i="1" l="1"/>
  <c r="D99" i="1" s="1"/>
  <c r="F99" i="1"/>
  <c r="I99" i="1" s="1"/>
  <c r="R100" i="1" l="1"/>
  <c r="U100" i="1" s="1"/>
  <c r="G100" i="1" s="1"/>
  <c r="S101" i="1" l="1"/>
  <c r="J100" i="1"/>
  <c r="C100" i="1" s="1"/>
  <c r="E100" i="1" s="1"/>
  <c r="Y100" i="1"/>
  <c r="H100" i="1" l="1"/>
  <c r="K100" i="1" l="1"/>
  <c r="D100" i="1" s="1"/>
  <c r="F100" i="1"/>
  <c r="I100" i="1" s="1"/>
  <c r="R101" i="1" l="1"/>
  <c r="U101" i="1" s="1"/>
  <c r="G101" i="1" s="1"/>
  <c r="J101" i="1" s="1"/>
  <c r="C101" i="1" s="1"/>
  <c r="E101" i="1" s="1"/>
  <c r="S102" i="1" l="1"/>
  <c r="Y101" i="1"/>
  <c r="H101" i="1" s="1"/>
  <c r="F101" i="1" s="1"/>
  <c r="I101" i="1" s="1"/>
  <c r="K101" i="1" l="1"/>
  <c r="D101" i="1" s="1"/>
  <c r="R102" i="1"/>
  <c r="U102" i="1" s="1"/>
  <c r="G102" i="1" s="1"/>
  <c r="J102" i="1" l="1"/>
  <c r="C102" i="1" s="1"/>
  <c r="E102" i="1" s="1"/>
  <c r="Y102" i="1"/>
  <c r="H102" i="1" s="1"/>
  <c r="S103" i="1"/>
  <c r="K102" i="1" l="1"/>
  <c r="D102" i="1" s="1"/>
  <c r="F102" i="1"/>
  <c r="I102" i="1" s="1"/>
  <c r="R103" i="1" l="1"/>
  <c r="U103" i="1" s="1"/>
  <c r="G103" i="1" s="1"/>
  <c r="J103" i="1" s="1"/>
  <c r="C103" i="1" s="1"/>
  <c r="E103" i="1" s="1"/>
  <c r="Y103" i="1" l="1"/>
  <c r="H103" i="1" s="1"/>
  <c r="K103" i="1" s="1"/>
  <c r="D103" i="1" s="1"/>
  <c r="S104" i="1"/>
  <c r="F103" i="1" l="1"/>
  <c r="I103" i="1" s="1"/>
  <c r="R104" i="1" l="1"/>
  <c r="U104" i="1" s="1"/>
  <c r="G104" i="1" s="1"/>
  <c r="S105" i="1" s="1"/>
  <c r="Y104" i="1" l="1"/>
  <c r="H104" i="1" s="1"/>
  <c r="F104" i="1" s="1"/>
  <c r="I104" i="1" s="1"/>
  <c r="J104" i="1"/>
  <c r="C104" i="1" s="1"/>
  <c r="E104" i="1" s="1"/>
  <c r="K104" i="1" l="1"/>
  <c r="D104" i="1" s="1"/>
  <c r="R105" i="1"/>
  <c r="U105" i="1" s="1"/>
  <c r="G105" i="1" s="1"/>
  <c r="Y105" i="1" s="1"/>
  <c r="H105" i="1" s="1"/>
  <c r="S106" i="1" l="1"/>
  <c r="J105" i="1"/>
  <c r="C105" i="1" s="1"/>
  <c r="E105" i="1" s="1"/>
  <c r="K105" i="1"/>
  <c r="D105" i="1" s="1"/>
  <c r="F105" i="1"/>
  <c r="I105" i="1" s="1"/>
  <c r="R106" i="1" l="1"/>
  <c r="U106" i="1" s="1"/>
  <c r="G106" i="1" s="1"/>
  <c r="S107" i="1" s="1"/>
  <c r="Y106" i="1" l="1"/>
  <c r="H106" i="1" s="1"/>
  <c r="F106" i="1" s="1"/>
  <c r="I106" i="1" s="1"/>
  <c r="J106" i="1"/>
  <c r="C106" i="1" s="1"/>
  <c r="E106" i="1" s="1"/>
  <c r="K106" i="1" l="1"/>
  <c r="D106" i="1" s="1"/>
  <c r="R107" i="1"/>
  <c r="U107" i="1" s="1"/>
  <c r="G107" i="1" s="1"/>
  <c r="S108" i="1" s="1"/>
  <c r="J107" i="1" l="1"/>
  <c r="C107" i="1" s="1"/>
  <c r="E107" i="1" s="1"/>
  <c r="Y107" i="1"/>
  <c r="H107" i="1" s="1"/>
  <c r="K107" i="1" l="1"/>
  <c r="D107" i="1" s="1"/>
  <c r="F107" i="1"/>
  <c r="I107" i="1" s="1"/>
  <c r="R108" i="1" l="1"/>
  <c r="U108" i="1" s="1"/>
  <c r="G108" i="1" s="1"/>
  <c r="J108" i="1" l="1"/>
  <c r="C108" i="1" s="1"/>
  <c r="E108" i="1" s="1"/>
  <c r="Y108" i="1"/>
  <c r="H108" i="1" s="1"/>
  <c r="S109" i="1"/>
  <c r="F108" i="1" l="1"/>
  <c r="K108" i="1"/>
  <c r="D108" i="1" s="1"/>
  <c r="I108" i="1" l="1"/>
  <c r="R109" i="1"/>
  <c r="U109" i="1" s="1"/>
  <c r="G109" i="1" s="1"/>
  <c r="J109" i="1" l="1"/>
  <c r="C109" i="1" s="1"/>
  <c r="E109" i="1" s="1"/>
  <c r="S110" i="1"/>
  <c r="Y109" i="1"/>
  <c r="H109" i="1" s="1"/>
  <c r="F109" i="1" l="1"/>
  <c r="I109" i="1" s="1"/>
  <c r="K109" i="1"/>
  <c r="D109" i="1" s="1"/>
  <c r="R110" i="1" l="1"/>
  <c r="U110" i="1" s="1"/>
  <c r="G110" i="1" s="1"/>
  <c r="S111" i="1" s="1"/>
  <c r="J110" i="1" l="1"/>
  <c r="C110" i="1" s="1"/>
  <c r="E110" i="1" s="1"/>
  <c r="Y110" i="1"/>
  <c r="H110" i="1" s="1"/>
  <c r="F110" i="1" s="1"/>
  <c r="I110" i="1" s="1"/>
  <c r="R111" i="1" l="1"/>
  <c r="U111" i="1" s="1"/>
  <c r="G111" i="1" s="1"/>
  <c r="S112" i="1" s="1"/>
  <c r="K110" i="1"/>
  <c r="D110" i="1" s="1"/>
  <c r="J111" i="1" l="1"/>
  <c r="C111" i="1" s="1"/>
  <c r="E111" i="1" s="1"/>
  <c r="Y111" i="1"/>
  <c r="H111" i="1" s="1"/>
  <c r="F111" i="1" s="1"/>
  <c r="I111" i="1" s="1"/>
  <c r="K111" i="1" l="1"/>
  <c r="D111" i="1" s="1"/>
  <c r="R112" i="1"/>
  <c r="U112" i="1" s="1"/>
  <c r="G112" i="1" s="1"/>
  <c r="Y112" i="1" l="1"/>
  <c r="H112" i="1" s="1"/>
  <c r="J112" i="1"/>
  <c r="C112" i="1" s="1"/>
  <c r="E112" i="1" s="1"/>
  <c r="S113" i="1"/>
  <c r="K112" i="1" l="1"/>
  <c r="D112" i="1" s="1"/>
  <c r="F112" i="1"/>
  <c r="I112" i="1" s="1"/>
  <c r="R113" i="1" l="1"/>
  <c r="U113" i="1" s="1"/>
  <c r="G113" i="1" s="1"/>
  <c r="S114" i="1" l="1"/>
  <c r="Y113" i="1"/>
  <c r="H113" i="1" s="1"/>
  <c r="K113" i="1" s="1"/>
  <c r="D113" i="1" s="1"/>
  <c r="J113" i="1"/>
  <c r="C113" i="1" s="1"/>
  <c r="E113" i="1" s="1"/>
  <c r="F113" i="1" l="1"/>
  <c r="I113" i="1" s="1"/>
  <c r="R114" i="1" l="1"/>
  <c r="U114" i="1" s="1"/>
  <c r="G114" i="1" s="1"/>
  <c r="Y114" i="1" l="1"/>
  <c r="S115" i="1"/>
  <c r="J114" i="1"/>
  <c r="C114" i="1" s="1"/>
  <c r="E114" i="1" s="1"/>
  <c r="H114" i="1" l="1"/>
  <c r="K114" i="1" s="1"/>
  <c r="D114" i="1" s="1"/>
  <c r="F114" i="1" l="1"/>
  <c r="I114" i="1" s="1"/>
  <c r="R115" i="1" l="1"/>
  <c r="U115" i="1" s="1"/>
  <c r="G115" i="1" s="1"/>
  <c r="S116" i="1" s="1"/>
  <c r="J115" i="1" l="1"/>
  <c r="C115" i="1" s="1"/>
  <c r="E115" i="1" s="1"/>
  <c r="Y115" i="1"/>
  <c r="H115" i="1" s="1"/>
  <c r="K115" i="1" s="1"/>
  <c r="D115" i="1" s="1"/>
  <c r="F115" i="1" l="1"/>
  <c r="I115" i="1" s="1"/>
  <c r="R116" i="1" l="1"/>
  <c r="U116" i="1" s="1"/>
  <c r="G116" i="1" s="1"/>
  <c r="Y116" i="1" s="1"/>
  <c r="H116" i="1" s="1"/>
  <c r="F116" i="1" s="1"/>
  <c r="I116" i="1" s="1"/>
  <c r="K116" i="1" l="1"/>
  <c r="D116" i="1" s="1"/>
  <c r="S117" i="1"/>
  <c r="J116" i="1"/>
  <c r="C116" i="1" s="1"/>
  <c r="E116" i="1" s="1"/>
  <c r="R117" i="1"/>
  <c r="U117" i="1" l="1"/>
  <c r="G117" i="1" s="1"/>
  <c r="S118" i="1" s="1"/>
  <c r="Y117" i="1" l="1"/>
  <c r="H117" i="1" s="1"/>
  <c r="F117" i="1" s="1"/>
  <c r="I117" i="1" s="1"/>
  <c r="J117" i="1"/>
  <c r="C117" i="1" s="1"/>
  <c r="E117" i="1" s="1"/>
  <c r="K117" i="1" l="1"/>
  <c r="D117" i="1" s="1"/>
  <c r="R118" i="1"/>
  <c r="U118" i="1" s="1"/>
  <c r="G118" i="1" s="1"/>
  <c r="Y118" i="1" l="1"/>
  <c r="H118" i="1" s="1"/>
  <c r="S119" i="1"/>
  <c r="J118" i="1"/>
  <c r="C118" i="1" s="1"/>
  <c r="E118" i="1" s="1"/>
  <c r="F118" i="1" l="1"/>
  <c r="I118" i="1" s="1"/>
  <c r="K118" i="1"/>
  <c r="D118" i="1" s="1"/>
  <c r="R119" i="1" l="1"/>
  <c r="U119" i="1" s="1"/>
  <c r="G119" i="1" s="1"/>
  <c r="Y119" i="1" l="1"/>
  <c r="H119" i="1" s="1"/>
  <c r="J119" i="1"/>
  <c r="C119" i="1" s="1"/>
  <c r="E119" i="1" s="1"/>
  <c r="S120" i="1"/>
  <c r="K119" i="1" l="1"/>
  <c r="D119" i="1" s="1"/>
  <c r="F119" i="1"/>
  <c r="I119" i="1" s="1"/>
  <c r="R120" i="1" l="1"/>
  <c r="U120" i="1" s="1"/>
  <c r="G120" i="1" s="1"/>
  <c r="Y120" i="1" l="1"/>
  <c r="J120" i="1"/>
  <c r="C120" i="1" s="1"/>
  <c r="E120" i="1" s="1"/>
  <c r="S121" i="1"/>
  <c r="H120" i="1" l="1"/>
  <c r="F120" i="1" s="1"/>
  <c r="I120" i="1" s="1"/>
  <c r="R121" i="1" l="1"/>
  <c r="U121" i="1" s="1"/>
  <c r="G121" i="1" s="1"/>
  <c r="Y121" i="1" s="1"/>
  <c r="K120" i="1"/>
  <c r="D120" i="1" s="1"/>
  <c r="S122" i="1" l="1"/>
  <c r="J121" i="1"/>
  <c r="C121" i="1" s="1"/>
  <c r="E121" i="1" s="1"/>
  <c r="H121" i="1"/>
  <c r="F121" i="1" s="1"/>
  <c r="I121" i="1" s="1"/>
  <c r="R122" i="1" l="1"/>
  <c r="U122" i="1" s="1"/>
  <c r="G122" i="1" s="1"/>
  <c r="Y122" i="1" s="1"/>
  <c r="K121" i="1"/>
  <c r="D121" i="1" s="1"/>
  <c r="H122" i="1" l="1"/>
  <c r="F122" i="1" s="1"/>
  <c r="S123" i="1"/>
  <c r="J122" i="1"/>
  <c r="C122" i="1" s="1"/>
  <c r="E122" i="1" s="1"/>
  <c r="I122" i="1" l="1"/>
  <c r="R123" i="1"/>
  <c r="U123" i="1" s="1"/>
  <c r="G123" i="1" s="1"/>
  <c r="Y123" i="1" s="1"/>
  <c r="H123" i="1" s="1"/>
  <c r="K123" i="1" s="1"/>
  <c r="K122" i="1"/>
  <c r="D122" i="1" s="1"/>
  <c r="D123" i="1" l="1"/>
  <c r="J123" i="1"/>
  <c r="C123" i="1" s="1"/>
  <c r="E123" i="1" s="1"/>
  <c r="S124" i="1"/>
  <c r="F123" i="1"/>
  <c r="I123" i="1" s="1"/>
  <c r="R124" i="1" l="1"/>
  <c r="U124" i="1" s="1"/>
  <c r="G124" i="1" s="1"/>
  <c r="S125" i="1" l="1"/>
  <c r="Y124" i="1"/>
  <c r="H124" i="1" s="1"/>
  <c r="K124" i="1" s="1"/>
  <c r="D124" i="1" s="1"/>
  <c r="J124" i="1"/>
  <c r="C124" i="1" s="1"/>
  <c r="E124" i="1" s="1"/>
  <c r="F124" i="1" l="1"/>
  <c r="I124" i="1" s="1"/>
  <c r="R125" i="1" l="1"/>
  <c r="U125" i="1" s="1"/>
  <c r="G125" i="1" s="1"/>
  <c r="S126" i="1" l="1"/>
  <c r="Y125" i="1"/>
  <c r="H125" i="1" s="1"/>
  <c r="J125" i="1"/>
  <c r="C125" i="1" s="1"/>
  <c r="E125" i="1" s="1"/>
  <c r="F125" i="1" l="1"/>
  <c r="I125" i="1" s="1"/>
  <c r="K125" i="1"/>
  <c r="D125" i="1" s="1"/>
  <c r="R126" i="1" l="1"/>
  <c r="U126" i="1" s="1"/>
  <c r="G126" i="1" s="1"/>
  <c r="Y126" i="1" l="1"/>
  <c r="H126" i="1" s="1"/>
  <c r="S127" i="1"/>
  <c r="J126" i="1"/>
  <c r="C126" i="1" s="1"/>
  <c r="E126" i="1" s="1"/>
  <c r="K126" i="1" l="1"/>
  <c r="D126" i="1" s="1"/>
  <c r="F126" i="1"/>
  <c r="I126" i="1" s="1"/>
  <c r="R127" i="1" l="1"/>
  <c r="U127" i="1" s="1"/>
  <c r="G127" i="1" s="1"/>
  <c r="J127" i="1" l="1"/>
  <c r="C127" i="1" s="1"/>
  <c r="E127" i="1" s="1"/>
  <c r="Y127" i="1"/>
  <c r="H127" i="1" s="1"/>
  <c r="S128" i="1"/>
  <c r="F127" i="1" l="1"/>
  <c r="K127" i="1"/>
  <c r="D127" i="1" s="1"/>
  <c r="I127" i="1" l="1"/>
  <c r="R128" i="1"/>
  <c r="U128" i="1" s="1"/>
  <c r="G128" i="1" s="1"/>
  <c r="Y128" i="1" l="1"/>
  <c r="H128" i="1" s="1"/>
  <c r="S129" i="1"/>
  <c r="J128" i="1"/>
  <c r="C128" i="1" s="1"/>
  <c r="E128" i="1" s="1"/>
  <c r="K128" i="1" l="1"/>
  <c r="D128" i="1" s="1"/>
  <c r="F128" i="1"/>
  <c r="I128" i="1" s="1"/>
  <c r="R129" i="1" l="1"/>
  <c r="U129" i="1" s="1"/>
  <c r="G129" i="1" s="1"/>
  <c r="Y129" i="1" l="1"/>
  <c r="H129" i="1" s="1"/>
  <c r="J129" i="1"/>
  <c r="C129" i="1" s="1"/>
  <c r="E129" i="1" s="1"/>
  <c r="S130" i="1"/>
  <c r="K129" i="1" l="1"/>
  <c r="D129" i="1" s="1"/>
  <c r="F129" i="1"/>
  <c r="I129" i="1" s="1"/>
  <c r="R130" i="1" l="1"/>
  <c r="U130" i="1" s="1"/>
  <c r="G130" i="1" s="1"/>
  <c r="Y130" i="1" l="1"/>
  <c r="H130" i="1" s="1"/>
  <c r="S131" i="1"/>
  <c r="J130" i="1"/>
  <c r="C130" i="1" s="1"/>
  <c r="E130" i="1" s="1"/>
  <c r="K130" i="1" l="1"/>
  <c r="D130" i="1" s="1"/>
  <c r="F130" i="1"/>
  <c r="I130" i="1" s="1"/>
  <c r="R131" i="1" l="1"/>
  <c r="U131" i="1" s="1"/>
  <c r="G131" i="1" s="1"/>
  <c r="Y131" i="1" l="1"/>
  <c r="H131" i="1" s="1"/>
  <c r="S132" i="1"/>
  <c r="J131" i="1"/>
  <c r="C131" i="1" s="1"/>
  <c r="E131" i="1" s="1"/>
  <c r="K131" i="1" l="1"/>
  <c r="D131" i="1" s="1"/>
  <c r="F131" i="1"/>
  <c r="I131" i="1" s="1"/>
  <c r="R132" i="1" l="1"/>
  <c r="U132" i="1" s="1"/>
  <c r="G132" i="1" s="1"/>
  <c r="Y132" i="1" l="1"/>
  <c r="J132" i="1"/>
  <c r="C132" i="1" s="1"/>
  <c r="E132" i="1" s="1"/>
  <c r="S133" i="1"/>
  <c r="H132" i="1" l="1"/>
  <c r="K132" i="1" s="1"/>
  <c r="D132" i="1" s="1"/>
  <c r="F132" i="1" l="1"/>
  <c r="I132" i="1" s="1"/>
  <c r="R133" i="1" l="1"/>
  <c r="U133" i="1" s="1"/>
  <c r="G133" i="1" s="1"/>
  <c r="S134" i="1" s="1"/>
  <c r="J133" i="1" l="1"/>
  <c r="C133" i="1" s="1"/>
  <c r="E133" i="1" s="1"/>
  <c r="Y133" i="1"/>
  <c r="H133" i="1" s="1"/>
  <c r="F133" i="1" s="1"/>
  <c r="I133" i="1" s="1"/>
  <c r="R134" i="1" l="1"/>
  <c r="U134" i="1" s="1"/>
  <c r="G134" i="1" s="1"/>
  <c r="Y134" i="1" s="1"/>
  <c r="H134" i="1" s="1"/>
  <c r="K133" i="1"/>
  <c r="D133" i="1" s="1"/>
  <c r="J134" i="1" l="1"/>
  <c r="C134" i="1" s="1"/>
  <c r="E134" i="1" s="1"/>
  <c r="S135" i="1"/>
  <c r="F134" i="1"/>
  <c r="K134" i="1"/>
  <c r="D134" i="1" s="1"/>
  <c r="I134" i="1" l="1"/>
  <c r="R135" i="1"/>
  <c r="U135" i="1" s="1"/>
  <c r="G135" i="1" s="1"/>
  <c r="Y135" i="1" l="1"/>
  <c r="H135" i="1" s="1"/>
  <c r="J135" i="1"/>
  <c r="C135" i="1" s="1"/>
  <c r="E135" i="1" s="1"/>
  <c r="S136" i="1"/>
  <c r="F135" i="1" l="1"/>
  <c r="K135" i="1"/>
  <c r="D135" i="1" s="1"/>
  <c r="I135" i="1" l="1"/>
  <c r="R136" i="1"/>
  <c r="U136" i="1" s="1"/>
  <c r="G136" i="1" s="1"/>
  <c r="Y136" i="1" l="1"/>
  <c r="H136" i="1" s="1"/>
  <c r="S137" i="1"/>
  <c r="J136" i="1"/>
  <c r="C136" i="1" s="1"/>
  <c r="E136" i="1" s="1"/>
  <c r="K136" i="1" l="1"/>
  <c r="D136" i="1" s="1"/>
  <c r="F136" i="1"/>
  <c r="I136" i="1" l="1"/>
  <c r="R137" i="1"/>
  <c r="U137" i="1" s="1"/>
  <c r="G137" i="1" s="1"/>
  <c r="Y137" i="1" l="1"/>
  <c r="H137" i="1" s="1"/>
  <c r="J137" i="1"/>
  <c r="C137" i="1" s="1"/>
  <c r="E137" i="1" s="1"/>
  <c r="S138" i="1"/>
  <c r="F137" i="1" l="1"/>
  <c r="K137" i="1"/>
  <c r="D137" i="1" s="1"/>
  <c r="I137" i="1" l="1"/>
  <c r="R138" i="1"/>
  <c r="U138" i="1" s="1"/>
  <c r="G138" i="1" s="1"/>
  <c r="Y138" i="1" l="1"/>
  <c r="H138" i="1" s="1"/>
  <c r="J138" i="1"/>
  <c r="C138" i="1" s="1"/>
  <c r="E138" i="1" s="1"/>
  <c r="S139" i="1"/>
  <c r="K138" i="1" l="1"/>
  <c r="D138" i="1" s="1"/>
  <c r="F138" i="1"/>
  <c r="I138" i="1" l="1"/>
  <c r="R139" i="1"/>
  <c r="U139" i="1" s="1"/>
  <c r="G139" i="1" s="1"/>
  <c r="Y139" i="1" l="1"/>
  <c r="H139" i="1" s="1"/>
  <c r="S140" i="1"/>
  <c r="J139" i="1"/>
  <c r="C139" i="1" s="1"/>
  <c r="E139" i="1" s="1"/>
  <c r="K139" i="1" l="1"/>
  <c r="D139" i="1" s="1"/>
  <c r="F139" i="1"/>
  <c r="I139" i="1" s="1"/>
  <c r="R140" i="1" l="1"/>
  <c r="U140" i="1" s="1"/>
  <c r="G140" i="1" s="1"/>
  <c r="Y140" i="1" l="1"/>
  <c r="J140" i="1"/>
  <c r="C140" i="1" s="1"/>
  <c r="E140" i="1" s="1"/>
  <c r="S141" i="1"/>
  <c r="H140" i="1" l="1"/>
  <c r="F140" i="1" s="1"/>
  <c r="I140" i="1" s="1"/>
  <c r="R141" i="1" l="1"/>
  <c r="U141" i="1" s="1"/>
  <c r="G141" i="1" s="1"/>
  <c r="Y141" i="1" s="1"/>
  <c r="K140" i="1"/>
  <c r="D140" i="1" s="1"/>
  <c r="S142" i="1" l="1"/>
  <c r="H141" i="1"/>
  <c r="F141" i="1" s="1"/>
  <c r="I141" i="1" s="1"/>
  <c r="J141" i="1"/>
  <c r="C141" i="1" s="1"/>
  <c r="E141" i="1" s="1"/>
  <c r="R142" i="1" l="1"/>
  <c r="U142" i="1" s="1"/>
  <c r="G142" i="1" s="1"/>
  <c r="Y142" i="1" s="1"/>
  <c r="H142" i="1" s="1"/>
  <c r="K141" i="1"/>
  <c r="D141" i="1" s="1"/>
  <c r="S143" i="1" l="1"/>
  <c r="J142" i="1"/>
  <c r="C142" i="1" s="1"/>
  <c r="E142" i="1" s="1"/>
  <c r="K142" i="1"/>
  <c r="D142" i="1" s="1"/>
  <c r="F142" i="1"/>
  <c r="I142" i="1" s="1"/>
  <c r="R143" i="1" l="1"/>
  <c r="U143" i="1" s="1"/>
  <c r="G143" i="1" s="1"/>
  <c r="Y143" i="1" l="1"/>
  <c r="H143" i="1" s="1"/>
  <c r="S144" i="1"/>
  <c r="J143" i="1"/>
  <c r="C143" i="1" s="1"/>
  <c r="E143" i="1" s="1"/>
  <c r="K143" i="1" l="1"/>
  <c r="D143" i="1" s="1"/>
  <c r="F143" i="1"/>
  <c r="I143" i="1" s="1"/>
  <c r="R144" i="1" l="1"/>
  <c r="U144" i="1" s="1"/>
  <c r="G144" i="1" s="1"/>
  <c r="Y144" i="1" l="1"/>
  <c r="H144" i="1" s="1"/>
  <c r="J144" i="1"/>
  <c r="C144" i="1" s="1"/>
  <c r="E144" i="1" s="1"/>
  <c r="S145" i="1"/>
  <c r="K144" i="1" l="1"/>
  <c r="D144" i="1" s="1"/>
  <c r="F144" i="1"/>
  <c r="I144" i="1" s="1"/>
  <c r="R145" i="1" l="1"/>
  <c r="U145" i="1" s="1"/>
  <c r="G145" i="1" s="1"/>
  <c r="Y145" i="1" l="1"/>
  <c r="H145" i="1" s="1"/>
  <c r="S146" i="1"/>
  <c r="J145" i="1"/>
  <c r="C145" i="1" s="1"/>
  <c r="E145" i="1" s="1"/>
  <c r="F145" i="1" l="1"/>
  <c r="I145" i="1" s="1"/>
  <c r="K145" i="1"/>
  <c r="D145" i="1" s="1"/>
  <c r="R146" i="1" l="1"/>
  <c r="U146" i="1" s="1"/>
  <c r="G146" i="1" s="1"/>
  <c r="Y146" i="1" l="1"/>
  <c r="H146" i="1" s="1"/>
  <c r="J146" i="1"/>
  <c r="C146" i="1" s="1"/>
  <c r="E146" i="1" s="1"/>
  <c r="S147" i="1"/>
  <c r="F146" i="1" l="1"/>
  <c r="I146" i="1" s="1"/>
  <c r="K146" i="1"/>
  <c r="D146" i="1" s="1"/>
  <c r="R147" i="1" l="1"/>
  <c r="U147" i="1" s="1"/>
  <c r="G147" i="1" s="1"/>
  <c r="Y147" i="1" l="1"/>
  <c r="H147" i="1" s="1"/>
  <c r="J147" i="1"/>
  <c r="C147" i="1" s="1"/>
  <c r="E147" i="1" s="1"/>
  <c r="S148" i="1"/>
  <c r="F147" i="1" l="1"/>
  <c r="I147" i="1" s="1"/>
  <c r="K147" i="1"/>
  <c r="D147" i="1" s="1"/>
  <c r="R148" i="1" l="1"/>
  <c r="U148" i="1" s="1"/>
  <c r="G148" i="1" s="1"/>
  <c r="Y148" i="1" l="1"/>
  <c r="H148" i="1" s="1"/>
  <c r="S149" i="1"/>
  <c r="J148" i="1"/>
  <c r="C148" i="1" s="1"/>
  <c r="E148" i="1" s="1"/>
  <c r="K148" i="1" l="1"/>
  <c r="D148" i="1" s="1"/>
  <c r="F148" i="1"/>
  <c r="I148" i="1" s="1"/>
  <c r="R149" i="1" l="1"/>
  <c r="U149" i="1" s="1"/>
  <c r="G149" i="1" s="1"/>
  <c r="Y149" i="1" l="1"/>
  <c r="H149" i="1" s="1"/>
  <c r="S150" i="1"/>
  <c r="J149" i="1"/>
  <c r="C149" i="1" s="1"/>
  <c r="E149" i="1" s="1"/>
  <c r="F149" i="1" l="1"/>
  <c r="I149" i="1" s="1"/>
  <c r="K149" i="1"/>
  <c r="D149" i="1" s="1"/>
  <c r="R150" i="1" l="1"/>
  <c r="U150" i="1" s="1"/>
  <c r="G150" i="1" s="1"/>
  <c r="Y150" i="1" l="1"/>
  <c r="H150" i="1" s="1"/>
  <c r="S151" i="1"/>
  <c r="J150" i="1"/>
  <c r="C150" i="1" s="1"/>
  <c r="E150" i="1" s="1"/>
  <c r="K150" i="1" l="1"/>
  <c r="D150" i="1" s="1"/>
  <c r="F150" i="1"/>
  <c r="I150" i="1" s="1"/>
  <c r="R151" i="1" l="1"/>
  <c r="U151" i="1" s="1"/>
  <c r="G151" i="1" s="1"/>
  <c r="Y151" i="1" l="1"/>
  <c r="H151" i="1" s="1"/>
  <c r="S152" i="1"/>
  <c r="J151" i="1"/>
  <c r="C151" i="1" s="1"/>
  <c r="E151" i="1" s="1"/>
  <c r="F151" i="1" l="1"/>
  <c r="I151" i="1" s="1"/>
  <c r="K151" i="1"/>
  <c r="D151" i="1" s="1"/>
  <c r="R152" i="1" l="1"/>
  <c r="U152" i="1" s="1"/>
  <c r="G152" i="1" s="1"/>
  <c r="Y152" i="1" l="1"/>
  <c r="H152" i="1" s="1"/>
  <c r="J152" i="1"/>
  <c r="C152" i="1" s="1"/>
  <c r="E152" i="1" s="1"/>
  <c r="S153" i="1"/>
  <c r="F152" i="1" l="1"/>
  <c r="I152" i="1" s="1"/>
  <c r="K152" i="1"/>
  <c r="D152" i="1" s="1"/>
  <c r="R153" i="1" l="1"/>
  <c r="U153" i="1" s="1"/>
  <c r="G153" i="1" s="1"/>
  <c r="Y153" i="1" l="1"/>
  <c r="H153" i="1" s="1"/>
  <c r="J153" i="1"/>
  <c r="C153" i="1" s="1"/>
  <c r="E153" i="1" s="1"/>
  <c r="S154" i="1"/>
  <c r="K153" i="1" l="1"/>
  <c r="D153" i="1" s="1"/>
  <c r="F153" i="1"/>
  <c r="I153" i="1" s="1"/>
  <c r="R154" i="1" l="1"/>
  <c r="U154" i="1" s="1"/>
  <c r="G154" i="1" s="1"/>
  <c r="Y154" i="1" l="1"/>
  <c r="H154" i="1" s="1"/>
  <c r="J154" i="1"/>
  <c r="C154" i="1" s="1"/>
  <c r="E154" i="1" s="1"/>
  <c r="S155" i="1"/>
  <c r="F154" i="1" l="1"/>
  <c r="I154" i="1" s="1"/>
  <c r="K154" i="1"/>
  <c r="D154" i="1" s="1"/>
  <c r="R155" i="1" l="1"/>
  <c r="U155" i="1" s="1"/>
  <c r="G155" i="1" s="1"/>
  <c r="Y155" i="1" l="1"/>
  <c r="H155" i="1" s="1"/>
  <c r="J155" i="1"/>
  <c r="C155" i="1" s="1"/>
  <c r="E155" i="1" s="1"/>
  <c r="S156" i="1"/>
  <c r="F155" i="1" l="1"/>
  <c r="I155" i="1" s="1"/>
  <c r="K155" i="1"/>
  <c r="D155" i="1" s="1"/>
  <c r="R156" i="1" l="1"/>
  <c r="U156" i="1" s="1"/>
  <c r="G156" i="1" s="1"/>
  <c r="J156" i="1" l="1"/>
  <c r="C156" i="1" s="1"/>
  <c r="E156" i="1" s="1"/>
  <c r="Y156" i="1"/>
  <c r="S157" i="1"/>
  <c r="H156" i="1" l="1"/>
  <c r="F156" i="1" s="1"/>
  <c r="K156" i="1" l="1"/>
  <c r="D156" i="1" s="1"/>
  <c r="I156" i="1"/>
  <c r="R157" i="1"/>
  <c r="U157" i="1" s="1"/>
  <c r="G157" i="1" s="1"/>
  <c r="S158" i="1" s="1"/>
  <c r="J157" i="1" l="1"/>
  <c r="C157" i="1" s="1"/>
  <c r="E157" i="1" s="1"/>
  <c r="Y157" i="1"/>
  <c r="H157" i="1" s="1"/>
  <c r="K157" i="1" s="1"/>
  <c r="D157" i="1" s="1"/>
  <c r="F157" i="1" l="1"/>
  <c r="I157" i="1" s="1"/>
  <c r="R158" i="1" l="1"/>
  <c r="U158" i="1" s="1"/>
  <c r="G158" i="1" s="1"/>
  <c r="Y158" i="1" s="1"/>
  <c r="H158" i="1" s="1"/>
  <c r="J158" i="1" l="1"/>
  <c r="C158" i="1" s="1"/>
  <c r="E158" i="1" s="1"/>
  <c r="S159" i="1"/>
  <c r="F158" i="1"/>
  <c r="I158" i="1" s="1"/>
  <c r="K158" i="1"/>
  <c r="D158" i="1" s="1"/>
  <c r="R159" i="1" l="1"/>
  <c r="U159" i="1" s="1"/>
  <c r="G159" i="1" s="1"/>
  <c r="Y159" i="1" l="1"/>
  <c r="H159" i="1" s="1"/>
  <c r="J159" i="1"/>
  <c r="C159" i="1" s="1"/>
  <c r="E159" i="1" s="1"/>
  <c r="S160" i="1"/>
  <c r="K159" i="1" l="1"/>
  <c r="D159" i="1" s="1"/>
  <c r="F159" i="1"/>
  <c r="I159" i="1" s="1"/>
  <c r="R160" i="1" l="1"/>
  <c r="U160" i="1" s="1"/>
  <c r="G160" i="1" s="1"/>
  <c r="Y160" i="1" l="1"/>
  <c r="H160" i="1" s="1"/>
  <c r="J160" i="1"/>
  <c r="C160" i="1" s="1"/>
  <c r="E160" i="1" s="1"/>
  <c r="S161" i="1"/>
  <c r="F160" i="1" l="1"/>
  <c r="I160" i="1" s="1"/>
  <c r="K160" i="1"/>
  <c r="D160" i="1" s="1"/>
  <c r="R161" i="1" l="1"/>
  <c r="U161" i="1" s="1"/>
  <c r="G161" i="1" s="1"/>
  <c r="Y161" i="1" l="1"/>
  <c r="H161" i="1" s="1"/>
  <c r="J161" i="1"/>
  <c r="C161" i="1" s="1"/>
  <c r="E161" i="1" s="1"/>
  <c r="S162" i="1"/>
  <c r="K161" i="1" l="1"/>
  <c r="D161" i="1" s="1"/>
  <c r="F161" i="1"/>
  <c r="I161" i="1" s="1"/>
  <c r="R162" i="1" l="1"/>
  <c r="U162" i="1" s="1"/>
  <c r="G162" i="1" s="1"/>
  <c r="Y162" i="1" l="1"/>
  <c r="H162" i="1" s="1"/>
  <c r="J162" i="1"/>
  <c r="C162" i="1" s="1"/>
  <c r="E162" i="1" s="1"/>
  <c r="S163" i="1"/>
  <c r="F162" i="1" l="1"/>
  <c r="I162" i="1" s="1"/>
  <c r="K162" i="1"/>
  <c r="D162" i="1" s="1"/>
  <c r="R163" i="1" l="1"/>
  <c r="U163" i="1" s="1"/>
  <c r="G163" i="1" s="1"/>
  <c r="Y163" i="1" l="1"/>
  <c r="H163" i="1" s="1"/>
  <c r="J163" i="1"/>
  <c r="C163" i="1" s="1"/>
  <c r="E163" i="1" s="1"/>
  <c r="S164" i="1"/>
  <c r="K163" i="1" l="1"/>
  <c r="D163" i="1" s="1"/>
  <c r="F163" i="1"/>
  <c r="I163" i="1" s="1"/>
  <c r="R164" i="1" l="1"/>
  <c r="U164" i="1" s="1"/>
  <c r="G164" i="1" s="1"/>
  <c r="Y164" i="1" l="1"/>
  <c r="H164" i="1" s="1"/>
  <c r="J164" i="1"/>
  <c r="C164" i="1" s="1"/>
  <c r="E164" i="1" s="1"/>
  <c r="S165" i="1"/>
  <c r="F164" i="1" l="1"/>
  <c r="I164" i="1" s="1"/>
  <c r="K164" i="1"/>
  <c r="D164" i="1" s="1"/>
  <c r="R165" i="1" l="1"/>
  <c r="U165" i="1" s="1"/>
  <c r="G165" i="1" s="1"/>
  <c r="Y165" i="1" l="1"/>
  <c r="H165" i="1" s="1"/>
  <c r="S166" i="1"/>
  <c r="J165" i="1"/>
  <c r="C165" i="1" s="1"/>
  <c r="E165" i="1" s="1"/>
  <c r="F165" i="1" l="1"/>
  <c r="I165" i="1" s="1"/>
  <c r="K165" i="1"/>
  <c r="D165" i="1" s="1"/>
  <c r="R166" i="1" l="1"/>
  <c r="U166" i="1" s="1"/>
  <c r="G166" i="1" s="1"/>
  <c r="Y166" i="1" l="1"/>
  <c r="H166" i="1" s="1"/>
  <c r="J166" i="1"/>
  <c r="C166" i="1" s="1"/>
  <c r="E166" i="1" s="1"/>
  <c r="S167" i="1"/>
  <c r="F166" i="1" l="1"/>
  <c r="I166" i="1" s="1"/>
  <c r="K166" i="1"/>
  <c r="D166" i="1" s="1"/>
  <c r="R167" i="1" l="1"/>
  <c r="U167" i="1" s="1"/>
  <c r="G167" i="1" s="1"/>
  <c r="Y167" i="1" l="1"/>
  <c r="H167" i="1" s="1"/>
  <c r="J167" i="1"/>
  <c r="C167" i="1" s="1"/>
  <c r="E167" i="1" s="1"/>
  <c r="S168" i="1"/>
  <c r="K167" i="1" l="1"/>
  <c r="D167" i="1" s="1"/>
  <c r="F167" i="1"/>
  <c r="I167" i="1" s="1"/>
  <c r="R168" i="1" l="1"/>
  <c r="U168" i="1" s="1"/>
  <c r="G168" i="1" s="1"/>
  <c r="Y168" i="1" l="1"/>
  <c r="H168" i="1" s="1"/>
  <c r="J168" i="1"/>
  <c r="C168" i="1" s="1"/>
  <c r="E168" i="1" s="1"/>
  <c r="S169" i="1"/>
  <c r="F168" i="1" l="1"/>
  <c r="I168" i="1" s="1"/>
  <c r="K168" i="1"/>
  <c r="D168" i="1" s="1"/>
  <c r="R169" i="1" l="1"/>
  <c r="U169" i="1" s="1"/>
  <c r="G169" i="1" s="1"/>
  <c r="Y169" i="1" l="1"/>
  <c r="H169" i="1" s="1"/>
  <c r="J169" i="1"/>
  <c r="C169" i="1" s="1"/>
  <c r="E169" i="1" s="1"/>
  <c r="S170" i="1"/>
  <c r="K169" i="1" l="1"/>
  <c r="D169" i="1" s="1"/>
  <c r="F169" i="1"/>
  <c r="I169" i="1" s="1"/>
  <c r="R170" i="1" l="1"/>
  <c r="U170" i="1" s="1"/>
  <c r="G170" i="1" s="1"/>
  <c r="Y170" i="1" l="1"/>
  <c r="H170" i="1" s="1"/>
  <c r="J170" i="1"/>
  <c r="C170" i="1" s="1"/>
  <c r="E170" i="1" s="1"/>
  <c r="S171" i="1"/>
  <c r="K170" i="1" l="1"/>
  <c r="D170" i="1" s="1"/>
  <c r="F170" i="1"/>
  <c r="I170" i="1" s="1"/>
  <c r="R171" i="1" l="1"/>
  <c r="U171" i="1" s="1"/>
  <c r="G171" i="1" s="1"/>
  <c r="Y171" i="1" l="1"/>
  <c r="H171" i="1" s="1"/>
  <c r="J171" i="1"/>
  <c r="C171" i="1" s="1"/>
  <c r="E171" i="1" s="1"/>
  <c r="S172" i="1"/>
  <c r="F171" i="1" l="1"/>
  <c r="I171" i="1" s="1"/>
  <c r="K171" i="1"/>
  <c r="D171" i="1" s="1"/>
  <c r="R172" i="1" l="1"/>
  <c r="U172" i="1" s="1"/>
  <c r="G172" i="1" s="1"/>
  <c r="Y172" i="1" l="1"/>
  <c r="H172" i="1" s="1"/>
  <c r="J172" i="1"/>
  <c r="C172" i="1" s="1"/>
  <c r="E172" i="1" s="1"/>
  <c r="S173" i="1"/>
  <c r="F172" i="1" l="1"/>
  <c r="I172" i="1" s="1"/>
  <c r="K172" i="1"/>
  <c r="D172" i="1" s="1"/>
  <c r="R173" i="1" l="1"/>
  <c r="U173" i="1" s="1"/>
  <c r="G173" i="1" s="1"/>
  <c r="Y173" i="1" l="1"/>
  <c r="H173" i="1" s="1"/>
  <c r="S174" i="1"/>
  <c r="J173" i="1"/>
  <c r="C173" i="1" s="1"/>
  <c r="E173" i="1" s="1"/>
  <c r="F173" i="1" l="1"/>
  <c r="I173" i="1" s="1"/>
  <c r="K173" i="1"/>
  <c r="D173" i="1" s="1"/>
  <c r="R174" i="1" l="1"/>
  <c r="U174" i="1" s="1"/>
  <c r="G174" i="1" s="1"/>
  <c r="Y174" i="1" l="1"/>
  <c r="H174" i="1" s="1"/>
  <c r="S175" i="1"/>
  <c r="J174" i="1"/>
  <c r="C174" i="1" s="1"/>
  <c r="E174" i="1" s="1"/>
  <c r="F174" i="1" l="1"/>
  <c r="I174" i="1" s="1"/>
  <c r="K174" i="1"/>
  <c r="D174" i="1" s="1"/>
  <c r="R175" i="1" l="1"/>
  <c r="U175" i="1" s="1"/>
  <c r="G175" i="1" s="1"/>
  <c r="Y175" i="1" l="1"/>
  <c r="H175" i="1" s="1"/>
  <c r="J175" i="1"/>
  <c r="C175" i="1" s="1"/>
  <c r="E175" i="1" s="1"/>
  <c r="S176" i="1"/>
  <c r="F175" i="1" l="1"/>
  <c r="I175" i="1" s="1"/>
  <c r="K175" i="1"/>
  <c r="D175" i="1" s="1"/>
  <c r="R176" i="1" l="1"/>
  <c r="U176" i="1" s="1"/>
  <c r="G176" i="1" s="1"/>
  <c r="Y176" i="1" l="1"/>
  <c r="H176" i="1" s="1"/>
  <c r="J176" i="1"/>
  <c r="C176" i="1" s="1"/>
  <c r="E176" i="1" s="1"/>
  <c r="S177" i="1"/>
  <c r="K176" i="1" l="1"/>
  <c r="D176" i="1" s="1"/>
  <c r="F176" i="1"/>
  <c r="I176" i="1" s="1"/>
  <c r="R177" i="1" l="1"/>
  <c r="U177" i="1" s="1"/>
  <c r="G177" i="1" s="1"/>
  <c r="Y177" i="1" l="1"/>
  <c r="H177" i="1" s="1"/>
  <c r="S178" i="1"/>
  <c r="J177" i="1"/>
  <c r="C177" i="1" s="1"/>
  <c r="E177" i="1" s="1"/>
  <c r="F177" i="1" l="1"/>
  <c r="I177" i="1" s="1"/>
  <c r="K177" i="1"/>
  <c r="D177" i="1" s="1"/>
  <c r="R178" i="1" l="1"/>
  <c r="U178" i="1" s="1"/>
  <c r="G178" i="1" s="1"/>
  <c r="Y178" i="1" l="1"/>
  <c r="H178" i="1" s="1"/>
  <c r="J178" i="1"/>
  <c r="C178" i="1" s="1"/>
  <c r="E178" i="1" s="1"/>
  <c r="S179" i="1"/>
  <c r="F178" i="1" l="1"/>
  <c r="I178" i="1" s="1"/>
  <c r="K178" i="1"/>
  <c r="D178" i="1" s="1"/>
  <c r="R179" i="1" l="1"/>
  <c r="U179" i="1" s="1"/>
  <c r="G179" i="1" s="1"/>
  <c r="Y179" i="1" l="1"/>
  <c r="H179" i="1" s="1"/>
  <c r="S180" i="1"/>
  <c r="J179" i="1"/>
  <c r="C179" i="1" s="1"/>
  <c r="E179" i="1" s="1"/>
  <c r="K179" i="1" l="1"/>
  <c r="D179" i="1" s="1"/>
  <c r="F179" i="1"/>
  <c r="I179" i="1" s="1"/>
  <c r="R180" i="1" l="1"/>
  <c r="U180" i="1" s="1"/>
  <c r="G180" i="1" s="1"/>
  <c r="Y180" i="1" l="1"/>
  <c r="H180" i="1" s="1"/>
  <c r="S181" i="1"/>
  <c r="J180" i="1"/>
  <c r="C180" i="1" s="1"/>
  <c r="E180" i="1" s="1"/>
  <c r="K180" i="1" l="1"/>
  <c r="D180" i="1" s="1"/>
  <c r="F180" i="1"/>
  <c r="I180" i="1" s="1"/>
  <c r="R181" i="1" l="1"/>
  <c r="U181" i="1" s="1"/>
  <c r="G181" i="1" s="1"/>
  <c r="Y181" i="1" l="1"/>
  <c r="H181" i="1" s="1"/>
  <c r="S182" i="1"/>
  <c r="J181" i="1"/>
  <c r="C181" i="1" s="1"/>
  <c r="E181" i="1" s="1"/>
  <c r="K181" i="1" l="1"/>
  <c r="D181" i="1" s="1"/>
  <c r="F181" i="1"/>
  <c r="I181" i="1" s="1"/>
  <c r="R182" i="1" l="1"/>
  <c r="U182" i="1" s="1"/>
  <c r="G182" i="1" s="1"/>
  <c r="Y182" i="1" l="1"/>
  <c r="H182" i="1" s="1"/>
  <c r="J182" i="1"/>
  <c r="C182" i="1" s="1"/>
  <c r="E182" i="1" s="1"/>
  <c r="S183" i="1"/>
  <c r="K182" i="1" l="1"/>
  <c r="D182" i="1" s="1"/>
  <c r="F182" i="1"/>
  <c r="I182" i="1" s="1"/>
  <c r="R183" i="1" l="1"/>
  <c r="U183" i="1" s="1"/>
  <c r="G183" i="1" s="1"/>
  <c r="Y183" i="1" l="1"/>
  <c r="H183" i="1" s="1"/>
  <c r="S184" i="1"/>
  <c r="J183" i="1"/>
  <c r="C183" i="1" s="1"/>
  <c r="E183" i="1" s="1"/>
  <c r="K183" i="1" l="1"/>
  <c r="D183" i="1" s="1"/>
  <c r="F183" i="1"/>
  <c r="I183" i="1" s="1"/>
  <c r="R184" i="1" l="1"/>
  <c r="U184" i="1" s="1"/>
  <c r="G184" i="1" s="1"/>
  <c r="Y184" i="1" l="1"/>
  <c r="H184" i="1" s="1"/>
  <c r="J184" i="1"/>
  <c r="C184" i="1" s="1"/>
  <c r="E184" i="1" s="1"/>
  <c r="S185" i="1"/>
  <c r="K184" i="1" l="1"/>
  <c r="D184" i="1" s="1"/>
  <c r="F184" i="1"/>
  <c r="I184" i="1" s="1"/>
  <c r="R185" i="1" l="1"/>
  <c r="U185" i="1" s="1"/>
  <c r="G185" i="1" s="1"/>
  <c r="Y185" i="1" l="1"/>
  <c r="H185" i="1" s="1"/>
  <c r="J185" i="1"/>
  <c r="C185" i="1" s="1"/>
  <c r="E185" i="1" s="1"/>
  <c r="S186" i="1"/>
  <c r="K185" i="1" l="1"/>
  <c r="D185" i="1" s="1"/>
  <c r="F185" i="1"/>
  <c r="I185" i="1" s="1"/>
  <c r="R186" i="1" l="1"/>
  <c r="U186" i="1" s="1"/>
  <c r="G186" i="1" s="1"/>
  <c r="Y186" i="1" l="1"/>
  <c r="H186" i="1" s="1"/>
  <c r="J186" i="1"/>
  <c r="C186" i="1" s="1"/>
  <c r="E186" i="1" s="1"/>
  <c r="S187" i="1"/>
  <c r="F186" i="1" l="1"/>
  <c r="I186" i="1" s="1"/>
  <c r="K186" i="1"/>
  <c r="D186" i="1" s="1"/>
  <c r="R187" i="1" l="1"/>
  <c r="U187" i="1" s="1"/>
  <c r="G187" i="1" s="1"/>
  <c r="Y187" i="1" l="1"/>
  <c r="H187" i="1" s="1"/>
  <c r="J187" i="1"/>
  <c r="C187" i="1" s="1"/>
  <c r="E187" i="1" s="1"/>
  <c r="S188" i="1"/>
  <c r="F187" i="1" l="1"/>
  <c r="I187" i="1" s="1"/>
  <c r="K187" i="1"/>
  <c r="D187" i="1" s="1"/>
  <c r="R188" i="1" l="1"/>
  <c r="U188" i="1" s="1"/>
  <c r="G188" i="1" s="1"/>
  <c r="Y188" i="1" l="1"/>
  <c r="H188" i="1" s="1"/>
  <c r="S189" i="1"/>
  <c r="J188" i="1"/>
  <c r="C188" i="1" s="1"/>
  <c r="E188" i="1" s="1"/>
  <c r="F188" i="1" l="1"/>
  <c r="I188" i="1" s="1"/>
  <c r="K188" i="1"/>
  <c r="D188" i="1" s="1"/>
  <c r="R189" i="1" l="1"/>
  <c r="U189" i="1" s="1"/>
  <c r="G189" i="1" s="1"/>
  <c r="Y189" i="1" l="1"/>
  <c r="H189" i="1" s="1"/>
  <c r="J189" i="1"/>
  <c r="C189" i="1" s="1"/>
  <c r="E189" i="1" s="1"/>
  <c r="S190" i="1"/>
  <c r="K189" i="1" l="1"/>
  <c r="D189" i="1" s="1"/>
  <c r="F189" i="1"/>
  <c r="I189" i="1" s="1"/>
  <c r="R190" i="1" l="1"/>
  <c r="U190" i="1" s="1"/>
  <c r="G190" i="1" s="1"/>
  <c r="Y190" i="1" l="1"/>
  <c r="H190" i="1" s="1"/>
  <c r="S191" i="1"/>
  <c r="J190" i="1"/>
  <c r="C190" i="1" s="1"/>
  <c r="E190" i="1" s="1"/>
  <c r="K190" i="1" l="1"/>
  <c r="D190" i="1" s="1"/>
  <c r="F190" i="1"/>
  <c r="I190" i="1" s="1"/>
  <c r="R191" i="1" l="1"/>
  <c r="U191" i="1" s="1"/>
  <c r="G191" i="1" s="1"/>
  <c r="Y191" i="1" l="1"/>
  <c r="H191" i="1" s="1"/>
  <c r="S192" i="1"/>
  <c r="J191" i="1"/>
  <c r="C191" i="1" s="1"/>
  <c r="E191" i="1" s="1"/>
  <c r="K191" i="1" l="1"/>
  <c r="D191" i="1" s="1"/>
  <c r="F191" i="1"/>
  <c r="I191" i="1" s="1"/>
  <c r="R192" i="1" l="1"/>
  <c r="U192" i="1" s="1"/>
  <c r="G192" i="1" s="1"/>
  <c r="Y192" i="1" l="1"/>
  <c r="H192" i="1" s="1"/>
  <c r="S193" i="1"/>
  <c r="J192" i="1"/>
  <c r="C192" i="1" s="1"/>
  <c r="E192" i="1" s="1"/>
  <c r="K192" i="1" l="1"/>
  <c r="D192" i="1" s="1"/>
  <c r="F192" i="1"/>
  <c r="I192" i="1" s="1"/>
  <c r="R193" i="1" l="1"/>
  <c r="U193" i="1" s="1"/>
  <c r="G193" i="1" s="1"/>
  <c r="Y193" i="1" l="1"/>
  <c r="H193" i="1" s="1"/>
  <c r="S194" i="1"/>
  <c r="J193" i="1"/>
  <c r="C193" i="1" s="1"/>
  <c r="E193" i="1" s="1"/>
  <c r="K193" i="1" l="1"/>
  <c r="D193" i="1" s="1"/>
  <c r="F193" i="1"/>
  <c r="I193" i="1" s="1"/>
  <c r="R194" i="1" l="1"/>
  <c r="U194" i="1" s="1"/>
  <c r="G194" i="1" s="1"/>
  <c r="Y194" i="1" l="1"/>
  <c r="H194" i="1" s="1"/>
  <c r="S195" i="1"/>
  <c r="J194" i="1"/>
  <c r="C194" i="1" s="1"/>
  <c r="E194" i="1" s="1"/>
  <c r="K194" i="1" l="1"/>
  <c r="D194" i="1" s="1"/>
  <c r="F194" i="1"/>
  <c r="I194" i="1" s="1"/>
  <c r="R195" i="1" l="1"/>
  <c r="U195" i="1" s="1"/>
  <c r="G195" i="1" s="1"/>
  <c r="Y195" i="1" l="1"/>
  <c r="H195" i="1" s="1"/>
  <c r="S196" i="1"/>
  <c r="J195" i="1"/>
  <c r="C195" i="1" s="1"/>
  <c r="E195" i="1" s="1"/>
  <c r="K195" i="1" l="1"/>
  <c r="D195" i="1" s="1"/>
  <c r="F195" i="1"/>
  <c r="I195" i="1" s="1"/>
  <c r="R196" i="1" l="1"/>
  <c r="U196" i="1" s="1"/>
  <c r="G196" i="1" s="1"/>
  <c r="Y196" i="1" l="1"/>
  <c r="H196" i="1" s="1"/>
  <c r="S197" i="1"/>
  <c r="J196" i="1"/>
  <c r="C196" i="1" s="1"/>
  <c r="E196" i="1" s="1"/>
  <c r="F196" i="1" l="1"/>
  <c r="I196" i="1" s="1"/>
  <c r="K196" i="1"/>
  <c r="D196" i="1" s="1"/>
  <c r="R197" i="1" l="1"/>
  <c r="U197" i="1" s="1"/>
  <c r="G197" i="1" s="1"/>
  <c r="Y197" i="1" l="1"/>
  <c r="H197" i="1" s="1"/>
  <c r="J197" i="1"/>
  <c r="C197" i="1" s="1"/>
  <c r="E197" i="1" s="1"/>
  <c r="S198" i="1"/>
  <c r="K197" i="1" l="1"/>
  <c r="D197" i="1" s="1"/>
  <c r="F197" i="1"/>
  <c r="I197" i="1" s="1"/>
  <c r="R198" i="1" l="1"/>
  <c r="U198" i="1" s="1"/>
  <c r="G198" i="1" s="1"/>
  <c r="Y198" i="1" l="1"/>
  <c r="H198" i="1" s="1"/>
  <c r="J198" i="1"/>
  <c r="C198" i="1" s="1"/>
  <c r="E198" i="1" s="1"/>
  <c r="S199" i="1"/>
  <c r="K198" i="1" l="1"/>
  <c r="D198" i="1" s="1"/>
  <c r="F198" i="1"/>
  <c r="I198" i="1" s="1"/>
  <c r="R199" i="1" l="1"/>
  <c r="U199" i="1" s="1"/>
  <c r="G199" i="1" s="1"/>
  <c r="Y199" i="1" l="1"/>
  <c r="H199" i="1" s="1"/>
  <c r="S200" i="1"/>
  <c r="J199" i="1"/>
  <c r="C199" i="1" s="1"/>
  <c r="E199" i="1" s="1"/>
  <c r="F199" i="1" l="1"/>
  <c r="I199" i="1" s="1"/>
  <c r="K199" i="1"/>
  <c r="D199" i="1" s="1"/>
  <c r="R200" i="1" l="1"/>
  <c r="U200" i="1" s="1"/>
  <c r="G200" i="1" s="1"/>
  <c r="Y200" i="1" l="1"/>
  <c r="H200" i="1" s="1"/>
  <c r="S201" i="1"/>
  <c r="J200" i="1"/>
  <c r="C200" i="1" s="1"/>
  <c r="E200" i="1" s="1"/>
  <c r="K200" i="1" l="1"/>
  <c r="D200" i="1" s="1"/>
  <c r="F200" i="1"/>
  <c r="I200" i="1" s="1"/>
  <c r="R201" i="1" l="1"/>
  <c r="U201" i="1" s="1"/>
  <c r="G201" i="1" s="1"/>
  <c r="Y201" i="1" l="1"/>
  <c r="H201" i="1" s="1"/>
  <c r="J201" i="1"/>
  <c r="C201" i="1" s="1"/>
  <c r="E201" i="1" s="1"/>
  <c r="S202" i="1"/>
  <c r="F201" i="1" l="1"/>
  <c r="I201" i="1" s="1"/>
  <c r="K201" i="1"/>
  <c r="D201" i="1" s="1"/>
  <c r="R202" i="1" l="1"/>
  <c r="U202" i="1" s="1"/>
  <c r="G202" i="1" s="1"/>
  <c r="Y202" i="1" l="1"/>
  <c r="H202" i="1" s="1"/>
  <c r="S203" i="1"/>
  <c r="J202" i="1"/>
  <c r="C202" i="1" s="1"/>
  <c r="E202" i="1" s="1"/>
  <c r="F202" i="1" l="1"/>
  <c r="I202" i="1" s="1"/>
  <c r="K202" i="1"/>
  <c r="D202" i="1" s="1"/>
  <c r="R203" i="1" l="1"/>
  <c r="U203" i="1" s="1"/>
  <c r="G203" i="1" s="1"/>
  <c r="Y203" i="1" l="1"/>
  <c r="H203" i="1" s="1"/>
  <c r="S204" i="1"/>
  <c r="J203" i="1"/>
  <c r="C203" i="1" s="1"/>
  <c r="E203" i="1" s="1"/>
  <c r="K203" i="1" l="1"/>
  <c r="D203" i="1" s="1"/>
  <c r="F203" i="1"/>
  <c r="R204" i="1" l="1"/>
  <c r="U204" i="1" s="1"/>
  <c r="G204" i="1" s="1"/>
  <c r="I203" i="1"/>
  <c r="Y204" i="1" l="1"/>
  <c r="H204" i="1" s="1"/>
  <c r="J204" i="1"/>
  <c r="C204" i="1" s="1"/>
  <c r="E204" i="1" s="1"/>
  <c r="K204" i="1" l="1"/>
  <c r="D204" i="1" s="1"/>
  <c r="F204" i="1"/>
  <c r="I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tc={DCB9A736-9404-42A7-8CBD-D7FBB55A47EA}</author>
    <author>tc={164C72C8-1AA2-482A-8829-74DDB0B50C9F}</author>
    <author>tc={9B53482F-F4BC-41E2-8946-0D9AAC461CD3}</author>
  </authors>
  <commentList>
    <comment ref="R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R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M13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B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M17" authorId="4" shapeId="0" xr:uid="{DCB9A736-9404-42A7-8CBD-D7FBB55A47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B31" authorId="5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B44" authorId="6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<sst xmlns="http://schemas.openxmlformats.org/spreadsheetml/2006/main" count="40" uniqueCount="34">
  <si>
    <t>S</t>
  </si>
  <si>
    <t>I</t>
  </si>
  <si>
    <t>R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</si>
  <si>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</si>
  <si>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</si>
  <si>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</si>
  <si>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</si>
  <si>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</si>
  <si>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</si>
  <si>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</si>
  <si>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</si>
  <si>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</si>
  <si>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</si>
  <si>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</si>
  <si>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</si>
  <si>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</si>
  <si>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</si>
  <si>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</si>
  <si>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</si>
  <si>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</si>
  <si>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</si>
  <si>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</si>
  <si>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</si>
  <si>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</si>
  <si>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</si>
  <si>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</si>
  <si>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</si>
  <si>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</si>
  <si>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</si>
  <si>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SIRS WEIGHTED RESULT</t>
  </si>
  <si>
    <t>Real R</t>
  </si>
  <si>
    <t>Predicted R</t>
  </si>
  <si>
    <t>Σ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</si>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</sst>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6" xfId="1" applyNumberFormat="1" applyFont="1" applyBorder="1" applyAlignment="1">
      <alignment horizontal="center" vertical="center"/>
    </xf>
    <xf numFmtId="11" fontId="0" fillId="0" borderId="27" xfId="0" applyNumberFormat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1" applyNumberFormat="1" applyFon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2" borderId="30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2" borderId="30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6" fontId="0" fillId="0" borderId="38" xfId="0" applyNumberFormat="1" applyBorder="1" applyAlignment="1">
      <alignment horizontal="center" vertical="center"/>
    </xf>
    <xf numFmtId="16" fontId="0" fillId="2" borderId="39" xfId="0" applyNumberFormat="1" applyFill="1" applyBorder="1" applyAlignment="1">
      <alignment horizontal="center" vertical="center"/>
    </xf>
    <xf numFmtId="16" fontId="0" fillId="0" borderId="39" xfId="0" applyNumberFormat="1" applyBorder="1" applyAlignment="1">
      <alignment horizontal="center" vertical="center"/>
    </xf>
    <xf numFmtId="16" fontId="0" fillId="0" borderId="40" xfId="0" applyNumberFormat="1" applyBorder="1" applyAlignment="1">
      <alignment horizontal="center" vertical="center"/>
    </xf>
    <xf numFmtId="16" fontId="0" fillId="0" borderId="42" xfId="0" applyNumberFormat="1" applyBorder="1" applyAlignment="1">
      <alignment horizontal="center" vertical="center"/>
    </xf>
    <xf numFmtId="16" fontId="0" fillId="2" borderId="40" xfId="0" applyNumberForma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1" fontId="0" fillId="2" borderId="17" xfId="0" applyNumberForma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1" fontId="0" fillId="0" borderId="18" xfId="0" applyNumberFormat="1" applyBorder="1" applyAlignment="1">
      <alignment horizontal="center" vertical="center"/>
    </xf>
    <xf numFmtId="11" fontId="0" fillId="2" borderId="18" xfId="0" applyNumberFormat="1" applyFill="1" applyBorder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6" fontId="0" fillId="3" borderId="43" xfId="0" applyNumberFormat="1" applyFill="1" applyBorder="1" applyAlignment="1">
      <alignment horizontal="center" vertical="center"/>
    </xf>
    <xf numFmtId="16" fontId="0" fillId="0" borderId="44" xfId="0" applyNumberFormat="1" applyBorder="1" applyAlignment="1">
      <alignment horizontal="center" vertical="center"/>
    </xf>
    <xf numFmtId="16" fontId="0" fillId="2" borderId="44" xfId="0" applyNumberFormat="1" applyFill="1" applyBorder="1" applyAlignment="1">
      <alignment horizontal="center" vertical="center"/>
    </xf>
    <xf numFmtId="16" fontId="0" fillId="3" borderId="44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" fontId="0" fillId="0" borderId="18" xfId="1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2" borderId="18" xfId="1" applyNumberFormat="1" applyFon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11" fontId="0" fillId="2" borderId="5" xfId="0" applyNumberFormat="1" applyFill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2" borderId="7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2" borderId="45" xfId="0" applyNumberFormat="1" applyFill="1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" fontId="0" fillId="2" borderId="31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11" fontId="0" fillId="0" borderId="20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 vertical="center"/>
    </xf>
    <xf numFmtId="11" fontId="0" fillId="2" borderId="29" xfId="0" applyNumberFormat="1" applyFill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11" fontId="0" fillId="2" borderId="30" xfId="0" applyNumberFormat="1" applyFill="1" applyBorder="1" applyAlignment="1">
      <alignment horizontal="center" vertical="center"/>
    </xf>
    <xf numFmtId="11" fontId="0" fillId="2" borderId="31" xfId="0" applyNumberFormat="1" applyFill="1" applyBorder="1" applyAlignment="1">
      <alignment horizontal="center" vertical="center"/>
    </xf>
    <xf numFmtId="0" fontId="0" fillId="2" borderId="29" xfId="0" applyNumberFormat="1" applyFill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2" borderId="30" xfId="0" applyNumberFormat="1" applyFill="1" applyBorder="1" applyAlignment="1">
      <alignment horizontal="center" vertical="center"/>
    </xf>
    <xf numFmtId="0" fontId="0" fillId="2" borderId="31" xfId="0" applyNumberFormat="1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2" borderId="39" xfId="0" applyNumberFormat="1" applyFill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2" borderId="42" xfId="0" applyNumberFormat="1" applyFill="1" applyBorder="1" applyAlignment="1">
      <alignment horizontal="center" vertical="center"/>
    </xf>
    <xf numFmtId="11" fontId="0" fillId="2" borderId="10" xfId="0" applyNumberFormat="1" applyFill="1" applyBorder="1" applyAlignment="1">
      <alignment horizontal="center" vertical="center"/>
    </xf>
    <xf numFmtId="164" fontId="0" fillId="0" borderId="32" xfId="1" applyNumberFormat="1" applyFont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0" fillId="0" borderId="50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PREDICTED ACTIVE</c:v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MODEL'!$B$17:$B$204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MODEL'!$U$17:$U$204</c:f>
              <c:numCache>
                <c:formatCode>General</c:formatCode>
                <c:ptCount val="188"/>
                <c:pt idx="0">
                  <c:v>150</c:v>
                </c:pt>
                <c:pt idx="1">
                  <c:v>181</c:v>
                </c:pt>
                <c:pt idx="2">
                  <c:v>252</c:v>
                </c:pt>
                <c:pt idx="3">
                  <c:v>318</c:v>
                </c:pt>
                <c:pt idx="4">
                  <c:v>378</c:v>
                </c:pt>
                <c:pt idx="5">
                  <c:v>441</c:v>
                </c:pt>
                <c:pt idx="6">
                  <c:v>583</c:v>
                </c:pt>
                <c:pt idx="7">
                  <c:v>739</c:v>
                </c:pt>
                <c:pt idx="8">
                  <c:v>930</c:v>
                </c:pt>
                <c:pt idx="9">
                  <c:v>1130</c:v>
                </c:pt>
                <c:pt idx="10" formatCode="0">
                  <c:v>1468</c:v>
                </c:pt>
                <c:pt idx="11">
                  <c:v>1704</c:v>
                </c:pt>
                <c:pt idx="12">
                  <c:v>1957</c:v>
                </c:pt>
                <c:pt idx="13">
                  <c:v>2214</c:v>
                </c:pt>
                <c:pt idx="14">
                  <c:v>2620</c:v>
                </c:pt>
                <c:pt idx="15">
                  <c:v>3050</c:v>
                </c:pt>
                <c:pt idx="16">
                  <c:v>3347</c:v>
                </c:pt>
                <c:pt idx="17">
                  <c:v>3879</c:v>
                </c:pt>
                <c:pt idx="18">
                  <c:v>4140</c:v>
                </c:pt>
                <c:pt idx="19">
                  <c:v>4411</c:v>
                </c:pt>
                <c:pt idx="20">
                  <c:v>4696</c:v>
                </c:pt>
                <c:pt idx="21">
                  <c:v>4916</c:v>
                </c:pt>
                <c:pt idx="22">
                  <c:v>5162</c:v>
                </c:pt>
                <c:pt idx="23">
                  <c:v>5370</c:v>
                </c:pt>
                <c:pt idx="24">
                  <c:v>5505</c:v>
                </c:pt>
                <c:pt idx="25">
                  <c:v>5580</c:v>
                </c:pt>
                <c:pt idx="26">
                  <c:v>5574</c:v>
                </c:pt>
                <c:pt idx="27">
                  <c:v>5641</c:v>
                </c:pt>
                <c:pt idx="28">
                  <c:v>5699</c:v>
                </c:pt>
                <c:pt idx="29">
                  <c:v>5783</c:v>
                </c:pt>
                <c:pt idx="30">
                  <c:v>5848</c:v>
                </c:pt>
                <c:pt idx="31">
                  <c:v>5930</c:v>
                </c:pt>
                <c:pt idx="32">
                  <c:v>5951</c:v>
                </c:pt>
                <c:pt idx="33">
                  <c:v>5985</c:v>
                </c:pt>
                <c:pt idx="34">
                  <c:v>5941</c:v>
                </c:pt>
                <c:pt idx="35">
                  <c:v>5887</c:v>
                </c:pt>
                <c:pt idx="36">
                  <c:v>5825</c:v>
                </c:pt>
                <c:pt idx="37">
                  <c:v>5755</c:v>
                </c:pt>
                <c:pt idx="38">
                  <c:v>5678</c:v>
                </c:pt>
                <c:pt idx="39">
                  <c:v>5595</c:v>
                </c:pt>
                <c:pt idx="40">
                  <c:v>5506</c:v>
                </c:pt>
                <c:pt idx="41">
                  <c:v>5411</c:v>
                </c:pt>
                <c:pt idx="42">
                  <c:v>5310</c:v>
                </c:pt>
                <c:pt idx="43">
                  <c:v>5203</c:v>
                </c:pt>
                <c:pt idx="44">
                  <c:v>5091</c:v>
                </c:pt>
                <c:pt idx="45">
                  <c:v>4974</c:v>
                </c:pt>
                <c:pt idx="46">
                  <c:v>4851</c:v>
                </c:pt>
                <c:pt idx="47">
                  <c:v>4723</c:v>
                </c:pt>
                <c:pt idx="48">
                  <c:v>4590</c:v>
                </c:pt>
                <c:pt idx="49">
                  <c:v>4452</c:v>
                </c:pt>
                <c:pt idx="50">
                  <c:v>4309</c:v>
                </c:pt>
                <c:pt idx="51">
                  <c:v>4161</c:v>
                </c:pt>
                <c:pt idx="52">
                  <c:v>4008</c:v>
                </c:pt>
                <c:pt idx="53">
                  <c:v>3851</c:v>
                </c:pt>
                <c:pt idx="54">
                  <c:v>3689</c:v>
                </c:pt>
                <c:pt idx="55">
                  <c:v>3523</c:v>
                </c:pt>
                <c:pt idx="56">
                  <c:v>3353</c:v>
                </c:pt>
                <c:pt idx="57">
                  <c:v>3180</c:v>
                </c:pt>
                <c:pt idx="58">
                  <c:v>3004</c:v>
                </c:pt>
                <c:pt idx="59">
                  <c:v>2825</c:v>
                </c:pt>
                <c:pt idx="60">
                  <c:v>2644</c:v>
                </c:pt>
                <c:pt idx="61">
                  <c:v>2462</c:v>
                </c:pt>
                <c:pt idx="62">
                  <c:v>2280</c:v>
                </c:pt>
                <c:pt idx="63">
                  <c:v>2098</c:v>
                </c:pt>
                <c:pt idx="64">
                  <c:v>1918</c:v>
                </c:pt>
                <c:pt idx="65">
                  <c:v>1741</c:v>
                </c:pt>
                <c:pt idx="66">
                  <c:v>1568</c:v>
                </c:pt>
                <c:pt idx="67">
                  <c:v>1400</c:v>
                </c:pt>
                <c:pt idx="68">
                  <c:v>1238</c:v>
                </c:pt>
                <c:pt idx="69">
                  <c:v>1083</c:v>
                </c:pt>
                <c:pt idx="70">
                  <c:v>937</c:v>
                </c:pt>
                <c:pt idx="71">
                  <c:v>801</c:v>
                </c:pt>
                <c:pt idx="72">
                  <c:v>676</c:v>
                </c:pt>
                <c:pt idx="73">
                  <c:v>563</c:v>
                </c:pt>
                <c:pt idx="74">
                  <c:v>462</c:v>
                </c:pt>
                <c:pt idx="75">
                  <c:v>373</c:v>
                </c:pt>
                <c:pt idx="76">
                  <c:v>296</c:v>
                </c:pt>
                <c:pt idx="77">
                  <c:v>231</c:v>
                </c:pt>
                <c:pt idx="78">
                  <c:v>177</c:v>
                </c:pt>
                <c:pt idx="79">
                  <c:v>133</c:v>
                </c:pt>
                <c:pt idx="80">
                  <c:v>98</c:v>
                </c:pt>
                <c:pt idx="81">
                  <c:v>70</c:v>
                </c:pt>
                <c:pt idx="82">
                  <c:v>49</c:v>
                </c:pt>
                <c:pt idx="83">
                  <c:v>33</c:v>
                </c:pt>
                <c:pt idx="84">
                  <c:v>22</c:v>
                </c:pt>
                <c:pt idx="85">
                  <c:v>14</c:v>
                </c:pt>
                <c:pt idx="86">
                  <c:v>9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ser>
          <c:idx val="0"/>
          <c:order val="1"/>
          <c:tx>
            <c:v>CONFIRMED ACTIVE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MODEL'!$B$17:$B$204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  <c:pt idx="19">
                  <c:v>4379</c:v>
                </c:pt>
                <c:pt idx="20">
                  <c:v>4635</c:v>
                </c:pt>
                <c:pt idx="21">
                  <c:v>4926</c:v>
                </c:pt>
                <c:pt idx="22">
                  <c:v>5175</c:v>
                </c:pt>
                <c:pt idx="23">
                  <c:v>5342</c:v>
                </c:pt>
                <c:pt idx="24">
                  <c:v>5435</c:v>
                </c:pt>
                <c:pt idx="25">
                  <c:v>5460</c:v>
                </c:pt>
                <c:pt idx="26">
                  <c:v>5551</c:v>
                </c:pt>
                <c:pt idx="27">
                  <c:v>5631</c:v>
                </c:pt>
                <c:pt idx="28">
                  <c:v>5747</c:v>
                </c:pt>
                <c:pt idx="29">
                  <c:v>5833</c:v>
                </c:pt>
                <c:pt idx="30">
                  <c:v>5939</c:v>
                </c:pt>
                <c:pt idx="31">
                  <c:v>5973</c:v>
                </c:pt>
                <c:pt idx="32">
                  <c:v>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F-47BC-B126-9968C070C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94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  <a:r>
                  <a:rPr lang="es-ES" baseline="0"/>
                  <a:t> </a:t>
                </a: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INFECTED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MODEL'!$B$17:$B$204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MODEL'!$U$17:$U$204</c:f>
              <c:numCache>
                <c:formatCode>General</c:formatCode>
                <c:ptCount val="188"/>
                <c:pt idx="0">
                  <c:v>150</c:v>
                </c:pt>
                <c:pt idx="1">
                  <c:v>181</c:v>
                </c:pt>
                <c:pt idx="2">
                  <c:v>252</c:v>
                </c:pt>
                <c:pt idx="3">
                  <c:v>318</c:v>
                </c:pt>
                <c:pt idx="4">
                  <c:v>378</c:v>
                </c:pt>
                <c:pt idx="5">
                  <c:v>441</c:v>
                </c:pt>
                <c:pt idx="6">
                  <c:v>583</c:v>
                </c:pt>
                <c:pt idx="7">
                  <c:v>739</c:v>
                </c:pt>
                <c:pt idx="8">
                  <c:v>930</c:v>
                </c:pt>
                <c:pt idx="9">
                  <c:v>1130</c:v>
                </c:pt>
                <c:pt idx="10" formatCode="0">
                  <c:v>1468</c:v>
                </c:pt>
                <c:pt idx="11">
                  <c:v>1704</c:v>
                </c:pt>
                <c:pt idx="12">
                  <c:v>1957</c:v>
                </c:pt>
                <c:pt idx="13">
                  <c:v>2214</c:v>
                </c:pt>
                <c:pt idx="14">
                  <c:v>2620</c:v>
                </c:pt>
                <c:pt idx="15">
                  <c:v>3050</c:v>
                </c:pt>
                <c:pt idx="16">
                  <c:v>3347</c:v>
                </c:pt>
                <c:pt idx="17">
                  <c:v>3879</c:v>
                </c:pt>
                <c:pt idx="18">
                  <c:v>4140</c:v>
                </c:pt>
                <c:pt idx="19">
                  <c:v>4411</c:v>
                </c:pt>
                <c:pt idx="20">
                  <c:v>4696</c:v>
                </c:pt>
                <c:pt idx="21">
                  <c:v>4916</c:v>
                </c:pt>
                <c:pt idx="22">
                  <c:v>5162</c:v>
                </c:pt>
                <c:pt idx="23">
                  <c:v>5370</c:v>
                </c:pt>
                <c:pt idx="24">
                  <c:v>5505</c:v>
                </c:pt>
                <c:pt idx="25">
                  <c:v>5580</c:v>
                </c:pt>
                <c:pt idx="26">
                  <c:v>5574</c:v>
                </c:pt>
                <c:pt idx="27">
                  <c:v>5641</c:v>
                </c:pt>
                <c:pt idx="28">
                  <c:v>5699</c:v>
                </c:pt>
                <c:pt idx="29">
                  <c:v>5783</c:v>
                </c:pt>
                <c:pt idx="30">
                  <c:v>5848</c:v>
                </c:pt>
                <c:pt idx="31">
                  <c:v>5930</c:v>
                </c:pt>
                <c:pt idx="32">
                  <c:v>5951</c:v>
                </c:pt>
                <c:pt idx="33">
                  <c:v>5985</c:v>
                </c:pt>
                <c:pt idx="34">
                  <c:v>5941</c:v>
                </c:pt>
                <c:pt idx="35">
                  <c:v>5887</c:v>
                </c:pt>
                <c:pt idx="36">
                  <c:v>5825</c:v>
                </c:pt>
                <c:pt idx="37">
                  <c:v>5755</c:v>
                </c:pt>
                <c:pt idx="38">
                  <c:v>5678</c:v>
                </c:pt>
                <c:pt idx="39">
                  <c:v>5595</c:v>
                </c:pt>
                <c:pt idx="40">
                  <c:v>5506</c:v>
                </c:pt>
                <c:pt idx="41">
                  <c:v>5411</c:v>
                </c:pt>
                <c:pt idx="42">
                  <c:v>5310</c:v>
                </c:pt>
                <c:pt idx="43">
                  <c:v>5203</c:v>
                </c:pt>
                <c:pt idx="44">
                  <c:v>5091</c:v>
                </c:pt>
                <c:pt idx="45">
                  <c:v>4974</c:v>
                </c:pt>
                <c:pt idx="46">
                  <c:v>4851</c:v>
                </c:pt>
                <c:pt idx="47">
                  <c:v>4723</c:v>
                </c:pt>
                <c:pt idx="48">
                  <c:v>4590</c:v>
                </c:pt>
                <c:pt idx="49">
                  <c:v>4452</c:v>
                </c:pt>
                <c:pt idx="50">
                  <c:v>4309</c:v>
                </c:pt>
                <c:pt idx="51">
                  <c:v>4161</c:v>
                </c:pt>
                <c:pt idx="52">
                  <c:v>4008</c:v>
                </c:pt>
                <c:pt idx="53">
                  <c:v>3851</c:v>
                </c:pt>
                <c:pt idx="54">
                  <c:v>3689</c:v>
                </c:pt>
                <c:pt idx="55">
                  <c:v>3523</c:v>
                </c:pt>
                <c:pt idx="56">
                  <c:v>3353</c:v>
                </c:pt>
                <c:pt idx="57">
                  <c:v>3180</c:v>
                </c:pt>
                <c:pt idx="58">
                  <c:v>3004</c:v>
                </c:pt>
                <c:pt idx="59">
                  <c:v>2825</c:v>
                </c:pt>
                <c:pt idx="60">
                  <c:v>2644</c:v>
                </c:pt>
                <c:pt idx="61">
                  <c:v>2462</c:v>
                </c:pt>
                <c:pt idx="62">
                  <c:v>2280</c:v>
                </c:pt>
                <c:pt idx="63">
                  <c:v>2098</c:v>
                </c:pt>
                <c:pt idx="64">
                  <c:v>1918</c:v>
                </c:pt>
                <c:pt idx="65">
                  <c:v>1741</c:v>
                </c:pt>
                <c:pt idx="66">
                  <c:v>1568</c:v>
                </c:pt>
                <c:pt idx="67">
                  <c:v>1400</c:v>
                </c:pt>
                <c:pt idx="68">
                  <c:v>1238</c:v>
                </c:pt>
                <c:pt idx="69">
                  <c:v>1083</c:v>
                </c:pt>
                <c:pt idx="70">
                  <c:v>937</c:v>
                </c:pt>
                <c:pt idx="71">
                  <c:v>801</c:v>
                </c:pt>
                <c:pt idx="72">
                  <c:v>676</c:v>
                </c:pt>
                <c:pt idx="73">
                  <c:v>563</c:v>
                </c:pt>
                <c:pt idx="74">
                  <c:v>462</c:v>
                </c:pt>
                <c:pt idx="75">
                  <c:v>373</c:v>
                </c:pt>
                <c:pt idx="76">
                  <c:v>296</c:v>
                </c:pt>
                <c:pt idx="77">
                  <c:v>231</c:v>
                </c:pt>
                <c:pt idx="78">
                  <c:v>177</c:v>
                </c:pt>
                <c:pt idx="79">
                  <c:v>133</c:v>
                </c:pt>
                <c:pt idx="80">
                  <c:v>98</c:v>
                </c:pt>
                <c:pt idx="81">
                  <c:v>70</c:v>
                </c:pt>
                <c:pt idx="82">
                  <c:v>49</c:v>
                </c:pt>
                <c:pt idx="83">
                  <c:v>33</c:v>
                </c:pt>
                <c:pt idx="84">
                  <c:v>22</c:v>
                </c:pt>
                <c:pt idx="85">
                  <c:v>14</c:v>
                </c:pt>
                <c:pt idx="86">
                  <c:v>9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  <c:pt idx="19">
                  <c:v>4379</c:v>
                </c:pt>
                <c:pt idx="20">
                  <c:v>4635</c:v>
                </c:pt>
                <c:pt idx="21">
                  <c:v>4926</c:v>
                </c:pt>
                <c:pt idx="22">
                  <c:v>5175</c:v>
                </c:pt>
                <c:pt idx="23">
                  <c:v>5342</c:v>
                </c:pt>
                <c:pt idx="24">
                  <c:v>5435</c:v>
                </c:pt>
                <c:pt idx="25">
                  <c:v>5460</c:v>
                </c:pt>
                <c:pt idx="26">
                  <c:v>5551</c:v>
                </c:pt>
                <c:pt idx="27">
                  <c:v>5631</c:v>
                </c:pt>
                <c:pt idx="28">
                  <c:v>5747</c:v>
                </c:pt>
                <c:pt idx="29">
                  <c:v>5833</c:v>
                </c:pt>
                <c:pt idx="30">
                  <c:v>5939</c:v>
                </c:pt>
                <c:pt idx="31">
                  <c:v>5973</c:v>
                </c:pt>
                <c:pt idx="32">
                  <c:v>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3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RECOVERED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MODEL'!$B$17:$B$204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MODEL'!$Y$17:$Y$204</c:f>
              <c:numCache>
                <c:formatCode>General</c:formatCode>
                <c:ptCount val="18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23</c:v>
                </c:pt>
                <c:pt idx="10" formatCode="0">
                  <c:v>28</c:v>
                </c:pt>
                <c:pt idx="11">
                  <c:v>29</c:v>
                </c:pt>
                <c:pt idx="12">
                  <c:v>37</c:v>
                </c:pt>
                <c:pt idx="13">
                  <c:v>62</c:v>
                </c:pt>
                <c:pt idx="14">
                  <c:v>85</c:v>
                </c:pt>
                <c:pt idx="15">
                  <c:v>116</c:v>
                </c:pt>
                <c:pt idx="16">
                  <c:v>180</c:v>
                </c:pt>
                <c:pt idx="17">
                  <c:v>197</c:v>
                </c:pt>
                <c:pt idx="18">
                  <c:v>219</c:v>
                </c:pt>
                <c:pt idx="19">
                  <c:v>296</c:v>
                </c:pt>
                <c:pt idx="20">
                  <c:v>375</c:v>
                </c:pt>
                <c:pt idx="21">
                  <c:v>483</c:v>
                </c:pt>
                <c:pt idx="22">
                  <c:v>585</c:v>
                </c:pt>
                <c:pt idx="23">
                  <c:v>644</c:v>
                </c:pt>
                <c:pt idx="24">
                  <c:v>669</c:v>
                </c:pt>
                <c:pt idx="25">
                  <c:v>750</c:v>
                </c:pt>
                <c:pt idx="26">
                  <c:v>868</c:v>
                </c:pt>
                <c:pt idx="27">
                  <c:v>983</c:v>
                </c:pt>
                <c:pt idx="28">
                  <c:v>1074</c:v>
                </c:pt>
                <c:pt idx="29">
                  <c:v>1164</c:v>
                </c:pt>
                <c:pt idx="30">
                  <c:v>1228</c:v>
                </c:pt>
                <c:pt idx="31">
                  <c:v>1273</c:v>
                </c:pt>
                <c:pt idx="32">
                  <c:v>1330</c:v>
                </c:pt>
                <c:pt idx="33">
                  <c:v>1390</c:v>
                </c:pt>
                <c:pt idx="34">
                  <c:v>1486</c:v>
                </c:pt>
                <c:pt idx="35">
                  <c:v>1586</c:v>
                </c:pt>
                <c:pt idx="36">
                  <c:v>1690</c:v>
                </c:pt>
                <c:pt idx="37">
                  <c:v>1798</c:v>
                </c:pt>
                <c:pt idx="38">
                  <c:v>1910</c:v>
                </c:pt>
                <c:pt idx="39">
                  <c:v>2026</c:v>
                </c:pt>
                <c:pt idx="40">
                  <c:v>2147</c:v>
                </c:pt>
                <c:pt idx="41">
                  <c:v>2273</c:v>
                </c:pt>
                <c:pt idx="42">
                  <c:v>2404</c:v>
                </c:pt>
                <c:pt idx="43">
                  <c:v>2540</c:v>
                </c:pt>
                <c:pt idx="44">
                  <c:v>2681</c:v>
                </c:pt>
                <c:pt idx="45">
                  <c:v>2827</c:v>
                </c:pt>
                <c:pt idx="46">
                  <c:v>2979</c:v>
                </c:pt>
                <c:pt idx="47">
                  <c:v>3137</c:v>
                </c:pt>
                <c:pt idx="48">
                  <c:v>3301</c:v>
                </c:pt>
                <c:pt idx="49">
                  <c:v>3471</c:v>
                </c:pt>
                <c:pt idx="50">
                  <c:v>3648</c:v>
                </c:pt>
                <c:pt idx="51">
                  <c:v>3832</c:v>
                </c:pt>
                <c:pt idx="52">
                  <c:v>4023</c:v>
                </c:pt>
                <c:pt idx="53">
                  <c:v>4221</c:v>
                </c:pt>
                <c:pt idx="54">
                  <c:v>4427</c:v>
                </c:pt>
                <c:pt idx="55">
                  <c:v>4641</c:v>
                </c:pt>
                <c:pt idx="56">
                  <c:v>4864</c:v>
                </c:pt>
                <c:pt idx="57">
                  <c:v>5095</c:v>
                </c:pt>
                <c:pt idx="58">
                  <c:v>5335</c:v>
                </c:pt>
                <c:pt idx="59">
                  <c:v>5585</c:v>
                </c:pt>
                <c:pt idx="60">
                  <c:v>5845</c:v>
                </c:pt>
                <c:pt idx="61">
                  <c:v>6115</c:v>
                </c:pt>
                <c:pt idx="62">
                  <c:v>6396</c:v>
                </c:pt>
                <c:pt idx="63">
                  <c:v>6688</c:v>
                </c:pt>
                <c:pt idx="64">
                  <c:v>6992</c:v>
                </c:pt>
                <c:pt idx="65">
                  <c:v>7308</c:v>
                </c:pt>
                <c:pt idx="66">
                  <c:v>7637</c:v>
                </c:pt>
                <c:pt idx="67">
                  <c:v>7979</c:v>
                </c:pt>
                <c:pt idx="68">
                  <c:v>8335</c:v>
                </c:pt>
                <c:pt idx="69">
                  <c:v>8706</c:v>
                </c:pt>
                <c:pt idx="70">
                  <c:v>9092</c:v>
                </c:pt>
                <c:pt idx="71">
                  <c:v>9494</c:v>
                </c:pt>
                <c:pt idx="72">
                  <c:v>9913</c:v>
                </c:pt>
                <c:pt idx="73">
                  <c:v>10350</c:v>
                </c:pt>
                <c:pt idx="74">
                  <c:v>10805</c:v>
                </c:pt>
                <c:pt idx="75">
                  <c:v>11279</c:v>
                </c:pt>
                <c:pt idx="76">
                  <c:v>11774</c:v>
                </c:pt>
                <c:pt idx="77">
                  <c:v>12290</c:v>
                </c:pt>
                <c:pt idx="78">
                  <c:v>12828</c:v>
                </c:pt>
                <c:pt idx="79">
                  <c:v>13389</c:v>
                </c:pt>
                <c:pt idx="80">
                  <c:v>13975</c:v>
                </c:pt>
                <c:pt idx="81">
                  <c:v>14586</c:v>
                </c:pt>
                <c:pt idx="82">
                  <c:v>15224</c:v>
                </c:pt>
                <c:pt idx="83">
                  <c:v>15890</c:v>
                </c:pt>
                <c:pt idx="84">
                  <c:v>16585</c:v>
                </c:pt>
                <c:pt idx="85">
                  <c:v>17310</c:v>
                </c:pt>
                <c:pt idx="86">
                  <c:v>18067</c:v>
                </c:pt>
                <c:pt idx="87">
                  <c:v>18857</c:v>
                </c:pt>
                <c:pt idx="88">
                  <c:v>19681</c:v>
                </c:pt>
                <c:pt idx="89">
                  <c:v>20542</c:v>
                </c:pt>
                <c:pt idx="90">
                  <c:v>21440</c:v>
                </c:pt>
                <c:pt idx="91">
                  <c:v>22377</c:v>
                </c:pt>
                <c:pt idx="92">
                  <c:v>23355</c:v>
                </c:pt>
                <c:pt idx="93">
                  <c:v>24376</c:v>
                </c:pt>
                <c:pt idx="94">
                  <c:v>25442</c:v>
                </c:pt>
                <c:pt idx="95">
                  <c:v>26555</c:v>
                </c:pt>
                <c:pt idx="96">
                  <c:v>27716</c:v>
                </c:pt>
                <c:pt idx="97">
                  <c:v>28928</c:v>
                </c:pt>
                <c:pt idx="98">
                  <c:v>30193</c:v>
                </c:pt>
                <c:pt idx="99">
                  <c:v>31513</c:v>
                </c:pt>
                <c:pt idx="100">
                  <c:v>32891</c:v>
                </c:pt>
                <c:pt idx="101">
                  <c:v>34329</c:v>
                </c:pt>
                <c:pt idx="102">
                  <c:v>35830</c:v>
                </c:pt>
                <c:pt idx="103">
                  <c:v>37397</c:v>
                </c:pt>
                <c:pt idx="104">
                  <c:v>39033</c:v>
                </c:pt>
                <c:pt idx="105">
                  <c:v>40740</c:v>
                </c:pt>
                <c:pt idx="106">
                  <c:v>42522</c:v>
                </c:pt>
                <c:pt idx="107">
                  <c:v>44382</c:v>
                </c:pt>
                <c:pt idx="108">
                  <c:v>46323</c:v>
                </c:pt>
                <c:pt idx="109">
                  <c:v>48349</c:v>
                </c:pt>
                <c:pt idx="110">
                  <c:v>50464</c:v>
                </c:pt>
                <c:pt idx="111">
                  <c:v>52671</c:v>
                </c:pt>
                <c:pt idx="112">
                  <c:v>54975</c:v>
                </c:pt>
                <c:pt idx="113">
                  <c:v>57380</c:v>
                </c:pt>
                <c:pt idx="114">
                  <c:v>59890</c:v>
                </c:pt>
                <c:pt idx="115">
                  <c:v>62510</c:v>
                </c:pt>
                <c:pt idx="116">
                  <c:v>65244</c:v>
                </c:pt>
                <c:pt idx="117">
                  <c:v>68098</c:v>
                </c:pt>
                <c:pt idx="118">
                  <c:v>71077</c:v>
                </c:pt>
                <c:pt idx="119">
                  <c:v>74186</c:v>
                </c:pt>
                <c:pt idx="120">
                  <c:v>77431</c:v>
                </c:pt>
                <c:pt idx="121">
                  <c:v>80818</c:v>
                </c:pt>
                <c:pt idx="122">
                  <c:v>84353</c:v>
                </c:pt>
                <c:pt idx="123">
                  <c:v>88043</c:v>
                </c:pt>
                <c:pt idx="124">
                  <c:v>91894</c:v>
                </c:pt>
                <c:pt idx="125">
                  <c:v>95914</c:v>
                </c:pt>
                <c:pt idx="126">
                  <c:v>100110</c:v>
                </c:pt>
                <c:pt idx="127">
                  <c:v>104489</c:v>
                </c:pt>
                <c:pt idx="128">
                  <c:v>109060</c:v>
                </c:pt>
                <c:pt idx="129">
                  <c:v>113831</c:v>
                </c:pt>
                <c:pt idx="130">
                  <c:v>118810</c:v>
                </c:pt>
                <c:pt idx="131">
                  <c:v>124007</c:v>
                </c:pt>
                <c:pt idx="132">
                  <c:v>129432</c:v>
                </c:pt>
                <c:pt idx="133">
                  <c:v>135094</c:v>
                </c:pt>
                <c:pt idx="134">
                  <c:v>141004</c:v>
                </c:pt>
                <c:pt idx="135">
                  <c:v>147172</c:v>
                </c:pt>
                <c:pt idx="136">
                  <c:v>153610</c:v>
                </c:pt>
                <c:pt idx="137">
                  <c:v>160330</c:v>
                </c:pt>
                <c:pt idx="138">
                  <c:v>167344</c:v>
                </c:pt>
                <c:pt idx="139">
                  <c:v>174664</c:v>
                </c:pt>
                <c:pt idx="140">
                  <c:v>182305</c:v>
                </c:pt>
                <c:pt idx="141">
                  <c:v>190280</c:v>
                </c:pt>
                <c:pt idx="142">
                  <c:v>198604</c:v>
                </c:pt>
                <c:pt idx="143">
                  <c:v>207292</c:v>
                </c:pt>
                <c:pt idx="144">
                  <c:v>216360</c:v>
                </c:pt>
                <c:pt idx="145">
                  <c:v>225825</c:v>
                </c:pt>
                <c:pt idx="146">
                  <c:v>235704</c:v>
                </c:pt>
                <c:pt idx="147">
                  <c:v>246015</c:v>
                </c:pt>
                <c:pt idx="148">
                  <c:v>256777</c:v>
                </c:pt>
                <c:pt idx="149">
                  <c:v>268010</c:v>
                </c:pt>
                <c:pt idx="150">
                  <c:v>279734</c:v>
                </c:pt>
                <c:pt idx="151">
                  <c:v>291971</c:v>
                </c:pt>
                <c:pt idx="152">
                  <c:v>304744</c:v>
                </c:pt>
                <c:pt idx="153">
                  <c:v>318075</c:v>
                </c:pt>
                <c:pt idx="154">
                  <c:v>331990</c:v>
                </c:pt>
                <c:pt idx="155">
                  <c:v>346513</c:v>
                </c:pt>
                <c:pt idx="156">
                  <c:v>361672</c:v>
                </c:pt>
                <c:pt idx="157">
                  <c:v>377494</c:v>
                </c:pt>
                <c:pt idx="158">
                  <c:v>394008</c:v>
                </c:pt>
                <c:pt idx="159">
                  <c:v>411245</c:v>
                </c:pt>
                <c:pt idx="160">
                  <c:v>429236</c:v>
                </c:pt>
                <c:pt idx="161">
                  <c:v>448014</c:v>
                </c:pt>
                <c:pt idx="162">
                  <c:v>467613</c:v>
                </c:pt>
                <c:pt idx="163">
                  <c:v>488070</c:v>
                </c:pt>
                <c:pt idx="164">
                  <c:v>509422</c:v>
                </c:pt>
                <c:pt idx="165">
                  <c:v>531708</c:v>
                </c:pt>
                <c:pt idx="166">
                  <c:v>554969</c:v>
                </c:pt>
                <c:pt idx="167">
                  <c:v>579247</c:v>
                </c:pt>
                <c:pt idx="168">
                  <c:v>604587</c:v>
                </c:pt>
                <c:pt idx="169">
                  <c:v>631036</c:v>
                </c:pt>
                <c:pt idx="170">
                  <c:v>658642</c:v>
                </c:pt>
                <c:pt idx="171">
                  <c:v>687456</c:v>
                </c:pt>
                <c:pt idx="172">
                  <c:v>717530</c:v>
                </c:pt>
                <c:pt idx="173">
                  <c:v>748920</c:v>
                </c:pt>
                <c:pt idx="174">
                  <c:v>781683</c:v>
                </c:pt>
                <c:pt idx="175">
                  <c:v>815880</c:v>
                </c:pt>
                <c:pt idx="176">
                  <c:v>851573</c:v>
                </c:pt>
                <c:pt idx="177">
                  <c:v>888827</c:v>
                </c:pt>
                <c:pt idx="178">
                  <c:v>927711</c:v>
                </c:pt>
                <c:pt idx="179">
                  <c:v>968296</c:v>
                </c:pt>
                <c:pt idx="180">
                  <c:v>1010657</c:v>
                </c:pt>
                <c:pt idx="181">
                  <c:v>1054871</c:v>
                </c:pt>
                <c:pt idx="182">
                  <c:v>1101019</c:v>
                </c:pt>
                <c:pt idx="183">
                  <c:v>1149186</c:v>
                </c:pt>
                <c:pt idx="184">
                  <c:v>1199460</c:v>
                </c:pt>
                <c:pt idx="185">
                  <c:v>1251934</c:v>
                </c:pt>
                <c:pt idx="186">
                  <c:v>1306703</c:v>
                </c:pt>
                <c:pt idx="187">
                  <c:v>1363868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5-4CCC-9A0D-CBC1D907F819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MODEL'!$X$17:$X$204</c:f>
              <c:numCache>
                <c:formatCode>General</c:formatCode>
                <c:ptCount val="18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16</c:v>
                </c:pt>
                <c:pt idx="9">
                  <c:v>19</c:v>
                </c:pt>
                <c:pt idx="10">
                  <c:v>19</c:v>
                </c:pt>
                <c:pt idx="11">
                  <c:v>25</c:v>
                </c:pt>
                <c:pt idx="12">
                  <c:v>47</c:v>
                </c:pt>
                <c:pt idx="13">
                  <c:v>67</c:v>
                </c:pt>
                <c:pt idx="14">
                  <c:v>95</c:v>
                </c:pt>
                <c:pt idx="15">
                  <c:v>153</c:v>
                </c:pt>
                <c:pt idx="16">
                  <c:v>168</c:v>
                </c:pt>
                <c:pt idx="17" formatCode="0">
                  <c:v>187</c:v>
                </c:pt>
                <c:pt idx="18">
                  <c:v>259</c:v>
                </c:pt>
                <c:pt idx="19">
                  <c:v>333</c:v>
                </c:pt>
                <c:pt idx="20">
                  <c:v>435</c:v>
                </c:pt>
                <c:pt idx="21">
                  <c:v>531</c:v>
                </c:pt>
                <c:pt idx="22">
                  <c:v>587</c:v>
                </c:pt>
                <c:pt idx="23">
                  <c:v>610</c:v>
                </c:pt>
                <c:pt idx="24">
                  <c:v>688</c:v>
                </c:pt>
                <c:pt idx="25">
                  <c:v>800</c:v>
                </c:pt>
                <c:pt idx="26">
                  <c:v>910</c:v>
                </c:pt>
                <c:pt idx="27">
                  <c:v>997</c:v>
                </c:pt>
                <c:pt idx="28">
                  <c:v>1082</c:v>
                </c:pt>
                <c:pt idx="29">
                  <c:v>1143</c:v>
                </c:pt>
                <c:pt idx="30">
                  <c:v>1186</c:v>
                </c:pt>
                <c:pt idx="31">
                  <c:v>1240</c:v>
                </c:pt>
                <c:pt idx="32">
                  <c:v>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5-4CCC-9A0D-CBC1D907F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3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AND RECOVERED</a:t>
            </a:r>
            <a:r>
              <a:rPr lang="es-ES" baseline="0"/>
              <a:t> </a:t>
            </a:r>
            <a:r>
              <a:rPr lang="es-E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dI/dt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'SPANISH SIRS MODEL'!$B$17:$B$204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cat>
          <c:val>
            <c:numRef>
              <c:f>'SPANISH SIRS MODEL'!$J$17:$J$204</c:f>
              <c:numCache>
                <c:formatCode>General</c:formatCode>
                <c:ptCount val="188"/>
                <c:pt idx="0">
                  <c:v>23</c:v>
                </c:pt>
                <c:pt idx="1">
                  <c:v>54</c:v>
                </c:pt>
                <c:pt idx="2">
                  <c:v>50</c:v>
                </c:pt>
                <c:pt idx="3">
                  <c:v>46</c:v>
                </c:pt>
                <c:pt idx="4">
                  <c:v>48</c:v>
                </c:pt>
                <c:pt idx="5">
                  <c:v>111</c:v>
                </c:pt>
                <c:pt idx="6">
                  <c:v>123</c:v>
                </c:pt>
                <c:pt idx="7">
                  <c:v>154</c:v>
                </c:pt>
                <c:pt idx="8">
                  <c:v>164</c:v>
                </c:pt>
                <c:pt idx="9" formatCode="0">
                  <c:v>285</c:v>
                </c:pt>
                <c:pt idx="10" formatCode="0">
                  <c:v>204</c:v>
                </c:pt>
                <c:pt idx="11" formatCode="0">
                  <c:v>224</c:v>
                </c:pt>
                <c:pt idx="12" formatCode="0">
                  <c:v>234</c:v>
                </c:pt>
                <c:pt idx="13" formatCode="0">
                  <c:v>379</c:v>
                </c:pt>
                <c:pt idx="14" formatCode="0">
                  <c:v>416</c:v>
                </c:pt>
                <c:pt idx="15" formatCode="0">
                  <c:v>298</c:v>
                </c:pt>
                <c:pt idx="16" formatCode="0">
                  <c:v>551</c:v>
                </c:pt>
                <c:pt idx="17" formatCode="0">
                  <c:v>282</c:v>
                </c:pt>
                <c:pt idx="18" formatCode="0">
                  <c:v>300</c:v>
                </c:pt>
                <c:pt idx="19" formatCode="0">
                  <c:v>321</c:v>
                </c:pt>
                <c:pt idx="20" formatCode="0">
                  <c:v>256</c:v>
                </c:pt>
                <c:pt idx="21" formatCode="0">
                  <c:v>291</c:v>
                </c:pt>
                <c:pt idx="22" formatCode="0">
                  <c:v>249</c:v>
                </c:pt>
                <c:pt idx="23" formatCode="0">
                  <c:v>167</c:v>
                </c:pt>
                <c:pt idx="24" formatCode="0">
                  <c:v>93</c:v>
                </c:pt>
                <c:pt idx="25" formatCode="0">
                  <c:v>25</c:v>
                </c:pt>
                <c:pt idx="26" formatCode="0">
                  <c:v>91</c:v>
                </c:pt>
                <c:pt idx="27" formatCode="0">
                  <c:v>80</c:v>
                </c:pt>
                <c:pt idx="28" formatCode="0">
                  <c:v>116</c:v>
                </c:pt>
                <c:pt idx="29" formatCode="0">
                  <c:v>86</c:v>
                </c:pt>
                <c:pt idx="30" formatCode="0">
                  <c:v>106</c:v>
                </c:pt>
                <c:pt idx="31" formatCode="0">
                  <c:v>34</c:v>
                </c:pt>
                <c:pt idx="32" formatCode="0">
                  <c:v>46</c:v>
                </c:pt>
                <c:pt idx="33" formatCode="0">
                  <c:v>-34</c:v>
                </c:pt>
                <c:pt idx="34" formatCode="0">
                  <c:v>-44</c:v>
                </c:pt>
                <c:pt idx="35" formatCode="0">
                  <c:v>-54</c:v>
                </c:pt>
                <c:pt idx="36">
                  <c:v>-62</c:v>
                </c:pt>
                <c:pt idx="37">
                  <c:v>-70</c:v>
                </c:pt>
                <c:pt idx="38">
                  <c:v>-77</c:v>
                </c:pt>
                <c:pt idx="39">
                  <c:v>-83</c:v>
                </c:pt>
                <c:pt idx="40">
                  <c:v>-89</c:v>
                </c:pt>
                <c:pt idx="41">
                  <c:v>-95</c:v>
                </c:pt>
                <c:pt idx="42">
                  <c:v>-101</c:v>
                </c:pt>
                <c:pt idx="43">
                  <c:v>-107</c:v>
                </c:pt>
                <c:pt idx="44">
                  <c:v>-112</c:v>
                </c:pt>
                <c:pt idx="45">
                  <c:v>-117</c:v>
                </c:pt>
                <c:pt idx="46">
                  <c:v>-123</c:v>
                </c:pt>
                <c:pt idx="47">
                  <c:v>-128</c:v>
                </c:pt>
                <c:pt idx="48">
                  <c:v>-133</c:v>
                </c:pt>
                <c:pt idx="49">
                  <c:v>-138</c:v>
                </c:pt>
                <c:pt idx="50">
                  <c:v>-143</c:v>
                </c:pt>
                <c:pt idx="51">
                  <c:v>-148</c:v>
                </c:pt>
                <c:pt idx="52">
                  <c:v>-153</c:v>
                </c:pt>
                <c:pt idx="53">
                  <c:v>-157</c:v>
                </c:pt>
                <c:pt idx="54">
                  <c:v>-162</c:v>
                </c:pt>
                <c:pt idx="55">
                  <c:v>-166</c:v>
                </c:pt>
                <c:pt idx="56">
                  <c:v>-170</c:v>
                </c:pt>
                <c:pt idx="57">
                  <c:v>-173</c:v>
                </c:pt>
                <c:pt idx="58">
                  <c:v>-176</c:v>
                </c:pt>
                <c:pt idx="59">
                  <c:v>-179</c:v>
                </c:pt>
                <c:pt idx="60">
                  <c:v>-181</c:v>
                </c:pt>
                <c:pt idx="61">
                  <c:v>-182</c:v>
                </c:pt>
                <c:pt idx="62">
                  <c:v>-182</c:v>
                </c:pt>
                <c:pt idx="63">
                  <c:v>-182</c:v>
                </c:pt>
                <c:pt idx="64">
                  <c:v>-180</c:v>
                </c:pt>
                <c:pt idx="65">
                  <c:v>-177</c:v>
                </c:pt>
                <c:pt idx="66">
                  <c:v>-173</c:v>
                </c:pt>
                <c:pt idx="67">
                  <c:v>-168</c:v>
                </c:pt>
                <c:pt idx="68">
                  <c:v>-162</c:v>
                </c:pt>
                <c:pt idx="69">
                  <c:v>-155</c:v>
                </c:pt>
                <c:pt idx="70">
                  <c:v>-146</c:v>
                </c:pt>
                <c:pt idx="71">
                  <c:v>-136</c:v>
                </c:pt>
                <c:pt idx="72">
                  <c:v>-125</c:v>
                </c:pt>
                <c:pt idx="73">
                  <c:v>-113</c:v>
                </c:pt>
                <c:pt idx="74">
                  <c:v>-101</c:v>
                </c:pt>
                <c:pt idx="75">
                  <c:v>-89</c:v>
                </c:pt>
                <c:pt idx="76">
                  <c:v>-77</c:v>
                </c:pt>
                <c:pt idx="77">
                  <c:v>-65</c:v>
                </c:pt>
                <c:pt idx="78">
                  <c:v>-54</c:v>
                </c:pt>
                <c:pt idx="79">
                  <c:v>-44</c:v>
                </c:pt>
                <c:pt idx="80">
                  <c:v>-35</c:v>
                </c:pt>
                <c:pt idx="81">
                  <c:v>-28</c:v>
                </c:pt>
                <c:pt idx="82">
                  <c:v>-21</c:v>
                </c:pt>
                <c:pt idx="83">
                  <c:v>-16</c:v>
                </c:pt>
                <c:pt idx="84">
                  <c:v>-11</c:v>
                </c:pt>
                <c:pt idx="85">
                  <c:v>-8</c:v>
                </c:pt>
                <c:pt idx="86">
                  <c:v>-5</c:v>
                </c:pt>
                <c:pt idx="87">
                  <c:v>-4</c:v>
                </c:pt>
                <c:pt idx="88">
                  <c:v>-2</c:v>
                </c:pt>
                <c:pt idx="89">
                  <c:v>-2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C-4860-AD26-51C269141A6E}"/>
            </c:ext>
          </c:extLst>
        </c:ser>
        <c:ser>
          <c:idx val="0"/>
          <c:order val="1"/>
          <c:tx>
            <c:v>dR/dt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'SPANISH SIRS MODEL'!$B$17:$B$204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cat>
          <c:val>
            <c:numRef>
              <c:f>'SPANISH SIRS MODEL'!$K$17:$K$204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 formatCode="0">
                  <c:v>3</c:v>
                </c:pt>
                <c:pt idx="10" formatCode="0">
                  <c:v>0</c:v>
                </c:pt>
                <c:pt idx="11" formatCode="0">
                  <c:v>6</c:v>
                </c:pt>
                <c:pt idx="12" formatCode="0">
                  <c:v>22</c:v>
                </c:pt>
                <c:pt idx="13" formatCode="0">
                  <c:v>20</c:v>
                </c:pt>
                <c:pt idx="14" formatCode="0">
                  <c:v>28</c:v>
                </c:pt>
                <c:pt idx="15" formatCode="0">
                  <c:v>58</c:v>
                </c:pt>
                <c:pt idx="16" formatCode="0">
                  <c:v>15</c:v>
                </c:pt>
                <c:pt idx="17" formatCode="0">
                  <c:v>19</c:v>
                </c:pt>
                <c:pt idx="18" formatCode="0">
                  <c:v>72</c:v>
                </c:pt>
                <c:pt idx="19" formatCode="0">
                  <c:v>74</c:v>
                </c:pt>
                <c:pt idx="20" formatCode="0">
                  <c:v>102</c:v>
                </c:pt>
                <c:pt idx="21" formatCode="0">
                  <c:v>96</c:v>
                </c:pt>
                <c:pt idx="22" formatCode="0">
                  <c:v>56</c:v>
                </c:pt>
                <c:pt idx="23" formatCode="0">
                  <c:v>23</c:v>
                </c:pt>
                <c:pt idx="24" formatCode="0">
                  <c:v>78</c:v>
                </c:pt>
                <c:pt idx="25" formatCode="0">
                  <c:v>112</c:v>
                </c:pt>
                <c:pt idx="26" formatCode="0">
                  <c:v>110</c:v>
                </c:pt>
                <c:pt idx="27" formatCode="0">
                  <c:v>87</c:v>
                </c:pt>
                <c:pt idx="28" formatCode="0">
                  <c:v>85</c:v>
                </c:pt>
                <c:pt idx="29" formatCode="0">
                  <c:v>61</c:v>
                </c:pt>
                <c:pt idx="30" formatCode="0">
                  <c:v>43</c:v>
                </c:pt>
                <c:pt idx="31" formatCode="0">
                  <c:v>54</c:v>
                </c:pt>
                <c:pt idx="32" formatCode="0">
                  <c:v>58</c:v>
                </c:pt>
                <c:pt idx="33" formatCode="0">
                  <c:v>92</c:v>
                </c:pt>
                <c:pt idx="34" formatCode="0">
                  <c:v>96</c:v>
                </c:pt>
                <c:pt idx="35" formatCode="0">
                  <c:v>100</c:v>
                </c:pt>
                <c:pt idx="36">
                  <c:v>104</c:v>
                </c:pt>
                <c:pt idx="37">
                  <c:v>108</c:v>
                </c:pt>
                <c:pt idx="38">
                  <c:v>112</c:v>
                </c:pt>
                <c:pt idx="39">
                  <c:v>116</c:v>
                </c:pt>
                <c:pt idx="40">
                  <c:v>121</c:v>
                </c:pt>
                <c:pt idx="41">
                  <c:v>126</c:v>
                </c:pt>
                <c:pt idx="42">
                  <c:v>131</c:v>
                </c:pt>
                <c:pt idx="43">
                  <c:v>136</c:v>
                </c:pt>
                <c:pt idx="44">
                  <c:v>141</c:v>
                </c:pt>
                <c:pt idx="45">
                  <c:v>146</c:v>
                </c:pt>
                <c:pt idx="46">
                  <c:v>152</c:v>
                </c:pt>
                <c:pt idx="47">
                  <c:v>158</c:v>
                </c:pt>
                <c:pt idx="48">
                  <c:v>164</c:v>
                </c:pt>
                <c:pt idx="49">
                  <c:v>170</c:v>
                </c:pt>
                <c:pt idx="50">
                  <c:v>177</c:v>
                </c:pt>
                <c:pt idx="51">
                  <c:v>184</c:v>
                </c:pt>
                <c:pt idx="52">
                  <c:v>191</c:v>
                </c:pt>
                <c:pt idx="53">
                  <c:v>198</c:v>
                </c:pt>
                <c:pt idx="54">
                  <c:v>206</c:v>
                </c:pt>
                <c:pt idx="55">
                  <c:v>214</c:v>
                </c:pt>
                <c:pt idx="56">
                  <c:v>223</c:v>
                </c:pt>
                <c:pt idx="57">
                  <c:v>231</c:v>
                </c:pt>
                <c:pt idx="58">
                  <c:v>240</c:v>
                </c:pt>
                <c:pt idx="59">
                  <c:v>250</c:v>
                </c:pt>
                <c:pt idx="60">
                  <c:v>260</c:v>
                </c:pt>
                <c:pt idx="61">
                  <c:v>270</c:v>
                </c:pt>
                <c:pt idx="62">
                  <c:v>281</c:v>
                </c:pt>
                <c:pt idx="63">
                  <c:v>292</c:v>
                </c:pt>
                <c:pt idx="64">
                  <c:v>304</c:v>
                </c:pt>
                <c:pt idx="65">
                  <c:v>316</c:v>
                </c:pt>
                <c:pt idx="66">
                  <c:v>329</c:v>
                </c:pt>
                <c:pt idx="67">
                  <c:v>342</c:v>
                </c:pt>
                <c:pt idx="68">
                  <c:v>356</c:v>
                </c:pt>
                <c:pt idx="69">
                  <c:v>371</c:v>
                </c:pt>
                <c:pt idx="70">
                  <c:v>386</c:v>
                </c:pt>
                <c:pt idx="71">
                  <c:v>402</c:v>
                </c:pt>
                <c:pt idx="72">
                  <c:v>419</c:v>
                </c:pt>
                <c:pt idx="73">
                  <c:v>437</c:v>
                </c:pt>
                <c:pt idx="74">
                  <c:v>455</c:v>
                </c:pt>
                <c:pt idx="75">
                  <c:v>474</c:v>
                </c:pt>
                <c:pt idx="76">
                  <c:v>495</c:v>
                </c:pt>
                <c:pt idx="77">
                  <c:v>516</c:v>
                </c:pt>
                <c:pt idx="78">
                  <c:v>538</c:v>
                </c:pt>
                <c:pt idx="79">
                  <c:v>561</c:v>
                </c:pt>
                <c:pt idx="80">
                  <c:v>586</c:v>
                </c:pt>
                <c:pt idx="81">
                  <c:v>611</c:v>
                </c:pt>
                <c:pt idx="82">
                  <c:v>638</c:v>
                </c:pt>
                <c:pt idx="83">
                  <c:v>666</c:v>
                </c:pt>
                <c:pt idx="84">
                  <c:v>695</c:v>
                </c:pt>
                <c:pt idx="85">
                  <c:v>725</c:v>
                </c:pt>
                <c:pt idx="86">
                  <c:v>757</c:v>
                </c:pt>
                <c:pt idx="87">
                  <c:v>790</c:v>
                </c:pt>
                <c:pt idx="88">
                  <c:v>824</c:v>
                </c:pt>
                <c:pt idx="89">
                  <c:v>861</c:v>
                </c:pt>
                <c:pt idx="90">
                  <c:v>898</c:v>
                </c:pt>
                <c:pt idx="91">
                  <c:v>937</c:v>
                </c:pt>
                <c:pt idx="92">
                  <c:v>978</c:v>
                </c:pt>
                <c:pt idx="93">
                  <c:v>1021</c:v>
                </c:pt>
                <c:pt idx="94">
                  <c:v>1066</c:v>
                </c:pt>
                <c:pt idx="95">
                  <c:v>1113</c:v>
                </c:pt>
                <c:pt idx="96">
                  <c:v>1161</c:v>
                </c:pt>
                <c:pt idx="97">
                  <c:v>1212</c:v>
                </c:pt>
                <c:pt idx="98">
                  <c:v>1265</c:v>
                </c:pt>
                <c:pt idx="99">
                  <c:v>1320</c:v>
                </c:pt>
                <c:pt idx="100">
                  <c:v>1378</c:v>
                </c:pt>
                <c:pt idx="101">
                  <c:v>1438</c:v>
                </c:pt>
                <c:pt idx="102">
                  <c:v>1501</c:v>
                </c:pt>
                <c:pt idx="103">
                  <c:v>1567</c:v>
                </c:pt>
                <c:pt idx="104">
                  <c:v>1636</c:v>
                </c:pt>
                <c:pt idx="105">
                  <c:v>1707</c:v>
                </c:pt>
                <c:pt idx="106">
                  <c:v>1782</c:v>
                </c:pt>
                <c:pt idx="107">
                  <c:v>1860</c:v>
                </c:pt>
                <c:pt idx="108">
                  <c:v>1941</c:v>
                </c:pt>
                <c:pt idx="109">
                  <c:v>2026</c:v>
                </c:pt>
                <c:pt idx="110">
                  <c:v>2115</c:v>
                </c:pt>
                <c:pt idx="111">
                  <c:v>2207</c:v>
                </c:pt>
                <c:pt idx="112">
                  <c:v>2304</c:v>
                </c:pt>
                <c:pt idx="113">
                  <c:v>2405</c:v>
                </c:pt>
                <c:pt idx="114">
                  <c:v>2510</c:v>
                </c:pt>
                <c:pt idx="115">
                  <c:v>2620</c:v>
                </c:pt>
                <c:pt idx="116">
                  <c:v>2734</c:v>
                </c:pt>
                <c:pt idx="117">
                  <c:v>2854</c:v>
                </c:pt>
                <c:pt idx="118">
                  <c:v>2979</c:v>
                </c:pt>
                <c:pt idx="119">
                  <c:v>3109</c:v>
                </c:pt>
                <c:pt idx="120">
                  <c:v>3245</c:v>
                </c:pt>
                <c:pt idx="121">
                  <c:v>3387</c:v>
                </c:pt>
                <c:pt idx="122">
                  <c:v>3535</c:v>
                </c:pt>
                <c:pt idx="123">
                  <c:v>3690</c:v>
                </c:pt>
                <c:pt idx="124">
                  <c:v>3851</c:v>
                </c:pt>
                <c:pt idx="125">
                  <c:v>4020</c:v>
                </c:pt>
                <c:pt idx="126">
                  <c:v>4196</c:v>
                </c:pt>
                <c:pt idx="127">
                  <c:v>4379</c:v>
                </c:pt>
                <c:pt idx="128">
                  <c:v>4571</c:v>
                </c:pt>
                <c:pt idx="129">
                  <c:v>4771</c:v>
                </c:pt>
                <c:pt idx="130">
                  <c:v>4979</c:v>
                </c:pt>
                <c:pt idx="131">
                  <c:v>5197</c:v>
                </c:pt>
                <c:pt idx="132">
                  <c:v>5425</c:v>
                </c:pt>
                <c:pt idx="133">
                  <c:v>5662</c:v>
                </c:pt>
                <c:pt idx="134">
                  <c:v>5910</c:v>
                </c:pt>
                <c:pt idx="135">
                  <c:v>6168</c:v>
                </c:pt>
                <c:pt idx="136">
                  <c:v>6438</c:v>
                </c:pt>
                <c:pt idx="137">
                  <c:v>6720</c:v>
                </c:pt>
                <c:pt idx="138">
                  <c:v>7014</c:v>
                </c:pt>
                <c:pt idx="139">
                  <c:v>7320</c:v>
                </c:pt>
                <c:pt idx="140">
                  <c:v>7641</c:v>
                </c:pt>
                <c:pt idx="141">
                  <c:v>7975</c:v>
                </c:pt>
                <c:pt idx="142">
                  <c:v>8324</c:v>
                </c:pt>
                <c:pt idx="143">
                  <c:v>8688</c:v>
                </c:pt>
                <c:pt idx="144">
                  <c:v>9068</c:v>
                </c:pt>
                <c:pt idx="145">
                  <c:v>9465</c:v>
                </c:pt>
                <c:pt idx="146">
                  <c:v>9879</c:v>
                </c:pt>
                <c:pt idx="147">
                  <c:v>10311</c:v>
                </c:pt>
                <c:pt idx="148">
                  <c:v>10762</c:v>
                </c:pt>
                <c:pt idx="149">
                  <c:v>11233</c:v>
                </c:pt>
                <c:pt idx="150">
                  <c:v>11724</c:v>
                </c:pt>
                <c:pt idx="151">
                  <c:v>12237</c:v>
                </c:pt>
                <c:pt idx="152">
                  <c:v>12773</c:v>
                </c:pt>
                <c:pt idx="153">
                  <c:v>13331</c:v>
                </c:pt>
                <c:pt idx="154">
                  <c:v>13915</c:v>
                </c:pt>
                <c:pt idx="155">
                  <c:v>14523</c:v>
                </c:pt>
                <c:pt idx="156">
                  <c:v>15159</c:v>
                </c:pt>
                <c:pt idx="157">
                  <c:v>15822</c:v>
                </c:pt>
                <c:pt idx="158">
                  <c:v>16514</c:v>
                </c:pt>
                <c:pt idx="159">
                  <c:v>17237</c:v>
                </c:pt>
                <c:pt idx="160">
                  <c:v>17991</c:v>
                </c:pt>
                <c:pt idx="161">
                  <c:v>18778</c:v>
                </c:pt>
                <c:pt idx="162">
                  <c:v>19599</c:v>
                </c:pt>
                <c:pt idx="163">
                  <c:v>20457</c:v>
                </c:pt>
                <c:pt idx="164">
                  <c:v>21352</c:v>
                </c:pt>
                <c:pt idx="165">
                  <c:v>22286</c:v>
                </c:pt>
                <c:pt idx="166">
                  <c:v>23261</c:v>
                </c:pt>
                <c:pt idx="167">
                  <c:v>24278</c:v>
                </c:pt>
                <c:pt idx="168">
                  <c:v>25340</c:v>
                </c:pt>
                <c:pt idx="169">
                  <c:v>26449</c:v>
                </c:pt>
                <c:pt idx="170">
                  <c:v>27606</c:v>
                </c:pt>
                <c:pt idx="171">
                  <c:v>28814</c:v>
                </c:pt>
                <c:pt idx="172">
                  <c:v>30074</c:v>
                </c:pt>
                <c:pt idx="173">
                  <c:v>31390</c:v>
                </c:pt>
                <c:pt idx="174">
                  <c:v>32763</c:v>
                </c:pt>
                <c:pt idx="175">
                  <c:v>34197</c:v>
                </c:pt>
                <c:pt idx="176">
                  <c:v>35693</c:v>
                </c:pt>
                <c:pt idx="177">
                  <c:v>37254</c:v>
                </c:pt>
                <c:pt idx="178">
                  <c:v>38884</c:v>
                </c:pt>
                <c:pt idx="179">
                  <c:v>40585</c:v>
                </c:pt>
                <c:pt idx="180">
                  <c:v>42361</c:v>
                </c:pt>
                <c:pt idx="181">
                  <c:v>44214</c:v>
                </c:pt>
                <c:pt idx="182">
                  <c:v>46148</c:v>
                </c:pt>
                <c:pt idx="183">
                  <c:v>48167</c:v>
                </c:pt>
                <c:pt idx="184">
                  <c:v>50274</c:v>
                </c:pt>
                <c:pt idx="185">
                  <c:v>52474</c:v>
                </c:pt>
                <c:pt idx="186">
                  <c:v>54769</c:v>
                </c:pt>
                <c:pt idx="187">
                  <c:v>57165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C-4860-AD26-51C26914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6387871"/>
        <c:axId val="1353300159"/>
      </c:barChart>
      <c:dateAx>
        <c:axId val="1356387871"/>
        <c:scaling>
          <c:orientation val="minMax"/>
          <c:max val="439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auto val="1"/>
        <c:lblOffset val="100"/>
        <c:baseTimeUnit val="days"/>
        <c:majorUnit val="5"/>
      </c:dateAx>
      <c:valAx>
        <c:axId val="1353300159"/>
        <c:scaling>
          <c:orientation val="minMax"/>
          <c:max val="6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  <a:r>
                  <a:rPr lang="es-ES" baseline="0"/>
                  <a:t> </a:t>
                </a: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1096</xdr:colOff>
      <xdr:row>0</xdr:row>
      <xdr:rowOff>197188</xdr:rowOff>
    </xdr:from>
    <xdr:to>
      <xdr:col>40</xdr:col>
      <xdr:colOff>609599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600505</xdr:colOff>
      <xdr:row>22</xdr:row>
      <xdr:rowOff>0</xdr:rowOff>
    </xdr:from>
    <xdr:to>
      <xdr:col>41</xdr:col>
      <xdr:colOff>3076</xdr:colOff>
      <xdr:row>42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609103</xdr:colOff>
      <xdr:row>42</xdr:row>
      <xdr:rowOff>190499</xdr:rowOff>
    </xdr:from>
    <xdr:to>
      <xdr:col>40</xdr:col>
      <xdr:colOff>607828</xdr:colOff>
      <xdr:row>63</xdr:row>
      <xdr:rowOff>8283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61060D-C7E2-4F50-8A16-E594116BA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0</xdr:colOff>
      <xdr:row>1</xdr:row>
      <xdr:rowOff>0</xdr:rowOff>
    </xdr:from>
    <xdr:to>
      <xdr:col>55</xdr:col>
      <xdr:colOff>3386</xdr:colOff>
      <xdr:row>21</xdr:row>
      <xdr:rowOff>4518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AB196D-B209-494B-A367-75CA4363B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6" dT="2020-03-24T11:11:41.98" personId="{1FD46492-6B6C-48C9-8745-353F70AF58A1}" id="{FB410DFE-61F3-4E15-BFFA-EB7DD4A288F2}">
    <text>From 2 to 16 but normally 2 or 3</text>
  </threadedComment>
  <threadedComment ref="R7" dT="2020-03-24T11:12:00.05" personId="{1FD46492-6B6C-48C9-8745-353F70AF58A1}" id="{D07E8777-DD1B-479B-909F-963130792390}">
    <text>From 2 to 3</text>
  </threadedComment>
  <threadedComment ref="M13" dT="2020-03-22T15:52:54.75" personId="{1FD46492-6B6C-48C9-8745-353F70AF58A1}" id="{83AA4D7E-DB97-4645-80A7-225E5B623C91}">
    <text>From 2 to 4 (Wuhan)</text>
  </threadedComment>
  <threadedComment ref="B17" dT="2020-03-22T17:51:45.64" personId="{1FD46492-6B6C-48C9-8745-353F70AF58A1}" id="{58070C82-CA8D-4E21-8D9F-B15186ACAC1A}">
    <text>emergency state begining</text>
  </threadedComment>
  <threadedComment ref="M17" dT="2020-03-22T15:52:54.75" personId="{1FD46492-6B6C-48C9-8745-353F70AF58A1}" id="{DCB9A736-9404-42A7-8CBD-D7FBB55A47EA}">
    <text>From 2 to 4 (Wuhan)</text>
  </threadedComment>
  <threadedComment ref="B31" dT="2020-03-23T14:57:25.31" personId="{1FD46492-6B6C-48C9-8745-353F70AF58A1}" id="{164C72C8-1AA2-482A-8829-74DDB0B50C9F}">
    <text>2 weeks after emergeny state</text>
  </threadedComment>
  <threadedComment ref="B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426"/>
  <sheetViews>
    <sheetView tabSelected="1" topLeftCell="AA1" zoomScale="70" zoomScaleNormal="70" workbookViewId="0">
      <selection activeCell="AZ25" sqref="AZ25"/>
    </sheetView>
  </sheetViews>
  <sheetFormatPr baseColWidth="10" defaultColWidth="9.140625" defaultRowHeight="15" x14ac:dyDescent="0.25"/>
  <cols>
    <col min="1" max="1" width="5.7109375" customWidth="1"/>
    <col min="2" max="11" width="10.7109375" style="1" customWidth="1"/>
    <col min="12" max="12" width="5.7109375" style="1" customWidth="1"/>
    <col min="13" max="21" width="10.7109375" style="1" customWidth="1"/>
    <col min="22" max="25" width="10.7109375" customWidth="1"/>
  </cols>
  <sheetData>
    <row r="1" spans="2:27" ht="15.75" thickBot="1" x14ac:dyDescent="0.3"/>
    <row r="2" spans="2:27" ht="16.5" thickBot="1" x14ac:dyDescent="0.3">
      <c r="B2" s="179" t="s">
        <v>24</v>
      </c>
      <c r="C2" s="180"/>
      <c r="D2" s="180"/>
      <c r="E2" s="181"/>
      <c r="F2" s="176" t="s">
        <v>25</v>
      </c>
      <c r="G2" s="177"/>
      <c r="H2" s="177"/>
      <c r="I2" s="177"/>
      <c r="J2" s="177"/>
      <c r="K2" s="178"/>
      <c r="L2" s="47"/>
      <c r="M2" s="176" t="s">
        <v>22</v>
      </c>
      <c r="N2" s="177"/>
      <c r="O2" s="177"/>
      <c r="P2" s="177"/>
      <c r="Q2" s="177"/>
      <c r="R2" s="178"/>
    </row>
    <row r="3" spans="2:27" ht="15.75" thickBot="1" x14ac:dyDescent="0.3">
      <c r="B3" s="61" t="s">
        <v>3</v>
      </c>
      <c r="C3" s="61" t="s">
        <v>4</v>
      </c>
      <c r="D3" s="61" t="s">
        <v>5</v>
      </c>
      <c r="E3" s="61" t="s">
        <v>6</v>
      </c>
      <c r="F3" s="64" t="s">
        <v>0</v>
      </c>
      <c r="G3" s="61" t="s">
        <v>1</v>
      </c>
      <c r="H3" s="96" t="s">
        <v>2</v>
      </c>
      <c r="I3" s="64" t="s">
        <v>7</v>
      </c>
      <c r="J3" s="61" t="s">
        <v>8</v>
      </c>
      <c r="K3" s="96" t="s">
        <v>9</v>
      </c>
      <c r="M3" s="185" t="s">
        <v>18</v>
      </c>
      <c r="N3" s="186"/>
      <c r="O3" s="186"/>
      <c r="P3" s="186"/>
      <c r="Q3" s="187"/>
      <c r="R3" s="48">
        <f>2699499</f>
        <v>2699499</v>
      </c>
    </row>
    <row r="4" spans="2:27" ht="15.75" thickBot="1" x14ac:dyDescent="0.3">
      <c r="B4" s="90">
        <v>43891</v>
      </c>
      <c r="C4" s="57">
        <f t="shared" ref="C4:C49" si="0">G4+E4+D4</f>
        <v>0</v>
      </c>
      <c r="D4" s="58">
        <v>0</v>
      </c>
      <c r="E4" s="59">
        <v>0</v>
      </c>
      <c r="F4" s="57">
        <f t="shared" ref="F4:F49" si="1">INT(R$3*R$9-C4-E4+D4)</f>
        <v>6768</v>
      </c>
      <c r="G4" s="58">
        <v>0</v>
      </c>
      <c r="H4" s="59">
        <f t="shared" ref="H4:H49" si="2">D4</f>
        <v>0</v>
      </c>
      <c r="I4" s="57">
        <v>0</v>
      </c>
      <c r="J4" s="60">
        <v>0</v>
      </c>
      <c r="K4" s="62">
        <v>0</v>
      </c>
      <c r="M4" s="188" t="s">
        <v>19</v>
      </c>
      <c r="N4" s="189"/>
      <c r="O4" s="189"/>
      <c r="P4" s="189"/>
      <c r="Q4" s="190"/>
      <c r="R4" s="49">
        <f>1084.3*1000</f>
        <v>1084300</v>
      </c>
    </row>
    <row r="5" spans="2:27" ht="15.75" thickBot="1" x14ac:dyDescent="0.3">
      <c r="B5" s="91">
        <v>43892</v>
      </c>
      <c r="C5" s="6">
        <f t="shared" si="0"/>
        <v>0</v>
      </c>
      <c r="D5" s="3">
        <v>0</v>
      </c>
      <c r="E5" s="27">
        <v>0</v>
      </c>
      <c r="F5" s="6">
        <f t="shared" si="1"/>
        <v>6768</v>
      </c>
      <c r="G5" s="3">
        <v>0</v>
      </c>
      <c r="H5" s="27">
        <f t="shared" si="2"/>
        <v>0</v>
      </c>
      <c r="I5" s="6">
        <f t="shared" ref="I5:I24" si="3">F5-F4</f>
        <v>0</v>
      </c>
      <c r="J5" s="7">
        <f t="shared" ref="J5:J24" si="4">G5-G4</f>
        <v>0</v>
      </c>
      <c r="K5" s="9">
        <f t="shared" ref="K5:K24" si="5">H5-H4</f>
        <v>0</v>
      </c>
      <c r="M5" s="185" t="s">
        <v>20</v>
      </c>
      <c r="N5" s="186"/>
      <c r="O5" s="186"/>
      <c r="P5" s="186"/>
      <c r="Q5" s="187"/>
      <c r="R5" s="66">
        <f>R3/R4</f>
        <v>2.4896237203725908</v>
      </c>
    </row>
    <row r="6" spans="2:27" ht="15.75" thickBot="1" x14ac:dyDescent="0.3">
      <c r="B6" s="92">
        <v>43893</v>
      </c>
      <c r="C6" s="5">
        <f t="shared" si="0"/>
        <v>0</v>
      </c>
      <c r="D6" s="2">
        <v>0</v>
      </c>
      <c r="E6" s="24">
        <v>0</v>
      </c>
      <c r="F6" s="5">
        <f t="shared" si="1"/>
        <v>6768</v>
      </c>
      <c r="G6" s="2">
        <v>0</v>
      </c>
      <c r="H6" s="24">
        <f t="shared" si="2"/>
        <v>0</v>
      </c>
      <c r="I6" s="5">
        <f t="shared" si="3"/>
        <v>0</v>
      </c>
      <c r="J6" s="8">
        <f t="shared" si="4"/>
        <v>0</v>
      </c>
      <c r="K6" s="10">
        <f t="shared" si="5"/>
        <v>0</v>
      </c>
      <c r="M6" s="185" t="s">
        <v>26</v>
      </c>
      <c r="N6" s="186"/>
      <c r="O6" s="186"/>
      <c r="P6" s="186"/>
      <c r="Q6" s="187"/>
      <c r="R6" s="66">
        <v>7</v>
      </c>
    </row>
    <row r="7" spans="2:27" ht="15.75" thickBot="1" x14ac:dyDescent="0.3">
      <c r="B7" s="91">
        <v>43894</v>
      </c>
      <c r="C7" s="6">
        <f t="shared" si="0"/>
        <v>2</v>
      </c>
      <c r="D7" s="3">
        <v>0</v>
      </c>
      <c r="E7" s="27">
        <v>0</v>
      </c>
      <c r="F7" s="6">
        <f t="shared" si="1"/>
        <v>6766</v>
      </c>
      <c r="G7" s="3">
        <v>2</v>
      </c>
      <c r="H7" s="27">
        <f t="shared" si="2"/>
        <v>0</v>
      </c>
      <c r="I7" s="6">
        <f t="shared" si="3"/>
        <v>-2</v>
      </c>
      <c r="J7" s="7">
        <f t="shared" si="4"/>
        <v>2</v>
      </c>
      <c r="K7" s="9">
        <f t="shared" si="5"/>
        <v>0</v>
      </c>
      <c r="M7" s="185" t="s">
        <v>27</v>
      </c>
      <c r="N7" s="186"/>
      <c r="O7" s="186"/>
      <c r="P7" s="186"/>
      <c r="Q7" s="187"/>
      <c r="R7" s="67">
        <f>2.68</f>
        <v>2.68</v>
      </c>
    </row>
    <row r="8" spans="2:27" ht="15.75" thickBot="1" x14ac:dyDescent="0.3">
      <c r="B8" s="92">
        <v>43895</v>
      </c>
      <c r="C8" s="5">
        <f t="shared" si="0"/>
        <v>2</v>
      </c>
      <c r="D8" s="2">
        <v>0</v>
      </c>
      <c r="E8" s="24">
        <v>0</v>
      </c>
      <c r="F8" s="5">
        <f t="shared" si="1"/>
        <v>6766</v>
      </c>
      <c r="G8" s="2">
        <v>2</v>
      </c>
      <c r="H8" s="24">
        <f t="shared" si="2"/>
        <v>0</v>
      </c>
      <c r="I8" s="5">
        <f t="shared" si="3"/>
        <v>0</v>
      </c>
      <c r="J8" s="8">
        <f t="shared" si="4"/>
        <v>0</v>
      </c>
      <c r="K8" s="10">
        <f t="shared" si="5"/>
        <v>0</v>
      </c>
      <c r="M8" s="185" t="s">
        <v>28</v>
      </c>
      <c r="N8" s="186"/>
      <c r="O8" s="186"/>
      <c r="P8" s="186"/>
      <c r="Q8" s="187"/>
      <c r="R8" s="67">
        <f>R5</f>
        <v>2.4896237203725908</v>
      </c>
    </row>
    <row r="9" spans="2:27" ht="15.75" thickBot="1" x14ac:dyDescent="0.3">
      <c r="B9" s="91">
        <v>43896</v>
      </c>
      <c r="C9" s="6">
        <f t="shared" si="0"/>
        <v>4</v>
      </c>
      <c r="D9" s="3">
        <v>0</v>
      </c>
      <c r="E9" s="27">
        <v>0</v>
      </c>
      <c r="F9" s="6">
        <f t="shared" si="1"/>
        <v>6764</v>
      </c>
      <c r="G9" s="3">
        <v>4</v>
      </c>
      <c r="H9" s="27">
        <f t="shared" si="2"/>
        <v>0</v>
      </c>
      <c r="I9" s="6">
        <f t="shared" si="3"/>
        <v>-2</v>
      </c>
      <c r="J9" s="7">
        <f t="shared" si="4"/>
        <v>2</v>
      </c>
      <c r="K9" s="9">
        <f t="shared" si="5"/>
        <v>0</v>
      </c>
      <c r="M9" s="191" t="s">
        <v>21</v>
      </c>
      <c r="N9" s="192"/>
      <c r="O9" s="192"/>
      <c r="P9" s="192"/>
      <c r="Q9" s="193"/>
      <c r="R9" s="159">
        <f>R8/(R7^R6)</f>
        <v>2.5072067881136053E-3</v>
      </c>
    </row>
    <row r="10" spans="2:27" ht="15.75" thickBot="1" x14ac:dyDescent="0.3">
      <c r="B10" s="92">
        <v>43897</v>
      </c>
      <c r="C10" s="5">
        <f t="shared" si="0"/>
        <v>6</v>
      </c>
      <c r="D10" s="2">
        <v>0</v>
      </c>
      <c r="E10" s="24">
        <v>0</v>
      </c>
      <c r="F10" s="5">
        <f t="shared" si="1"/>
        <v>6762</v>
      </c>
      <c r="G10" s="2">
        <v>6</v>
      </c>
      <c r="H10" s="24">
        <f t="shared" si="2"/>
        <v>0</v>
      </c>
      <c r="I10" s="5">
        <f t="shared" si="3"/>
        <v>-2</v>
      </c>
      <c r="J10" s="8">
        <f t="shared" si="4"/>
        <v>2</v>
      </c>
      <c r="K10" s="10">
        <f t="shared" si="5"/>
        <v>0</v>
      </c>
    </row>
    <row r="11" spans="2:27" ht="15.75" thickBot="1" x14ac:dyDescent="0.3">
      <c r="B11" s="91">
        <v>43898</v>
      </c>
      <c r="C11" s="6">
        <f t="shared" si="0"/>
        <v>6</v>
      </c>
      <c r="D11" s="3">
        <v>0</v>
      </c>
      <c r="E11" s="27">
        <v>0</v>
      </c>
      <c r="F11" s="6">
        <f t="shared" si="1"/>
        <v>6762</v>
      </c>
      <c r="G11" s="3">
        <v>6</v>
      </c>
      <c r="H11" s="27">
        <f t="shared" si="2"/>
        <v>0</v>
      </c>
      <c r="I11" s="6">
        <f t="shared" si="3"/>
        <v>0</v>
      </c>
      <c r="J11" s="7">
        <f t="shared" si="4"/>
        <v>0</v>
      </c>
      <c r="K11" s="9">
        <f t="shared" si="5"/>
        <v>0</v>
      </c>
      <c r="M11" s="182" t="s">
        <v>29</v>
      </c>
      <c r="N11" s="183"/>
      <c r="O11" s="183"/>
      <c r="P11" s="184"/>
      <c r="Q11"/>
      <c r="R11"/>
      <c r="S11"/>
      <c r="T11"/>
    </row>
    <row r="12" spans="2:27" ht="15.75" thickBot="1" x14ac:dyDescent="0.3">
      <c r="B12" s="92">
        <v>43899</v>
      </c>
      <c r="C12" s="5">
        <f t="shared" si="0"/>
        <v>18</v>
      </c>
      <c r="D12" s="2">
        <v>0</v>
      </c>
      <c r="E12" s="24">
        <v>0</v>
      </c>
      <c r="F12" s="5">
        <f t="shared" si="1"/>
        <v>6750</v>
      </c>
      <c r="G12" s="2">
        <v>18</v>
      </c>
      <c r="H12" s="24">
        <f t="shared" si="2"/>
        <v>0</v>
      </c>
      <c r="I12" s="5">
        <f t="shared" si="3"/>
        <v>-12</v>
      </c>
      <c r="J12" s="8">
        <f t="shared" si="4"/>
        <v>12</v>
      </c>
      <c r="K12" s="10">
        <f t="shared" si="5"/>
        <v>0</v>
      </c>
      <c r="M12" s="34" t="s">
        <v>10</v>
      </c>
      <c r="N12" s="30" t="s">
        <v>11</v>
      </c>
      <c r="O12" s="35" t="s">
        <v>12</v>
      </c>
      <c r="P12" s="30" t="s">
        <v>13</v>
      </c>
      <c r="Q12"/>
      <c r="R12"/>
      <c r="S12"/>
      <c r="T12"/>
    </row>
    <row r="13" spans="2:27" ht="15.75" thickBot="1" x14ac:dyDescent="0.3">
      <c r="B13" s="91">
        <v>43900</v>
      </c>
      <c r="C13" s="6">
        <f t="shared" si="0"/>
        <v>27</v>
      </c>
      <c r="D13" s="3">
        <v>0</v>
      </c>
      <c r="E13" s="27">
        <v>0</v>
      </c>
      <c r="F13" s="6">
        <f t="shared" si="1"/>
        <v>6741</v>
      </c>
      <c r="G13" s="3">
        <v>27</v>
      </c>
      <c r="H13" s="27">
        <f t="shared" si="2"/>
        <v>0</v>
      </c>
      <c r="I13" s="6">
        <f t="shared" si="3"/>
        <v>-9</v>
      </c>
      <c r="J13" s="7">
        <f t="shared" si="4"/>
        <v>9</v>
      </c>
      <c r="K13" s="9">
        <f t="shared" si="5"/>
        <v>0</v>
      </c>
      <c r="M13" s="31">
        <f>SUM(M17:M49)/COUNT(M17:M49)</f>
        <v>9.169054441260753E-3</v>
      </c>
      <c r="N13" s="32">
        <f t="shared" ref="N13:P13" si="6">SUM(N17:N49)/COUNT(N17:N49)</f>
        <v>5.709849649588687E-3</v>
      </c>
      <c r="O13" s="32">
        <f t="shared" si="6"/>
        <v>3.9323001875682412E-5</v>
      </c>
      <c r="P13" s="33">
        <f t="shared" si="6"/>
        <v>-5.1083454587717091E-2</v>
      </c>
      <c r="Q13"/>
      <c r="R13"/>
      <c r="S13"/>
      <c r="T13"/>
    </row>
    <row r="14" spans="2:27" x14ac:dyDescent="0.25">
      <c r="B14" s="92">
        <v>43901</v>
      </c>
      <c r="C14" s="5">
        <f t="shared" si="0"/>
        <v>44</v>
      </c>
      <c r="D14" s="2">
        <v>0</v>
      </c>
      <c r="E14" s="24">
        <v>0</v>
      </c>
      <c r="F14" s="5">
        <f t="shared" si="1"/>
        <v>6724</v>
      </c>
      <c r="G14" s="2">
        <v>44</v>
      </c>
      <c r="H14" s="24">
        <f t="shared" si="2"/>
        <v>0</v>
      </c>
      <c r="I14" s="5">
        <f t="shared" si="3"/>
        <v>-17</v>
      </c>
      <c r="J14" s="8">
        <f t="shared" si="4"/>
        <v>17</v>
      </c>
      <c r="K14" s="10">
        <f t="shared" si="5"/>
        <v>0</v>
      </c>
    </row>
    <row r="15" spans="2:27" ht="15.75" thickBot="1" x14ac:dyDescent="0.3">
      <c r="B15" s="91">
        <v>43902</v>
      </c>
      <c r="C15" s="6">
        <f t="shared" si="0"/>
        <v>67</v>
      </c>
      <c r="D15" s="3">
        <v>0</v>
      </c>
      <c r="E15" s="27">
        <v>0</v>
      </c>
      <c r="F15" s="6">
        <f t="shared" si="1"/>
        <v>6701</v>
      </c>
      <c r="G15" s="3">
        <v>67</v>
      </c>
      <c r="H15" s="27">
        <f t="shared" si="2"/>
        <v>0</v>
      </c>
      <c r="I15" s="6">
        <f t="shared" si="3"/>
        <v>-23</v>
      </c>
      <c r="J15" s="7">
        <f t="shared" si="4"/>
        <v>23</v>
      </c>
      <c r="K15" s="9">
        <f t="shared" si="5"/>
        <v>0</v>
      </c>
    </row>
    <row r="16" spans="2:27" ht="15.75" thickBot="1" x14ac:dyDescent="0.3">
      <c r="B16" s="93">
        <v>43903</v>
      </c>
      <c r="C16" s="22">
        <f t="shared" si="0"/>
        <v>115</v>
      </c>
      <c r="D16" s="36">
        <v>3</v>
      </c>
      <c r="E16" s="63">
        <v>0</v>
      </c>
      <c r="F16" s="22">
        <f t="shared" si="1"/>
        <v>6656</v>
      </c>
      <c r="G16" s="36">
        <v>112</v>
      </c>
      <c r="H16" s="63">
        <f t="shared" si="2"/>
        <v>3</v>
      </c>
      <c r="I16" s="22">
        <f t="shared" si="3"/>
        <v>-45</v>
      </c>
      <c r="J16" s="37">
        <f t="shared" si="4"/>
        <v>45</v>
      </c>
      <c r="K16" s="38">
        <f t="shared" si="5"/>
        <v>3</v>
      </c>
      <c r="M16" s="102" t="s">
        <v>10</v>
      </c>
      <c r="N16" s="98" t="s">
        <v>11</v>
      </c>
      <c r="O16" s="103" t="s">
        <v>12</v>
      </c>
      <c r="P16" s="98" t="s">
        <v>13</v>
      </c>
      <c r="Q16" s="161" t="s">
        <v>14</v>
      </c>
      <c r="R16" s="162" t="s">
        <v>15</v>
      </c>
      <c r="S16" s="163" t="s">
        <v>16</v>
      </c>
      <c r="T16" s="164" t="s">
        <v>23</v>
      </c>
      <c r="U16" s="165" t="s">
        <v>17</v>
      </c>
      <c r="V16" s="166" t="s">
        <v>33</v>
      </c>
      <c r="W16" s="167" t="s">
        <v>32</v>
      </c>
      <c r="X16" s="168" t="s">
        <v>30</v>
      </c>
      <c r="Y16" s="169" t="s">
        <v>31</v>
      </c>
      <c r="Z16" s="170" t="s">
        <v>33</v>
      </c>
      <c r="AA16" s="171" t="s">
        <v>32</v>
      </c>
    </row>
    <row r="17" spans="2:27" x14ac:dyDescent="0.25">
      <c r="B17" s="104">
        <v>43904</v>
      </c>
      <c r="C17" s="23">
        <f t="shared" si="0"/>
        <v>139</v>
      </c>
      <c r="D17" s="39">
        <v>3</v>
      </c>
      <c r="E17" s="75">
        <v>1</v>
      </c>
      <c r="F17" s="72">
        <f t="shared" si="1"/>
        <v>6631</v>
      </c>
      <c r="G17" s="39">
        <v>135</v>
      </c>
      <c r="H17" s="108">
        <f t="shared" si="2"/>
        <v>3</v>
      </c>
      <c r="I17" s="23">
        <f t="shared" si="3"/>
        <v>-25</v>
      </c>
      <c r="J17" s="40">
        <f t="shared" si="4"/>
        <v>23</v>
      </c>
      <c r="K17" s="41">
        <f t="shared" si="5"/>
        <v>0</v>
      </c>
      <c r="M17" s="50">
        <f>(16/100)/17.45</f>
        <v>9.1690544412607461E-3</v>
      </c>
      <c r="N17" s="51">
        <f>(I17+J17+K17+M17*(G17+H17))/(2*G17)</f>
        <v>-2.7210018040963592E-3</v>
      </c>
      <c r="O17" s="51">
        <f>(J17+G17*(M17-N17))/(F17*G17)</f>
        <v>2.7486114706036415E-5</v>
      </c>
      <c r="P17" s="117">
        <f>(I17 + O17*F17*G17)/H17</f>
        <v>-0.13161413562559687</v>
      </c>
      <c r="Q17" s="142">
        <f t="shared" ref="Q17:Q48" si="7">O$13*((1+M$13-N$13)*(1+M$13+P$13)-N$13)</f>
        <v>3.7580598266675162E-5</v>
      </c>
      <c r="R17" s="51">
        <f t="shared" ref="R17:R48" si="8">(1+M$13-N$13)*(1+M$13+P$13)-O$13*((P$13*H16)+((F16+G16)*(1+M$13+P$13)))</f>
        <v>0.70642278156189886</v>
      </c>
      <c r="S17" s="97">
        <f t="shared" ref="S17:S48" si="9">-G16*(1+M$13+P$13)</f>
        <v>-107.3055871835969</v>
      </c>
      <c r="T17" s="150">
        <f t="shared" ref="T17:T26" si="10">G17</f>
        <v>135</v>
      </c>
      <c r="U17" s="120">
        <f t="shared" ref="U17:U26" si="11">INT((-R17+SQRT((R17^2)-(4*Q17*S17)))/(2*Q17))</f>
        <v>150</v>
      </c>
      <c r="V17" s="68">
        <f>1-ABS((U17-T17)/T17)</f>
        <v>0.88888888888888884</v>
      </c>
      <c r="W17" s="54">
        <f>SUM(V$17:V17)/COUNT(V$17:V17)</f>
        <v>0.88888888888888884</v>
      </c>
      <c r="X17" s="150">
        <f t="shared" ref="X17:X49" si="12">H17</f>
        <v>3</v>
      </c>
      <c r="Y17" s="146">
        <f t="shared" ref="Y17:Y48" si="13">INT((N$13*G17+H16)/(1+M$13+P$13))</f>
        <v>3</v>
      </c>
      <c r="Z17" s="68">
        <f>1-ABS((Y17-X17)/X17)</f>
        <v>1</v>
      </c>
      <c r="AA17" s="54">
        <f>SUM(Z$17:Z17)/COUNT(Z$17:Z17)</f>
        <v>1</v>
      </c>
    </row>
    <row r="18" spans="2:27" x14ac:dyDescent="0.25">
      <c r="B18" s="105">
        <v>43905</v>
      </c>
      <c r="C18" s="5">
        <f t="shared" si="0"/>
        <v>195</v>
      </c>
      <c r="D18" s="2">
        <v>4</v>
      </c>
      <c r="E18" s="24">
        <v>2</v>
      </c>
      <c r="F18" s="44">
        <f t="shared" si="1"/>
        <v>6575</v>
      </c>
      <c r="G18" s="2">
        <v>189</v>
      </c>
      <c r="H18" s="109">
        <f t="shared" si="2"/>
        <v>4</v>
      </c>
      <c r="I18" s="5">
        <f t="shared" si="3"/>
        <v>-56</v>
      </c>
      <c r="J18" s="8">
        <f t="shared" si="4"/>
        <v>54</v>
      </c>
      <c r="K18" s="10">
        <f t="shared" si="5"/>
        <v>1</v>
      </c>
      <c r="M18" s="29">
        <f t="shared" ref="M18:M49" si="14">(16/100)/17.45</f>
        <v>9.1690544412607461E-3</v>
      </c>
      <c r="N18" s="28">
        <f t="shared" ref="N18:N46" si="15">(I18+J18+K18+M18*(G18+H18))/(2*G18)</f>
        <v>2.0360516062521801E-3</v>
      </c>
      <c r="O18" s="28">
        <f t="shared" ref="O18:O46" si="16">(J18+G18*(M18-N18))/(F18*G18)</f>
        <v>4.4539511566432588E-5</v>
      </c>
      <c r="P18" s="118">
        <f t="shared" ref="P18:P46" si="17">(I18 + O18*F18*G18)/H18</f>
        <v>-0.16296561604584703</v>
      </c>
      <c r="Q18" s="143">
        <f t="shared" si="7"/>
        <v>3.7580598266675162E-5</v>
      </c>
      <c r="R18" s="28">
        <f t="shared" si="8"/>
        <v>0.70649813116557914</v>
      </c>
      <c r="S18" s="99">
        <f t="shared" si="9"/>
        <v>-129.34155598022841</v>
      </c>
      <c r="T18" s="151">
        <f t="shared" si="10"/>
        <v>189</v>
      </c>
      <c r="U18" s="86">
        <f t="shared" si="11"/>
        <v>181</v>
      </c>
      <c r="V18" s="69">
        <f t="shared" ref="V18:V49" si="18">1-ABS((U18-T18)/T18)</f>
        <v>0.95767195767195767</v>
      </c>
      <c r="W18" s="55">
        <f>SUM(V$17:V18)/COUNT(V$17:V18)</f>
        <v>0.92328042328042326</v>
      </c>
      <c r="X18" s="151">
        <f t="shared" si="12"/>
        <v>4</v>
      </c>
      <c r="Y18" s="147">
        <f t="shared" si="13"/>
        <v>4</v>
      </c>
      <c r="Z18" s="69">
        <f t="shared" ref="Z18:Z49" si="19">1-ABS((Y18-X18)/X18)</f>
        <v>1</v>
      </c>
      <c r="AA18" s="55">
        <f>SUM(Z$17:Z18)/COUNT(Z$17:Z18)</f>
        <v>1</v>
      </c>
    </row>
    <row r="19" spans="2:27" x14ac:dyDescent="0.25">
      <c r="B19" s="106">
        <v>43906</v>
      </c>
      <c r="C19" s="6">
        <f t="shared" si="0"/>
        <v>246</v>
      </c>
      <c r="D19" s="3">
        <v>4</v>
      </c>
      <c r="E19" s="27">
        <v>3</v>
      </c>
      <c r="F19" s="43">
        <f t="shared" si="1"/>
        <v>6523</v>
      </c>
      <c r="G19" s="3">
        <v>239</v>
      </c>
      <c r="H19" s="110">
        <f t="shared" si="2"/>
        <v>4</v>
      </c>
      <c r="I19" s="6">
        <f t="shared" si="3"/>
        <v>-52</v>
      </c>
      <c r="J19" s="7">
        <f t="shared" si="4"/>
        <v>50</v>
      </c>
      <c r="K19" s="9">
        <f t="shared" si="5"/>
        <v>0</v>
      </c>
      <c r="M19" s="53">
        <f t="shared" si="14"/>
        <v>9.1690544412607461E-3</v>
      </c>
      <c r="N19" s="52">
        <f t="shared" si="15"/>
        <v>4.7715529126853825E-4</v>
      </c>
      <c r="O19" s="52">
        <f t="shared" si="16"/>
        <v>3.3404402892916499E-5</v>
      </c>
      <c r="P19" s="119">
        <f t="shared" si="17"/>
        <v>1.9340974212035178E-2</v>
      </c>
      <c r="Q19" s="144">
        <f t="shared" si="7"/>
        <v>3.7580598266675162E-5</v>
      </c>
      <c r="R19" s="52">
        <f t="shared" si="8"/>
        <v>0.70657548952403992</v>
      </c>
      <c r="S19" s="100">
        <f t="shared" si="9"/>
        <v>-181.07817837231977</v>
      </c>
      <c r="T19" s="152">
        <f t="shared" si="10"/>
        <v>239</v>
      </c>
      <c r="U19" s="84">
        <f t="shared" si="11"/>
        <v>252</v>
      </c>
      <c r="V19" s="70">
        <f t="shared" si="18"/>
        <v>0.94560669456066948</v>
      </c>
      <c r="W19" s="56">
        <f>SUM(V$17:V19)/COUNT(V$17:V19)</f>
        <v>0.93072251370717207</v>
      </c>
      <c r="X19" s="152">
        <f t="shared" si="12"/>
        <v>4</v>
      </c>
      <c r="Y19" s="148">
        <f t="shared" si="13"/>
        <v>5</v>
      </c>
      <c r="Z19" s="70">
        <f t="shared" si="19"/>
        <v>0.75</v>
      </c>
      <c r="AA19" s="56">
        <f>SUM(Z$17:Z19)/COUNT(Z$17:Z19)</f>
        <v>0.91666666666666663</v>
      </c>
    </row>
    <row r="20" spans="2:27" x14ac:dyDescent="0.25">
      <c r="B20" s="105">
        <v>43907</v>
      </c>
      <c r="C20" s="5">
        <f t="shared" si="0"/>
        <v>292</v>
      </c>
      <c r="D20" s="2">
        <v>4</v>
      </c>
      <c r="E20" s="24">
        <v>3</v>
      </c>
      <c r="F20" s="44">
        <f t="shared" si="1"/>
        <v>6477</v>
      </c>
      <c r="G20" s="2">
        <v>285</v>
      </c>
      <c r="H20" s="109">
        <f t="shared" si="2"/>
        <v>4</v>
      </c>
      <c r="I20" s="5">
        <f t="shared" si="3"/>
        <v>-46</v>
      </c>
      <c r="J20" s="8">
        <f t="shared" si="4"/>
        <v>46</v>
      </c>
      <c r="K20" s="10">
        <f t="shared" si="5"/>
        <v>0</v>
      </c>
      <c r="M20" s="29">
        <f t="shared" si="14"/>
        <v>9.1690544412607461E-3</v>
      </c>
      <c r="N20" s="28">
        <f t="shared" si="15"/>
        <v>4.648871462323431E-3</v>
      </c>
      <c r="O20" s="28">
        <f t="shared" si="16"/>
        <v>2.5617367878781405E-5</v>
      </c>
      <c r="P20" s="118">
        <f t="shared" si="17"/>
        <v>0.32206303724928453</v>
      </c>
      <c r="Q20" s="143">
        <f t="shared" si="7"/>
        <v>3.7580598266675162E-5</v>
      </c>
      <c r="R20" s="28">
        <f t="shared" si="8"/>
        <v>0.70665083912772009</v>
      </c>
      <c r="S20" s="99">
        <f t="shared" si="9"/>
        <v>-228.98245836499694</v>
      </c>
      <c r="T20" s="151">
        <f t="shared" si="10"/>
        <v>285</v>
      </c>
      <c r="U20" s="86">
        <f t="shared" si="11"/>
        <v>318</v>
      </c>
      <c r="V20" s="69">
        <f t="shared" si="18"/>
        <v>0.88421052631578945</v>
      </c>
      <c r="W20" s="55">
        <f>SUM(V$17:V20)/COUNT(V$17:V20)</f>
        <v>0.91909451685932642</v>
      </c>
      <c r="X20" s="151">
        <f t="shared" si="12"/>
        <v>4</v>
      </c>
      <c r="Y20" s="147">
        <f t="shared" si="13"/>
        <v>5</v>
      </c>
      <c r="Z20" s="69">
        <f>1-ABS((Y20-X20)/X20)</f>
        <v>0.75</v>
      </c>
      <c r="AA20" s="55">
        <f>SUM(Z$17:Z20)/COUNT(Z$17:Z20)</f>
        <v>0.875</v>
      </c>
    </row>
    <row r="21" spans="2:27" x14ac:dyDescent="0.25">
      <c r="B21" s="106">
        <v>43908</v>
      </c>
      <c r="C21" s="6">
        <f t="shared" si="0"/>
        <v>341</v>
      </c>
      <c r="D21" s="3">
        <v>4</v>
      </c>
      <c r="E21" s="27">
        <v>4</v>
      </c>
      <c r="F21" s="43">
        <f t="shared" si="1"/>
        <v>6427</v>
      </c>
      <c r="G21" s="3">
        <v>333</v>
      </c>
      <c r="H21" s="110">
        <f t="shared" si="2"/>
        <v>4</v>
      </c>
      <c r="I21" s="6">
        <f t="shared" si="3"/>
        <v>-50</v>
      </c>
      <c r="J21" s="7">
        <f t="shared" si="4"/>
        <v>48</v>
      </c>
      <c r="K21" s="9">
        <f t="shared" si="5"/>
        <v>0</v>
      </c>
      <c r="M21" s="53">
        <f t="shared" si="14"/>
        <v>9.1690544412607461E-3</v>
      </c>
      <c r="N21" s="52">
        <f t="shared" si="15"/>
        <v>1.636593613670978E-3</v>
      </c>
      <c r="O21" s="52">
        <f t="shared" si="16"/>
        <v>2.35999074174162E-5</v>
      </c>
      <c r="P21" s="119">
        <f t="shared" si="17"/>
        <v>0.12707736389684854</v>
      </c>
      <c r="Q21" s="144">
        <f t="shared" si="7"/>
        <v>3.7580598266675162E-5</v>
      </c>
      <c r="R21" s="52">
        <f t="shared" si="8"/>
        <v>0.70665083912772009</v>
      </c>
      <c r="S21" s="100">
        <f t="shared" si="9"/>
        <v>-273.05439595825993</v>
      </c>
      <c r="T21" s="152">
        <f t="shared" si="10"/>
        <v>333</v>
      </c>
      <c r="U21" s="84">
        <f t="shared" si="11"/>
        <v>378</v>
      </c>
      <c r="V21" s="70">
        <f t="shared" si="18"/>
        <v>0.86486486486486491</v>
      </c>
      <c r="W21" s="56">
        <f>SUM(V$17:V21)/COUNT(V$17:V21)</f>
        <v>0.90824858646043405</v>
      </c>
      <c r="X21" s="152">
        <f t="shared" si="12"/>
        <v>4</v>
      </c>
      <c r="Y21" s="148">
        <f t="shared" si="13"/>
        <v>6</v>
      </c>
      <c r="Z21" s="70">
        <f t="shared" si="19"/>
        <v>0.5</v>
      </c>
      <c r="AA21" s="56">
        <f>SUM(Z$17:Z21)/COUNT(Z$17:Z21)</f>
        <v>0.8</v>
      </c>
    </row>
    <row r="22" spans="2:27" x14ac:dyDescent="0.25">
      <c r="B22" s="105">
        <v>43909</v>
      </c>
      <c r="C22" s="5">
        <f t="shared" si="0"/>
        <v>453</v>
      </c>
      <c r="D22" s="2">
        <v>4</v>
      </c>
      <c r="E22" s="24">
        <v>5</v>
      </c>
      <c r="F22" s="44">
        <f t="shared" si="1"/>
        <v>6314</v>
      </c>
      <c r="G22" s="2">
        <v>444</v>
      </c>
      <c r="H22" s="109">
        <f t="shared" si="2"/>
        <v>4</v>
      </c>
      <c r="I22" s="5">
        <f t="shared" si="3"/>
        <v>-113</v>
      </c>
      <c r="J22" s="8">
        <f t="shared" si="4"/>
        <v>111</v>
      </c>
      <c r="K22" s="10">
        <f t="shared" si="5"/>
        <v>0</v>
      </c>
      <c r="M22" s="29">
        <f t="shared" si="14"/>
        <v>9.1690544412607461E-3</v>
      </c>
      <c r="N22" s="28">
        <f t="shared" si="15"/>
        <v>2.3735770154108267E-3</v>
      </c>
      <c r="O22" s="28">
        <f t="shared" si="16"/>
        <v>4.0670807321167236E-5</v>
      </c>
      <c r="P22" s="118">
        <f t="shared" si="17"/>
        <v>0.25429799426933997</v>
      </c>
      <c r="Q22" s="143">
        <f t="shared" si="7"/>
        <v>3.7580598266675162E-5</v>
      </c>
      <c r="R22" s="28">
        <f t="shared" si="8"/>
        <v>0.70672618873140025</v>
      </c>
      <c r="S22" s="99">
        <f t="shared" si="9"/>
        <v>-319.04250475123007</v>
      </c>
      <c r="T22" s="151">
        <f t="shared" si="10"/>
        <v>444</v>
      </c>
      <c r="U22" s="86">
        <f t="shared" si="11"/>
        <v>441</v>
      </c>
      <c r="V22" s="69">
        <f t="shared" si="18"/>
        <v>0.9932432432432432</v>
      </c>
      <c r="W22" s="55">
        <f>SUM(V$17:V22)/COUNT(V$17:V22)</f>
        <v>0.92241436259090215</v>
      </c>
      <c r="X22" s="151">
        <f t="shared" si="12"/>
        <v>4</v>
      </c>
      <c r="Y22" s="147">
        <f t="shared" si="13"/>
        <v>6</v>
      </c>
      <c r="Z22" s="69">
        <f t="shared" si="19"/>
        <v>0.5</v>
      </c>
      <c r="AA22" s="55">
        <f>SUM(Z$17:Z22)/COUNT(Z$17:Z22)</f>
        <v>0.75</v>
      </c>
    </row>
    <row r="23" spans="2:27" x14ac:dyDescent="0.25">
      <c r="B23" s="106">
        <v>43910</v>
      </c>
      <c r="C23" s="6">
        <f t="shared" si="0"/>
        <v>578</v>
      </c>
      <c r="D23" s="3">
        <v>5</v>
      </c>
      <c r="E23" s="27">
        <v>6</v>
      </c>
      <c r="F23" s="43">
        <f t="shared" si="1"/>
        <v>6189</v>
      </c>
      <c r="G23" s="3">
        <v>567</v>
      </c>
      <c r="H23" s="110">
        <f t="shared" si="2"/>
        <v>5</v>
      </c>
      <c r="I23" s="6">
        <f t="shared" si="3"/>
        <v>-125</v>
      </c>
      <c r="J23" s="7">
        <f t="shared" si="4"/>
        <v>123</v>
      </c>
      <c r="K23" s="9">
        <f t="shared" si="5"/>
        <v>1</v>
      </c>
      <c r="M23" s="53">
        <f t="shared" si="14"/>
        <v>9.1690544412607461E-3</v>
      </c>
      <c r="N23" s="52">
        <f t="shared" si="15"/>
        <v>3.7431209350980129E-3</v>
      </c>
      <c r="O23" s="52">
        <f t="shared" si="16"/>
        <v>3.5927799392047129E-5</v>
      </c>
      <c r="P23" s="119">
        <f t="shared" si="17"/>
        <v>0.21530085959885809</v>
      </c>
      <c r="Q23" s="144">
        <f t="shared" si="7"/>
        <v>3.7580598266675162E-5</v>
      </c>
      <c r="R23" s="52">
        <f t="shared" si="8"/>
        <v>0.70680153833508053</v>
      </c>
      <c r="S23" s="100">
        <f t="shared" si="9"/>
        <v>-425.39000633497341</v>
      </c>
      <c r="T23" s="152">
        <f t="shared" si="10"/>
        <v>567</v>
      </c>
      <c r="U23" s="84">
        <f t="shared" si="11"/>
        <v>583</v>
      </c>
      <c r="V23" s="70">
        <f t="shared" si="18"/>
        <v>0.97178130511463845</v>
      </c>
      <c r="W23" s="56">
        <f>SUM(V$17:V23)/COUNT(V$17:V23)</f>
        <v>0.92946678295143592</v>
      </c>
      <c r="X23" s="152">
        <f t="shared" si="12"/>
        <v>5</v>
      </c>
      <c r="Y23" s="148">
        <f t="shared" si="13"/>
        <v>7</v>
      </c>
      <c r="Z23" s="70">
        <f t="shared" si="19"/>
        <v>0.6</v>
      </c>
      <c r="AA23" s="56">
        <f>SUM(Z$17:Z23)/COUNT(Z$17:Z23)</f>
        <v>0.72857142857142854</v>
      </c>
    </row>
    <row r="24" spans="2:27" x14ac:dyDescent="0.25">
      <c r="B24" s="105">
        <v>43911</v>
      </c>
      <c r="C24" s="5">
        <f t="shared" si="0"/>
        <v>739</v>
      </c>
      <c r="D24" s="2">
        <v>6</v>
      </c>
      <c r="E24" s="24">
        <v>12</v>
      </c>
      <c r="F24" s="44">
        <f t="shared" si="1"/>
        <v>6023</v>
      </c>
      <c r="G24" s="2">
        <v>721</v>
      </c>
      <c r="H24" s="109">
        <f t="shared" si="2"/>
        <v>6</v>
      </c>
      <c r="I24" s="5">
        <f t="shared" si="3"/>
        <v>-166</v>
      </c>
      <c r="J24" s="8">
        <f t="shared" si="4"/>
        <v>154</v>
      </c>
      <c r="K24" s="10">
        <f t="shared" si="5"/>
        <v>1</v>
      </c>
      <c r="M24" s="29">
        <f t="shared" si="14"/>
        <v>9.1690544412607461E-3</v>
      </c>
      <c r="N24" s="28">
        <f t="shared" si="15"/>
        <v>-3.0056154099885142E-3</v>
      </c>
      <c r="O24" s="28">
        <f t="shared" si="16"/>
        <v>3.7484127986212519E-5</v>
      </c>
      <c r="P24" s="118">
        <f t="shared" si="17"/>
        <v>-0.53701050620821411</v>
      </c>
      <c r="Q24" s="143">
        <f t="shared" si="7"/>
        <v>3.7580598266675162E-5</v>
      </c>
      <c r="R24" s="28">
        <f t="shared" si="8"/>
        <v>0.70687889669354131</v>
      </c>
      <c r="S24" s="99">
        <f t="shared" si="9"/>
        <v>-543.23453511695925</v>
      </c>
      <c r="T24" s="151">
        <f t="shared" si="10"/>
        <v>721</v>
      </c>
      <c r="U24" s="86">
        <f t="shared" si="11"/>
        <v>739</v>
      </c>
      <c r="V24" s="69">
        <f t="shared" si="18"/>
        <v>0.97503467406380029</v>
      </c>
      <c r="W24" s="55">
        <f>SUM(V$17:V24)/COUNT(V$17:V24)</f>
        <v>0.93516276934048148</v>
      </c>
      <c r="X24" s="151">
        <f t="shared" si="12"/>
        <v>6</v>
      </c>
      <c r="Y24" s="147">
        <f t="shared" si="13"/>
        <v>9</v>
      </c>
      <c r="Z24" s="69">
        <f t="shared" si="19"/>
        <v>0.5</v>
      </c>
      <c r="AA24" s="55">
        <f>SUM(Z$17:Z24)/COUNT(Z$17:Z24)</f>
        <v>0.7</v>
      </c>
    </row>
    <row r="25" spans="2:27" x14ac:dyDescent="0.25">
      <c r="B25" s="106">
        <v>43912</v>
      </c>
      <c r="C25" s="6">
        <f t="shared" si="0"/>
        <v>915</v>
      </c>
      <c r="D25" s="3">
        <v>16</v>
      </c>
      <c r="E25" s="19">
        <v>14</v>
      </c>
      <c r="F25" s="88">
        <f t="shared" si="1"/>
        <v>5855</v>
      </c>
      <c r="G25" s="3">
        <v>885</v>
      </c>
      <c r="H25" s="110">
        <f t="shared" si="2"/>
        <v>16</v>
      </c>
      <c r="I25" s="116">
        <f t="shared" ref="I25" si="20">F25-F24</f>
        <v>-168</v>
      </c>
      <c r="J25" s="12">
        <f t="shared" ref="J25:J56" si="21">G25-G24</f>
        <v>164</v>
      </c>
      <c r="K25" s="13">
        <f t="shared" ref="K25" si="22">H25-H24</f>
        <v>10</v>
      </c>
      <c r="M25" s="53">
        <f t="shared" si="14"/>
        <v>9.1690544412607461E-3</v>
      </c>
      <c r="N25" s="52">
        <f t="shared" si="15"/>
        <v>8.05724183704855E-3</v>
      </c>
      <c r="O25" s="52">
        <f t="shared" si="16"/>
        <v>3.1839888482918705E-5</v>
      </c>
      <c r="P25" s="119">
        <f t="shared" si="17"/>
        <v>-0.18850286532951444</v>
      </c>
      <c r="Q25" s="144">
        <f t="shared" si="7"/>
        <v>3.7580598266675162E-5</v>
      </c>
      <c r="R25" s="52">
        <f t="shared" si="8"/>
        <v>0.70733300307040303</v>
      </c>
      <c r="S25" s="100">
        <f t="shared" si="9"/>
        <v>-690.77971749440496</v>
      </c>
      <c r="T25" s="152">
        <f t="shared" si="10"/>
        <v>885</v>
      </c>
      <c r="U25" s="84">
        <f t="shared" si="11"/>
        <v>930</v>
      </c>
      <c r="V25" s="70">
        <f t="shared" si="18"/>
        <v>0.94915254237288138</v>
      </c>
      <c r="W25" s="56">
        <f>SUM(V$17:V25)/COUNT(V$17:V25)</f>
        <v>0.9367171885663037</v>
      </c>
      <c r="X25" s="152">
        <f t="shared" si="12"/>
        <v>16</v>
      </c>
      <c r="Y25" s="148">
        <f t="shared" si="13"/>
        <v>11</v>
      </c>
      <c r="Z25" s="70">
        <f t="shared" si="19"/>
        <v>0.6875</v>
      </c>
      <c r="AA25" s="56">
        <f>SUM(Z$17:Z25)/COUNT(Z$17:Z25)</f>
        <v>0.69861111111111107</v>
      </c>
    </row>
    <row r="26" spans="2:27" x14ac:dyDescent="0.25">
      <c r="B26" s="105">
        <v>43913</v>
      </c>
      <c r="C26" s="76">
        <f t="shared" si="0"/>
        <v>1208</v>
      </c>
      <c r="D26" s="18">
        <v>19</v>
      </c>
      <c r="E26" s="17">
        <v>19</v>
      </c>
      <c r="F26" s="73">
        <f t="shared" si="1"/>
        <v>5560</v>
      </c>
      <c r="G26" s="18">
        <v>1170</v>
      </c>
      <c r="H26" s="111">
        <f t="shared" si="2"/>
        <v>19</v>
      </c>
      <c r="I26" s="25">
        <f t="shared" ref="I26" si="23">F26-F25</f>
        <v>-295</v>
      </c>
      <c r="J26" s="18">
        <f t="shared" si="21"/>
        <v>285</v>
      </c>
      <c r="K26" s="17">
        <f t="shared" ref="K26" si="24">H26-H25</f>
        <v>3</v>
      </c>
      <c r="M26" s="29">
        <f t="shared" si="14"/>
        <v>9.1690544412607461E-3</v>
      </c>
      <c r="N26" s="28">
        <f t="shared" si="15"/>
        <v>1.6675238165209519E-3</v>
      </c>
      <c r="O26" s="28">
        <f t="shared" si="16"/>
        <v>4.5160301117712837E-5</v>
      </c>
      <c r="P26" s="118">
        <f t="shared" si="17"/>
        <v>-6.4379429950236045E-2</v>
      </c>
      <c r="Q26" s="143">
        <f t="shared" si="7"/>
        <v>3.7580598266675162E-5</v>
      </c>
      <c r="R26" s="28">
        <f t="shared" si="8"/>
        <v>0.70750378982556916</v>
      </c>
      <c r="S26" s="99">
        <f t="shared" si="9"/>
        <v>-847.9057558703862</v>
      </c>
      <c r="T26" s="151">
        <f t="shared" si="10"/>
        <v>1170</v>
      </c>
      <c r="U26" s="86">
        <f t="shared" si="11"/>
        <v>1130</v>
      </c>
      <c r="V26" s="69">
        <f t="shared" si="18"/>
        <v>0.96581196581196582</v>
      </c>
      <c r="W26" s="55">
        <f>SUM(V$17:V26)/COUNT(V$17:V26)</f>
        <v>0.93962666629086988</v>
      </c>
      <c r="X26" s="151">
        <f t="shared" si="12"/>
        <v>19</v>
      </c>
      <c r="Y26" s="147">
        <f t="shared" si="13"/>
        <v>23</v>
      </c>
      <c r="Z26" s="69">
        <f t="shared" si="19"/>
        <v>0.78947368421052633</v>
      </c>
      <c r="AA26" s="55">
        <f>SUM(Z$17:Z26)/COUNT(Z$17:Z26)</f>
        <v>0.70769736842105258</v>
      </c>
    </row>
    <row r="27" spans="2:27" x14ac:dyDescent="0.25">
      <c r="B27" s="106">
        <v>43914</v>
      </c>
      <c r="C27" s="26">
        <f t="shared" si="0"/>
        <v>1415</v>
      </c>
      <c r="D27" s="15">
        <v>19</v>
      </c>
      <c r="E27" s="16">
        <v>22</v>
      </c>
      <c r="F27" s="74">
        <f t="shared" si="1"/>
        <v>5350</v>
      </c>
      <c r="G27" s="11">
        <v>1374</v>
      </c>
      <c r="H27" s="87">
        <f t="shared" si="2"/>
        <v>19</v>
      </c>
      <c r="I27" s="26">
        <f t="shared" ref="I27" si="25">F27-F26</f>
        <v>-210</v>
      </c>
      <c r="J27" s="11">
        <f t="shared" ref="J27" si="26">G27-G26</f>
        <v>204</v>
      </c>
      <c r="K27" s="16">
        <f t="shared" ref="K27" si="27">H27-H26</f>
        <v>0</v>
      </c>
      <c r="M27" s="53">
        <f t="shared" si="14"/>
        <v>9.1690544412607461E-3</v>
      </c>
      <c r="N27" s="52">
        <f t="shared" si="15"/>
        <v>2.4645170439141994E-3</v>
      </c>
      <c r="O27" s="52">
        <f t="shared" si="16"/>
        <v>2.9004888433246834E-5</v>
      </c>
      <c r="P27" s="119">
        <f t="shared" si="17"/>
        <v>0.16905444126074462</v>
      </c>
      <c r="Q27" s="144">
        <f t="shared" si="7"/>
        <v>3.7580598266675162E-5</v>
      </c>
      <c r="R27" s="52">
        <f t="shared" si="8"/>
        <v>0.70788656410831197</v>
      </c>
      <c r="S27" s="100">
        <f t="shared" si="9"/>
        <v>-1120.9601518286461</v>
      </c>
      <c r="T27" s="152">
        <v>1374</v>
      </c>
      <c r="U27" s="26">
        <f t="shared" ref="U27:U58" si="28">INT(((-R27+SQRT((R27^2)-(4*Q27*S27)))/(2*Q27)))</f>
        <v>1468</v>
      </c>
      <c r="V27" s="70">
        <f t="shared" si="18"/>
        <v>0.93158660844250363</v>
      </c>
      <c r="W27" s="56">
        <f>SUM(V$17:V27)/COUNT(V$17:V27)</f>
        <v>0.93889575194101837</v>
      </c>
      <c r="X27" s="152">
        <f t="shared" si="12"/>
        <v>19</v>
      </c>
      <c r="Y27" s="74">
        <f t="shared" si="13"/>
        <v>28</v>
      </c>
      <c r="Z27" s="70">
        <f t="shared" si="19"/>
        <v>0.52631578947368429</v>
      </c>
      <c r="AA27" s="56">
        <f>SUM(Z$17:Z27)/COUNT(Z$17:Z27)</f>
        <v>0.69120813397129188</v>
      </c>
    </row>
    <row r="28" spans="2:27" x14ac:dyDescent="0.25">
      <c r="B28" s="105">
        <v>43915</v>
      </c>
      <c r="C28" s="25">
        <f t="shared" si="0"/>
        <v>1653</v>
      </c>
      <c r="D28" s="4">
        <v>25</v>
      </c>
      <c r="E28" s="17">
        <v>30</v>
      </c>
      <c r="F28" s="73">
        <f t="shared" si="1"/>
        <v>5110</v>
      </c>
      <c r="G28" s="18">
        <v>1598</v>
      </c>
      <c r="H28" s="112">
        <f t="shared" si="2"/>
        <v>25</v>
      </c>
      <c r="I28" s="25">
        <f t="shared" ref="I28" si="29">F28-F27</f>
        <v>-240</v>
      </c>
      <c r="J28" s="18">
        <f t="shared" ref="J28" si="30">G28-G27</f>
        <v>224</v>
      </c>
      <c r="K28" s="17">
        <f t="shared" ref="K28" si="31">H28-H27</f>
        <v>6</v>
      </c>
      <c r="M28" s="29">
        <f t="shared" si="14"/>
        <v>9.1690544412607461E-3</v>
      </c>
      <c r="N28" s="28">
        <f t="shared" si="15"/>
        <v>1.5273389731433637E-3</v>
      </c>
      <c r="O28" s="28">
        <f t="shared" si="16"/>
        <v>2.892699305125188E-5</v>
      </c>
      <c r="P28" s="118">
        <f t="shared" si="17"/>
        <v>-0.15154154727793639</v>
      </c>
      <c r="Q28" s="143">
        <f t="shared" si="7"/>
        <v>3.7580598266675162E-5</v>
      </c>
      <c r="R28" s="28">
        <f t="shared" si="8"/>
        <v>0.70811261291935257</v>
      </c>
      <c r="S28" s="99">
        <f t="shared" si="9"/>
        <v>-1316.4096141987691</v>
      </c>
      <c r="T28" s="153">
        <v>1598</v>
      </c>
      <c r="U28" s="86">
        <f t="shared" si="28"/>
        <v>1704</v>
      </c>
      <c r="V28" s="77">
        <f t="shared" si="18"/>
        <v>0.93366708385481856</v>
      </c>
      <c r="W28" s="78">
        <f>SUM(V$17:V28)/COUNT(V$17:V28)</f>
        <v>0.93846002960050168</v>
      </c>
      <c r="X28" s="153">
        <f t="shared" si="12"/>
        <v>25</v>
      </c>
      <c r="Y28" s="147">
        <f t="shared" si="13"/>
        <v>29</v>
      </c>
      <c r="Z28" s="77">
        <f t="shared" si="19"/>
        <v>0.84</v>
      </c>
      <c r="AA28" s="78">
        <f>SUM(Z$17:Z28)/COUNT(Z$17:Z28)</f>
        <v>0.70360745614035081</v>
      </c>
    </row>
    <row r="29" spans="2:27" x14ac:dyDescent="0.25">
      <c r="B29" s="106">
        <v>43916</v>
      </c>
      <c r="C29" s="26">
        <f t="shared" si="0"/>
        <v>1915</v>
      </c>
      <c r="D29" s="15">
        <v>47</v>
      </c>
      <c r="E29" s="16">
        <v>36</v>
      </c>
      <c r="F29" s="74">
        <f t="shared" si="1"/>
        <v>4864</v>
      </c>
      <c r="G29" s="11">
        <v>1832</v>
      </c>
      <c r="H29" s="87">
        <f t="shared" si="2"/>
        <v>47</v>
      </c>
      <c r="I29" s="26">
        <f t="shared" ref="I29" si="32">F29-F28</f>
        <v>-246</v>
      </c>
      <c r="J29" s="11">
        <f t="shared" ref="J29" si="33">G29-G28</f>
        <v>234</v>
      </c>
      <c r="K29" s="16">
        <f t="shared" ref="K29" si="34">H29-H28</f>
        <v>22</v>
      </c>
      <c r="M29" s="53">
        <f t="shared" si="14"/>
        <v>9.1690544412607461E-3</v>
      </c>
      <c r="N29" s="52">
        <f t="shared" si="15"/>
        <v>7.4314010084958904E-3</v>
      </c>
      <c r="O29" s="52">
        <f t="shared" si="16"/>
        <v>2.6617374809762799E-5</v>
      </c>
      <c r="P29" s="119">
        <f t="shared" si="17"/>
        <v>-0.18758763640797446</v>
      </c>
      <c r="Q29" s="144">
        <f t="shared" si="7"/>
        <v>3.7580598266675162E-5</v>
      </c>
      <c r="R29" s="52">
        <f t="shared" si="8"/>
        <v>0.70872746227747774</v>
      </c>
      <c r="S29" s="100">
        <f t="shared" si="9"/>
        <v>-1531.0207885659629</v>
      </c>
      <c r="T29" s="154">
        <v>1832</v>
      </c>
      <c r="U29" s="84">
        <f t="shared" si="28"/>
        <v>1957</v>
      </c>
      <c r="V29" s="70">
        <f t="shared" si="18"/>
        <v>0.93176855895196509</v>
      </c>
      <c r="W29" s="56">
        <f>SUM(V$17:V29)/COUNT(V$17:V29)</f>
        <v>0.93794530108907581</v>
      </c>
      <c r="X29" s="154">
        <f t="shared" si="12"/>
        <v>47</v>
      </c>
      <c r="Y29" s="148">
        <f t="shared" si="13"/>
        <v>37</v>
      </c>
      <c r="Z29" s="70">
        <f t="shared" si="19"/>
        <v>0.78723404255319152</v>
      </c>
      <c r="AA29" s="56">
        <f>SUM(Z$17:Z29)/COUNT(Z$17:Z29)</f>
        <v>0.71004027047980012</v>
      </c>
    </row>
    <row r="30" spans="2:27" x14ac:dyDescent="0.25">
      <c r="B30" s="105">
        <v>43917</v>
      </c>
      <c r="C30" s="25">
        <f t="shared" si="0"/>
        <v>2322</v>
      </c>
      <c r="D30" s="4">
        <v>67</v>
      </c>
      <c r="E30" s="17">
        <v>44</v>
      </c>
      <c r="F30" s="73">
        <f t="shared" si="1"/>
        <v>4469</v>
      </c>
      <c r="G30" s="18">
        <v>2211</v>
      </c>
      <c r="H30" s="112">
        <f t="shared" si="2"/>
        <v>67</v>
      </c>
      <c r="I30" s="25">
        <f t="shared" ref="I30" si="35">F30-F29</f>
        <v>-395</v>
      </c>
      <c r="J30" s="18">
        <f t="shared" ref="J30" si="36">G30-G29</f>
        <v>379</v>
      </c>
      <c r="K30" s="17">
        <f t="shared" ref="K30" si="37">H30-H29</f>
        <v>20</v>
      </c>
      <c r="M30" s="29">
        <f t="shared" si="14"/>
        <v>9.1690544412607461E-3</v>
      </c>
      <c r="N30" s="28">
        <f t="shared" si="15"/>
        <v>5.6280203566693755E-3</v>
      </c>
      <c r="O30" s="28">
        <f t="shared" si="16"/>
        <v>3.9148955719888278E-5</v>
      </c>
      <c r="P30" s="118">
        <f t="shared" si="17"/>
        <v>-0.12195184535773815</v>
      </c>
      <c r="Q30" s="143">
        <f t="shared" si="7"/>
        <v>3.7580598266675162E-5</v>
      </c>
      <c r="R30" s="28">
        <f t="shared" si="8"/>
        <v>0.70922375250473146</v>
      </c>
      <c r="S30" s="99">
        <f t="shared" si="9"/>
        <v>-1755.212818931692</v>
      </c>
      <c r="T30" s="155">
        <f t="shared" ref="T30:T48" si="38">G30</f>
        <v>2211</v>
      </c>
      <c r="U30" s="86">
        <f t="shared" si="28"/>
        <v>2214</v>
      </c>
      <c r="V30" s="69">
        <f t="shared" si="18"/>
        <v>0.99864314789687925</v>
      </c>
      <c r="W30" s="55">
        <f>SUM(V$17:V30)/COUNT(V$17:V30)</f>
        <v>0.94228086157534752</v>
      </c>
      <c r="X30" s="155">
        <f t="shared" si="12"/>
        <v>67</v>
      </c>
      <c r="Y30" s="147">
        <f t="shared" si="13"/>
        <v>62</v>
      </c>
      <c r="Z30" s="69">
        <f t="shared" si="19"/>
        <v>0.92537313432835822</v>
      </c>
      <c r="AA30" s="55">
        <f>SUM(Z$17:Z30)/COUNT(Z$17:Z30)</f>
        <v>0.72542118932612565</v>
      </c>
    </row>
    <row r="31" spans="2:27" x14ac:dyDescent="0.25">
      <c r="B31" s="107">
        <v>43918</v>
      </c>
      <c r="C31" s="26">
        <f t="shared" si="0"/>
        <v>2772</v>
      </c>
      <c r="D31" s="15">
        <v>95</v>
      </c>
      <c r="E31" s="19">
        <v>50</v>
      </c>
      <c r="F31" s="88">
        <f t="shared" si="1"/>
        <v>4041</v>
      </c>
      <c r="G31" s="15">
        <v>2627</v>
      </c>
      <c r="H31" s="113">
        <f t="shared" si="2"/>
        <v>95</v>
      </c>
      <c r="I31" s="14">
        <f t="shared" ref="I31:I58" si="39">F31-F30</f>
        <v>-428</v>
      </c>
      <c r="J31" s="15">
        <f t="shared" si="21"/>
        <v>416</v>
      </c>
      <c r="K31" s="19">
        <f t="shared" ref="K31:K58" si="40">H31-H30</f>
        <v>28</v>
      </c>
      <c r="M31" s="53">
        <f t="shared" si="14"/>
        <v>9.1690544412607461E-3</v>
      </c>
      <c r="N31" s="52">
        <f t="shared" si="15"/>
        <v>7.7956159476801961E-3</v>
      </c>
      <c r="O31" s="52">
        <f t="shared" si="16"/>
        <v>3.9527091593865213E-5</v>
      </c>
      <c r="P31" s="119">
        <f t="shared" si="17"/>
        <v>-8.8336600814356736E-2</v>
      </c>
      <c r="Q31" s="144">
        <f t="shared" si="7"/>
        <v>3.7580598266675162E-5</v>
      </c>
      <c r="R31" s="52">
        <f t="shared" si="8"/>
        <v>0.70986672442978449</v>
      </c>
      <c r="S31" s="100">
        <f t="shared" si="9"/>
        <v>-2118.3272612761853</v>
      </c>
      <c r="T31" s="154">
        <f t="shared" si="38"/>
        <v>2627</v>
      </c>
      <c r="U31" s="84">
        <f t="shared" si="28"/>
        <v>2620</v>
      </c>
      <c r="V31" s="70">
        <f t="shared" si="18"/>
        <v>0.99733536353254659</v>
      </c>
      <c r="W31" s="56">
        <f>SUM(V$17:V31)/COUNT(V$17:V31)</f>
        <v>0.94595116170582749</v>
      </c>
      <c r="X31" s="154">
        <f t="shared" si="12"/>
        <v>95</v>
      </c>
      <c r="Y31" s="148">
        <f t="shared" si="13"/>
        <v>85</v>
      </c>
      <c r="Z31" s="70">
        <f t="shared" si="19"/>
        <v>0.89473684210526316</v>
      </c>
      <c r="AA31" s="56">
        <f>SUM(Z$17:Z31)/COUNT(Z$17:Z31)</f>
        <v>0.73670889951140162</v>
      </c>
    </row>
    <row r="32" spans="2:27" x14ac:dyDescent="0.25">
      <c r="B32" s="105">
        <v>43919</v>
      </c>
      <c r="C32" s="25">
        <f t="shared" si="0"/>
        <v>3139</v>
      </c>
      <c r="D32" s="4">
        <v>153</v>
      </c>
      <c r="E32" s="17">
        <v>61</v>
      </c>
      <c r="F32" s="73">
        <f t="shared" si="1"/>
        <v>3721</v>
      </c>
      <c r="G32" s="18">
        <v>2925</v>
      </c>
      <c r="H32" s="112">
        <f t="shared" si="2"/>
        <v>153</v>
      </c>
      <c r="I32" s="25">
        <f t="shared" si="39"/>
        <v>-320</v>
      </c>
      <c r="J32" s="18">
        <f t="shared" si="21"/>
        <v>298</v>
      </c>
      <c r="K32" s="17">
        <f t="shared" si="40"/>
        <v>58</v>
      </c>
      <c r="M32" s="29">
        <f t="shared" si="14"/>
        <v>9.1690544412607461E-3</v>
      </c>
      <c r="N32" s="28">
        <f t="shared" si="15"/>
        <v>1.09781794137095E-2</v>
      </c>
      <c r="O32" s="28">
        <f t="shared" si="16"/>
        <v>2.6893635288334618E-5</v>
      </c>
      <c r="P32" s="118">
        <f t="shared" si="17"/>
        <v>-0.17837706238178191</v>
      </c>
      <c r="Q32" s="143">
        <f t="shared" si="7"/>
        <v>3.7580598266675162E-5</v>
      </c>
      <c r="R32" s="28">
        <f t="shared" si="8"/>
        <v>0.71037506718572174</v>
      </c>
      <c r="S32" s="99">
        <f t="shared" si="9"/>
        <v>-2516.8908708152594</v>
      </c>
      <c r="T32" s="155">
        <f t="shared" si="38"/>
        <v>2925</v>
      </c>
      <c r="U32" s="86">
        <f t="shared" si="28"/>
        <v>3050</v>
      </c>
      <c r="V32" s="69">
        <f t="shared" si="18"/>
        <v>0.95726495726495731</v>
      </c>
      <c r="W32" s="55">
        <f>SUM(V$17:V32)/COUNT(V$17:V32)</f>
        <v>0.94665827392827306</v>
      </c>
      <c r="X32" s="155">
        <f t="shared" si="12"/>
        <v>153</v>
      </c>
      <c r="Y32" s="147">
        <f t="shared" si="13"/>
        <v>116</v>
      </c>
      <c r="Z32" s="69">
        <f t="shared" si="19"/>
        <v>0.75816993464052285</v>
      </c>
      <c r="AA32" s="55">
        <f>SUM(Z$17:Z32)/COUNT(Z$17:Z32)</f>
        <v>0.73805021420697159</v>
      </c>
    </row>
    <row r="33" spans="2:27" x14ac:dyDescent="0.25">
      <c r="B33" s="106">
        <v>43920</v>
      </c>
      <c r="C33" s="26">
        <f t="shared" si="0"/>
        <v>3723</v>
      </c>
      <c r="D33" s="15">
        <v>168</v>
      </c>
      <c r="E33" s="19">
        <v>79</v>
      </c>
      <c r="F33" s="88">
        <f t="shared" si="1"/>
        <v>3134</v>
      </c>
      <c r="G33" s="15">
        <v>3476</v>
      </c>
      <c r="H33" s="113">
        <f t="shared" si="2"/>
        <v>168</v>
      </c>
      <c r="I33" s="14">
        <f t="shared" si="39"/>
        <v>-587</v>
      </c>
      <c r="J33" s="15">
        <f t="shared" si="21"/>
        <v>551</v>
      </c>
      <c r="K33" s="19">
        <f t="shared" si="40"/>
        <v>15</v>
      </c>
      <c r="M33" s="53">
        <f t="shared" si="14"/>
        <v>9.1690544412607461E-3</v>
      </c>
      <c r="N33" s="52">
        <f t="shared" si="15"/>
        <v>1.7853904464836246E-3</v>
      </c>
      <c r="O33" s="52">
        <f t="shared" si="16"/>
        <v>5.2935290074215279E-5</v>
      </c>
      <c r="P33" s="119">
        <f t="shared" si="17"/>
        <v>-6.1514190203302142E-2</v>
      </c>
      <c r="Q33" s="144">
        <f t="shared" si="7"/>
        <v>3.7580598266675162E-5</v>
      </c>
      <c r="R33" s="52">
        <f t="shared" si="8"/>
        <v>0.71132042060347711</v>
      </c>
      <c r="S33" s="100">
        <f t="shared" si="9"/>
        <v>-2802.4003795716153</v>
      </c>
      <c r="T33" s="154">
        <f t="shared" si="38"/>
        <v>3476</v>
      </c>
      <c r="U33" s="84">
        <f t="shared" si="28"/>
        <v>3347</v>
      </c>
      <c r="V33" s="70">
        <f t="shared" si="18"/>
        <v>0.96288837744533951</v>
      </c>
      <c r="W33" s="56">
        <f>SUM(V$17:V33)/COUNT(V$17:V33)</f>
        <v>0.9476129858998652</v>
      </c>
      <c r="X33" s="154">
        <f t="shared" si="12"/>
        <v>168</v>
      </c>
      <c r="Y33" s="148">
        <f t="shared" si="13"/>
        <v>180</v>
      </c>
      <c r="Z33" s="70">
        <f t="shared" si="19"/>
        <v>0.9285714285714286</v>
      </c>
      <c r="AA33" s="56">
        <f>SUM(Z$17:Z33)/COUNT(Z$17:Z33)</f>
        <v>0.7492573444637044</v>
      </c>
    </row>
    <row r="34" spans="2:27" x14ac:dyDescent="0.25">
      <c r="B34" s="105">
        <v>43921</v>
      </c>
      <c r="C34" s="25">
        <f t="shared" si="0"/>
        <v>4039</v>
      </c>
      <c r="D34" s="4">
        <v>187</v>
      </c>
      <c r="E34" s="17">
        <v>94</v>
      </c>
      <c r="F34" s="73">
        <f t="shared" si="1"/>
        <v>2822</v>
      </c>
      <c r="G34" s="4">
        <v>3758</v>
      </c>
      <c r="H34" s="112">
        <f t="shared" si="2"/>
        <v>187</v>
      </c>
      <c r="I34" s="25">
        <f t="shared" si="39"/>
        <v>-312</v>
      </c>
      <c r="J34" s="4">
        <f t="shared" si="21"/>
        <v>282</v>
      </c>
      <c r="K34" s="17">
        <f t="shared" si="40"/>
        <v>19</v>
      </c>
      <c r="M34" s="29">
        <f t="shared" si="14"/>
        <v>9.1690544412607461E-3</v>
      </c>
      <c r="N34" s="28">
        <f t="shared" si="15"/>
        <v>3.3491111988788774E-3</v>
      </c>
      <c r="O34" s="28">
        <f t="shared" si="16"/>
        <v>2.8653386991745376E-5</v>
      </c>
      <c r="P34" s="118">
        <f t="shared" si="17"/>
        <v>-4.3468734198550338E-2</v>
      </c>
      <c r="Q34" s="143">
        <f t="shared" si="7"/>
        <v>3.7580598266675162E-5</v>
      </c>
      <c r="R34" s="28">
        <f t="shared" si="8"/>
        <v>0.71270684479142932</v>
      </c>
      <c r="S34" s="99">
        <f t="shared" si="9"/>
        <v>-3330.3055450909178</v>
      </c>
      <c r="T34" s="156">
        <f t="shared" si="38"/>
        <v>3758</v>
      </c>
      <c r="U34" s="86">
        <f t="shared" si="28"/>
        <v>3879</v>
      </c>
      <c r="V34" s="69">
        <f t="shared" si="18"/>
        <v>0.96780202235231505</v>
      </c>
      <c r="W34" s="55">
        <f>SUM(V$17:V34)/COUNT(V$17:V34)</f>
        <v>0.94873459903611257</v>
      </c>
      <c r="X34" s="156">
        <f t="shared" si="12"/>
        <v>187</v>
      </c>
      <c r="Y34" s="147">
        <f t="shared" si="13"/>
        <v>197</v>
      </c>
      <c r="Z34" s="69">
        <f t="shared" si="19"/>
        <v>0.946524064171123</v>
      </c>
      <c r="AA34" s="55">
        <f>SUM(Z$17:Z34)/COUNT(Z$17:Z34)</f>
        <v>0.76021660666967206</v>
      </c>
    </row>
    <row r="35" spans="2:27" x14ac:dyDescent="0.25">
      <c r="B35" s="106">
        <v>43922</v>
      </c>
      <c r="C35" s="26">
        <f t="shared" si="0"/>
        <v>4432</v>
      </c>
      <c r="D35" s="15">
        <v>259</v>
      </c>
      <c r="E35" s="19">
        <v>115</v>
      </c>
      <c r="F35" s="74">
        <f t="shared" si="1"/>
        <v>2480</v>
      </c>
      <c r="G35" s="11">
        <v>4058</v>
      </c>
      <c r="H35" s="87">
        <f t="shared" si="2"/>
        <v>259</v>
      </c>
      <c r="I35" s="26">
        <f t="shared" si="39"/>
        <v>-342</v>
      </c>
      <c r="J35" s="11">
        <f t="shared" si="21"/>
        <v>300</v>
      </c>
      <c r="K35" s="16">
        <f t="shared" si="40"/>
        <v>72</v>
      </c>
      <c r="M35" s="53">
        <f t="shared" si="14"/>
        <v>9.1690544412607461E-3</v>
      </c>
      <c r="N35" s="52">
        <f t="shared" si="15"/>
        <v>8.5735347490047617E-3</v>
      </c>
      <c r="O35" s="52">
        <f t="shared" si="16"/>
        <v>3.0049823815876922E-5</v>
      </c>
      <c r="P35" s="119">
        <f t="shared" si="17"/>
        <v>-0.15283158721554133</v>
      </c>
      <c r="Q35" s="144">
        <f t="shared" si="7"/>
        <v>3.7580598266675162E-5</v>
      </c>
      <c r="R35" s="52">
        <f t="shared" si="8"/>
        <v>0.71387525518746331</v>
      </c>
      <c r="S35" s="100">
        <f t="shared" si="9"/>
        <v>-3600.4856842496174</v>
      </c>
      <c r="T35" s="154">
        <f t="shared" si="38"/>
        <v>4058</v>
      </c>
      <c r="U35" s="84">
        <f t="shared" si="28"/>
        <v>4140</v>
      </c>
      <c r="V35" s="70">
        <f t="shared" si="18"/>
        <v>0.97979300147856085</v>
      </c>
      <c r="W35" s="56">
        <f>SUM(V$17:V35)/COUNT(V$17:V35)</f>
        <v>0.95036925179624143</v>
      </c>
      <c r="X35" s="154">
        <f t="shared" si="12"/>
        <v>259</v>
      </c>
      <c r="Y35" s="148">
        <f t="shared" si="13"/>
        <v>219</v>
      </c>
      <c r="Z35" s="70">
        <f t="shared" si="19"/>
        <v>0.84555984555984554</v>
      </c>
      <c r="AA35" s="56">
        <f>SUM(Z$17:Z35)/COUNT(Z$17:Z35)</f>
        <v>0.76470835608494436</v>
      </c>
    </row>
    <row r="36" spans="2:27" x14ac:dyDescent="0.25">
      <c r="B36" s="105">
        <v>43923</v>
      </c>
      <c r="C36" s="25">
        <f t="shared" si="0"/>
        <v>4842</v>
      </c>
      <c r="D36" s="4">
        <v>333</v>
      </c>
      <c r="E36" s="17">
        <v>130</v>
      </c>
      <c r="F36" s="73">
        <f t="shared" si="1"/>
        <v>2129</v>
      </c>
      <c r="G36" s="18">
        <v>4379</v>
      </c>
      <c r="H36" s="112">
        <f t="shared" si="2"/>
        <v>333</v>
      </c>
      <c r="I36" s="25">
        <f t="shared" si="39"/>
        <v>-351</v>
      </c>
      <c r="J36" s="18">
        <f t="shared" si="21"/>
        <v>321</v>
      </c>
      <c r="K36" s="17">
        <f t="shared" si="40"/>
        <v>74</v>
      </c>
      <c r="M36" s="29">
        <f t="shared" si="14"/>
        <v>9.1690544412607461E-3</v>
      </c>
      <c r="N36" s="28">
        <f t="shared" si="15"/>
        <v>9.9571345657936319E-3</v>
      </c>
      <c r="O36" s="28">
        <f t="shared" si="16"/>
        <v>3.4061215253366202E-5</v>
      </c>
      <c r="P36" s="118">
        <f t="shared" si="17"/>
        <v>-0.10045346205804651</v>
      </c>
      <c r="Q36" s="143">
        <f t="shared" si="7"/>
        <v>3.7580598266675162E-5</v>
      </c>
      <c r="R36" s="28">
        <f t="shared" si="8"/>
        <v>0.71560222720894873</v>
      </c>
      <c r="S36" s="99">
        <f t="shared" si="9"/>
        <v>-3887.9113642056805</v>
      </c>
      <c r="T36" s="155">
        <f t="shared" si="38"/>
        <v>4379</v>
      </c>
      <c r="U36" s="86">
        <f t="shared" si="28"/>
        <v>4411</v>
      </c>
      <c r="V36" s="69">
        <f t="shared" si="18"/>
        <v>0.99269239552409227</v>
      </c>
      <c r="W36" s="55">
        <f>SUM(V$17:V36)/COUNT(V$17:V36)</f>
        <v>0.95248540898263401</v>
      </c>
      <c r="X36" s="155">
        <f t="shared" si="12"/>
        <v>333</v>
      </c>
      <c r="Y36" s="147">
        <f t="shared" si="13"/>
        <v>296</v>
      </c>
      <c r="Z36" s="69">
        <f t="shared" si="19"/>
        <v>0.88888888888888884</v>
      </c>
      <c r="AA36" s="55">
        <f>SUM(Z$17:Z36)/COUNT(Z$17:Z36)</f>
        <v>0.77091738272514165</v>
      </c>
    </row>
    <row r="37" spans="2:27" x14ac:dyDescent="0.25">
      <c r="B37" s="106">
        <v>43924</v>
      </c>
      <c r="C37" s="26">
        <f t="shared" si="0"/>
        <v>5219</v>
      </c>
      <c r="D37" s="15">
        <v>435</v>
      </c>
      <c r="E37" s="19">
        <v>149</v>
      </c>
      <c r="F37" s="74">
        <f t="shared" si="1"/>
        <v>1835</v>
      </c>
      <c r="G37" s="11">
        <v>4635</v>
      </c>
      <c r="H37" s="87">
        <f t="shared" si="2"/>
        <v>435</v>
      </c>
      <c r="I37" s="26">
        <f t="shared" si="39"/>
        <v>-294</v>
      </c>
      <c r="J37" s="11">
        <f t="shared" si="21"/>
        <v>256</v>
      </c>
      <c r="K37" s="16">
        <f t="shared" si="40"/>
        <v>102</v>
      </c>
      <c r="M37" s="53">
        <f t="shared" si="14"/>
        <v>9.1690544412607461E-3</v>
      </c>
      <c r="N37" s="52">
        <f t="shared" si="15"/>
        <v>1.1918781663127508E-2</v>
      </c>
      <c r="O37" s="52">
        <f t="shared" si="16"/>
        <v>2.8600655988130539E-5</v>
      </c>
      <c r="P37" s="119">
        <f t="shared" si="17"/>
        <v>-0.1166551394789711</v>
      </c>
      <c r="Q37" s="144">
        <f t="shared" si="7"/>
        <v>3.7580598266675162E-5</v>
      </c>
      <c r="R37" s="52">
        <f t="shared" si="8"/>
        <v>0.71688111911791408</v>
      </c>
      <c r="S37" s="100">
        <f t="shared" si="9"/>
        <v>-4195.4568417586679</v>
      </c>
      <c r="T37" s="154">
        <f t="shared" si="38"/>
        <v>4635</v>
      </c>
      <c r="U37" s="84">
        <f t="shared" si="28"/>
        <v>4696</v>
      </c>
      <c r="V37" s="70">
        <f t="shared" si="18"/>
        <v>0.98683926645091691</v>
      </c>
      <c r="W37" s="56">
        <f>SUM(V$17:V37)/COUNT(V$17:V37)</f>
        <v>0.95412130695731412</v>
      </c>
      <c r="X37" s="154">
        <f t="shared" si="12"/>
        <v>435</v>
      </c>
      <c r="Y37" s="148">
        <f t="shared" si="13"/>
        <v>375</v>
      </c>
      <c r="Z37" s="70">
        <f t="shared" si="19"/>
        <v>0.86206896551724133</v>
      </c>
      <c r="AA37" s="56">
        <f>SUM(Z$17:Z37)/COUNT(Z$17:Z37)</f>
        <v>0.77525793428667011</v>
      </c>
    </row>
    <row r="38" spans="2:27" x14ac:dyDescent="0.25">
      <c r="B38" s="105">
        <v>43925</v>
      </c>
      <c r="C38" s="25">
        <f t="shared" si="0"/>
        <v>5625</v>
      </c>
      <c r="D38" s="4">
        <v>531</v>
      </c>
      <c r="E38" s="17">
        <v>168</v>
      </c>
      <c r="F38" s="115">
        <f t="shared" si="1"/>
        <v>1506</v>
      </c>
      <c r="G38" s="89">
        <v>4926</v>
      </c>
      <c r="H38" s="114">
        <f t="shared" si="2"/>
        <v>531</v>
      </c>
      <c r="I38" s="25">
        <f t="shared" si="39"/>
        <v>-329</v>
      </c>
      <c r="J38" s="18">
        <f t="shared" si="21"/>
        <v>291</v>
      </c>
      <c r="K38" s="17">
        <f t="shared" si="40"/>
        <v>96</v>
      </c>
      <c r="M38" s="29">
        <f t="shared" si="14"/>
        <v>9.1690544412607461E-3</v>
      </c>
      <c r="N38" s="28">
        <f t="shared" si="15"/>
        <v>1.0965847552371082E-2</v>
      </c>
      <c r="O38" s="28">
        <f t="shared" si="16"/>
        <v>3.8032872857557518E-5</v>
      </c>
      <c r="P38" s="118">
        <f t="shared" si="17"/>
        <v>-8.8231643814179889E-2</v>
      </c>
      <c r="Q38" s="143">
        <f t="shared" si="7"/>
        <v>3.7580598266675162E-5</v>
      </c>
      <c r="R38" s="28">
        <f t="shared" si="8"/>
        <v>0.71851765457545613</v>
      </c>
      <c r="S38" s="99">
        <f t="shared" si="9"/>
        <v>-4440.726755321175</v>
      </c>
      <c r="T38" s="155">
        <f t="shared" si="38"/>
        <v>4926</v>
      </c>
      <c r="U38" s="86">
        <f t="shared" si="28"/>
        <v>4916</v>
      </c>
      <c r="V38" s="69">
        <f t="shared" si="18"/>
        <v>0.99796995533901744</v>
      </c>
      <c r="W38" s="55">
        <f>SUM(V$17:V38)/COUNT(V$17:V38)</f>
        <v>0.95611442733830065</v>
      </c>
      <c r="X38" s="155">
        <f t="shared" si="12"/>
        <v>531</v>
      </c>
      <c r="Y38" s="147">
        <f t="shared" si="13"/>
        <v>483</v>
      </c>
      <c r="Z38" s="69">
        <f t="shared" si="19"/>
        <v>0.90960451977401124</v>
      </c>
      <c r="AA38" s="55">
        <f>SUM(Z$17:Z38)/COUNT(Z$17:Z38)</f>
        <v>0.78136459726336749</v>
      </c>
    </row>
    <row r="39" spans="2:27" x14ac:dyDescent="0.25">
      <c r="B39" s="106">
        <v>43926</v>
      </c>
      <c r="C39" s="26">
        <f t="shared" si="0"/>
        <v>5944</v>
      </c>
      <c r="D39" s="15">
        <v>587</v>
      </c>
      <c r="E39" s="19">
        <v>182</v>
      </c>
      <c r="F39" s="88">
        <f t="shared" si="1"/>
        <v>1229</v>
      </c>
      <c r="G39" s="15">
        <v>5175</v>
      </c>
      <c r="H39" s="113">
        <f t="shared" si="2"/>
        <v>587</v>
      </c>
      <c r="I39" s="14">
        <f t="shared" si="39"/>
        <v>-277</v>
      </c>
      <c r="J39" s="15">
        <f t="shared" si="21"/>
        <v>249</v>
      </c>
      <c r="K39" s="19">
        <f t="shared" si="40"/>
        <v>56</v>
      </c>
      <c r="M39" s="53">
        <f t="shared" si="14"/>
        <v>9.1690544412607461E-3</v>
      </c>
      <c r="N39" s="52">
        <f t="shared" si="15"/>
        <v>7.8098639314535664E-3</v>
      </c>
      <c r="O39" s="52">
        <f t="shared" si="16"/>
        <v>4.0256413782581518E-5</v>
      </c>
      <c r="P39" s="119">
        <f t="shared" si="17"/>
        <v>-3.5717528299400163E-2</v>
      </c>
      <c r="Q39" s="144">
        <f t="shared" si="7"/>
        <v>3.7580598266675162E-5</v>
      </c>
      <c r="R39" s="52">
        <f t="shared" si="8"/>
        <v>0.72014213750431466</v>
      </c>
      <c r="S39" s="100">
        <f t="shared" si="9"/>
        <v>-4719.5296648785561</v>
      </c>
      <c r="T39" s="154">
        <f t="shared" si="38"/>
        <v>5175</v>
      </c>
      <c r="U39" s="84">
        <f t="shared" si="28"/>
        <v>5162</v>
      </c>
      <c r="V39" s="70">
        <f t="shared" si="18"/>
        <v>0.99748792270531406</v>
      </c>
      <c r="W39" s="56">
        <f>SUM(V$17:V39)/COUNT(V$17:V39)</f>
        <v>0.95791327496295342</v>
      </c>
      <c r="X39" s="154">
        <f t="shared" si="12"/>
        <v>587</v>
      </c>
      <c r="Y39" s="148">
        <f t="shared" si="13"/>
        <v>585</v>
      </c>
      <c r="Z39" s="70">
        <f t="shared" si="19"/>
        <v>0.99659284497444633</v>
      </c>
      <c r="AA39" s="56">
        <f>SUM(Z$17:Z39)/COUNT(Z$17:Z39)</f>
        <v>0.79072234716384915</v>
      </c>
    </row>
    <row r="40" spans="2:27" x14ac:dyDescent="0.25">
      <c r="B40" s="105">
        <v>43927</v>
      </c>
      <c r="C40" s="25">
        <f t="shared" si="0"/>
        <v>6151</v>
      </c>
      <c r="D40" s="4">
        <v>610</v>
      </c>
      <c r="E40" s="17">
        <v>199</v>
      </c>
      <c r="F40" s="73">
        <f t="shared" si="1"/>
        <v>1028</v>
      </c>
      <c r="G40" s="18">
        <v>5342</v>
      </c>
      <c r="H40" s="112">
        <f t="shared" si="2"/>
        <v>610</v>
      </c>
      <c r="I40" s="25">
        <f t="shared" si="39"/>
        <v>-201</v>
      </c>
      <c r="J40" s="18">
        <f t="shared" si="21"/>
        <v>167</v>
      </c>
      <c r="K40" s="17">
        <f t="shared" si="40"/>
        <v>23</v>
      </c>
      <c r="M40" s="29">
        <f t="shared" si="14"/>
        <v>9.1690544412607461E-3</v>
      </c>
      <c r="N40" s="28">
        <f t="shared" si="15"/>
        <v>4.078454889028825E-3</v>
      </c>
      <c r="O40" s="28">
        <f t="shared" si="16"/>
        <v>3.5362158842565943E-5</v>
      </c>
      <c r="P40" s="118">
        <f t="shared" si="17"/>
        <v>-1.1157405232749306E-2</v>
      </c>
      <c r="Q40" s="143">
        <f t="shared" si="7"/>
        <v>3.7580598266675162E-5</v>
      </c>
      <c r="R40" s="28">
        <f t="shared" si="8"/>
        <v>0.72130952222354949</v>
      </c>
      <c r="S40" s="99">
        <f t="shared" si="9"/>
        <v>-4958.0929792420884</v>
      </c>
      <c r="T40" s="155">
        <f t="shared" si="38"/>
        <v>5342</v>
      </c>
      <c r="U40" s="86">
        <f t="shared" si="28"/>
        <v>5370</v>
      </c>
      <c r="V40" s="69">
        <f t="shared" si="18"/>
        <v>0.99475851740921006</v>
      </c>
      <c r="W40" s="55">
        <f>SUM(V$17:V40)/COUNT(V$17:V40)</f>
        <v>0.95944849339821403</v>
      </c>
      <c r="X40" s="155">
        <f t="shared" si="12"/>
        <v>610</v>
      </c>
      <c r="Y40" s="147">
        <f t="shared" si="13"/>
        <v>644</v>
      </c>
      <c r="Z40" s="69">
        <f t="shared" si="19"/>
        <v>0.94426229508196724</v>
      </c>
      <c r="AA40" s="55">
        <f>SUM(Z$17:Z40)/COUNT(Z$17:Z40)</f>
        <v>0.79711984499377075</v>
      </c>
    </row>
    <row r="41" spans="2:27" x14ac:dyDescent="0.25">
      <c r="B41" s="106">
        <v>43928</v>
      </c>
      <c r="C41" s="26">
        <f t="shared" si="0"/>
        <v>6331</v>
      </c>
      <c r="D41" s="15">
        <v>688</v>
      </c>
      <c r="E41" s="19">
        <v>208</v>
      </c>
      <c r="F41" s="88">
        <f t="shared" si="1"/>
        <v>917</v>
      </c>
      <c r="G41" s="15">
        <v>5435</v>
      </c>
      <c r="H41" s="113">
        <f t="shared" si="2"/>
        <v>688</v>
      </c>
      <c r="I41" s="14">
        <f t="shared" si="39"/>
        <v>-111</v>
      </c>
      <c r="J41" s="15">
        <f t="shared" si="21"/>
        <v>93</v>
      </c>
      <c r="K41" s="19">
        <f t="shared" si="40"/>
        <v>78</v>
      </c>
      <c r="M41" s="53">
        <f t="shared" si="14"/>
        <v>9.1690544412607461E-3</v>
      </c>
      <c r="N41" s="52">
        <f t="shared" si="15"/>
        <v>1.068464768572581E-2</v>
      </c>
      <c r="O41" s="52">
        <f t="shared" si="16"/>
        <v>1.7007330755630362E-5</v>
      </c>
      <c r="P41" s="119">
        <f t="shared" si="17"/>
        <v>-3.8135536749516891E-2</v>
      </c>
      <c r="Q41" s="144">
        <f t="shared" si="7"/>
        <v>3.7580598266675162E-5</v>
      </c>
      <c r="R41" s="52">
        <f t="shared" si="8"/>
        <v>0.7226366668460662</v>
      </c>
      <c r="S41" s="100">
        <f t="shared" si="9"/>
        <v>-5118.0932744176307</v>
      </c>
      <c r="T41" s="154">
        <f t="shared" si="38"/>
        <v>5435</v>
      </c>
      <c r="U41" s="84">
        <f t="shared" si="28"/>
        <v>5505</v>
      </c>
      <c r="V41" s="70">
        <f t="shared" si="18"/>
        <v>0.98712051517939281</v>
      </c>
      <c r="W41" s="56">
        <f>SUM(V$17:V41)/COUNT(V$17:V41)</f>
        <v>0.96055537426946114</v>
      </c>
      <c r="X41" s="154">
        <f t="shared" si="12"/>
        <v>688</v>
      </c>
      <c r="Y41" s="148">
        <f t="shared" si="13"/>
        <v>669</v>
      </c>
      <c r="Z41" s="70">
        <f t="shared" si="19"/>
        <v>0.97238372093023251</v>
      </c>
      <c r="AA41" s="56">
        <f>SUM(Z$17:Z41)/COUNT(Z$17:Z41)</f>
        <v>0.80413040003122915</v>
      </c>
    </row>
    <row r="42" spans="2:27" x14ac:dyDescent="0.25">
      <c r="B42" s="105">
        <v>43929</v>
      </c>
      <c r="C42" s="25">
        <f t="shared" si="0"/>
        <v>6538</v>
      </c>
      <c r="D42" s="4">
        <v>800</v>
      </c>
      <c r="E42" s="17">
        <v>278</v>
      </c>
      <c r="F42" s="73">
        <f t="shared" si="1"/>
        <v>752</v>
      </c>
      <c r="G42" s="18">
        <v>5460</v>
      </c>
      <c r="H42" s="112">
        <f t="shared" si="2"/>
        <v>800</v>
      </c>
      <c r="I42" s="25">
        <f t="shared" si="39"/>
        <v>-165</v>
      </c>
      <c r="J42" s="18">
        <f t="shared" si="21"/>
        <v>25</v>
      </c>
      <c r="K42" s="17">
        <f t="shared" si="40"/>
        <v>112</v>
      </c>
      <c r="M42" s="29">
        <f t="shared" si="14"/>
        <v>9.1690544412607461E-3</v>
      </c>
      <c r="N42" s="28">
        <f t="shared" si="15"/>
        <v>2.6921502566201712E-3</v>
      </c>
      <c r="O42" s="28">
        <f t="shared" si="16"/>
        <v>1.4701673887493554E-5</v>
      </c>
      <c r="P42" s="118">
        <f t="shared" si="17"/>
        <v>-0.13079512893982809</v>
      </c>
      <c r="Q42" s="143">
        <f t="shared" si="7"/>
        <v>3.7580598266675162E-5</v>
      </c>
      <c r="R42" s="28">
        <f t="shared" si="8"/>
        <v>0.72347149615207251</v>
      </c>
      <c r="S42" s="99">
        <f t="shared" si="9"/>
        <v>-5207.1952352040098</v>
      </c>
      <c r="T42" s="155">
        <f t="shared" si="38"/>
        <v>5460</v>
      </c>
      <c r="U42" s="86">
        <f t="shared" si="28"/>
        <v>5580</v>
      </c>
      <c r="V42" s="69">
        <f t="shared" si="18"/>
        <v>0.97802197802197799</v>
      </c>
      <c r="W42" s="55">
        <f>SUM(V$17:V42)/COUNT(V$17:V42)</f>
        <v>0.96122716672148101</v>
      </c>
      <c r="X42" s="155">
        <f t="shared" si="12"/>
        <v>800</v>
      </c>
      <c r="Y42" s="147">
        <f t="shared" si="13"/>
        <v>750</v>
      </c>
      <c r="Z42" s="69">
        <f t="shared" si="19"/>
        <v>0.9375</v>
      </c>
      <c r="AA42" s="55">
        <f>SUM(Z$17:Z42)/COUNT(Z$17:Z42)</f>
        <v>0.80926000003002807</v>
      </c>
    </row>
    <row r="43" spans="2:27" x14ac:dyDescent="0.25">
      <c r="B43" s="106">
        <v>43930</v>
      </c>
      <c r="C43" s="26">
        <f t="shared" si="0"/>
        <v>6758</v>
      </c>
      <c r="D43" s="15">
        <v>910</v>
      </c>
      <c r="E43" s="19">
        <v>297</v>
      </c>
      <c r="F43" s="88">
        <f t="shared" si="1"/>
        <v>623</v>
      </c>
      <c r="G43" s="15">
        <v>5551</v>
      </c>
      <c r="H43" s="113">
        <f t="shared" si="2"/>
        <v>910</v>
      </c>
      <c r="I43" s="14">
        <f t="shared" si="39"/>
        <v>-129</v>
      </c>
      <c r="J43" s="15">
        <f t="shared" si="21"/>
        <v>91</v>
      </c>
      <c r="K43" s="19">
        <f t="shared" si="40"/>
        <v>110</v>
      </c>
      <c r="M43" s="53">
        <f t="shared" si="14"/>
        <v>9.1690544412607461E-3</v>
      </c>
      <c r="N43" s="52">
        <f t="shared" si="15"/>
        <v>1.1821407020805773E-2</v>
      </c>
      <c r="O43" s="52">
        <f t="shared" si="16"/>
        <v>2.2056324307232413E-5</v>
      </c>
      <c r="P43" s="119">
        <f t="shared" si="17"/>
        <v>-5.7937592493466417E-2</v>
      </c>
      <c r="Q43" s="144">
        <f t="shared" si="7"/>
        <v>3.7580598266675162E-5</v>
      </c>
      <c r="R43" s="52">
        <f t="shared" si="8"/>
        <v>0.72897094894511094</v>
      </c>
      <c r="S43" s="100">
        <f t="shared" si="9"/>
        <v>-5231.1473752003485</v>
      </c>
      <c r="T43" s="154">
        <f t="shared" si="38"/>
        <v>5551</v>
      </c>
      <c r="U43" s="84">
        <f t="shared" si="28"/>
        <v>5574</v>
      </c>
      <c r="V43" s="70">
        <f t="shared" si="18"/>
        <v>0.99585660241397944</v>
      </c>
      <c r="W43" s="56">
        <f>SUM(V$17:V43)/COUNT(V$17:V43)</f>
        <v>0.96250973841379583</v>
      </c>
      <c r="X43" s="154">
        <f t="shared" si="12"/>
        <v>910</v>
      </c>
      <c r="Y43" s="148">
        <f t="shared" si="13"/>
        <v>868</v>
      </c>
      <c r="Z43" s="70">
        <f t="shared" si="19"/>
        <v>0.95384615384615379</v>
      </c>
      <c r="AA43" s="56">
        <f>SUM(Z$17:Z43)/COUNT(Z$17:Z43)</f>
        <v>0.81461504276395857</v>
      </c>
    </row>
    <row r="44" spans="2:27" x14ac:dyDescent="0.25">
      <c r="B44" s="107">
        <v>43931</v>
      </c>
      <c r="C44" s="25">
        <f t="shared" si="0"/>
        <v>6946</v>
      </c>
      <c r="D44" s="4">
        <v>997</v>
      </c>
      <c r="E44" s="17">
        <v>318</v>
      </c>
      <c r="F44" s="73">
        <f t="shared" si="1"/>
        <v>501</v>
      </c>
      <c r="G44" s="18">
        <v>5631</v>
      </c>
      <c r="H44" s="112">
        <f t="shared" si="2"/>
        <v>997</v>
      </c>
      <c r="I44" s="25">
        <f t="shared" si="39"/>
        <v>-122</v>
      </c>
      <c r="J44" s="18">
        <f t="shared" si="21"/>
        <v>80</v>
      </c>
      <c r="K44" s="17">
        <f t="shared" si="40"/>
        <v>87</v>
      </c>
      <c r="M44" s="29">
        <f t="shared" si="14"/>
        <v>9.1690544412607461E-3</v>
      </c>
      <c r="N44" s="28">
        <f t="shared" si="15"/>
        <v>9.3919812499268542E-3</v>
      </c>
      <c r="O44" s="28">
        <f t="shared" si="16"/>
        <v>2.7912457500343351E-5</v>
      </c>
      <c r="P44" s="118">
        <f t="shared" si="17"/>
        <v>-4.3385457231292737E-2</v>
      </c>
      <c r="Q44" s="143">
        <f t="shared" si="7"/>
        <v>3.7580598266675162E-5</v>
      </c>
      <c r="R44" s="28">
        <f t="shared" si="8"/>
        <v>0.73062355444089755</v>
      </c>
      <c r="S44" s="99">
        <f t="shared" si="9"/>
        <v>-5318.3331647870209</v>
      </c>
      <c r="T44" s="155">
        <f t="shared" si="38"/>
        <v>5631</v>
      </c>
      <c r="U44" s="86">
        <f t="shared" si="28"/>
        <v>5641</v>
      </c>
      <c r="V44" s="69">
        <f t="shared" si="18"/>
        <v>0.99822411649795773</v>
      </c>
      <c r="W44" s="55">
        <f>SUM(V$17:V44)/COUNT(V$17:V44)</f>
        <v>0.96378525191680164</v>
      </c>
      <c r="X44" s="155">
        <f t="shared" si="12"/>
        <v>997</v>
      </c>
      <c r="Y44" s="147">
        <f t="shared" si="13"/>
        <v>983</v>
      </c>
      <c r="Z44" s="69">
        <f t="shared" si="19"/>
        <v>0.98595787362086262</v>
      </c>
      <c r="AA44" s="55">
        <f>SUM(Z$17:Z44)/COUNT(Z$17:Z44)</f>
        <v>0.82073442958027665</v>
      </c>
    </row>
    <row r="45" spans="2:27" x14ac:dyDescent="0.25">
      <c r="B45" s="106">
        <v>43932</v>
      </c>
      <c r="C45" s="26">
        <f t="shared" si="0"/>
        <v>7176</v>
      </c>
      <c r="D45" s="15">
        <v>1082</v>
      </c>
      <c r="E45" s="19">
        <v>347</v>
      </c>
      <c r="F45" s="74">
        <f t="shared" si="1"/>
        <v>327</v>
      </c>
      <c r="G45" s="11">
        <v>5747</v>
      </c>
      <c r="H45" s="87">
        <f t="shared" si="2"/>
        <v>1082</v>
      </c>
      <c r="I45" s="26">
        <f t="shared" si="39"/>
        <v>-174</v>
      </c>
      <c r="J45" s="11">
        <f t="shared" si="21"/>
        <v>116</v>
      </c>
      <c r="K45" s="16">
        <f t="shared" si="40"/>
        <v>85</v>
      </c>
      <c r="M45" s="53">
        <f t="shared" si="14"/>
        <v>9.1690544412607461E-3</v>
      </c>
      <c r="N45" s="52">
        <f t="shared" si="15"/>
        <v>7.7967176595936695E-3</v>
      </c>
      <c r="O45" s="52">
        <f t="shared" si="16"/>
        <v>6.592287718482064E-5</v>
      </c>
      <c r="P45" s="119">
        <f t="shared" si="17"/>
        <v>-4.6315323951718404E-2</v>
      </c>
      <c r="Q45" s="144">
        <f t="shared" si="7"/>
        <v>3.7580598266675162E-5</v>
      </c>
      <c r="R45" s="52">
        <f t="shared" si="8"/>
        <v>0.73238065778409145</v>
      </c>
      <c r="S45" s="100">
        <f t="shared" si="9"/>
        <v>-5394.9800127753042</v>
      </c>
      <c r="T45" s="154">
        <f t="shared" si="38"/>
        <v>5747</v>
      </c>
      <c r="U45" s="84">
        <f t="shared" si="28"/>
        <v>5699</v>
      </c>
      <c r="V45" s="70">
        <f t="shared" si="18"/>
        <v>0.99164781625195753</v>
      </c>
      <c r="W45" s="56">
        <f>SUM(V$17:V45)/COUNT(V$17:V45)</f>
        <v>0.96474602999732428</v>
      </c>
      <c r="X45" s="154">
        <f t="shared" si="12"/>
        <v>1082</v>
      </c>
      <c r="Y45" s="148">
        <f t="shared" si="13"/>
        <v>1074</v>
      </c>
      <c r="Z45" s="70">
        <f t="shared" si="19"/>
        <v>0.99260628465804068</v>
      </c>
      <c r="AA45" s="56">
        <f>SUM(Z$17:Z45)/COUNT(Z$17:Z45)</f>
        <v>0.8266610452726133</v>
      </c>
    </row>
    <row r="46" spans="2:27" x14ac:dyDescent="0.25">
      <c r="B46" s="105">
        <v>43933</v>
      </c>
      <c r="C46" s="25">
        <f t="shared" si="0"/>
        <v>7336</v>
      </c>
      <c r="D46" s="4">
        <v>1143</v>
      </c>
      <c r="E46" s="17">
        <v>360</v>
      </c>
      <c r="F46" s="73">
        <f t="shared" si="1"/>
        <v>215</v>
      </c>
      <c r="G46" s="18">
        <v>5833</v>
      </c>
      <c r="H46" s="112">
        <f t="shared" si="2"/>
        <v>1143</v>
      </c>
      <c r="I46" s="25">
        <f t="shared" si="39"/>
        <v>-112</v>
      </c>
      <c r="J46" s="18">
        <f t="shared" si="21"/>
        <v>86</v>
      </c>
      <c r="K46" s="17">
        <f t="shared" si="40"/>
        <v>61</v>
      </c>
      <c r="M46" s="29">
        <f t="shared" si="14"/>
        <v>9.1690544412607461E-3</v>
      </c>
      <c r="N46" s="28">
        <f t="shared" si="15"/>
        <v>8.4830553559261928E-3</v>
      </c>
      <c r="O46" s="28">
        <f t="shared" si="16"/>
        <v>7.1766040582855724E-5</v>
      </c>
      <c r="P46" s="118">
        <f t="shared" si="17"/>
        <v>-1.9246340625759886E-2</v>
      </c>
      <c r="Q46" s="143">
        <f t="shared" si="7"/>
        <v>3.7580598266675162E-5</v>
      </c>
      <c r="R46" s="28">
        <f t="shared" si="8"/>
        <v>0.73473654044716596</v>
      </c>
      <c r="S46" s="99">
        <f t="shared" si="9"/>
        <v>-5506.1179423583153</v>
      </c>
      <c r="T46" s="155">
        <f t="shared" si="38"/>
        <v>5833</v>
      </c>
      <c r="U46" s="86">
        <f t="shared" si="28"/>
        <v>5783</v>
      </c>
      <c r="V46" s="69">
        <f t="shared" si="18"/>
        <v>0.99142808160466311</v>
      </c>
      <c r="W46" s="55">
        <f>SUM(V$17:V46)/COUNT(V$17:V46)</f>
        <v>0.96563543171756894</v>
      </c>
      <c r="X46" s="155">
        <f t="shared" si="12"/>
        <v>1143</v>
      </c>
      <c r="Y46" s="147">
        <f t="shared" si="13"/>
        <v>1164</v>
      </c>
      <c r="Z46" s="69">
        <f t="shared" si="19"/>
        <v>0.98162729658792647</v>
      </c>
      <c r="AA46" s="55">
        <f>SUM(Z$17:Z46)/COUNT(Z$17:Z46)</f>
        <v>0.83182658698312373</v>
      </c>
    </row>
    <row r="47" spans="2:27" x14ac:dyDescent="0.25">
      <c r="B47" s="106">
        <v>43934</v>
      </c>
      <c r="C47" s="26">
        <f t="shared" si="0"/>
        <v>7494</v>
      </c>
      <c r="D47" s="15">
        <v>1186</v>
      </c>
      <c r="E47" s="19">
        <v>369</v>
      </c>
      <c r="F47" s="74">
        <f t="shared" si="1"/>
        <v>91</v>
      </c>
      <c r="G47" s="11">
        <v>5939</v>
      </c>
      <c r="H47" s="87">
        <f t="shared" si="2"/>
        <v>1186</v>
      </c>
      <c r="I47" s="26">
        <f t="shared" si="39"/>
        <v>-124</v>
      </c>
      <c r="J47" s="11">
        <f t="shared" si="21"/>
        <v>106</v>
      </c>
      <c r="K47" s="16">
        <f t="shared" si="40"/>
        <v>43</v>
      </c>
      <c r="M47" s="53">
        <f t="shared" si="14"/>
        <v>9.1690544412607461E-3</v>
      </c>
      <c r="N47" s="52">
        <f t="shared" ref="N47:N48" si="41">(I47+J47+K47+M47*(G47+H47))/(2*G47)</f>
        <v>7.6047746164322957E-3</v>
      </c>
      <c r="O47" s="52">
        <f t="shared" ref="O47:O48" si="42">(J47+G47*(M47-N47))/(F47*G47)</f>
        <v>2.1332310334491538E-4</v>
      </c>
      <c r="P47" s="119">
        <f t="shared" ref="P47:P48" si="43">(I47 + O47*F47*G47)/H47</f>
        <v>-7.3437960542527981E-3</v>
      </c>
      <c r="Q47" s="144">
        <f t="shared" si="7"/>
        <v>3.7580598266675162E-5</v>
      </c>
      <c r="R47" s="52">
        <f t="shared" si="8"/>
        <v>0.73583861933662342</v>
      </c>
      <c r="S47" s="100">
        <f t="shared" si="9"/>
        <v>-5588.5133039457205</v>
      </c>
      <c r="T47" s="154">
        <f t="shared" si="38"/>
        <v>5939</v>
      </c>
      <c r="U47" s="84">
        <f t="shared" si="28"/>
        <v>5848</v>
      </c>
      <c r="V47" s="70">
        <f t="shared" si="18"/>
        <v>0.9846775551439636</v>
      </c>
      <c r="W47" s="56">
        <f>SUM(V$17:V47)/COUNT(V$17:V47)</f>
        <v>0.96624969376358172</v>
      </c>
      <c r="X47" s="154">
        <f t="shared" si="12"/>
        <v>1186</v>
      </c>
      <c r="Y47" s="148">
        <f t="shared" si="13"/>
        <v>1228</v>
      </c>
      <c r="Z47" s="70">
        <f t="shared" si="19"/>
        <v>0.96458684654300164</v>
      </c>
      <c r="AA47" s="56">
        <f>SUM(Z$17:Z47)/COUNT(Z$17:Z47)</f>
        <v>0.8361091760011844</v>
      </c>
    </row>
    <row r="48" spans="2:27" x14ac:dyDescent="0.25">
      <c r="B48" s="105">
        <v>43935</v>
      </c>
      <c r="C48" s="25">
        <f t="shared" si="0"/>
        <v>7597</v>
      </c>
      <c r="D48" s="4">
        <v>1240</v>
      </c>
      <c r="E48" s="17">
        <v>384</v>
      </c>
      <c r="F48" s="73">
        <f t="shared" si="1"/>
        <v>27</v>
      </c>
      <c r="G48" s="18">
        <v>5973</v>
      </c>
      <c r="H48" s="112">
        <f t="shared" si="2"/>
        <v>1240</v>
      </c>
      <c r="I48" s="25">
        <f t="shared" si="39"/>
        <v>-64</v>
      </c>
      <c r="J48" s="18">
        <f t="shared" si="21"/>
        <v>34</v>
      </c>
      <c r="K48" s="17">
        <f t="shared" si="40"/>
        <v>54</v>
      </c>
      <c r="M48" s="29">
        <f t="shared" si="14"/>
        <v>9.1690544412607461E-3</v>
      </c>
      <c r="N48" s="28">
        <f t="shared" si="41"/>
        <v>7.5453197459244741E-3</v>
      </c>
      <c r="O48" s="28">
        <f t="shared" si="42"/>
        <v>2.7096357891526408E-4</v>
      </c>
      <c r="P48" s="118">
        <f t="shared" si="43"/>
        <v>-1.6372123116739072E-2</v>
      </c>
      <c r="Q48" s="143">
        <f t="shared" si="7"/>
        <v>3.7580598266675162E-5</v>
      </c>
      <c r="R48" s="28">
        <f t="shared" si="8"/>
        <v>0.73660314222530976</v>
      </c>
      <c r="S48" s="99">
        <f t="shared" si="9"/>
        <v>-5690.0703775301963</v>
      </c>
      <c r="T48" s="155">
        <f t="shared" si="38"/>
        <v>5973</v>
      </c>
      <c r="U48" s="86">
        <f t="shared" si="28"/>
        <v>5930</v>
      </c>
      <c r="V48" s="69">
        <f t="shared" si="18"/>
        <v>0.9928009375523188</v>
      </c>
      <c r="W48" s="55">
        <f>SUM(V$17:V48)/COUNT(V$17:V48)</f>
        <v>0.96707942013197967</v>
      </c>
      <c r="X48" s="155">
        <f t="shared" si="12"/>
        <v>1240</v>
      </c>
      <c r="Y48" s="147">
        <f t="shared" si="13"/>
        <v>1273</v>
      </c>
      <c r="Z48" s="69">
        <f t="shared" si="19"/>
        <v>0.97338709677419355</v>
      </c>
      <c r="AA48" s="55">
        <f>SUM(Z$17:Z48)/COUNT(Z$17:Z48)</f>
        <v>0.84039911102534093</v>
      </c>
    </row>
    <row r="49" spans="2:27" ht="15.75" thickBot="1" x14ac:dyDescent="0.3">
      <c r="B49" s="127">
        <v>43936</v>
      </c>
      <c r="C49" s="130">
        <f t="shared" si="0"/>
        <v>7708</v>
      </c>
      <c r="D49" s="125">
        <v>1298</v>
      </c>
      <c r="E49" s="126">
        <v>391</v>
      </c>
      <c r="F49" s="129">
        <f t="shared" si="1"/>
        <v>-33</v>
      </c>
      <c r="G49" s="125">
        <v>6019</v>
      </c>
      <c r="H49" s="128">
        <f t="shared" si="2"/>
        <v>1298</v>
      </c>
      <c r="I49" s="131">
        <f t="shared" si="39"/>
        <v>-60</v>
      </c>
      <c r="J49" s="125">
        <f t="shared" si="21"/>
        <v>46</v>
      </c>
      <c r="K49" s="126">
        <f t="shared" si="40"/>
        <v>58</v>
      </c>
      <c r="M49" s="137">
        <f t="shared" si="14"/>
        <v>9.1690544412607461E-3</v>
      </c>
      <c r="N49" s="138">
        <f t="shared" ref="N49" si="44">(I49+J49+K49+M49*(G49+H49))/(2*G49)</f>
        <v>9.2282747422084144E-3</v>
      </c>
      <c r="O49" s="138">
        <f t="shared" ref="O49" si="45">(J49+G49*(M49-N49))/(F49*G49)</f>
        <v>-2.297953098450663E-4</v>
      </c>
      <c r="P49" s="158">
        <f t="shared" ref="P49" si="46">(I49 + O49*F49*G49)/H49</f>
        <v>-1.1060436819263497E-2</v>
      </c>
      <c r="Q49" s="145">
        <f t="shared" ref="Q49:Q80" si="47">O$13*((1+M$13-N$13)*(1+M$13+P$13)-N$13)</f>
        <v>3.7580598266675162E-5</v>
      </c>
      <c r="R49" s="138">
        <f t="shared" ref="R49:R80" si="48">(1+M$13-N$13)*(1+M$13+P$13)-O$13*((P$13*H48)+((F48+G48)*(1+M$13+P$13)))</f>
        <v>0.73784185903866373</v>
      </c>
      <c r="S49" s="141">
        <f t="shared" ref="S49:S80" si="49">-G48*(1+M$13+P$13)</f>
        <v>-5722.6452879252165</v>
      </c>
      <c r="T49" s="157">
        <f t="shared" ref="T49" si="50">G49</f>
        <v>6019</v>
      </c>
      <c r="U49" s="160">
        <f t="shared" ref="U49" si="51">INT(((-R49+SQRT((R49^2)-(4*Q49*S49)))/(2*Q49)))</f>
        <v>5951</v>
      </c>
      <c r="V49" s="139">
        <f t="shared" si="18"/>
        <v>0.98870244226615722</v>
      </c>
      <c r="W49" s="140">
        <f>SUM(V$17:V49)/COUNT(V$17:V49)</f>
        <v>0.96773466322695467</v>
      </c>
      <c r="X49" s="157">
        <f t="shared" si="12"/>
        <v>1298</v>
      </c>
      <c r="Y49" s="149">
        <f t="shared" ref="Y49:Y80" si="52">INT((N$13*G49+H48)/(1+M$13+P$13))</f>
        <v>1330</v>
      </c>
      <c r="Z49" s="139">
        <f t="shared" si="19"/>
        <v>0.97534668721109397</v>
      </c>
      <c r="AA49" s="140">
        <f>SUM(Z$17:Z49)/COUNT(Z$17:Z49)</f>
        <v>0.84448843151581832</v>
      </c>
    </row>
    <row r="50" spans="2:27" x14ac:dyDescent="0.25">
      <c r="B50" s="90">
        <v>43937</v>
      </c>
      <c r="C50" s="121">
        <f t="shared" ref="C50:C78" si="53">C49+IF(J50&gt;0,J50,0)</f>
        <v>7708</v>
      </c>
      <c r="D50" s="122">
        <f t="shared" ref="D50:D78" si="54">D49+IF(K50&gt;0,K50,0)</f>
        <v>1390</v>
      </c>
      <c r="E50" s="123">
        <f t="shared" ref="E50:E78" si="55">C50*(E$45/C$45)</f>
        <v>372.72519509476029</v>
      </c>
      <c r="F50" s="121">
        <f t="shared" ref="F50:F78" si="56">INT((P$13*H50+F49)/(1+O$13*G50))</f>
        <v>-85</v>
      </c>
      <c r="G50" s="124">
        <f t="shared" ref="G50:G78" si="57">U50</f>
        <v>5985</v>
      </c>
      <c r="H50" s="123">
        <f t="shared" ref="H50:H81" si="58">Y50</f>
        <v>1390</v>
      </c>
      <c r="I50" s="121">
        <f t="shared" si="39"/>
        <v>-52</v>
      </c>
      <c r="J50" s="124">
        <f t="shared" si="21"/>
        <v>-34</v>
      </c>
      <c r="K50" s="123">
        <f t="shared" si="40"/>
        <v>92</v>
      </c>
      <c r="M50" s="132"/>
      <c r="N50" s="133"/>
      <c r="O50" s="133"/>
      <c r="P50" s="62"/>
      <c r="Q50" s="132">
        <f t="shared" si="47"/>
        <v>3.7580598266675162E-5</v>
      </c>
      <c r="R50" s="133">
        <f t="shared" si="48"/>
        <v>0.73848581404169822</v>
      </c>
      <c r="S50" s="134">
        <f t="shared" si="49"/>
        <v>-5766.7172255184796</v>
      </c>
      <c r="T50" s="174"/>
      <c r="U50" s="172">
        <f t="shared" si="28"/>
        <v>5985</v>
      </c>
      <c r="V50" s="135"/>
      <c r="W50" s="136"/>
      <c r="X50" s="174"/>
      <c r="Y50" s="172">
        <f t="shared" si="52"/>
        <v>1390</v>
      </c>
      <c r="Z50" s="135"/>
      <c r="AA50" s="136"/>
    </row>
    <row r="51" spans="2:27" x14ac:dyDescent="0.25">
      <c r="B51" s="91">
        <v>43938</v>
      </c>
      <c r="C51" s="26">
        <f t="shared" si="53"/>
        <v>7708</v>
      </c>
      <c r="D51" s="15">
        <f t="shared" si="54"/>
        <v>1486</v>
      </c>
      <c r="E51" s="19">
        <f t="shared" si="55"/>
        <v>372.72519509476029</v>
      </c>
      <c r="F51" s="14">
        <f t="shared" si="56"/>
        <v>-131</v>
      </c>
      <c r="G51" s="15">
        <f t="shared" si="57"/>
        <v>5941</v>
      </c>
      <c r="H51" s="19">
        <f t="shared" si="58"/>
        <v>1486</v>
      </c>
      <c r="I51" s="14">
        <f t="shared" si="39"/>
        <v>-46</v>
      </c>
      <c r="J51" s="15">
        <f t="shared" si="21"/>
        <v>-44</v>
      </c>
      <c r="K51" s="19">
        <f t="shared" si="40"/>
        <v>96</v>
      </c>
      <c r="M51" s="53"/>
      <c r="N51" s="52"/>
      <c r="O51" s="52"/>
      <c r="P51" s="9"/>
      <c r="Q51" s="53">
        <f t="shared" si="47"/>
        <v>3.7580598266675162E-5</v>
      </c>
      <c r="R51" s="52">
        <f t="shared" si="48"/>
        <v>0.74191065243975951</v>
      </c>
      <c r="S51" s="100">
        <f t="shared" si="49"/>
        <v>-5734.1423151234594</v>
      </c>
      <c r="T51" s="154"/>
      <c r="U51" s="148">
        <f t="shared" si="28"/>
        <v>5941</v>
      </c>
      <c r="V51" s="12"/>
      <c r="W51" s="56"/>
      <c r="X51" s="154"/>
      <c r="Y51" s="148">
        <f t="shared" si="52"/>
        <v>1486</v>
      </c>
      <c r="Z51" s="12"/>
      <c r="AA51" s="56"/>
    </row>
    <row r="52" spans="2:27" x14ac:dyDescent="0.25">
      <c r="B52" s="92">
        <v>43939</v>
      </c>
      <c r="C52" s="25">
        <f t="shared" si="53"/>
        <v>7708</v>
      </c>
      <c r="D52" s="4">
        <f t="shared" si="54"/>
        <v>1586</v>
      </c>
      <c r="E52" s="17">
        <f t="shared" si="55"/>
        <v>372.72519509476029</v>
      </c>
      <c r="F52" s="25">
        <f t="shared" si="56"/>
        <v>-173</v>
      </c>
      <c r="G52" s="4">
        <f t="shared" si="57"/>
        <v>5887</v>
      </c>
      <c r="H52" s="17">
        <f t="shared" si="58"/>
        <v>1586</v>
      </c>
      <c r="I52" s="25">
        <f t="shared" si="39"/>
        <v>-42</v>
      </c>
      <c r="J52" s="4">
        <f t="shared" si="21"/>
        <v>-54</v>
      </c>
      <c r="K52" s="17">
        <f t="shared" si="40"/>
        <v>100</v>
      </c>
      <c r="M52" s="29"/>
      <c r="N52" s="28"/>
      <c r="O52" s="28"/>
      <c r="P52" s="10"/>
      <c r="Q52" s="29">
        <f t="shared" si="47"/>
        <v>3.7580598266675162E-5</v>
      </c>
      <c r="R52" s="28">
        <f t="shared" si="48"/>
        <v>0.74549422506430374</v>
      </c>
      <c r="S52" s="99">
        <f t="shared" si="49"/>
        <v>-5691.986548729903</v>
      </c>
      <c r="T52" s="155"/>
      <c r="U52" s="147">
        <f t="shared" si="28"/>
        <v>5887</v>
      </c>
      <c r="V52" s="71"/>
      <c r="W52" s="55"/>
      <c r="X52" s="155"/>
      <c r="Y52" s="147">
        <f t="shared" si="52"/>
        <v>1586</v>
      </c>
      <c r="Z52" s="71"/>
      <c r="AA52" s="55"/>
    </row>
    <row r="53" spans="2:27" x14ac:dyDescent="0.25">
      <c r="B53" s="91">
        <v>43940</v>
      </c>
      <c r="C53" s="6">
        <f t="shared" si="53"/>
        <v>7708</v>
      </c>
      <c r="D53" s="3">
        <f t="shared" si="54"/>
        <v>1690</v>
      </c>
      <c r="E53" s="16">
        <f t="shared" si="55"/>
        <v>372.72519509476029</v>
      </c>
      <c r="F53" s="6">
        <f t="shared" si="56"/>
        <v>-212</v>
      </c>
      <c r="G53" s="3">
        <f t="shared" si="57"/>
        <v>5825</v>
      </c>
      <c r="H53" s="27">
        <f t="shared" si="58"/>
        <v>1690</v>
      </c>
      <c r="I53" s="6">
        <f t="shared" si="39"/>
        <v>-39</v>
      </c>
      <c r="J53" s="3">
        <f t="shared" si="21"/>
        <v>-62</v>
      </c>
      <c r="K53" s="27">
        <f t="shared" si="40"/>
        <v>104</v>
      </c>
      <c r="M53" s="53"/>
      <c r="N53" s="52"/>
      <c r="O53" s="52"/>
      <c r="P53" s="9"/>
      <c r="Q53" s="53">
        <f t="shared" si="47"/>
        <v>3.7580598266675162E-5</v>
      </c>
      <c r="R53" s="52">
        <f t="shared" si="48"/>
        <v>0.74931188151901074</v>
      </c>
      <c r="S53" s="100">
        <f t="shared" si="49"/>
        <v>-5640.2499263378113</v>
      </c>
      <c r="T53" s="154"/>
      <c r="U53" s="148">
        <f t="shared" si="28"/>
        <v>5825</v>
      </c>
      <c r="V53" s="12"/>
      <c r="W53" s="56"/>
      <c r="X53" s="154"/>
      <c r="Y53" s="148">
        <f t="shared" si="52"/>
        <v>1690</v>
      </c>
      <c r="Z53" s="12"/>
      <c r="AA53" s="56"/>
    </row>
    <row r="54" spans="2:27" x14ac:dyDescent="0.25">
      <c r="B54" s="92">
        <v>43941</v>
      </c>
      <c r="C54" s="5">
        <f t="shared" si="53"/>
        <v>7708</v>
      </c>
      <c r="D54" s="2">
        <f t="shared" si="54"/>
        <v>1798</v>
      </c>
      <c r="E54" s="17">
        <f t="shared" si="55"/>
        <v>372.72519509476029</v>
      </c>
      <c r="F54" s="5">
        <f t="shared" si="56"/>
        <v>-248</v>
      </c>
      <c r="G54" s="2">
        <f t="shared" si="57"/>
        <v>5755</v>
      </c>
      <c r="H54" s="24">
        <f t="shared" si="58"/>
        <v>1798</v>
      </c>
      <c r="I54" s="5">
        <f t="shared" si="39"/>
        <v>-36</v>
      </c>
      <c r="J54" s="2">
        <f t="shared" si="21"/>
        <v>-70</v>
      </c>
      <c r="K54" s="24">
        <f t="shared" si="40"/>
        <v>108</v>
      </c>
      <c r="M54" s="29"/>
      <c r="N54" s="28"/>
      <c r="O54" s="28"/>
      <c r="P54" s="10"/>
      <c r="Q54" s="29">
        <f t="shared" si="47"/>
        <v>3.7580598266675162E-5</v>
      </c>
      <c r="R54" s="28">
        <f t="shared" si="48"/>
        <v>0.75332594700204059</v>
      </c>
      <c r="S54" s="99">
        <f t="shared" si="49"/>
        <v>-5580.8486191468919</v>
      </c>
      <c r="T54" s="155"/>
      <c r="U54" s="147">
        <f t="shared" si="28"/>
        <v>5755</v>
      </c>
      <c r="V54" s="71"/>
      <c r="W54" s="55"/>
      <c r="X54" s="155"/>
      <c r="Y54" s="147">
        <f t="shared" si="52"/>
        <v>1798</v>
      </c>
      <c r="Z54" s="71"/>
      <c r="AA54" s="55"/>
    </row>
    <row r="55" spans="2:27" x14ac:dyDescent="0.25">
      <c r="B55" s="91">
        <v>43942</v>
      </c>
      <c r="C55" s="6">
        <f t="shared" si="53"/>
        <v>7708</v>
      </c>
      <c r="D55" s="3">
        <f t="shared" si="54"/>
        <v>1910</v>
      </c>
      <c r="E55" s="16">
        <f t="shared" si="55"/>
        <v>372.72519509476029</v>
      </c>
      <c r="F55" s="6">
        <f t="shared" si="56"/>
        <v>-283</v>
      </c>
      <c r="G55" s="3">
        <f t="shared" si="57"/>
        <v>5678</v>
      </c>
      <c r="H55" s="27">
        <f t="shared" si="58"/>
        <v>1910</v>
      </c>
      <c r="I55" s="6">
        <f t="shared" si="39"/>
        <v>-35</v>
      </c>
      <c r="J55" s="3">
        <f t="shared" si="21"/>
        <v>-77</v>
      </c>
      <c r="K55" s="27">
        <f t="shared" si="40"/>
        <v>112</v>
      </c>
      <c r="M55" s="53"/>
      <c r="N55" s="52"/>
      <c r="O55" s="52"/>
      <c r="P55" s="9"/>
      <c r="Q55" s="53">
        <f t="shared" si="47"/>
        <v>3.7580598266675162E-5</v>
      </c>
      <c r="R55" s="52">
        <f t="shared" si="48"/>
        <v>0.75753642151339307</v>
      </c>
      <c r="S55" s="100">
        <f t="shared" si="49"/>
        <v>-5513.7826271571439</v>
      </c>
      <c r="T55" s="154"/>
      <c r="U55" s="148">
        <f t="shared" si="28"/>
        <v>5678</v>
      </c>
      <c r="V55" s="12"/>
      <c r="W55" s="56"/>
      <c r="X55" s="154"/>
      <c r="Y55" s="148">
        <f t="shared" si="52"/>
        <v>1910</v>
      </c>
      <c r="Z55" s="12"/>
      <c r="AA55" s="56"/>
    </row>
    <row r="56" spans="2:27" x14ac:dyDescent="0.25">
      <c r="B56" s="92">
        <v>43943</v>
      </c>
      <c r="C56" s="5">
        <f t="shared" si="53"/>
        <v>7708</v>
      </c>
      <c r="D56" s="2">
        <f t="shared" si="54"/>
        <v>2026</v>
      </c>
      <c r="E56" s="17">
        <f t="shared" si="55"/>
        <v>372.72519509476029</v>
      </c>
      <c r="F56" s="5">
        <f t="shared" si="56"/>
        <v>-317</v>
      </c>
      <c r="G56" s="2">
        <f t="shared" si="57"/>
        <v>5595</v>
      </c>
      <c r="H56" s="24">
        <f t="shared" si="58"/>
        <v>2026</v>
      </c>
      <c r="I56" s="5">
        <f t="shared" si="39"/>
        <v>-34</v>
      </c>
      <c r="J56" s="2">
        <f t="shared" si="21"/>
        <v>-83</v>
      </c>
      <c r="K56" s="24">
        <f t="shared" si="40"/>
        <v>116</v>
      </c>
      <c r="M56" s="29"/>
      <c r="N56" s="28"/>
      <c r="O56" s="28"/>
      <c r="P56" s="10"/>
      <c r="Q56" s="29">
        <f t="shared" si="47"/>
        <v>3.7580598266675162E-5</v>
      </c>
      <c r="R56" s="28">
        <f t="shared" si="48"/>
        <v>0.76198097985490865</v>
      </c>
      <c r="S56" s="99">
        <f t="shared" si="49"/>
        <v>-5440.0100359684211</v>
      </c>
      <c r="T56" s="155"/>
      <c r="U56" s="147">
        <f t="shared" si="28"/>
        <v>5595</v>
      </c>
      <c r="V56" s="71"/>
      <c r="W56" s="55"/>
      <c r="X56" s="155"/>
      <c r="Y56" s="147">
        <f t="shared" si="52"/>
        <v>2026</v>
      </c>
      <c r="Z56" s="71"/>
      <c r="AA56" s="55"/>
    </row>
    <row r="57" spans="2:27" x14ac:dyDescent="0.25">
      <c r="B57" s="91">
        <v>43944</v>
      </c>
      <c r="C57" s="6">
        <f t="shared" si="53"/>
        <v>7708</v>
      </c>
      <c r="D57" s="3">
        <f t="shared" si="54"/>
        <v>2147</v>
      </c>
      <c r="E57" s="16">
        <f t="shared" si="55"/>
        <v>372.72519509476029</v>
      </c>
      <c r="F57" s="6">
        <f t="shared" si="56"/>
        <v>-351</v>
      </c>
      <c r="G57" s="3">
        <f t="shared" si="57"/>
        <v>5506</v>
      </c>
      <c r="H57" s="27">
        <f t="shared" si="58"/>
        <v>2147</v>
      </c>
      <c r="I57" s="6">
        <f t="shared" si="39"/>
        <v>-34</v>
      </c>
      <c r="J57" s="3">
        <f t="shared" ref="J57:J88" si="59">G57-G56</f>
        <v>-89</v>
      </c>
      <c r="K57" s="27">
        <f t="shared" si="40"/>
        <v>121</v>
      </c>
      <c r="M57" s="53"/>
      <c r="N57" s="52"/>
      <c r="O57" s="52"/>
      <c r="P57" s="9"/>
      <c r="Q57" s="53">
        <f t="shared" si="47"/>
        <v>3.7580598266675162E-5</v>
      </c>
      <c r="R57" s="52">
        <f t="shared" si="48"/>
        <v>0.76662194722474697</v>
      </c>
      <c r="S57" s="100">
        <f t="shared" si="49"/>
        <v>-5360.4889311805773</v>
      </c>
      <c r="T57" s="154"/>
      <c r="U57" s="148">
        <f t="shared" si="28"/>
        <v>5506</v>
      </c>
      <c r="V57" s="12"/>
      <c r="W57" s="56"/>
      <c r="X57" s="154"/>
      <c r="Y57" s="148">
        <f t="shared" si="52"/>
        <v>2147</v>
      </c>
      <c r="Z57" s="12"/>
      <c r="AA57" s="56"/>
    </row>
    <row r="58" spans="2:27" x14ac:dyDescent="0.25">
      <c r="B58" s="92">
        <v>43945</v>
      </c>
      <c r="C58" s="5">
        <f t="shared" si="53"/>
        <v>7708</v>
      </c>
      <c r="D58" s="2">
        <f t="shared" si="54"/>
        <v>2273</v>
      </c>
      <c r="E58" s="17">
        <f t="shared" si="55"/>
        <v>372.72519509476029</v>
      </c>
      <c r="F58" s="5">
        <f t="shared" si="56"/>
        <v>-386</v>
      </c>
      <c r="G58" s="2">
        <f t="shared" si="57"/>
        <v>5411</v>
      </c>
      <c r="H58" s="24">
        <f t="shared" si="58"/>
        <v>2273</v>
      </c>
      <c r="I58" s="5">
        <f t="shared" si="39"/>
        <v>-35</v>
      </c>
      <c r="J58" s="2">
        <f t="shared" si="59"/>
        <v>-95</v>
      </c>
      <c r="K58" s="24">
        <f t="shared" si="40"/>
        <v>126</v>
      </c>
      <c r="M58" s="29"/>
      <c r="N58" s="28"/>
      <c r="O58" s="28"/>
      <c r="P58" s="10"/>
      <c r="Q58" s="29">
        <f t="shared" si="47"/>
        <v>3.7580598266675162E-5</v>
      </c>
      <c r="R58" s="28">
        <f t="shared" si="48"/>
        <v>0.7714990071795288</v>
      </c>
      <c r="S58" s="99">
        <f t="shared" si="49"/>
        <v>-5275.2193127936116</v>
      </c>
      <c r="T58" s="155"/>
      <c r="U58" s="147">
        <f t="shared" si="28"/>
        <v>5411</v>
      </c>
      <c r="V58" s="71"/>
      <c r="W58" s="55"/>
      <c r="X58" s="155"/>
      <c r="Y58" s="147">
        <f t="shared" si="52"/>
        <v>2273</v>
      </c>
      <c r="Z58" s="71"/>
      <c r="AA58" s="55"/>
    </row>
    <row r="59" spans="2:27" x14ac:dyDescent="0.25">
      <c r="B59" s="91">
        <v>43946</v>
      </c>
      <c r="C59" s="6">
        <f t="shared" si="53"/>
        <v>7708</v>
      </c>
      <c r="D59" s="3">
        <f t="shared" si="54"/>
        <v>2404</v>
      </c>
      <c r="E59" s="16">
        <f t="shared" si="55"/>
        <v>372.72519509476029</v>
      </c>
      <c r="F59" s="6">
        <f t="shared" si="56"/>
        <v>-421</v>
      </c>
      <c r="G59" s="3">
        <f t="shared" si="57"/>
        <v>5310</v>
      </c>
      <c r="H59" s="27">
        <f t="shared" si="58"/>
        <v>2404</v>
      </c>
      <c r="I59" s="6">
        <f t="shared" ref="I59:I90" si="60">F59-F58</f>
        <v>-35</v>
      </c>
      <c r="J59" s="3">
        <f t="shared" si="59"/>
        <v>-101</v>
      </c>
      <c r="K59" s="27">
        <f t="shared" ref="K59:K90" si="61">H59-H58</f>
        <v>131</v>
      </c>
      <c r="M59" s="53"/>
      <c r="N59" s="52"/>
      <c r="O59" s="52"/>
      <c r="P59" s="9"/>
      <c r="Q59" s="53">
        <f t="shared" si="47"/>
        <v>3.7580598266675162E-5</v>
      </c>
      <c r="R59" s="52">
        <f t="shared" si="48"/>
        <v>0.77664983452109415</v>
      </c>
      <c r="S59" s="100">
        <f t="shared" si="49"/>
        <v>-5184.2011808075249</v>
      </c>
      <c r="T59" s="154"/>
      <c r="U59" s="148">
        <f t="shared" ref="U59:U90" si="62">INT(((-R59+SQRT((R59^2)-(4*Q59*S59)))/(2*Q59)))</f>
        <v>5310</v>
      </c>
      <c r="V59" s="12"/>
      <c r="W59" s="56"/>
      <c r="X59" s="154"/>
      <c r="Y59" s="148">
        <f t="shared" si="52"/>
        <v>2404</v>
      </c>
      <c r="Z59" s="12"/>
      <c r="AA59" s="56"/>
    </row>
    <row r="60" spans="2:27" x14ac:dyDescent="0.25">
      <c r="B60" s="92">
        <v>43947</v>
      </c>
      <c r="C60" s="5">
        <f t="shared" si="53"/>
        <v>7708</v>
      </c>
      <c r="D60" s="2">
        <f t="shared" si="54"/>
        <v>2540</v>
      </c>
      <c r="E60" s="17">
        <f t="shared" si="55"/>
        <v>372.72519509476029</v>
      </c>
      <c r="F60" s="5">
        <f t="shared" si="56"/>
        <v>-458</v>
      </c>
      <c r="G60" s="2">
        <f t="shared" si="57"/>
        <v>5203</v>
      </c>
      <c r="H60" s="24">
        <f t="shared" si="58"/>
        <v>2540</v>
      </c>
      <c r="I60" s="5">
        <f t="shared" si="60"/>
        <v>-37</v>
      </c>
      <c r="J60" s="2">
        <f t="shared" si="59"/>
        <v>-107</v>
      </c>
      <c r="K60" s="24">
        <f t="shared" si="61"/>
        <v>136</v>
      </c>
      <c r="M60" s="29"/>
      <c r="N60" s="28"/>
      <c r="O60" s="28"/>
      <c r="P60" s="10"/>
      <c r="Q60" s="29">
        <f t="shared" si="47"/>
        <v>3.7580598266675162E-5</v>
      </c>
      <c r="R60" s="28">
        <f t="shared" si="48"/>
        <v>0.78203675444760301</v>
      </c>
      <c r="S60" s="99">
        <f t="shared" si="49"/>
        <v>-5087.4345352223172</v>
      </c>
      <c r="T60" s="155"/>
      <c r="U60" s="147">
        <f t="shared" si="62"/>
        <v>5203</v>
      </c>
      <c r="V60" s="71"/>
      <c r="W60" s="55"/>
      <c r="X60" s="155"/>
      <c r="Y60" s="147">
        <f t="shared" si="52"/>
        <v>2540</v>
      </c>
      <c r="Z60" s="71"/>
      <c r="AA60" s="55"/>
    </row>
    <row r="61" spans="2:27" x14ac:dyDescent="0.25">
      <c r="B61" s="91">
        <v>43948</v>
      </c>
      <c r="C61" s="6">
        <f t="shared" si="53"/>
        <v>7708</v>
      </c>
      <c r="D61" s="3">
        <f t="shared" si="54"/>
        <v>2681</v>
      </c>
      <c r="E61" s="16">
        <f t="shared" si="55"/>
        <v>372.72519509476029</v>
      </c>
      <c r="F61" s="6">
        <f t="shared" si="56"/>
        <v>-496</v>
      </c>
      <c r="G61" s="3">
        <f t="shared" si="57"/>
        <v>5091</v>
      </c>
      <c r="H61" s="27">
        <f t="shared" si="58"/>
        <v>2681</v>
      </c>
      <c r="I61" s="6">
        <f t="shared" si="60"/>
        <v>-38</v>
      </c>
      <c r="J61" s="3">
        <f t="shared" si="59"/>
        <v>-112</v>
      </c>
      <c r="K61" s="27">
        <f t="shared" si="61"/>
        <v>141</v>
      </c>
      <c r="M61" s="53"/>
      <c r="N61" s="52"/>
      <c r="O61" s="52"/>
      <c r="P61" s="9"/>
      <c r="Q61" s="53">
        <f t="shared" si="47"/>
        <v>3.7580598266675162E-5</v>
      </c>
      <c r="R61" s="52">
        <f t="shared" si="48"/>
        <v>0.78773511656273554</v>
      </c>
      <c r="S61" s="100">
        <f t="shared" si="49"/>
        <v>-4984.9193760379876</v>
      </c>
      <c r="T61" s="154"/>
      <c r="U61" s="148">
        <f t="shared" si="62"/>
        <v>5091</v>
      </c>
      <c r="V61" s="12"/>
      <c r="W61" s="56"/>
      <c r="X61" s="154"/>
      <c r="Y61" s="148">
        <f t="shared" si="52"/>
        <v>2681</v>
      </c>
      <c r="Z61" s="12"/>
      <c r="AA61" s="56"/>
    </row>
    <row r="62" spans="2:27" x14ac:dyDescent="0.25">
      <c r="B62" s="92">
        <v>43949</v>
      </c>
      <c r="C62" s="5">
        <f t="shared" si="53"/>
        <v>7708</v>
      </c>
      <c r="D62" s="2">
        <f t="shared" si="54"/>
        <v>2827</v>
      </c>
      <c r="E62" s="17">
        <f t="shared" si="55"/>
        <v>372.72519509476029</v>
      </c>
      <c r="F62" s="5">
        <f t="shared" si="56"/>
        <v>-536</v>
      </c>
      <c r="G62" s="2">
        <f t="shared" si="57"/>
        <v>4974</v>
      </c>
      <c r="H62" s="24">
        <f t="shared" si="58"/>
        <v>2827</v>
      </c>
      <c r="I62" s="5">
        <f t="shared" si="60"/>
        <v>-40</v>
      </c>
      <c r="J62" s="2">
        <f t="shared" si="59"/>
        <v>-117</v>
      </c>
      <c r="K62" s="24">
        <f t="shared" si="61"/>
        <v>146</v>
      </c>
      <c r="M62" s="29"/>
      <c r="N62" s="28"/>
      <c r="O62" s="28"/>
      <c r="P62" s="10"/>
      <c r="Q62" s="29">
        <f t="shared" si="47"/>
        <v>3.7580598266675162E-5</v>
      </c>
      <c r="R62" s="28">
        <f t="shared" si="48"/>
        <v>0.79366957126281168</v>
      </c>
      <c r="S62" s="99">
        <f t="shared" si="49"/>
        <v>-4877.6137888543908</v>
      </c>
      <c r="T62" s="155"/>
      <c r="U62" s="147">
        <f t="shared" si="62"/>
        <v>4974</v>
      </c>
      <c r="V62" s="71"/>
      <c r="W62" s="55"/>
      <c r="X62" s="155"/>
      <c r="Y62" s="147">
        <f t="shared" si="52"/>
        <v>2827</v>
      </c>
      <c r="Z62" s="71"/>
      <c r="AA62" s="55"/>
    </row>
    <row r="63" spans="2:27" x14ac:dyDescent="0.25">
      <c r="B63" s="91">
        <v>43950</v>
      </c>
      <c r="C63" s="6">
        <f t="shared" si="53"/>
        <v>7708</v>
      </c>
      <c r="D63" s="3">
        <f t="shared" si="54"/>
        <v>2979</v>
      </c>
      <c r="E63" s="16">
        <f t="shared" si="55"/>
        <v>372.72519509476029</v>
      </c>
      <c r="F63" s="6">
        <f t="shared" si="56"/>
        <v>-578</v>
      </c>
      <c r="G63" s="3">
        <f t="shared" si="57"/>
        <v>4851</v>
      </c>
      <c r="H63" s="27">
        <f t="shared" si="58"/>
        <v>2979</v>
      </c>
      <c r="I63" s="6">
        <f t="shared" si="60"/>
        <v>-42</v>
      </c>
      <c r="J63" s="3">
        <f t="shared" si="59"/>
        <v>-123</v>
      </c>
      <c r="K63" s="27">
        <f t="shared" si="61"/>
        <v>152</v>
      </c>
      <c r="M63" s="53"/>
      <c r="N63" s="52"/>
      <c r="O63" s="52"/>
      <c r="P63" s="9"/>
      <c r="Q63" s="53">
        <f t="shared" si="47"/>
        <v>3.7580598266675162E-5</v>
      </c>
      <c r="R63" s="52">
        <f t="shared" si="48"/>
        <v>0.79987779334967124</v>
      </c>
      <c r="S63" s="100">
        <f t="shared" si="49"/>
        <v>-4765.5177736715259</v>
      </c>
      <c r="T63" s="154"/>
      <c r="U63" s="148">
        <f t="shared" si="62"/>
        <v>4851</v>
      </c>
      <c r="V63" s="12"/>
      <c r="W63" s="56"/>
      <c r="X63" s="154"/>
      <c r="Y63" s="148">
        <f t="shared" si="52"/>
        <v>2979</v>
      </c>
      <c r="Z63" s="12"/>
      <c r="AA63" s="56"/>
    </row>
    <row r="64" spans="2:27" x14ac:dyDescent="0.25">
      <c r="B64" s="92">
        <v>43951</v>
      </c>
      <c r="C64" s="5">
        <f t="shared" si="53"/>
        <v>7708</v>
      </c>
      <c r="D64" s="2">
        <f t="shared" si="54"/>
        <v>3137</v>
      </c>
      <c r="E64" s="17">
        <f t="shared" si="55"/>
        <v>372.72519509476029</v>
      </c>
      <c r="F64" s="5">
        <f t="shared" si="56"/>
        <v>-623</v>
      </c>
      <c r="G64" s="2">
        <f t="shared" si="57"/>
        <v>4723</v>
      </c>
      <c r="H64" s="24">
        <f t="shared" si="58"/>
        <v>3137</v>
      </c>
      <c r="I64" s="5">
        <f t="shared" si="60"/>
        <v>-45</v>
      </c>
      <c r="J64" s="2">
        <f t="shared" si="59"/>
        <v>-128</v>
      </c>
      <c r="K64" s="24">
        <f t="shared" si="61"/>
        <v>158</v>
      </c>
      <c r="M64" s="29"/>
      <c r="N64" s="28"/>
      <c r="O64" s="28"/>
      <c r="P64" s="10"/>
      <c r="Q64" s="29">
        <f t="shared" si="47"/>
        <v>3.7580598266675162E-5</v>
      </c>
      <c r="R64" s="28">
        <f t="shared" si="48"/>
        <v>0.80639946637993509</v>
      </c>
      <c r="S64" s="99">
        <f t="shared" si="49"/>
        <v>-4647.67324488954</v>
      </c>
      <c r="T64" s="155"/>
      <c r="U64" s="147">
        <f t="shared" si="62"/>
        <v>4723</v>
      </c>
      <c r="V64" s="71"/>
      <c r="W64" s="55"/>
      <c r="X64" s="155"/>
      <c r="Y64" s="147">
        <f t="shared" si="52"/>
        <v>3137</v>
      </c>
      <c r="Z64" s="71"/>
      <c r="AA64" s="55"/>
    </row>
    <row r="65" spans="2:27" x14ac:dyDescent="0.25">
      <c r="B65" s="91">
        <v>43952</v>
      </c>
      <c r="C65" s="6">
        <f t="shared" si="53"/>
        <v>7708</v>
      </c>
      <c r="D65" s="3">
        <f t="shared" si="54"/>
        <v>3301</v>
      </c>
      <c r="E65" s="16">
        <f t="shared" si="55"/>
        <v>372.72519509476029</v>
      </c>
      <c r="F65" s="6">
        <f t="shared" si="56"/>
        <v>-671</v>
      </c>
      <c r="G65" s="3">
        <f t="shared" si="57"/>
        <v>4590</v>
      </c>
      <c r="H65" s="27">
        <f t="shared" si="58"/>
        <v>3301</v>
      </c>
      <c r="I65" s="6">
        <f t="shared" si="60"/>
        <v>-48</v>
      </c>
      <c r="J65" s="3">
        <f t="shared" si="59"/>
        <v>-133</v>
      </c>
      <c r="K65" s="27">
        <f t="shared" si="61"/>
        <v>164</v>
      </c>
      <c r="M65" s="53"/>
      <c r="N65" s="52"/>
      <c r="O65" s="52"/>
      <c r="P65" s="9"/>
      <c r="Q65" s="53">
        <f t="shared" si="47"/>
        <v>3.7580598266675162E-5</v>
      </c>
      <c r="R65" s="52">
        <f t="shared" si="48"/>
        <v>0.81323459035360324</v>
      </c>
      <c r="S65" s="100">
        <f t="shared" si="49"/>
        <v>-4525.0382881082869</v>
      </c>
      <c r="T65" s="154"/>
      <c r="U65" s="148">
        <f t="shared" si="62"/>
        <v>4590</v>
      </c>
      <c r="V65" s="12"/>
      <c r="W65" s="56"/>
      <c r="X65" s="154"/>
      <c r="Y65" s="148">
        <f t="shared" si="52"/>
        <v>3301</v>
      </c>
      <c r="Z65" s="12"/>
      <c r="AA65" s="56"/>
    </row>
    <row r="66" spans="2:27" x14ac:dyDescent="0.25">
      <c r="B66" s="92">
        <v>43953</v>
      </c>
      <c r="C66" s="5">
        <f t="shared" si="53"/>
        <v>7708</v>
      </c>
      <c r="D66" s="2">
        <f t="shared" si="54"/>
        <v>3471</v>
      </c>
      <c r="E66" s="17">
        <f t="shared" si="55"/>
        <v>372.72519509476029</v>
      </c>
      <c r="F66" s="5">
        <f t="shared" si="56"/>
        <v>-722</v>
      </c>
      <c r="G66" s="2">
        <f t="shared" si="57"/>
        <v>4452</v>
      </c>
      <c r="H66" s="24">
        <f t="shared" si="58"/>
        <v>3471</v>
      </c>
      <c r="I66" s="5">
        <f t="shared" si="60"/>
        <v>-51</v>
      </c>
      <c r="J66" s="2">
        <f t="shared" si="59"/>
        <v>-138</v>
      </c>
      <c r="K66" s="24">
        <f t="shared" si="61"/>
        <v>170</v>
      </c>
      <c r="M66" s="29"/>
      <c r="N66" s="28"/>
      <c r="O66" s="28"/>
      <c r="P66" s="10"/>
      <c r="Q66" s="29">
        <f t="shared" si="47"/>
        <v>3.7580598266675162E-5</v>
      </c>
      <c r="R66" s="28">
        <f t="shared" si="48"/>
        <v>0.82038316527067567</v>
      </c>
      <c r="S66" s="99">
        <f t="shared" si="49"/>
        <v>-4397.6129033277657</v>
      </c>
      <c r="T66" s="155"/>
      <c r="U66" s="147">
        <f t="shared" si="62"/>
        <v>4452</v>
      </c>
      <c r="V66" s="71"/>
      <c r="W66" s="55"/>
      <c r="X66" s="155"/>
      <c r="Y66" s="147">
        <f t="shared" si="52"/>
        <v>3471</v>
      </c>
      <c r="Z66" s="71"/>
      <c r="AA66" s="55"/>
    </row>
    <row r="67" spans="2:27" x14ac:dyDescent="0.25">
      <c r="B67" s="91">
        <v>43954</v>
      </c>
      <c r="C67" s="6">
        <f t="shared" si="53"/>
        <v>7708</v>
      </c>
      <c r="D67" s="3">
        <f t="shared" si="54"/>
        <v>3648</v>
      </c>
      <c r="E67" s="16">
        <f t="shared" si="55"/>
        <v>372.72519509476029</v>
      </c>
      <c r="F67" s="6">
        <f t="shared" si="56"/>
        <v>-777</v>
      </c>
      <c r="G67" s="3">
        <f t="shared" si="57"/>
        <v>4309</v>
      </c>
      <c r="H67" s="27">
        <f t="shared" si="58"/>
        <v>3648</v>
      </c>
      <c r="I67" s="6">
        <f t="shared" si="60"/>
        <v>-55</v>
      </c>
      <c r="J67" s="3">
        <f t="shared" si="59"/>
        <v>-143</v>
      </c>
      <c r="K67" s="27">
        <f t="shared" si="61"/>
        <v>177</v>
      </c>
      <c r="M67" s="53"/>
      <c r="N67" s="52"/>
      <c r="O67" s="52"/>
      <c r="P67" s="9"/>
      <c r="Q67" s="53">
        <f t="shared" si="47"/>
        <v>3.7580598266675162E-5</v>
      </c>
      <c r="R67" s="52">
        <f t="shared" si="48"/>
        <v>0.82784519113115229</v>
      </c>
      <c r="S67" s="100">
        <f t="shared" si="49"/>
        <v>-4265.3970905479764</v>
      </c>
      <c r="T67" s="154"/>
      <c r="U67" s="148">
        <f t="shared" si="62"/>
        <v>4309</v>
      </c>
      <c r="V67" s="12"/>
      <c r="W67" s="56"/>
      <c r="X67" s="154"/>
      <c r="Y67" s="148">
        <f t="shared" si="52"/>
        <v>3648</v>
      </c>
      <c r="Z67" s="12"/>
      <c r="AA67" s="56"/>
    </row>
    <row r="68" spans="2:27" x14ac:dyDescent="0.25">
      <c r="B68" s="92">
        <v>43955</v>
      </c>
      <c r="C68" s="5">
        <f t="shared" si="53"/>
        <v>7708</v>
      </c>
      <c r="D68" s="2">
        <f t="shared" si="54"/>
        <v>3832</v>
      </c>
      <c r="E68" s="17">
        <f t="shared" si="55"/>
        <v>372.72519509476029</v>
      </c>
      <c r="F68" s="5">
        <f t="shared" si="56"/>
        <v>-836</v>
      </c>
      <c r="G68" s="2">
        <f t="shared" si="57"/>
        <v>4161</v>
      </c>
      <c r="H68" s="24">
        <f t="shared" si="58"/>
        <v>3832</v>
      </c>
      <c r="I68" s="5">
        <f t="shared" si="60"/>
        <v>-59</v>
      </c>
      <c r="J68" s="2">
        <f t="shared" si="59"/>
        <v>-148</v>
      </c>
      <c r="K68" s="24">
        <f t="shared" si="61"/>
        <v>184</v>
      </c>
      <c r="M68" s="29"/>
      <c r="N68" s="28"/>
      <c r="O68" s="28"/>
      <c r="P68" s="10"/>
      <c r="Q68" s="29">
        <f t="shared" si="47"/>
        <v>3.7580598266675162E-5</v>
      </c>
      <c r="R68" s="28">
        <f t="shared" si="48"/>
        <v>0.83566035149165385</v>
      </c>
      <c r="S68" s="99">
        <f t="shared" si="49"/>
        <v>-4128.3908497689199</v>
      </c>
      <c r="T68" s="155"/>
      <c r="U68" s="147">
        <f t="shared" si="62"/>
        <v>4161</v>
      </c>
      <c r="V68" s="71"/>
      <c r="W68" s="55"/>
      <c r="X68" s="155"/>
      <c r="Y68" s="147">
        <f t="shared" si="52"/>
        <v>3832</v>
      </c>
      <c r="Z68" s="71"/>
      <c r="AA68" s="55"/>
    </row>
    <row r="69" spans="2:27" x14ac:dyDescent="0.25">
      <c r="B69" s="91">
        <v>43956</v>
      </c>
      <c r="C69" s="6">
        <f t="shared" si="53"/>
        <v>7708</v>
      </c>
      <c r="D69" s="3">
        <f t="shared" si="54"/>
        <v>4023</v>
      </c>
      <c r="E69" s="16">
        <f t="shared" si="55"/>
        <v>372.72519509476029</v>
      </c>
      <c r="F69" s="6">
        <f t="shared" si="56"/>
        <v>-900</v>
      </c>
      <c r="G69" s="3">
        <f t="shared" si="57"/>
        <v>4008</v>
      </c>
      <c r="H69" s="27">
        <f t="shared" si="58"/>
        <v>4023</v>
      </c>
      <c r="I69" s="6">
        <f t="shared" si="60"/>
        <v>-64</v>
      </c>
      <c r="J69" s="3">
        <f t="shared" si="59"/>
        <v>-153</v>
      </c>
      <c r="K69" s="27">
        <f t="shared" si="61"/>
        <v>191</v>
      </c>
      <c r="M69" s="53"/>
      <c r="N69" s="52"/>
      <c r="O69" s="52"/>
      <c r="P69" s="9"/>
      <c r="Q69" s="53">
        <f t="shared" si="47"/>
        <v>3.7580598266675162E-5</v>
      </c>
      <c r="R69" s="52">
        <f t="shared" si="48"/>
        <v>0.84382864635218036</v>
      </c>
      <c r="S69" s="100">
        <f t="shared" si="49"/>
        <v>-3986.5941809905953</v>
      </c>
      <c r="T69" s="154"/>
      <c r="U69" s="148">
        <f t="shared" si="62"/>
        <v>4008</v>
      </c>
      <c r="V69" s="12"/>
      <c r="W69" s="56"/>
      <c r="X69" s="154"/>
      <c r="Y69" s="148">
        <f t="shared" si="52"/>
        <v>4023</v>
      </c>
      <c r="Z69" s="12"/>
      <c r="AA69" s="56"/>
    </row>
    <row r="70" spans="2:27" x14ac:dyDescent="0.25">
      <c r="B70" s="92">
        <v>43957</v>
      </c>
      <c r="C70" s="5">
        <f t="shared" si="53"/>
        <v>7708</v>
      </c>
      <c r="D70" s="2">
        <f t="shared" si="54"/>
        <v>4221</v>
      </c>
      <c r="E70" s="17">
        <f t="shared" si="55"/>
        <v>372.72519509476029</v>
      </c>
      <c r="F70" s="5">
        <f t="shared" si="56"/>
        <v>-969</v>
      </c>
      <c r="G70" s="2">
        <f t="shared" si="57"/>
        <v>3851</v>
      </c>
      <c r="H70" s="24">
        <f t="shared" si="58"/>
        <v>4221</v>
      </c>
      <c r="I70" s="5">
        <f t="shared" si="60"/>
        <v>-69</v>
      </c>
      <c r="J70" s="2">
        <f t="shared" si="59"/>
        <v>-157</v>
      </c>
      <c r="K70" s="24">
        <f t="shared" si="61"/>
        <v>198</v>
      </c>
      <c r="M70" s="29"/>
      <c r="N70" s="28"/>
      <c r="O70" s="28"/>
      <c r="P70" s="10"/>
      <c r="Q70" s="29">
        <f t="shared" si="47"/>
        <v>3.7580598266675162E-5</v>
      </c>
      <c r="R70" s="28">
        <f t="shared" si="48"/>
        <v>0.85238775051457183</v>
      </c>
      <c r="S70" s="99">
        <f t="shared" si="49"/>
        <v>-3840.0070842130031</v>
      </c>
      <c r="T70" s="155"/>
      <c r="U70" s="147">
        <f t="shared" si="62"/>
        <v>3851</v>
      </c>
      <c r="V70" s="71"/>
      <c r="W70" s="55"/>
      <c r="X70" s="155"/>
      <c r="Y70" s="147">
        <f t="shared" si="52"/>
        <v>4221</v>
      </c>
      <c r="Z70" s="71"/>
      <c r="AA70" s="55"/>
    </row>
    <row r="71" spans="2:27" x14ac:dyDescent="0.25">
      <c r="B71" s="91">
        <v>43958</v>
      </c>
      <c r="C71" s="6">
        <f t="shared" si="53"/>
        <v>7708</v>
      </c>
      <c r="D71" s="3">
        <f t="shared" si="54"/>
        <v>4427</v>
      </c>
      <c r="E71" s="16">
        <f t="shared" si="55"/>
        <v>372.72519509476029</v>
      </c>
      <c r="F71" s="6">
        <f t="shared" si="56"/>
        <v>-1044</v>
      </c>
      <c r="G71" s="3">
        <f t="shared" si="57"/>
        <v>3689</v>
      </c>
      <c r="H71" s="27">
        <f t="shared" si="58"/>
        <v>4427</v>
      </c>
      <c r="I71" s="6">
        <f t="shared" si="60"/>
        <v>-75</v>
      </c>
      <c r="J71" s="3">
        <f t="shared" si="59"/>
        <v>-162</v>
      </c>
      <c r="K71" s="27">
        <f t="shared" si="61"/>
        <v>206</v>
      </c>
      <c r="M71" s="53"/>
      <c r="N71" s="52"/>
      <c r="O71" s="52"/>
      <c r="P71" s="9"/>
      <c r="Q71" s="53">
        <f t="shared" si="47"/>
        <v>3.7580598266675162E-5</v>
      </c>
      <c r="R71" s="52">
        <f t="shared" si="48"/>
        <v>0.86129998917698836</v>
      </c>
      <c r="S71" s="100">
        <f t="shared" si="49"/>
        <v>-3689.587645035997</v>
      </c>
      <c r="T71" s="154"/>
      <c r="U71" s="148">
        <f t="shared" si="62"/>
        <v>3689</v>
      </c>
      <c r="V71" s="12"/>
      <c r="W71" s="56"/>
      <c r="X71" s="154"/>
      <c r="Y71" s="148">
        <f t="shared" si="52"/>
        <v>4427</v>
      </c>
      <c r="Z71" s="12"/>
      <c r="AA71" s="56"/>
    </row>
    <row r="72" spans="2:27" x14ac:dyDescent="0.25">
      <c r="B72" s="92">
        <v>43959</v>
      </c>
      <c r="C72" s="5">
        <f t="shared" si="53"/>
        <v>7708</v>
      </c>
      <c r="D72" s="2">
        <f t="shared" si="54"/>
        <v>4641</v>
      </c>
      <c r="E72" s="17">
        <f t="shared" si="55"/>
        <v>372.72519509476029</v>
      </c>
      <c r="F72" s="5">
        <f t="shared" si="56"/>
        <v>-1126</v>
      </c>
      <c r="G72" s="2">
        <f t="shared" si="57"/>
        <v>3523</v>
      </c>
      <c r="H72" s="24">
        <f t="shared" si="58"/>
        <v>4641</v>
      </c>
      <c r="I72" s="5">
        <f t="shared" si="60"/>
        <v>-82</v>
      </c>
      <c r="J72" s="2">
        <f t="shared" si="59"/>
        <v>-166</v>
      </c>
      <c r="K72" s="24">
        <f t="shared" si="61"/>
        <v>214</v>
      </c>
      <c r="M72" s="29"/>
      <c r="N72" s="28"/>
      <c r="O72" s="28"/>
      <c r="P72" s="10"/>
      <c r="Q72" s="29">
        <f t="shared" si="47"/>
        <v>3.7580598266675162E-5</v>
      </c>
      <c r="R72" s="28">
        <f t="shared" si="48"/>
        <v>0.8706427206978905</v>
      </c>
      <c r="S72" s="99">
        <f t="shared" si="49"/>
        <v>-3534.3777778597228</v>
      </c>
      <c r="T72" s="155"/>
      <c r="U72" s="147">
        <f t="shared" si="62"/>
        <v>3523</v>
      </c>
      <c r="V72" s="71"/>
      <c r="W72" s="55"/>
      <c r="X72" s="155"/>
      <c r="Y72" s="147">
        <f t="shared" si="52"/>
        <v>4641</v>
      </c>
      <c r="Z72" s="71"/>
      <c r="AA72" s="55"/>
    </row>
    <row r="73" spans="2:27" x14ac:dyDescent="0.25">
      <c r="B73" s="91">
        <v>43960</v>
      </c>
      <c r="C73" s="6">
        <f t="shared" si="53"/>
        <v>7708</v>
      </c>
      <c r="D73" s="3">
        <f t="shared" si="54"/>
        <v>4864</v>
      </c>
      <c r="E73" s="16">
        <f t="shared" si="55"/>
        <v>372.72519509476029</v>
      </c>
      <c r="F73" s="6">
        <f t="shared" si="56"/>
        <v>-1215</v>
      </c>
      <c r="G73" s="3">
        <f t="shared" si="57"/>
        <v>3353</v>
      </c>
      <c r="H73" s="27">
        <f t="shared" si="58"/>
        <v>4864</v>
      </c>
      <c r="I73" s="6">
        <f t="shared" si="60"/>
        <v>-89</v>
      </c>
      <c r="J73" s="3">
        <f t="shared" si="59"/>
        <v>-170</v>
      </c>
      <c r="K73" s="27">
        <f t="shared" si="61"/>
        <v>223</v>
      </c>
      <c r="M73" s="53"/>
      <c r="N73" s="52"/>
      <c r="O73" s="52"/>
      <c r="P73" s="9"/>
      <c r="Q73" s="53">
        <f t="shared" si="47"/>
        <v>3.7580598266675162E-5</v>
      </c>
      <c r="R73" s="52">
        <f t="shared" si="48"/>
        <v>0.88041594507727838</v>
      </c>
      <c r="S73" s="100">
        <f t="shared" si="49"/>
        <v>-3375.3355682840343</v>
      </c>
      <c r="T73" s="154"/>
      <c r="U73" s="148">
        <f t="shared" si="62"/>
        <v>3353</v>
      </c>
      <c r="V73" s="12"/>
      <c r="W73" s="56"/>
      <c r="X73" s="154"/>
      <c r="Y73" s="148">
        <f t="shared" si="52"/>
        <v>4864</v>
      </c>
      <c r="Z73" s="12"/>
      <c r="AA73" s="56"/>
    </row>
    <row r="74" spans="2:27" x14ac:dyDescent="0.25">
      <c r="B74" s="92">
        <v>43961</v>
      </c>
      <c r="C74" s="5">
        <f t="shared" si="53"/>
        <v>7708</v>
      </c>
      <c r="D74" s="2">
        <f t="shared" si="54"/>
        <v>5095</v>
      </c>
      <c r="E74" s="17">
        <f t="shared" si="55"/>
        <v>372.72519509476029</v>
      </c>
      <c r="F74" s="5">
        <f t="shared" si="56"/>
        <v>-1312</v>
      </c>
      <c r="G74" s="2">
        <f t="shared" si="57"/>
        <v>3180</v>
      </c>
      <c r="H74" s="24">
        <f t="shared" si="58"/>
        <v>5095</v>
      </c>
      <c r="I74" s="5">
        <f t="shared" si="60"/>
        <v>-97</v>
      </c>
      <c r="J74" s="2">
        <f t="shared" si="59"/>
        <v>-173</v>
      </c>
      <c r="K74" s="24">
        <f t="shared" si="61"/>
        <v>231</v>
      </c>
      <c r="M74" s="29"/>
      <c r="N74" s="28"/>
      <c r="O74" s="28"/>
      <c r="P74" s="10"/>
      <c r="Q74" s="29">
        <f t="shared" si="47"/>
        <v>3.7580598266675162E-5</v>
      </c>
      <c r="R74" s="28">
        <f t="shared" si="48"/>
        <v>0.89062167106993251</v>
      </c>
      <c r="S74" s="99">
        <f t="shared" si="49"/>
        <v>-3212.4610163089319</v>
      </c>
      <c r="T74" s="155"/>
      <c r="U74" s="147">
        <f t="shared" si="62"/>
        <v>3180</v>
      </c>
      <c r="V74" s="71"/>
      <c r="W74" s="55"/>
      <c r="X74" s="155"/>
      <c r="Y74" s="147">
        <f t="shared" si="52"/>
        <v>5095</v>
      </c>
      <c r="Z74" s="71"/>
      <c r="AA74" s="55"/>
    </row>
    <row r="75" spans="2:27" x14ac:dyDescent="0.25">
      <c r="B75" s="91">
        <v>43962</v>
      </c>
      <c r="C75" s="6">
        <f t="shared" si="53"/>
        <v>7708</v>
      </c>
      <c r="D75" s="3">
        <f t="shared" si="54"/>
        <v>5335</v>
      </c>
      <c r="E75" s="16">
        <f t="shared" si="55"/>
        <v>372.72519509476029</v>
      </c>
      <c r="F75" s="6">
        <f t="shared" si="56"/>
        <v>-1418</v>
      </c>
      <c r="G75" s="3">
        <f t="shared" si="57"/>
        <v>3004</v>
      </c>
      <c r="H75" s="27">
        <f t="shared" si="58"/>
        <v>5335</v>
      </c>
      <c r="I75" s="6">
        <f t="shared" si="60"/>
        <v>-106</v>
      </c>
      <c r="J75" s="3">
        <f t="shared" si="59"/>
        <v>-176</v>
      </c>
      <c r="K75" s="27">
        <f t="shared" si="61"/>
        <v>240</v>
      </c>
      <c r="M75" s="53"/>
      <c r="N75" s="52"/>
      <c r="O75" s="52"/>
      <c r="P75" s="9"/>
      <c r="Q75" s="53">
        <f t="shared" si="47"/>
        <v>3.7580598266675162E-5</v>
      </c>
      <c r="R75" s="52">
        <f t="shared" si="48"/>
        <v>0.90125788992107247</v>
      </c>
      <c r="S75" s="100">
        <f t="shared" si="49"/>
        <v>-3046.7122075342691</v>
      </c>
      <c r="T75" s="154"/>
      <c r="U75" s="148">
        <f t="shared" si="62"/>
        <v>3004</v>
      </c>
      <c r="V75" s="12"/>
      <c r="W75" s="56"/>
      <c r="X75" s="154"/>
      <c r="Y75" s="148">
        <f t="shared" si="52"/>
        <v>5335</v>
      </c>
      <c r="Z75" s="12"/>
      <c r="AA75" s="56"/>
    </row>
    <row r="76" spans="2:27" x14ac:dyDescent="0.25">
      <c r="B76" s="92">
        <v>43963</v>
      </c>
      <c r="C76" s="5">
        <f t="shared" si="53"/>
        <v>7708</v>
      </c>
      <c r="D76" s="2">
        <f t="shared" si="54"/>
        <v>5585</v>
      </c>
      <c r="E76" s="17">
        <f t="shared" si="55"/>
        <v>372.72519509476029</v>
      </c>
      <c r="F76" s="5">
        <f t="shared" si="56"/>
        <v>-1534</v>
      </c>
      <c r="G76" s="2">
        <f t="shared" si="57"/>
        <v>2825</v>
      </c>
      <c r="H76" s="24">
        <f t="shared" si="58"/>
        <v>5585</v>
      </c>
      <c r="I76" s="5">
        <f t="shared" si="60"/>
        <v>-116</v>
      </c>
      <c r="J76" s="2">
        <f t="shared" si="59"/>
        <v>-179</v>
      </c>
      <c r="K76" s="24">
        <f t="shared" si="61"/>
        <v>250</v>
      </c>
      <c r="M76" s="29"/>
      <c r="N76" s="28"/>
      <c r="O76" s="28"/>
      <c r="P76" s="10"/>
      <c r="Q76" s="29">
        <f t="shared" si="47"/>
        <v>3.7580598266675162E-5</v>
      </c>
      <c r="R76" s="28">
        <f t="shared" si="48"/>
        <v>0.91236428518731871</v>
      </c>
      <c r="S76" s="99">
        <f t="shared" si="49"/>
        <v>-2878.0891419600453</v>
      </c>
      <c r="T76" s="155"/>
      <c r="U76" s="147">
        <f t="shared" si="62"/>
        <v>2825</v>
      </c>
      <c r="V76" s="71"/>
      <c r="W76" s="55"/>
      <c r="X76" s="155"/>
      <c r="Y76" s="147">
        <f t="shared" si="52"/>
        <v>5585</v>
      </c>
      <c r="Z76" s="71"/>
      <c r="AA76" s="55"/>
    </row>
    <row r="77" spans="2:27" x14ac:dyDescent="0.25">
      <c r="B77" s="91">
        <v>43964</v>
      </c>
      <c r="C77" s="6">
        <f t="shared" si="53"/>
        <v>7708</v>
      </c>
      <c r="D77" s="3">
        <f t="shared" si="54"/>
        <v>5845</v>
      </c>
      <c r="E77" s="16">
        <f t="shared" si="55"/>
        <v>372.72519509476029</v>
      </c>
      <c r="F77" s="6">
        <f t="shared" si="56"/>
        <v>-1660</v>
      </c>
      <c r="G77" s="3">
        <f t="shared" si="57"/>
        <v>2644</v>
      </c>
      <c r="H77" s="27">
        <f t="shared" si="58"/>
        <v>5845</v>
      </c>
      <c r="I77" s="6">
        <f t="shared" si="60"/>
        <v>-126</v>
      </c>
      <c r="J77" s="3">
        <f t="shared" si="59"/>
        <v>-181</v>
      </c>
      <c r="K77" s="27">
        <f t="shared" si="61"/>
        <v>260</v>
      </c>
      <c r="M77" s="53"/>
      <c r="N77" s="52"/>
      <c r="O77" s="52"/>
      <c r="P77" s="9"/>
      <c r="Q77" s="53">
        <f t="shared" si="47"/>
        <v>3.7580598266675162E-5</v>
      </c>
      <c r="R77" s="52">
        <f t="shared" si="48"/>
        <v>0.92398054042529199</v>
      </c>
      <c r="S77" s="100">
        <f t="shared" si="49"/>
        <v>-2706.591819586261</v>
      </c>
      <c r="T77" s="154"/>
      <c r="U77" s="148">
        <f t="shared" si="62"/>
        <v>2644</v>
      </c>
      <c r="V77" s="12"/>
      <c r="W77" s="56"/>
      <c r="X77" s="154"/>
      <c r="Y77" s="148">
        <f t="shared" si="52"/>
        <v>5845</v>
      </c>
      <c r="Z77" s="12"/>
      <c r="AA77" s="56"/>
    </row>
    <row r="78" spans="2:27" x14ac:dyDescent="0.25">
      <c r="B78" s="92">
        <v>43965</v>
      </c>
      <c r="C78" s="5">
        <f t="shared" si="53"/>
        <v>7708</v>
      </c>
      <c r="D78" s="2">
        <f t="shared" si="54"/>
        <v>6115</v>
      </c>
      <c r="E78" s="17">
        <f t="shared" si="55"/>
        <v>372.72519509476029</v>
      </c>
      <c r="F78" s="5">
        <f t="shared" si="56"/>
        <v>-1799</v>
      </c>
      <c r="G78" s="2">
        <f t="shared" si="57"/>
        <v>2462</v>
      </c>
      <c r="H78" s="24">
        <f t="shared" si="58"/>
        <v>6115</v>
      </c>
      <c r="I78" s="5">
        <f t="shared" si="60"/>
        <v>-139</v>
      </c>
      <c r="J78" s="2">
        <f t="shared" si="59"/>
        <v>-182</v>
      </c>
      <c r="K78" s="24">
        <f t="shared" si="61"/>
        <v>270</v>
      </c>
      <c r="M78" s="29"/>
      <c r="N78" s="28"/>
      <c r="O78" s="28"/>
      <c r="P78" s="10"/>
      <c r="Q78" s="29">
        <f t="shared" si="47"/>
        <v>3.7580598266675162E-5</v>
      </c>
      <c r="R78" s="28">
        <f t="shared" si="48"/>
        <v>0.93606898083315226</v>
      </c>
      <c r="S78" s="99">
        <f t="shared" si="49"/>
        <v>-2533.1783260127695</v>
      </c>
      <c r="T78" s="155"/>
      <c r="U78" s="147">
        <f t="shared" si="62"/>
        <v>2462</v>
      </c>
      <c r="V78" s="71"/>
      <c r="W78" s="55"/>
      <c r="X78" s="155"/>
      <c r="Y78" s="147">
        <f t="shared" si="52"/>
        <v>6115</v>
      </c>
      <c r="Z78" s="71"/>
      <c r="AA78" s="55"/>
    </row>
    <row r="79" spans="2:27" x14ac:dyDescent="0.25">
      <c r="B79" s="91">
        <v>43966</v>
      </c>
      <c r="C79" s="6">
        <f t="shared" ref="C79:C110" si="63">C78+IF(J79&gt;0,J79,0)</f>
        <v>7708</v>
      </c>
      <c r="D79" s="3">
        <f t="shared" ref="D79:D110" si="64">D78+IF(K79&gt;0,K79,0)</f>
        <v>6396</v>
      </c>
      <c r="E79" s="16">
        <f t="shared" ref="E79:E110" si="65">C79*(E$45/C$45)</f>
        <v>372.72519509476029</v>
      </c>
      <c r="F79" s="6">
        <f t="shared" ref="F79:F110" si="66">INT((P$13*H79+F78)/(1+O$13*G79))</f>
        <v>-1951</v>
      </c>
      <c r="G79" s="3">
        <f t="shared" ref="G79:G110" si="67">U79</f>
        <v>2280</v>
      </c>
      <c r="H79" s="27">
        <f t="shared" si="58"/>
        <v>6396</v>
      </c>
      <c r="I79" s="6">
        <f t="shared" si="60"/>
        <v>-152</v>
      </c>
      <c r="J79" s="3">
        <f t="shared" si="59"/>
        <v>-182</v>
      </c>
      <c r="K79" s="27">
        <f t="shared" si="61"/>
        <v>281</v>
      </c>
      <c r="M79" s="53"/>
      <c r="N79" s="52"/>
      <c r="O79" s="52"/>
      <c r="P79" s="9"/>
      <c r="Q79" s="53">
        <f t="shared" si="47"/>
        <v>3.7580598266675162E-5</v>
      </c>
      <c r="R79" s="52">
        <f t="shared" si="48"/>
        <v>0.94870495601457971</v>
      </c>
      <c r="S79" s="100">
        <f t="shared" si="49"/>
        <v>-2358.8067468394247</v>
      </c>
      <c r="T79" s="154"/>
      <c r="U79" s="148">
        <f t="shared" si="62"/>
        <v>2280</v>
      </c>
      <c r="V79" s="12"/>
      <c r="W79" s="56"/>
      <c r="X79" s="154"/>
      <c r="Y79" s="148">
        <f t="shared" si="52"/>
        <v>6396</v>
      </c>
      <c r="Z79" s="12"/>
      <c r="AA79" s="56"/>
    </row>
    <row r="80" spans="2:27" x14ac:dyDescent="0.25">
      <c r="B80" s="92">
        <v>43967</v>
      </c>
      <c r="C80" s="5">
        <f t="shared" si="63"/>
        <v>7708</v>
      </c>
      <c r="D80" s="2">
        <f t="shared" si="64"/>
        <v>6688</v>
      </c>
      <c r="E80" s="17">
        <f t="shared" si="65"/>
        <v>372.72519509476029</v>
      </c>
      <c r="F80" s="5">
        <f t="shared" si="66"/>
        <v>-2118</v>
      </c>
      <c r="G80" s="2">
        <f t="shared" si="67"/>
        <v>2098</v>
      </c>
      <c r="H80" s="24">
        <f t="shared" si="58"/>
        <v>6688</v>
      </c>
      <c r="I80" s="5">
        <f t="shared" si="60"/>
        <v>-167</v>
      </c>
      <c r="J80" s="2">
        <f t="shared" si="59"/>
        <v>-182</v>
      </c>
      <c r="K80" s="24">
        <f t="shared" si="61"/>
        <v>292</v>
      </c>
      <c r="M80" s="29"/>
      <c r="N80" s="28"/>
      <c r="O80" s="28"/>
      <c r="P80" s="10"/>
      <c r="Q80" s="29">
        <f t="shared" si="47"/>
        <v>3.7580598266675162E-5</v>
      </c>
      <c r="R80" s="28">
        <f t="shared" si="48"/>
        <v>0.96185279992251482</v>
      </c>
      <c r="S80" s="99">
        <f t="shared" si="49"/>
        <v>-2184.4351676660795</v>
      </c>
      <c r="T80" s="155"/>
      <c r="U80" s="147">
        <f t="shared" si="62"/>
        <v>2098</v>
      </c>
      <c r="V80" s="71"/>
      <c r="W80" s="55"/>
      <c r="X80" s="155"/>
      <c r="Y80" s="147">
        <f t="shared" si="52"/>
        <v>6688</v>
      </c>
      <c r="Z80" s="71"/>
      <c r="AA80" s="55"/>
    </row>
    <row r="81" spans="2:27" x14ac:dyDescent="0.25">
      <c r="B81" s="91">
        <v>43968</v>
      </c>
      <c r="C81" s="6">
        <f t="shared" si="63"/>
        <v>7708</v>
      </c>
      <c r="D81" s="3">
        <f t="shared" si="64"/>
        <v>6992</v>
      </c>
      <c r="E81" s="16">
        <f t="shared" si="65"/>
        <v>372.72519509476029</v>
      </c>
      <c r="F81" s="6">
        <f t="shared" si="66"/>
        <v>-2302</v>
      </c>
      <c r="G81" s="3">
        <f t="shared" si="67"/>
        <v>1918</v>
      </c>
      <c r="H81" s="27">
        <f t="shared" si="58"/>
        <v>6992</v>
      </c>
      <c r="I81" s="6">
        <f t="shared" si="60"/>
        <v>-184</v>
      </c>
      <c r="J81" s="3">
        <f t="shared" si="59"/>
        <v>-180</v>
      </c>
      <c r="K81" s="27">
        <f t="shared" si="61"/>
        <v>304</v>
      </c>
      <c r="M81" s="53"/>
      <c r="N81" s="52"/>
      <c r="O81" s="52"/>
      <c r="P81" s="9"/>
      <c r="Q81" s="53">
        <f t="shared" ref="Q81:Q112" si="68">O$13*((1+M$13-N$13)*(1+M$13+P$13)-N$13)</f>
        <v>3.7580598266675162E-5</v>
      </c>
      <c r="R81" s="52">
        <f t="shared" ref="R81:R112" si="69">(1+M$13-N$13)*(1+M$13+P$13)-O$13*((P$13*H80)+((F80+G80)*(1+M$13+P$13)))</f>
        <v>0.97558786216063764</v>
      </c>
      <c r="S81" s="100">
        <f t="shared" ref="S81:S112" si="70">-G80*(1+M$13+P$13)</f>
        <v>-2010.0635884927347</v>
      </c>
      <c r="T81" s="154"/>
      <c r="U81" s="148">
        <f t="shared" si="62"/>
        <v>1918</v>
      </c>
      <c r="V81" s="12"/>
      <c r="W81" s="56"/>
      <c r="X81" s="154"/>
      <c r="Y81" s="148">
        <f t="shared" ref="Y81:Y112" si="71">INT((N$13*G81+H80)/(1+M$13+P$13))</f>
        <v>6992</v>
      </c>
      <c r="Z81" s="12"/>
      <c r="AA81" s="56"/>
    </row>
    <row r="82" spans="2:27" x14ac:dyDescent="0.25">
      <c r="B82" s="92">
        <v>43969</v>
      </c>
      <c r="C82" s="5">
        <f t="shared" si="63"/>
        <v>7708</v>
      </c>
      <c r="D82" s="2">
        <f t="shared" si="64"/>
        <v>7308</v>
      </c>
      <c r="E82" s="17">
        <f t="shared" si="65"/>
        <v>372.72519509476029</v>
      </c>
      <c r="F82" s="5">
        <f t="shared" si="66"/>
        <v>-2504</v>
      </c>
      <c r="G82" s="2">
        <f t="shared" si="67"/>
        <v>1741</v>
      </c>
      <c r="H82" s="24">
        <f t="shared" ref="H82:H113" si="72">Y82</f>
        <v>7308</v>
      </c>
      <c r="I82" s="5">
        <f t="shared" si="60"/>
        <v>-202</v>
      </c>
      <c r="J82" s="2">
        <f t="shared" si="59"/>
        <v>-177</v>
      </c>
      <c r="K82" s="24">
        <f t="shared" si="61"/>
        <v>316</v>
      </c>
      <c r="M82" s="29"/>
      <c r="N82" s="28"/>
      <c r="O82" s="28"/>
      <c r="P82" s="10"/>
      <c r="Q82" s="29">
        <f t="shared" si="68"/>
        <v>3.7580598266675162E-5</v>
      </c>
      <c r="R82" s="28">
        <f t="shared" si="69"/>
        <v>0.98991215148372902</v>
      </c>
      <c r="S82" s="99">
        <f t="shared" si="70"/>
        <v>-1837.6081805190968</v>
      </c>
      <c r="T82" s="155"/>
      <c r="U82" s="147">
        <f t="shared" si="62"/>
        <v>1741</v>
      </c>
      <c r="V82" s="71"/>
      <c r="W82" s="55"/>
      <c r="X82" s="155"/>
      <c r="Y82" s="147">
        <f t="shared" si="71"/>
        <v>7308</v>
      </c>
      <c r="Z82" s="71"/>
      <c r="AA82" s="55"/>
    </row>
    <row r="83" spans="2:27" x14ac:dyDescent="0.25">
      <c r="B83" s="91">
        <v>43970</v>
      </c>
      <c r="C83" s="6">
        <f t="shared" si="63"/>
        <v>7708</v>
      </c>
      <c r="D83" s="3">
        <f t="shared" si="64"/>
        <v>7637</v>
      </c>
      <c r="E83" s="16">
        <f t="shared" si="65"/>
        <v>372.72519509476029</v>
      </c>
      <c r="F83" s="6">
        <f t="shared" si="66"/>
        <v>-2727</v>
      </c>
      <c r="G83" s="3">
        <f t="shared" si="67"/>
        <v>1568</v>
      </c>
      <c r="H83" s="27">
        <f t="shared" si="72"/>
        <v>7637</v>
      </c>
      <c r="I83" s="6">
        <f t="shared" si="60"/>
        <v>-223</v>
      </c>
      <c r="J83" s="3">
        <f t="shared" si="59"/>
        <v>-173</v>
      </c>
      <c r="K83" s="27">
        <f t="shared" si="61"/>
        <v>329</v>
      </c>
      <c r="M83" s="53"/>
      <c r="N83" s="52"/>
      <c r="O83" s="52"/>
      <c r="P83" s="9"/>
      <c r="Q83" s="53">
        <f t="shared" si="68"/>
        <v>3.7580598266675162E-5</v>
      </c>
      <c r="R83" s="52">
        <f t="shared" si="69"/>
        <v>1.0048256678917886</v>
      </c>
      <c r="S83" s="100">
        <f t="shared" si="70"/>
        <v>-1668.0270293450196</v>
      </c>
      <c r="T83" s="154"/>
      <c r="U83" s="148">
        <f t="shared" si="62"/>
        <v>1568</v>
      </c>
      <c r="V83" s="12"/>
      <c r="W83" s="56"/>
      <c r="X83" s="154"/>
      <c r="Y83" s="148">
        <f t="shared" si="71"/>
        <v>7637</v>
      </c>
      <c r="Z83" s="12"/>
      <c r="AA83" s="56"/>
    </row>
    <row r="84" spans="2:27" x14ac:dyDescent="0.25">
      <c r="B84" s="92">
        <v>43971</v>
      </c>
      <c r="C84" s="5">
        <f t="shared" si="63"/>
        <v>7708</v>
      </c>
      <c r="D84" s="2">
        <f t="shared" si="64"/>
        <v>7979</v>
      </c>
      <c r="E84" s="17">
        <f t="shared" si="65"/>
        <v>372.72519509476029</v>
      </c>
      <c r="F84" s="5">
        <f t="shared" si="66"/>
        <v>-2972</v>
      </c>
      <c r="G84" s="2">
        <f t="shared" si="67"/>
        <v>1400</v>
      </c>
      <c r="H84" s="24">
        <f t="shared" si="72"/>
        <v>7979</v>
      </c>
      <c r="I84" s="5">
        <f t="shared" si="60"/>
        <v>-245</v>
      </c>
      <c r="J84" s="2">
        <f t="shared" si="59"/>
        <v>-168</v>
      </c>
      <c r="K84" s="24">
        <f t="shared" si="61"/>
        <v>342</v>
      </c>
      <c r="M84" s="29"/>
      <c r="N84" s="28"/>
      <c r="O84" s="28"/>
      <c r="P84" s="10"/>
      <c r="Q84" s="29">
        <f t="shared" si="68"/>
        <v>3.7580598266675162E-5</v>
      </c>
      <c r="R84" s="28">
        <f t="shared" si="69"/>
        <v>1.0204057697432776</v>
      </c>
      <c r="S84" s="99">
        <f t="shared" si="70"/>
        <v>-1502.2782205703566</v>
      </c>
      <c r="T84" s="155"/>
      <c r="U84" s="147">
        <f t="shared" si="62"/>
        <v>1400</v>
      </c>
      <c r="V84" s="71"/>
      <c r="W84" s="55"/>
      <c r="X84" s="155"/>
      <c r="Y84" s="147">
        <f t="shared" si="71"/>
        <v>7979</v>
      </c>
      <c r="Z84" s="71"/>
      <c r="AA84" s="55"/>
    </row>
    <row r="85" spans="2:27" x14ac:dyDescent="0.25">
      <c r="B85" s="91">
        <v>43972</v>
      </c>
      <c r="C85" s="6">
        <f t="shared" si="63"/>
        <v>7708</v>
      </c>
      <c r="D85" s="3">
        <f t="shared" si="64"/>
        <v>8335</v>
      </c>
      <c r="E85" s="16">
        <f t="shared" si="65"/>
        <v>372.72519509476029</v>
      </c>
      <c r="F85" s="6">
        <f t="shared" si="66"/>
        <v>-3241</v>
      </c>
      <c r="G85" s="3">
        <f t="shared" si="67"/>
        <v>1238</v>
      </c>
      <c r="H85" s="27">
        <f t="shared" si="72"/>
        <v>8335</v>
      </c>
      <c r="I85" s="6">
        <f t="shared" si="60"/>
        <v>-269</v>
      </c>
      <c r="J85" s="3">
        <f t="shared" si="59"/>
        <v>-162</v>
      </c>
      <c r="K85" s="27">
        <f t="shared" si="61"/>
        <v>356</v>
      </c>
      <c r="M85" s="53"/>
      <c r="N85" s="52"/>
      <c r="O85" s="52"/>
      <c r="P85" s="9"/>
      <c r="Q85" s="53">
        <f t="shared" si="68"/>
        <v>3.7580598266675162E-5</v>
      </c>
      <c r="R85" s="52">
        <f t="shared" si="69"/>
        <v>1.0366524570381956</v>
      </c>
      <c r="S85" s="100">
        <f t="shared" si="70"/>
        <v>-1341.3198397949611</v>
      </c>
      <c r="T85" s="154"/>
      <c r="U85" s="148">
        <f t="shared" si="62"/>
        <v>1238</v>
      </c>
      <c r="V85" s="12"/>
      <c r="W85" s="56"/>
      <c r="X85" s="154"/>
      <c r="Y85" s="148">
        <f t="shared" si="71"/>
        <v>8335</v>
      </c>
      <c r="Z85" s="12"/>
      <c r="AA85" s="56"/>
    </row>
    <row r="86" spans="2:27" x14ac:dyDescent="0.25">
      <c r="B86" s="92">
        <v>43973</v>
      </c>
      <c r="C86" s="5">
        <f t="shared" si="63"/>
        <v>7708</v>
      </c>
      <c r="D86" s="2">
        <f t="shared" si="64"/>
        <v>8706</v>
      </c>
      <c r="E86" s="17">
        <f t="shared" si="65"/>
        <v>372.72519509476029</v>
      </c>
      <c r="F86" s="5">
        <f t="shared" si="66"/>
        <v>-3536</v>
      </c>
      <c r="G86" s="2">
        <f t="shared" si="67"/>
        <v>1083</v>
      </c>
      <c r="H86" s="24">
        <f t="shared" si="72"/>
        <v>8706</v>
      </c>
      <c r="I86" s="5">
        <f t="shared" si="60"/>
        <v>-295</v>
      </c>
      <c r="J86" s="2">
        <f t="shared" si="59"/>
        <v>-155</v>
      </c>
      <c r="K86" s="24">
        <f t="shared" si="61"/>
        <v>371</v>
      </c>
      <c r="M86" s="29"/>
      <c r="N86" s="28"/>
      <c r="O86" s="28"/>
      <c r="P86" s="10"/>
      <c r="Q86" s="29">
        <f t="shared" si="68"/>
        <v>3.7580598266675162E-5</v>
      </c>
      <c r="R86" s="28">
        <f t="shared" si="69"/>
        <v>1.0536054133331636</v>
      </c>
      <c r="S86" s="99">
        <f t="shared" si="70"/>
        <v>-1186.1099726186872</v>
      </c>
      <c r="T86" s="155"/>
      <c r="U86" s="147">
        <f t="shared" si="62"/>
        <v>1083</v>
      </c>
      <c r="V86" s="71"/>
      <c r="W86" s="55"/>
      <c r="X86" s="155"/>
      <c r="Y86" s="147">
        <f t="shared" si="71"/>
        <v>8706</v>
      </c>
      <c r="Z86" s="71"/>
      <c r="AA86" s="55"/>
    </row>
    <row r="87" spans="2:27" x14ac:dyDescent="0.25">
      <c r="B87" s="91">
        <v>43974</v>
      </c>
      <c r="C87" s="6">
        <f t="shared" si="63"/>
        <v>7708</v>
      </c>
      <c r="D87" s="3">
        <f t="shared" si="64"/>
        <v>9092</v>
      </c>
      <c r="E87" s="16">
        <f t="shared" si="65"/>
        <v>372.72519509476029</v>
      </c>
      <c r="F87" s="6">
        <f t="shared" si="66"/>
        <v>-3859</v>
      </c>
      <c r="G87" s="3">
        <f t="shared" si="67"/>
        <v>937</v>
      </c>
      <c r="H87" s="27">
        <f t="shared" si="72"/>
        <v>9092</v>
      </c>
      <c r="I87" s="6">
        <f t="shared" si="60"/>
        <v>-323</v>
      </c>
      <c r="J87" s="3">
        <f t="shared" si="59"/>
        <v>-146</v>
      </c>
      <c r="K87" s="27">
        <f t="shared" si="61"/>
        <v>386</v>
      </c>
      <c r="M87" s="53"/>
      <c r="N87" s="52"/>
      <c r="O87" s="52"/>
      <c r="P87" s="9"/>
      <c r="Q87" s="53">
        <f t="shared" si="68"/>
        <v>3.7580598266675162E-5</v>
      </c>
      <c r="R87" s="52">
        <f t="shared" si="69"/>
        <v>1.0713043221848022</v>
      </c>
      <c r="S87" s="100">
        <f t="shared" si="70"/>
        <v>-1037.6067046413878</v>
      </c>
      <c r="T87" s="154"/>
      <c r="U87" s="148">
        <f t="shared" si="62"/>
        <v>937</v>
      </c>
      <c r="V87" s="12"/>
      <c r="W87" s="56"/>
      <c r="X87" s="154"/>
      <c r="Y87" s="148">
        <f t="shared" si="71"/>
        <v>9092</v>
      </c>
      <c r="Z87" s="12"/>
      <c r="AA87" s="56"/>
    </row>
    <row r="88" spans="2:27" x14ac:dyDescent="0.25">
      <c r="B88" s="92">
        <v>43975</v>
      </c>
      <c r="C88" s="5">
        <f t="shared" si="63"/>
        <v>7708</v>
      </c>
      <c r="D88" s="2">
        <f t="shared" si="64"/>
        <v>9494</v>
      </c>
      <c r="E88" s="17">
        <f t="shared" si="65"/>
        <v>372.72519509476029</v>
      </c>
      <c r="F88" s="5">
        <f t="shared" si="66"/>
        <v>-4212</v>
      </c>
      <c r="G88" s="2">
        <f t="shared" si="67"/>
        <v>801</v>
      </c>
      <c r="H88" s="24">
        <f t="shared" si="72"/>
        <v>9494</v>
      </c>
      <c r="I88" s="5">
        <f t="shared" si="60"/>
        <v>-353</v>
      </c>
      <c r="J88" s="2">
        <f t="shared" si="59"/>
        <v>-136</v>
      </c>
      <c r="K88" s="24">
        <f t="shared" si="61"/>
        <v>402</v>
      </c>
      <c r="M88" s="29"/>
      <c r="N88" s="28"/>
      <c r="O88" s="28"/>
      <c r="P88" s="10"/>
      <c r="Q88" s="29">
        <f t="shared" si="68"/>
        <v>3.7580598266675162E-5</v>
      </c>
      <c r="R88" s="28">
        <f t="shared" si="69"/>
        <v>1.0897491835931112</v>
      </c>
      <c r="S88" s="99">
        <f t="shared" si="70"/>
        <v>-897.72620706277041</v>
      </c>
      <c r="T88" s="155"/>
      <c r="U88" s="147">
        <f t="shared" si="62"/>
        <v>801</v>
      </c>
      <c r="V88" s="71"/>
      <c r="W88" s="55"/>
      <c r="X88" s="155"/>
      <c r="Y88" s="147">
        <f t="shared" si="71"/>
        <v>9494</v>
      </c>
      <c r="Z88" s="71"/>
      <c r="AA88" s="55"/>
    </row>
    <row r="89" spans="2:27" x14ac:dyDescent="0.25">
      <c r="B89" s="91">
        <v>43976</v>
      </c>
      <c r="C89" s="6">
        <f t="shared" si="63"/>
        <v>7708</v>
      </c>
      <c r="D89" s="3">
        <f t="shared" si="64"/>
        <v>9913</v>
      </c>
      <c r="E89" s="16">
        <f t="shared" si="65"/>
        <v>372.72519509476029</v>
      </c>
      <c r="F89" s="6">
        <f t="shared" si="66"/>
        <v>-4597</v>
      </c>
      <c r="G89" s="3">
        <f t="shared" si="67"/>
        <v>676</v>
      </c>
      <c r="H89" s="27">
        <f t="shared" si="72"/>
        <v>9913</v>
      </c>
      <c r="I89" s="6">
        <f t="shared" si="60"/>
        <v>-385</v>
      </c>
      <c r="J89" s="3">
        <f t="shared" ref="J89:J120" si="73">G89-G88</f>
        <v>-125</v>
      </c>
      <c r="K89" s="27">
        <f t="shared" si="61"/>
        <v>419</v>
      </c>
      <c r="M89" s="53"/>
      <c r="N89" s="52"/>
      <c r="O89" s="52"/>
      <c r="P89" s="9"/>
      <c r="Q89" s="53">
        <f t="shared" si="68"/>
        <v>3.7580598266675162E-5</v>
      </c>
      <c r="R89" s="52">
        <f t="shared" si="69"/>
        <v>1.1089796811147115</v>
      </c>
      <c r="S89" s="100">
        <f t="shared" si="70"/>
        <v>-767.42656548268849</v>
      </c>
      <c r="T89" s="154"/>
      <c r="U89" s="148">
        <f t="shared" si="62"/>
        <v>676</v>
      </c>
      <c r="V89" s="12"/>
      <c r="W89" s="56"/>
      <c r="X89" s="154"/>
      <c r="Y89" s="148">
        <f t="shared" si="71"/>
        <v>9913</v>
      </c>
      <c r="Z89" s="12"/>
      <c r="AA89" s="56"/>
    </row>
    <row r="90" spans="2:27" x14ac:dyDescent="0.25">
      <c r="B90" s="92">
        <v>43977</v>
      </c>
      <c r="C90" s="5">
        <f t="shared" si="63"/>
        <v>7708</v>
      </c>
      <c r="D90" s="2">
        <f t="shared" si="64"/>
        <v>10350</v>
      </c>
      <c r="E90" s="17">
        <f t="shared" si="65"/>
        <v>372.72519509476029</v>
      </c>
      <c r="F90" s="5">
        <f t="shared" si="66"/>
        <v>-5015</v>
      </c>
      <c r="G90" s="2">
        <f t="shared" si="67"/>
        <v>563</v>
      </c>
      <c r="H90" s="24">
        <f t="shared" si="72"/>
        <v>10350</v>
      </c>
      <c r="I90" s="5">
        <f t="shared" si="60"/>
        <v>-418</v>
      </c>
      <c r="J90" s="2">
        <f t="shared" si="73"/>
        <v>-113</v>
      </c>
      <c r="K90" s="24">
        <f t="shared" si="61"/>
        <v>437</v>
      </c>
      <c r="M90" s="29"/>
      <c r="N90" s="28"/>
      <c r="O90" s="28"/>
      <c r="P90" s="10"/>
      <c r="Q90" s="29">
        <f t="shared" si="68"/>
        <v>3.7580598266675162E-5</v>
      </c>
      <c r="R90" s="28">
        <f t="shared" si="69"/>
        <v>1.1290354983062236</v>
      </c>
      <c r="S90" s="99">
        <f t="shared" si="70"/>
        <v>-647.66586550099555</v>
      </c>
      <c r="T90" s="155"/>
      <c r="U90" s="147">
        <f t="shared" si="62"/>
        <v>563</v>
      </c>
      <c r="V90" s="71"/>
      <c r="W90" s="55"/>
      <c r="X90" s="155"/>
      <c r="Y90" s="147">
        <f t="shared" si="71"/>
        <v>10350</v>
      </c>
      <c r="Z90" s="71"/>
      <c r="AA90" s="55"/>
    </row>
    <row r="91" spans="2:27" x14ac:dyDescent="0.25">
      <c r="B91" s="91">
        <v>43978</v>
      </c>
      <c r="C91" s="6">
        <f t="shared" si="63"/>
        <v>7708</v>
      </c>
      <c r="D91" s="3">
        <f t="shared" si="64"/>
        <v>10805</v>
      </c>
      <c r="E91" s="16">
        <f t="shared" si="65"/>
        <v>372.72519509476029</v>
      </c>
      <c r="F91" s="6">
        <f t="shared" si="66"/>
        <v>-5468</v>
      </c>
      <c r="G91" s="3">
        <f t="shared" si="67"/>
        <v>462</v>
      </c>
      <c r="H91" s="27">
        <f t="shared" si="72"/>
        <v>10805</v>
      </c>
      <c r="I91" s="6">
        <f t="shared" ref="I91:I122" si="74">F91-F90</f>
        <v>-453</v>
      </c>
      <c r="J91" s="3">
        <f t="shared" si="73"/>
        <v>-101</v>
      </c>
      <c r="K91" s="27">
        <f t="shared" ref="K91:K122" si="75">H91-H90</f>
        <v>455</v>
      </c>
      <c r="M91" s="53"/>
      <c r="N91" s="52"/>
      <c r="O91" s="52"/>
      <c r="P91" s="9"/>
      <c r="Q91" s="53">
        <f t="shared" si="68"/>
        <v>3.7580598266675162E-5</v>
      </c>
      <c r="R91" s="52">
        <f t="shared" si="69"/>
        <v>1.1499186439224283</v>
      </c>
      <c r="S91" s="100">
        <f t="shared" si="70"/>
        <v>-539.40219271754506</v>
      </c>
      <c r="T91" s="154"/>
      <c r="U91" s="148">
        <f t="shared" ref="U91:U122" si="76">INT(((-R91+SQRT((R91^2)-(4*Q91*S91)))/(2*Q91)))</f>
        <v>462</v>
      </c>
      <c r="V91" s="12"/>
      <c r="W91" s="56"/>
      <c r="X91" s="154"/>
      <c r="Y91" s="148">
        <f t="shared" si="71"/>
        <v>10805</v>
      </c>
      <c r="Z91" s="12"/>
      <c r="AA91" s="56"/>
    </row>
    <row r="92" spans="2:27" x14ac:dyDescent="0.25">
      <c r="B92" s="92">
        <v>43979</v>
      </c>
      <c r="C92" s="5">
        <f t="shared" si="63"/>
        <v>7708</v>
      </c>
      <c r="D92" s="2">
        <f t="shared" si="64"/>
        <v>11279</v>
      </c>
      <c r="E92" s="17">
        <f t="shared" si="65"/>
        <v>372.72519509476029</v>
      </c>
      <c r="F92" s="5">
        <f t="shared" si="66"/>
        <v>-5957</v>
      </c>
      <c r="G92" s="2">
        <f t="shared" si="67"/>
        <v>373</v>
      </c>
      <c r="H92" s="24">
        <f t="shared" si="72"/>
        <v>11279</v>
      </c>
      <c r="I92" s="5">
        <f t="shared" si="74"/>
        <v>-489</v>
      </c>
      <c r="J92" s="2">
        <f t="shared" si="73"/>
        <v>-89</v>
      </c>
      <c r="K92" s="24">
        <f t="shared" si="75"/>
        <v>474</v>
      </c>
      <c r="M92" s="29"/>
      <c r="N92" s="28"/>
      <c r="O92" s="28"/>
      <c r="P92" s="10"/>
      <c r="Q92" s="29">
        <f t="shared" si="68"/>
        <v>3.7580598266675162E-5</v>
      </c>
      <c r="R92" s="28">
        <f t="shared" si="69"/>
        <v>1.1717044675670054</v>
      </c>
      <c r="S92" s="99">
        <f t="shared" si="70"/>
        <v>-442.63554713233719</v>
      </c>
      <c r="T92" s="155"/>
      <c r="U92" s="147">
        <f t="shared" si="76"/>
        <v>373</v>
      </c>
      <c r="V92" s="71"/>
      <c r="W92" s="55"/>
      <c r="X92" s="155"/>
      <c r="Y92" s="147">
        <f t="shared" si="71"/>
        <v>11279</v>
      </c>
      <c r="Z92" s="71"/>
      <c r="AA92" s="55"/>
    </row>
    <row r="93" spans="2:27" x14ac:dyDescent="0.25">
      <c r="B93" s="91">
        <v>43980</v>
      </c>
      <c r="C93" s="6">
        <f t="shared" si="63"/>
        <v>7708</v>
      </c>
      <c r="D93" s="3">
        <f t="shared" si="64"/>
        <v>11774</v>
      </c>
      <c r="E93" s="16">
        <f t="shared" si="65"/>
        <v>372.72519509476029</v>
      </c>
      <c r="F93" s="6">
        <f t="shared" si="66"/>
        <v>-6483</v>
      </c>
      <c r="G93" s="3">
        <f t="shared" si="67"/>
        <v>296</v>
      </c>
      <c r="H93" s="27">
        <f t="shared" si="72"/>
        <v>11774</v>
      </c>
      <c r="I93" s="6">
        <f t="shared" si="74"/>
        <v>-526</v>
      </c>
      <c r="J93" s="3">
        <f t="shared" si="73"/>
        <v>-77</v>
      </c>
      <c r="K93" s="27">
        <f t="shared" si="75"/>
        <v>495</v>
      </c>
      <c r="M93" s="53"/>
      <c r="N93" s="52"/>
      <c r="O93" s="52"/>
      <c r="P93" s="9"/>
      <c r="Q93" s="53">
        <f t="shared" si="68"/>
        <v>3.7580598266675162E-5</v>
      </c>
      <c r="R93" s="52">
        <f t="shared" si="69"/>
        <v>1.1944326527965758</v>
      </c>
      <c r="S93" s="100">
        <f t="shared" si="70"/>
        <v>-357.36592874537178</v>
      </c>
      <c r="T93" s="154"/>
      <c r="U93" s="148">
        <f t="shared" si="76"/>
        <v>296</v>
      </c>
      <c r="V93" s="12"/>
      <c r="W93" s="56"/>
      <c r="X93" s="154"/>
      <c r="Y93" s="148">
        <f t="shared" si="71"/>
        <v>11774</v>
      </c>
      <c r="Z93" s="12"/>
      <c r="AA93" s="56"/>
    </row>
    <row r="94" spans="2:27" x14ac:dyDescent="0.25">
      <c r="B94" s="92">
        <v>43981</v>
      </c>
      <c r="C94" s="5">
        <f t="shared" si="63"/>
        <v>7708</v>
      </c>
      <c r="D94" s="2">
        <f t="shared" si="64"/>
        <v>12290</v>
      </c>
      <c r="E94" s="17">
        <f t="shared" si="65"/>
        <v>372.72519509476029</v>
      </c>
      <c r="F94" s="5">
        <f t="shared" si="66"/>
        <v>-7047</v>
      </c>
      <c r="G94" s="2">
        <f t="shared" si="67"/>
        <v>231</v>
      </c>
      <c r="H94" s="24">
        <f t="shared" si="72"/>
        <v>12290</v>
      </c>
      <c r="I94" s="5">
        <f t="shared" si="74"/>
        <v>-564</v>
      </c>
      <c r="J94" s="2">
        <f t="shared" si="73"/>
        <v>-65</v>
      </c>
      <c r="K94" s="24">
        <f t="shared" si="75"/>
        <v>516</v>
      </c>
      <c r="M94" s="29"/>
      <c r="N94" s="28"/>
      <c r="O94" s="28"/>
      <c r="P94" s="10"/>
      <c r="Q94" s="29">
        <f t="shared" si="68"/>
        <v>3.7580598266675162E-5</v>
      </c>
      <c r="R94" s="28">
        <f t="shared" si="69"/>
        <v>1.2181448919225413</v>
      </c>
      <c r="S94" s="99">
        <f t="shared" si="70"/>
        <v>-283.59333755664892</v>
      </c>
      <c r="T94" s="155"/>
      <c r="U94" s="147">
        <f t="shared" si="76"/>
        <v>231</v>
      </c>
      <c r="V94" s="71"/>
      <c r="W94" s="55"/>
      <c r="X94" s="155"/>
      <c r="Y94" s="147">
        <f t="shared" si="71"/>
        <v>12290</v>
      </c>
      <c r="Z94" s="71"/>
      <c r="AA94" s="55"/>
    </row>
    <row r="95" spans="2:27" x14ac:dyDescent="0.25">
      <c r="B95" s="91">
        <v>43982</v>
      </c>
      <c r="C95" s="6">
        <f t="shared" si="63"/>
        <v>7708</v>
      </c>
      <c r="D95" s="3">
        <f t="shared" si="64"/>
        <v>12828</v>
      </c>
      <c r="E95" s="16">
        <f t="shared" si="65"/>
        <v>372.72519509476029</v>
      </c>
      <c r="F95" s="6">
        <f t="shared" si="66"/>
        <v>-7650</v>
      </c>
      <c r="G95" s="3">
        <f t="shared" si="67"/>
        <v>177</v>
      </c>
      <c r="H95" s="27">
        <f t="shared" si="72"/>
        <v>12828</v>
      </c>
      <c r="I95" s="6">
        <f t="shared" si="74"/>
        <v>-603</v>
      </c>
      <c r="J95" s="3">
        <f t="shared" si="73"/>
        <v>-54</v>
      </c>
      <c r="K95" s="27">
        <f t="shared" si="75"/>
        <v>538</v>
      </c>
      <c r="M95" s="53"/>
      <c r="N95" s="52"/>
      <c r="O95" s="52"/>
      <c r="P95" s="9"/>
      <c r="Q95" s="53">
        <f t="shared" si="68"/>
        <v>3.7580598266675162E-5</v>
      </c>
      <c r="R95" s="52">
        <f t="shared" si="69"/>
        <v>1.2428788597467411</v>
      </c>
      <c r="S95" s="100">
        <f t="shared" si="70"/>
        <v>-221.3177735661686</v>
      </c>
      <c r="T95" s="154"/>
      <c r="U95" s="148">
        <f t="shared" si="76"/>
        <v>177</v>
      </c>
      <c r="V95" s="12"/>
      <c r="W95" s="56"/>
      <c r="X95" s="154"/>
      <c r="Y95" s="148">
        <f t="shared" si="71"/>
        <v>12828</v>
      </c>
      <c r="Z95" s="12"/>
      <c r="AA95" s="56"/>
    </row>
    <row r="96" spans="2:27" x14ac:dyDescent="0.25">
      <c r="B96" s="92">
        <v>43983</v>
      </c>
      <c r="C96" s="5">
        <f t="shared" si="63"/>
        <v>7708</v>
      </c>
      <c r="D96" s="2">
        <f t="shared" si="64"/>
        <v>13389</v>
      </c>
      <c r="E96" s="17">
        <f t="shared" si="65"/>
        <v>372.72519509476029</v>
      </c>
      <c r="F96" s="5">
        <f t="shared" si="66"/>
        <v>-8291</v>
      </c>
      <c r="G96" s="2">
        <f t="shared" si="67"/>
        <v>133</v>
      </c>
      <c r="H96" s="24">
        <f t="shared" si="72"/>
        <v>13389</v>
      </c>
      <c r="I96" s="5">
        <f t="shared" si="74"/>
        <v>-641</v>
      </c>
      <c r="J96" s="2">
        <f t="shared" si="73"/>
        <v>-44</v>
      </c>
      <c r="K96" s="24">
        <f t="shared" si="75"/>
        <v>561</v>
      </c>
      <c r="M96" s="29"/>
      <c r="N96" s="28"/>
      <c r="O96" s="28"/>
      <c r="P96" s="10"/>
      <c r="Q96" s="29">
        <f t="shared" si="68"/>
        <v>3.7580598266675162E-5</v>
      </c>
      <c r="R96" s="28">
        <f t="shared" si="69"/>
        <v>1.2687119146276364</v>
      </c>
      <c r="S96" s="99">
        <f t="shared" si="70"/>
        <v>-169.58115117407723</v>
      </c>
      <c r="T96" s="155"/>
      <c r="U96" s="147">
        <f t="shared" si="76"/>
        <v>133</v>
      </c>
      <c r="V96" s="71"/>
      <c r="W96" s="55"/>
      <c r="X96" s="155"/>
      <c r="Y96" s="147">
        <f t="shared" si="71"/>
        <v>13389</v>
      </c>
      <c r="Z96" s="71"/>
      <c r="AA96" s="55"/>
    </row>
    <row r="97" spans="2:27" x14ac:dyDescent="0.25">
      <c r="B97" s="91">
        <v>43984</v>
      </c>
      <c r="C97" s="6">
        <f t="shared" si="63"/>
        <v>7708</v>
      </c>
      <c r="D97" s="3">
        <f t="shared" si="64"/>
        <v>13975</v>
      </c>
      <c r="E97" s="16">
        <f t="shared" si="65"/>
        <v>372.72519509476029</v>
      </c>
      <c r="F97" s="6">
        <f t="shared" si="66"/>
        <v>-8971</v>
      </c>
      <c r="G97" s="3">
        <f t="shared" si="67"/>
        <v>98</v>
      </c>
      <c r="H97" s="27">
        <f t="shared" si="72"/>
        <v>13975</v>
      </c>
      <c r="I97" s="6">
        <f t="shared" si="74"/>
        <v>-680</v>
      </c>
      <c r="J97" s="3">
        <f t="shared" si="73"/>
        <v>-35</v>
      </c>
      <c r="K97" s="27">
        <f t="shared" si="75"/>
        <v>586</v>
      </c>
      <c r="M97" s="53"/>
      <c r="N97" s="52"/>
      <c r="O97" s="52"/>
      <c r="P97" s="9"/>
      <c r="Q97" s="53">
        <f t="shared" si="68"/>
        <v>3.7580598266675162E-5</v>
      </c>
      <c r="R97" s="52">
        <f t="shared" si="69"/>
        <v>1.2956460653200077</v>
      </c>
      <c r="S97" s="100">
        <f t="shared" si="70"/>
        <v>-127.42538478052131</v>
      </c>
      <c r="T97" s="154"/>
      <c r="U97" s="148">
        <f t="shared" si="76"/>
        <v>98</v>
      </c>
      <c r="V97" s="12"/>
      <c r="W97" s="56"/>
      <c r="X97" s="154"/>
      <c r="Y97" s="148">
        <f t="shared" si="71"/>
        <v>13975</v>
      </c>
      <c r="Z97" s="12"/>
      <c r="AA97" s="56"/>
    </row>
    <row r="98" spans="2:27" x14ac:dyDescent="0.25">
      <c r="B98" s="92">
        <v>43985</v>
      </c>
      <c r="C98" s="5">
        <f t="shared" si="63"/>
        <v>7708</v>
      </c>
      <c r="D98" s="2">
        <f t="shared" si="64"/>
        <v>14586</v>
      </c>
      <c r="E98" s="17">
        <f t="shared" si="65"/>
        <v>372.72519509476029</v>
      </c>
      <c r="F98" s="5">
        <f t="shared" si="66"/>
        <v>-9690</v>
      </c>
      <c r="G98" s="2">
        <f t="shared" si="67"/>
        <v>70</v>
      </c>
      <c r="H98" s="24">
        <f t="shared" si="72"/>
        <v>14586</v>
      </c>
      <c r="I98" s="5">
        <f t="shared" si="74"/>
        <v>-719</v>
      </c>
      <c r="J98" s="2">
        <f t="shared" si="73"/>
        <v>-28</v>
      </c>
      <c r="K98" s="24">
        <f t="shared" si="75"/>
        <v>611</v>
      </c>
      <c r="M98" s="29"/>
      <c r="N98" s="28"/>
      <c r="O98" s="28"/>
      <c r="P98" s="10"/>
      <c r="Q98" s="29">
        <f t="shared" si="68"/>
        <v>3.7580598266675162E-5</v>
      </c>
      <c r="R98" s="28">
        <f t="shared" si="69"/>
        <v>1.3237606789370964</v>
      </c>
      <c r="S98" s="99">
        <f t="shared" si="70"/>
        <v>-93.892388785647285</v>
      </c>
      <c r="T98" s="155"/>
      <c r="U98" s="147">
        <f t="shared" si="76"/>
        <v>70</v>
      </c>
      <c r="V98" s="71"/>
      <c r="W98" s="55"/>
      <c r="X98" s="155"/>
      <c r="Y98" s="147">
        <f t="shared" si="71"/>
        <v>14586</v>
      </c>
      <c r="Z98" s="71"/>
      <c r="AA98" s="55"/>
    </row>
    <row r="99" spans="2:27" x14ac:dyDescent="0.25">
      <c r="B99" s="91">
        <v>43986</v>
      </c>
      <c r="C99" s="6">
        <f t="shared" si="63"/>
        <v>7708</v>
      </c>
      <c r="D99" s="3">
        <f t="shared" si="64"/>
        <v>15224</v>
      </c>
      <c r="E99" s="16">
        <f t="shared" si="65"/>
        <v>372.72519509476029</v>
      </c>
      <c r="F99" s="6">
        <f t="shared" si="66"/>
        <v>-10448</v>
      </c>
      <c r="G99" s="3">
        <f t="shared" si="67"/>
        <v>49</v>
      </c>
      <c r="H99" s="27">
        <f t="shared" si="72"/>
        <v>15224</v>
      </c>
      <c r="I99" s="6">
        <f t="shared" si="74"/>
        <v>-758</v>
      </c>
      <c r="J99" s="3">
        <f t="shared" si="73"/>
        <v>-21</v>
      </c>
      <c r="K99" s="27">
        <f t="shared" si="75"/>
        <v>638</v>
      </c>
      <c r="M99" s="53"/>
      <c r="N99" s="52"/>
      <c r="O99" s="52"/>
      <c r="P99" s="9"/>
      <c r="Q99" s="53">
        <f t="shared" si="68"/>
        <v>3.7580598266675162E-5</v>
      </c>
      <c r="R99" s="52">
        <f t="shared" si="69"/>
        <v>1.3531311050825827</v>
      </c>
      <c r="S99" s="100">
        <f t="shared" si="70"/>
        <v>-67.065991989748056</v>
      </c>
      <c r="T99" s="154"/>
      <c r="U99" s="148">
        <f t="shared" si="76"/>
        <v>49</v>
      </c>
      <c r="V99" s="12"/>
      <c r="W99" s="56"/>
      <c r="X99" s="154"/>
      <c r="Y99" s="148">
        <f t="shared" si="71"/>
        <v>15224</v>
      </c>
      <c r="Z99" s="12"/>
      <c r="AA99" s="56"/>
    </row>
    <row r="100" spans="2:27" x14ac:dyDescent="0.25">
      <c r="B100" s="92">
        <v>43987</v>
      </c>
      <c r="C100" s="5">
        <f t="shared" si="63"/>
        <v>7708</v>
      </c>
      <c r="D100" s="2">
        <f t="shared" si="64"/>
        <v>15890</v>
      </c>
      <c r="E100" s="17">
        <f t="shared" si="65"/>
        <v>372.72519509476029</v>
      </c>
      <c r="F100" s="5">
        <f t="shared" si="66"/>
        <v>-11246</v>
      </c>
      <c r="G100" s="2">
        <f t="shared" si="67"/>
        <v>33</v>
      </c>
      <c r="H100" s="24">
        <f t="shared" si="72"/>
        <v>15890</v>
      </c>
      <c r="I100" s="5">
        <f t="shared" si="74"/>
        <v>-798</v>
      </c>
      <c r="J100" s="2">
        <f t="shared" si="73"/>
        <v>-16</v>
      </c>
      <c r="K100" s="24">
        <f t="shared" si="75"/>
        <v>666</v>
      </c>
      <c r="M100" s="29"/>
      <c r="N100" s="28"/>
      <c r="O100" s="28"/>
      <c r="P100" s="10"/>
      <c r="Q100" s="29">
        <f t="shared" si="68"/>
        <v>3.7580598266675162E-5</v>
      </c>
      <c r="R100" s="28">
        <f t="shared" si="69"/>
        <v>1.3837613612660278</v>
      </c>
      <c r="S100" s="99">
        <f t="shared" si="70"/>
        <v>-46.946194392823642</v>
      </c>
      <c r="T100" s="155"/>
      <c r="U100" s="147">
        <f t="shared" si="76"/>
        <v>33</v>
      </c>
      <c r="V100" s="71"/>
      <c r="W100" s="55"/>
      <c r="X100" s="155"/>
      <c r="Y100" s="147">
        <f t="shared" si="71"/>
        <v>15890</v>
      </c>
      <c r="Z100" s="71"/>
      <c r="AA100" s="55"/>
    </row>
    <row r="101" spans="2:27" x14ac:dyDescent="0.25">
      <c r="B101" s="91">
        <v>43988</v>
      </c>
      <c r="C101" s="6">
        <f t="shared" si="63"/>
        <v>7708</v>
      </c>
      <c r="D101" s="3">
        <f t="shared" si="64"/>
        <v>16585</v>
      </c>
      <c r="E101" s="16">
        <f t="shared" si="65"/>
        <v>372.72519509476029</v>
      </c>
      <c r="F101" s="6">
        <f t="shared" si="66"/>
        <v>-12083</v>
      </c>
      <c r="G101" s="3">
        <f t="shared" si="67"/>
        <v>22</v>
      </c>
      <c r="H101" s="27">
        <f t="shared" si="72"/>
        <v>16585</v>
      </c>
      <c r="I101" s="6">
        <f t="shared" si="74"/>
        <v>-837</v>
      </c>
      <c r="J101" s="3">
        <f t="shared" si="73"/>
        <v>-11</v>
      </c>
      <c r="K101" s="27">
        <f t="shared" si="75"/>
        <v>695</v>
      </c>
      <c r="M101" s="53"/>
      <c r="N101" s="52"/>
      <c r="O101" s="52"/>
      <c r="P101" s="9"/>
      <c r="Q101" s="53">
        <f t="shared" si="68"/>
        <v>3.7580598266675162E-5</v>
      </c>
      <c r="R101" s="52">
        <f t="shared" si="69"/>
        <v>1.4157664806477324</v>
      </c>
      <c r="S101" s="100">
        <f t="shared" si="70"/>
        <v>-31.616824795166941</v>
      </c>
      <c r="T101" s="154"/>
      <c r="U101" s="148">
        <f t="shared" si="76"/>
        <v>22</v>
      </c>
      <c r="V101" s="12"/>
      <c r="W101" s="56"/>
      <c r="X101" s="154"/>
      <c r="Y101" s="148">
        <f t="shared" si="71"/>
        <v>16585</v>
      </c>
      <c r="Z101" s="12"/>
      <c r="AA101" s="56"/>
    </row>
    <row r="102" spans="2:27" x14ac:dyDescent="0.25">
      <c r="B102" s="92">
        <v>43989</v>
      </c>
      <c r="C102" s="5">
        <f t="shared" si="63"/>
        <v>7708</v>
      </c>
      <c r="D102" s="2">
        <f t="shared" si="64"/>
        <v>17310</v>
      </c>
      <c r="E102" s="17">
        <f t="shared" si="65"/>
        <v>372.72519509476029</v>
      </c>
      <c r="F102" s="5">
        <f t="shared" si="66"/>
        <v>-12961</v>
      </c>
      <c r="G102" s="2">
        <f t="shared" si="67"/>
        <v>14</v>
      </c>
      <c r="H102" s="24">
        <f t="shared" si="72"/>
        <v>17310</v>
      </c>
      <c r="I102" s="5">
        <f t="shared" si="74"/>
        <v>-878</v>
      </c>
      <c r="J102" s="2">
        <f t="shared" si="73"/>
        <v>-8</v>
      </c>
      <c r="K102" s="24">
        <f t="shared" si="75"/>
        <v>725</v>
      </c>
      <c r="M102" s="29"/>
      <c r="N102" s="28"/>
      <c r="O102" s="28"/>
      <c r="P102" s="10"/>
      <c r="Q102" s="29">
        <f t="shared" si="68"/>
        <v>3.7580598266675162E-5</v>
      </c>
      <c r="R102" s="28">
        <f t="shared" si="69"/>
        <v>1.4491107971806372</v>
      </c>
      <c r="S102" s="99">
        <f t="shared" si="70"/>
        <v>-21.077883196777961</v>
      </c>
      <c r="T102" s="155"/>
      <c r="U102" s="147">
        <f t="shared" si="76"/>
        <v>14</v>
      </c>
      <c r="V102" s="71"/>
      <c r="W102" s="55"/>
      <c r="X102" s="155"/>
      <c r="Y102" s="147">
        <f t="shared" si="71"/>
        <v>17310</v>
      </c>
      <c r="Z102" s="71"/>
      <c r="AA102" s="55"/>
    </row>
    <row r="103" spans="2:27" x14ac:dyDescent="0.25">
      <c r="B103" s="91">
        <v>43990</v>
      </c>
      <c r="C103" s="6">
        <f t="shared" si="63"/>
        <v>7708</v>
      </c>
      <c r="D103" s="3">
        <f t="shared" si="64"/>
        <v>18067</v>
      </c>
      <c r="E103" s="16">
        <f t="shared" si="65"/>
        <v>372.72519509476029</v>
      </c>
      <c r="F103" s="6">
        <f t="shared" si="66"/>
        <v>-13880</v>
      </c>
      <c r="G103" s="3">
        <f t="shared" si="67"/>
        <v>9</v>
      </c>
      <c r="H103" s="27">
        <f t="shared" si="72"/>
        <v>18067</v>
      </c>
      <c r="I103" s="6">
        <f t="shared" si="74"/>
        <v>-919</v>
      </c>
      <c r="J103" s="3">
        <f t="shared" si="73"/>
        <v>-5</v>
      </c>
      <c r="K103" s="27">
        <f t="shared" si="75"/>
        <v>757</v>
      </c>
      <c r="M103" s="53"/>
      <c r="N103" s="52"/>
      <c r="O103" s="52"/>
      <c r="P103" s="9"/>
      <c r="Q103" s="53">
        <f t="shared" si="68"/>
        <v>3.7580598266675162E-5</v>
      </c>
      <c r="R103" s="52">
        <f t="shared" si="69"/>
        <v>1.4839470188268831</v>
      </c>
      <c r="S103" s="100">
        <f t="shared" si="70"/>
        <v>-13.413198397949612</v>
      </c>
      <c r="T103" s="154"/>
      <c r="U103" s="148">
        <f t="shared" si="76"/>
        <v>9</v>
      </c>
      <c r="V103" s="12"/>
      <c r="W103" s="56"/>
      <c r="X103" s="154"/>
      <c r="Y103" s="148">
        <f t="shared" si="71"/>
        <v>18067</v>
      </c>
      <c r="Z103" s="12"/>
      <c r="AA103" s="56"/>
    </row>
    <row r="104" spans="2:27" x14ac:dyDescent="0.25">
      <c r="B104" s="92">
        <v>43991</v>
      </c>
      <c r="C104" s="5">
        <f t="shared" si="63"/>
        <v>7708</v>
      </c>
      <c r="D104" s="2">
        <f t="shared" si="64"/>
        <v>18857</v>
      </c>
      <c r="E104" s="17">
        <f t="shared" si="65"/>
        <v>372.72519509476029</v>
      </c>
      <c r="F104" s="5">
        <f t="shared" si="66"/>
        <v>-14841</v>
      </c>
      <c r="G104" s="2">
        <f t="shared" si="67"/>
        <v>5</v>
      </c>
      <c r="H104" s="24">
        <f t="shared" si="72"/>
        <v>18857</v>
      </c>
      <c r="I104" s="5">
        <f t="shared" si="74"/>
        <v>-961</v>
      </c>
      <c r="J104" s="2">
        <f t="shared" si="73"/>
        <v>-4</v>
      </c>
      <c r="K104" s="24">
        <f t="shared" si="75"/>
        <v>790</v>
      </c>
      <c r="M104" s="29"/>
      <c r="N104" s="28"/>
      <c r="O104" s="28"/>
      <c r="P104" s="10"/>
      <c r="Q104" s="29">
        <f t="shared" si="68"/>
        <v>3.7580598266675162E-5</v>
      </c>
      <c r="R104" s="28">
        <f t="shared" si="69"/>
        <v>1.5202791630960313</v>
      </c>
      <c r="S104" s="99">
        <f t="shared" si="70"/>
        <v>-8.6227703986818938</v>
      </c>
      <c r="T104" s="155"/>
      <c r="U104" s="147">
        <f t="shared" si="76"/>
        <v>5</v>
      </c>
      <c r="V104" s="71"/>
      <c r="W104" s="55"/>
      <c r="X104" s="155"/>
      <c r="Y104" s="147">
        <f t="shared" si="71"/>
        <v>18857</v>
      </c>
      <c r="Z104" s="71"/>
      <c r="AA104" s="55"/>
    </row>
    <row r="105" spans="2:27" x14ac:dyDescent="0.25">
      <c r="B105" s="91">
        <v>43992</v>
      </c>
      <c r="C105" s="6">
        <f t="shared" si="63"/>
        <v>7708</v>
      </c>
      <c r="D105" s="3">
        <f t="shared" si="64"/>
        <v>19681</v>
      </c>
      <c r="E105" s="16">
        <f t="shared" si="65"/>
        <v>372.72519509476029</v>
      </c>
      <c r="F105" s="6">
        <f t="shared" si="66"/>
        <v>-15845</v>
      </c>
      <c r="G105" s="3">
        <f t="shared" si="67"/>
        <v>3</v>
      </c>
      <c r="H105" s="27">
        <f t="shared" si="72"/>
        <v>19681</v>
      </c>
      <c r="I105" s="6">
        <f t="shared" si="74"/>
        <v>-1004</v>
      </c>
      <c r="J105" s="3">
        <f t="shared" si="73"/>
        <v>-2</v>
      </c>
      <c r="K105" s="27">
        <f t="shared" si="75"/>
        <v>824</v>
      </c>
      <c r="M105" s="53"/>
      <c r="N105" s="52"/>
      <c r="O105" s="52"/>
      <c r="P105" s="9"/>
      <c r="Q105" s="53">
        <f t="shared" si="68"/>
        <v>3.7580598266675162E-5</v>
      </c>
      <c r="R105" s="52">
        <f t="shared" si="69"/>
        <v>1.5582222631483822</v>
      </c>
      <c r="S105" s="100">
        <f t="shared" si="70"/>
        <v>-4.7904279992677186</v>
      </c>
      <c r="T105" s="154"/>
      <c r="U105" s="148">
        <f t="shared" si="76"/>
        <v>3</v>
      </c>
      <c r="V105" s="12"/>
      <c r="W105" s="56"/>
      <c r="X105" s="154"/>
      <c r="Y105" s="148">
        <f t="shared" si="71"/>
        <v>19681</v>
      </c>
      <c r="Z105" s="12"/>
      <c r="AA105" s="56"/>
    </row>
    <row r="106" spans="2:27" x14ac:dyDescent="0.25">
      <c r="B106" s="92">
        <v>43993</v>
      </c>
      <c r="C106" s="5">
        <f t="shared" si="63"/>
        <v>7708</v>
      </c>
      <c r="D106" s="2">
        <f t="shared" si="64"/>
        <v>20542</v>
      </c>
      <c r="E106" s="17">
        <f t="shared" si="65"/>
        <v>372.72519509476029</v>
      </c>
      <c r="F106" s="5">
        <f t="shared" si="66"/>
        <v>-16894</v>
      </c>
      <c r="G106" s="2">
        <f t="shared" si="67"/>
        <v>1</v>
      </c>
      <c r="H106" s="24">
        <f t="shared" si="72"/>
        <v>20542</v>
      </c>
      <c r="I106" s="5">
        <f t="shared" si="74"/>
        <v>-1049</v>
      </c>
      <c r="J106" s="2">
        <f t="shared" si="73"/>
        <v>-2</v>
      </c>
      <c r="K106" s="24">
        <f t="shared" si="75"/>
        <v>861</v>
      </c>
      <c r="M106" s="29"/>
      <c r="N106" s="28"/>
      <c r="O106" s="28"/>
      <c r="P106" s="10"/>
      <c r="Q106" s="29">
        <f t="shared" si="68"/>
        <v>3.7580598266675162E-5</v>
      </c>
      <c r="R106" s="28">
        <f t="shared" si="69"/>
        <v>1.597778327738717</v>
      </c>
      <c r="S106" s="99">
        <f t="shared" si="70"/>
        <v>-2.874256799560631</v>
      </c>
      <c r="T106" s="155"/>
      <c r="U106" s="147">
        <f t="shared" si="76"/>
        <v>1</v>
      </c>
      <c r="V106" s="71"/>
      <c r="W106" s="55"/>
      <c r="X106" s="155"/>
      <c r="Y106" s="147">
        <f t="shared" si="71"/>
        <v>20542</v>
      </c>
      <c r="Z106" s="71"/>
      <c r="AA106" s="55"/>
    </row>
    <row r="107" spans="2:27" x14ac:dyDescent="0.25">
      <c r="B107" s="91">
        <v>43994</v>
      </c>
      <c r="C107" s="6">
        <f t="shared" si="63"/>
        <v>7708</v>
      </c>
      <c r="D107" s="3">
        <f t="shared" si="64"/>
        <v>21440</v>
      </c>
      <c r="E107" s="16">
        <f t="shared" si="65"/>
        <v>372.72519509476029</v>
      </c>
      <c r="F107" s="6">
        <f t="shared" si="66"/>
        <v>-17990</v>
      </c>
      <c r="G107" s="3">
        <f t="shared" si="67"/>
        <v>0</v>
      </c>
      <c r="H107" s="27">
        <f t="shared" si="72"/>
        <v>21440</v>
      </c>
      <c r="I107" s="6">
        <f t="shared" si="74"/>
        <v>-1096</v>
      </c>
      <c r="J107" s="3">
        <f t="shared" si="73"/>
        <v>-1</v>
      </c>
      <c r="K107" s="27">
        <f t="shared" si="75"/>
        <v>898</v>
      </c>
      <c r="M107" s="53"/>
      <c r="N107" s="52"/>
      <c r="O107" s="52"/>
      <c r="P107" s="9"/>
      <c r="Q107" s="53">
        <f t="shared" si="68"/>
        <v>3.7580598266675162E-5</v>
      </c>
      <c r="R107" s="52">
        <f t="shared" si="69"/>
        <v>1.6391040823387377</v>
      </c>
      <c r="S107" s="100">
        <f t="shared" si="70"/>
        <v>-0.95808559985354369</v>
      </c>
      <c r="T107" s="154"/>
      <c r="U107" s="148">
        <f t="shared" si="76"/>
        <v>0</v>
      </c>
      <c r="V107" s="12"/>
      <c r="W107" s="56"/>
      <c r="X107" s="154"/>
      <c r="Y107" s="148">
        <f t="shared" si="71"/>
        <v>21440</v>
      </c>
      <c r="Z107" s="12"/>
      <c r="AA107" s="56"/>
    </row>
    <row r="108" spans="2:27" x14ac:dyDescent="0.25">
      <c r="B108" s="92">
        <v>43995</v>
      </c>
      <c r="C108" s="5">
        <f t="shared" si="63"/>
        <v>7708</v>
      </c>
      <c r="D108" s="2">
        <f t="shared" si="64"/>
        <v>22377</v>
      </c>
      <c r="E108" s="17">
        <f t="shared" si="65"/>
        <v>372.72519509476029</v>
      </c>
      <c r="F108" s="5">
        <f t="shared" si="66"/>
        <v>-19134</v>
      </c>
      <c r="G108" s="2">
        <f t="shared" si="67"/>
        <v>0</v>
      </c>
      <c r="H108" s="24">
        <f t="shared" si="72"/>
        <v>22377</v>
      </c>
      <c r="I108" s="5">
        <f t="shared" si="74"/>
        <v>-1144</v>
      </c>
      <c r="J108" s="2">
        <f t="shared" si="73"/>
        <v>0</v>
      </c>
      <c r="K108" s="24">
        <f t="shared" si="75"/>
        <v>937</v>
      </c>
      <c r="M108" s="29"/>
      <c r="N108" s="28"/>
      <c r="O108" s="28"/>
      <c r="P108" s="10"/>
      <c r="Q108" s="29">
        <f t="shared" si="68"/>
        <v>3.7580598266675162E-5</v>
      </c>
      <c r="R108" s="28">
        <f t="shared" si="69"/>
        <v>1.6822372017502842</v>
      </c>
      <c r="S108" s="99">
        <f t="shared" si="70"/>
        <v>0</v>
      </c>
      <c r="T108" s="155"/>
      <c r="U108" s="147">
        <f t="shared" si="76"/>
        <v>0</v>
      </c>
      <c r="V108" s="71"/>
      <c r="W108" s="55"/>
      <c r="X108" s="155"/>
      <c r="Y108" s="147">
        <f t="shared" si="71"/>
        <v>22377</v>
      </c>
      <c r="Z108" s="71"/>
      <c r="AA108" s="55"/>
    </row>
    <row r="109" spans="2:27" x14ac:dyDescent="0.25">
      <c r="B109" s="91">
        <v>43996</v>
      </c>
      <c r="C109" s="6">
        <f t="shared" si="63"/>
        <v>7708</v>
      </c>
      <c r="D109" s="3">
        <f t="shared" si="64"/>
        <v>23355</v>
      </c>
      <c r="E109" s="16">
        <f t="shared" si="65"/>
        <v>372.72519509476029</v>
      </c>
      <c r="F109" s="6">
        <f t="shared" si="66"/>
        <v>-20328</v>
      </c>
      <c r="G109" s="3">
        <f t="shared" si="67"/>
        <v>0</v>
      </c>
      <c r="H109" s="27">
        <f t="shared" si="72"/>
        <v>23355</v>
      </c>
      <c r="I109" s="6">
        <f t="shared" si="74"/>
        <v>-1194</v>
      </c>
      <c r="J109" s="3">
        <f t="shared" si="73"/>
        <v>0</v>
      </c>
      <c r="K109" s="27">
        <f t="shared" si="75"/>
        <v>978</v>
      </c>
      <c r="M109" s="53"/>
      <c r="N109" s="52"/>
      <c r="O109" s="52"/>
      <c r="P109" s="9"/>
      <c r="Q109" s="53">
        <f t="shared" si="68"/>
        <v>3.7580598266675162E-5</v>
      </c>
      <c r="R109" s="52">
        <f t="shared" si="69"/>
        <v>1.727219378284758</v>
      </c>
      <c r="S109" s="100">
        <f t="shared" si="70"/>
        <v>0</v>
      </c>
      <c r="T109" s="154"/>
      <c r="U109" s="148">
        <f t="shared" si="76"/>
        <v>0</v>
      </c>
      <c r="V109" s="12"/>
      <c r="W109" s="56"/>
      <c r="X109" s="154"/>
      <c r="Y109" s="148">
        <f t="shared" si="71"/>
        <v>23355</v>
      </c>
      <c r="Z109" s="12"/>
      <c r="AA109" s="56"/>
    </row>
    <row r="110" spans="2:27" x14ac:dyDescent="0.25">
      <c r="B110" s="92">
        <v>43997</v>
      </c>
      <c r="C110" s="5">
        <f t="shared" si="63"/>
        <v>7708</v>
      </c>
      <c r="D110" s="2">
        <f t="shared" si="64"/>
        <v>24376</v>
      </c>
      <c r="E110" s="17">
        <f t="shared" si="65"/>
        <v>372.72519509476029</v>
      </c>
      <c r="F110" s="5">
        <f t="shared" si="66"/>
        <v>-21574</v>
      </c>
      <c r="G110" s="2">
        <f t="shared" si="67"/>
        <v>0</v>
      </c>
      <c r="H110" s="24">
        <f t="shared" si="72"/>
        <v>24376</v>
      </c>
      <c r="I110" s="5">
        <f t="shared" si="74"/>
        <v>-1246</v>
      </c>
      <c r="J110" s="2">
        <f t="shared" si="73"/>
        <v>0</v>
      </c>
      <c r="K110" s="24">
        <f t="shared" si="75"/>
        <v>1021</v>
      </c>
      <c r="M110" s="29"/>
      <c r="N110" s="28"/>
      <c r="O110" s="28"/>
      <c r="P110" s="10"/>
      <c r="Q110" s="29">
        <f t="shared" si="68"/>
        <v>3.7580598266675162E-5</v>
      </c>
      <c r="R110" s="28">
        <f t="shared" si="69"/>
        <v>1.7741676538572402</v>
      </c>
      <c r="S110" s="99">
        <f t="shared" si="70"/>
        <v>0</v>
      </c>
      <c r="T110" s="155"/>
      <c r="U110" s="147">
        <f t="shared" si="76"/>
        <v>0</v>
      </c>
      <c r="V110" s="71"/>
      <c r="W110" s="55"/>
      <c r="X110" s="155"/>
      <c r="Y110" s="147">
        <f t="shared" si="71"/>
        <v>24376</v>
      </c>
      <c r="Z110" s="71"/>
      <c r="AA110" s="55"/>
    </row>
    <row r="111" spans="2:27" x14ac:dyDescent="0.25">
      <c r="B111" s="91">
        <v>43998</v>
      </c>
      <c r="C111" s="6">
        <f t="shared" ref="C111:C142" si="77">C110+IF(J111&gt;0,J111,0)</f>
        <v>7708</v>
      </c>
      <c r="D111" s="3">
        <f t="shared" ref="D111:D142" si="78">D110+IF(K111&gt;0,K111,0)</f>
        <v>25442</v>
      </c>
      <c r="E111" s="16">
        <f t="shared" ref="E111:E142" si="79">C111*(E$45/C$45)</f>
        <v>372.72519509476029</v>
      </c>
      <c r="F111" s="6">
        <f t="shared" ref="F111:F142" si="80">INT((P$13*H111+F110)/(1+O$13*G111))</f>
        <v>-22874</v>
      </c>
      <c r="G111" s="3">
        <f t="shared" ref="G111:G142" si="81">U111</f>
        <v>0</v>
      </c>
      <c r="H111" s="27">
        <f t="shared" si="72"/>
        <v>25442</v>
      </c>
      <c r="I111" s="6">
        <f t="shared" si="74"/>
        <v>-1300</v>
      </c>
      <c r="J111" s="3">
        <f t="shared" si="73"/>
        <v>0</v>
      </c>
      <c r="K111" s="27">
        <f t="shared" si="75"/>
        <v>1066</v>
      </c>
      <c r="M111" s="53"/>
      <c r="N111" s="52"/>
      <c r="O111" s="52"/>
      <c r="P111" s="9"/>
      <c r="Q111" s="53">
        <f t="shared" si="68"/>
        <v>3.7580598266675162E-5</v>
      </c>
      <c r="R111" s="52">
        <f t="shared" si="69"/>
        <v>1.8231613955809722</v>
      </c>
      <c r="S111" s="100">
        <f t="shared" si="70"/>
        <v>0</v>
      </c>
      <c r="T111" s="154"/>
      <c r="U111" s="148">
        <f t="shared" si="76"/>
        <v>0</v>
      </c>
      <c r="V111" s="12"/>
      <c r="W111" s="56"/>
      <c r="X111" s="154"/>
      <c r="Y111" s="148">
        <f t="shared" si="71"/>
        <v>25442</v>
      </c>
      <c r="Z111" s="12"/>
      <c r="AA111" s="56"/>
    </row>
    <row r="112" spans="2:27" x14ac:dyDescent="0.25">
      <c r="B112" s="92">
        <v>43999</v>
      </c>
      <c r="C112" s="5">
        <f t="shared" si="77"/>
        <v>7708</v>
      </c>
      <c r="D112" s="2">
        <f t="shared" si="78"/>
        <v>26555</v>
      </c>
      <c r="E112" s="17">
        <f t="shared" si="79"/>
        <v>372.72519509476029</v>
      </c>
      <c r="F112" s="5">
        <f t="shared" si="80"/>
        <v>-24231</v>
      </c>
      <c r="G112" s="2">
        <f t="shared" si="81"/>
        <v>0</v>
      </c>
      <c r="H112" s="24">
        <f t="shared" si="72"/>
        <v>26555</v>
      </c>
      <c r="I112" s="5">
        <f t="shared" si="74"/>
        <v>-1357</v>
      </c>
      <c r="J112" s="2">
        <f t="shared" si="73"/>
        <v>0</v>
      </c>
      <c r="K112" s="24">
        <f t="shared" si="75"/>
        <v>1113</v>
      </c>
      <c r="M112" s="29"/>
      <c r="N112" s="28"/>
      <c r="O112" s="28"/>
      <c r="P112" s="10"/>
      <c r="Q112" s="29">
        <f t="shared" si="68"/>
        <v>3.7580598266675162E-5</v>
      </c>
      <c r="R112" s="28">
        <f t="shared" si="69"/>
        <v>1.8742799705691957</v>
      </c>
      <c r="S112" s="99">
        <f t="shared" si="70"/>
        <v>0</v>
      </c>
      <c r="T112" s="155"/>
      <c r="U112" s="147">
        <f t="shared" si="76"/>
        <v>0</v>
      </c>
      <c r="V112" s="71"/>
      <c r="W112" s="55"/>
      <c r="X112" s="155"/>
      <c r="Y112" s="147">
        <f t="shared" si="71"/>
        <v>26555</v>
      </c>
      <c r="Z112" s="71"/>
      <c r="AA112" s="55"/>
    </row>
    <row r="113" spans="2:27" x14ac:dyDescent="0.25">
      <c r="B113" s="91">
        <v>44000</v>
      </c>
      <c r="C113" s="6">
        <f t="shared" si="77"/>
        <v>7708</v>
      </c>
      <c r="D113" s="3">
        <f t="shared" si="78"/>
        <v>27716</v>
      </c>
      <c r="E113" s="16">
        <f t="shared" si="79"/>
        <v>372.72519509476029</v>
      </c>
      <c r="F113" s="6">
        <f t="shared" si="80"/>
        <v>-25647</v>
      </c>
      <c r="G113" s="3">
        <f t="shared" si="81"/>
        <v>0</v>
      </c>
      <c r="H113" s="27">
        <f t="shared" si="72"/>
        <v>27716</v>
      </c>
      <c r="I113" s="6">
        <f t="shared" si="74"/>
        <v>-1416</v>
      </c>
      <c r="J113" s="3">
        <f t="shared" si="73"/>
        <v>0</v>
      </c>
      <c r="K113" s="27">
        <f t="shared" si="75"/>
        <v>1161</v>
      </c>
      <c r="M113" s="53"/>
      <c r="N113" s="52"/>
      <c r="O113" s="52"/>
      <c r="P113" s="9"/>
      <c r="Q113" s="53">
        <f t="shared" ref="Q113:Q144" si="82">O$13*((1+M$13-N$13)*(1+M$13+P$13)-N$13)</f>
        <v>3.7580598266675162E-5</v>
      </c>
      <c r="R113" s="52">
        <f t="shared" ref="R113:R144" si="83">(1+M$13-N$13)*(1+M$13+P$13)-O$13*((P$13*H112)+((F112+G112)*(1+M$13+P$13)))</f>
        <v>1.9276404207369919</v>
      </c>
      <c r="S113" s="100">
        <f t="shared" ref="S113:S144" si="84">-G112*(1+M$13+P$13)</f>
        <v>0</v>
      </c>
      <c r="T113" s="154"/>
      <c r="U113" s="148">
        <f t="shared" si="76"/>
        <v>0</v>
      </c>
      <c r="V113" s="12"/>
      <c r="W113" s="56"/>
      <c r="X113" s="154"/>
      <c r="Y113" s="148">
        <f t="shared" ref="Y113:Y144" si="85">INT((N$13*G113+H112)/(1+M$13+P$13))</f>
        <v>27716</v>
      </c>
      <c r="Z113" s="12"/>
      <c r="AA113" s="56"/>
    </row>
    <row r="114" spans="2:27" x14ac:dyDescent="0.25">
      <c r="B114" s="92">
        <v>44001</v>
      </c>
      <c r="C114" s="5">
        <f t="shared" si="77"/>
        <v>7708</v>
      </c>
      <c r="D114" s="2">
        <f t="shared" si="78"/>
        <v>28928</v>
      </c>
      <c r="E114" s="17">
        <f t="shared" si="79"/>
        <v>372.72519509476029</v>
      </c>
      <c r="F114" s="5">
        <f t="shared" si="80"/>
        <v>-27125</v>
      </c>
      <c r="G114" s="2">
        <f t="shared" si="81"/>
        <v>0</v>
      </c>
      <c r="H114" s="24">
        <f t="shared" ref="H114:H145" si="86">Y114</f>
        <v>28928</v>
      </c>
      <c r="I114" s="5">
        <f t="shared" si="74"/>
        <v>-1478</v>
      </c>
      <c r="J114" s="2">
        <f t="shared" si="73"/>
        <v>0</v>
      </c>
      <c r="K114" s="24">
        <f t="shared" si="75"/>
        <v>1212</v>
      </c>
      <c r="M114" s="29"/>
      <c r="N114" s="28"/>
      <c r="O114" s="28"/>
      <c r="P114" s="10"/>
      <c r="Q114" s="29">
        <f t="shared" si="82"/>
        <v>3.7580598266675162E-5</v>
      </c>
      <c r="R114" s="28">
        <f t="shared" si="83"/>
        <v>1.9833201044428215</v>
      </c>
      <c r="S114" s="99">
        <f t="shared" si="84"/>
        <v>0</v>
      </c>
      <c r="T114" s="155"/>
      <c r="U114" s="147">
        <f t="shared" si="76"/>
        <v>0</v>
      </c>
      <c r="V114" s="71"/>
      <c r="W114" s="55"/>
      <c r="X114" s="155"/>
      <c r="Y114" s="147">
        <f t="shared" si="85"/>
        <v>28928</v>
      </c>
      <c r="Z114" s="71"/>
      <c r="AA114" s="55"/>
    </row>
    <row r="115" spans="2:27" x14ac:dyDescent="0.25">
      <c r="B115" s="91">
        <v>44002</v>
      </c>
      <c r="C115" s="6">
        <f t="shared" si="77"/>
        <v>7708</v>
      </c>
      <c r="D115" s="3">
        <f t="shared" si="78"/>
        <v>30193</v>
      </c>
      <c r="E115" s="16">
        <f t="shared" si="79"/>
        <v>372.72519509476029</v>
      </c>
      <c r="F115" s="6">
        <f t="shared" si="80"/>
        <v>-28668</v>
      </c>
      <c r="G115" s="3">
        <f t="shared" si="81"/>
        <v>0</v>
      </c>
      <c r="H115" s="27">
        <f t="shared" si="86"/>
        <v>30193</v>
      </c>
      <c r="I115" s="6">
        <f t="shared" si="74"/>
        <v>-1543</v>
      </c>
      <c r="J115" s="3">
        <f t="shared" si="73"/>
        <v>0</v>
      </c>
      <c r="K115" s="27">
        <f t="shared" si="75"/>
        <v>1265</v>
      </c>
      <c r="M115" s="53"/>
      <c r="N115" s="52"/>
      <c r="O115" s="52"/>
      <c r="P115" s="9"/>
      <c r="Q115" s="53">
        <f t="shared" si="82"/>
        <v>3.7580598266675162E-5</v>
      </c>
      <c r="R115" s="52">
        <f t="shared" si="83"/>
        <v>2.0414380723565468</v>
      </c>
      <c r="S115" s="100">
        <f t="shared" si="84"/>
        <v>0</v>
      </c>
      <c r="T115" s="154"/>
      <c r="U115" s="148">
        <f t="shared" si="76"/>
        <v>0</v>
      </c>
      <c r="V115" s="12"/>
      <c r="W115" s="56"/>
      <c r="X115" s="154"/>
      <c r="Y115" s="148">
        <f t="shared" si="85"/>
        <v>30193</v>
      </c>
      <c r="Z115" s="12"/>
      <c r="AA115" s="56"/>
    </row>
    <row r="116" spans="2:27" x14ac:dyDescent="0.25">
      <c r="B116" s="92">
        <v>44003</v>
      </c>
      <c r="C116" s="5">
        <f t="shared" si="77"/>
        <v>7708</v>
      </c>
      <c r="D116" s="2">
        <f t="shared" si="78"/>
        <v>31513</v>
      </c>
      <c r="E116" s="17">
        <f t="shared" si="79"/>
        <v>372.72519509476029</v>
      </c>
      <c r="F116" s="5">
        <f t="shared" si="80"/>
        <v>-30278</v>
      </c>
      <c r="G116" s="2">
        <f t="shared" si="81"/>
        <v>0</v>
      </c>
      <c r="H116" s="24">
        <f t="shared" si="86"/>
        <v>31513</v>
      </c>
      <c r="I116" s="5">
        <f t="shared" si="74"/>
        <v>-1610</v>
      </c>
      <c r="J116" s="2">
        <f t="shared" si="73"/>
        <v>0</v>
      </c>
      <c r="K116" s="24">
        <f t="shared" si="75"/>
        <v>1320</v>
      </c>
      <c r="M116" s="29"/>
      <c r="N116" s="28"/>
      <c r="O116" s="28"/>
      <c r="P116" s="10"/>
      <c r="Q116" s="29">
        <f t="shared" si="82"/>
        <v>3.7580598266675162E-5</v>
      </c>
      <c r="R116" s="28">
        <f t="shared" si="83"/>
        <v>2.1021113663932494</v>
      </c>
      <c r="S116" s="99">
        <f t="shared" si="84"/>
        <v>0</v>
      </c>
      <c r="T116" s="155"/>
      <c r="U116" s="147">
        <f t="shared" si="76"/>
        <v>0</v>
      </c>
      <c r="V116" s="71"/>
      <c r="W116" s="55"/>
      <c r="X116" s="155"/>
      <c r="Y116" s="147">
        <f t="shared" si="85"/>
        <v>31513</v>
      </c>
      <c r="Z116" s="71"/>
      <c r="AA116" s="55"/>
    </row>
    <row r="117" spans="2:27" x14ac:dyDescent="0.25">
      <c r="B117" s="91">
        <v>44004</v>
      </c>
      <c r="C117" s="6">
        <f t="shared" si="77"/>
        <v>7708</v>
      </c>
      <c r="D117" s="3">
        <f t="shared" si="78"/>
        <v>32891</v>
      </c>
      <c r="E117" s="16">
        <f t="shared" si="79"/>
        <v>372.72519509476029</v>
      </c>
      <c r="F117" s="6">
        <f t="shared" si="80"/>
        <v>-31959</v>
      </c>
      <c r="G117" s="3">
        <f t="shared" si="81"/>
        <v>0</v>
      </c>
      <c r="H117" s="27">
        <f t="shared" si="86"/>
        <v>32891</v>
      </c>
      <c r="I117" s="6">
        <f t="shared" si="74"/>
        <v>-1681</v>
      </c>
      <c r="J117" s="3">
        <f t="shared" si="73"/>
        <v>0</v>
      </c>
      <c r="K117" s="27">
        <f t="shared" si="75"/>
        <v>1378</v>
      </c>
      <c r="M117" s="53"/>
      <c r="N117" s="52"/>
      <c r="O117" s="52"/>
      <c r="P117" s="9"/>
      <c r="Q117" s="53">
        <f t="shared" si="82"/>
        <v>3.7580598266675162E-5</v>
      </c>
      <c r="R117" s="52">
        <f t="shared" si="83"/>
        <v>2.1654193536661697</v>
      </c>
      <c r="S117" s="100">
        <f t="shared" si="84"/>
        <v>0</v>
      </c>
      <c r="T117" s="154"/>
      <c r="U117" s="148">
        <f t="shared" si="76"/>
        <v>0</v>
      </c>
      <c r="V117" s="12"/>
      <c r="W117" s="56"/>
      <c r="X117" s="154"/>
      <c r="Y117" s="148">
        <f t="shared" si="85"/>
        <v>32891</v>
      </c>
      <c r="Z117" s="12"/>
      <c r="AA117" s="56"/>
    </row>
    <row r="118" spans="2:27" x14ac:dyDescent="0.25">
      <c r="B118" s="92">
        <v>44005</v>
      </c>
      <c r="C118" s="5">
        <f t="shared" si="77"/>
        <v>7708</v>
      </c>
      <c r="D118" s="2">
        <f t="shared" si="78"/>
        <v>34329</v>
      </c>
      <c r="E118" s="17">
        <f t="shared" si="79"/>
        <v>372.72519509476029</v>
      </c>
      <c r="F118" s="5">
        <f t="shared" si="80"/>
        <v>-33713</v>
      </c>
      <c r="G118" s="2">
        <f t="shared" si="81"/>
        <v>0</v>
      </c>
      <c r="H118" s="24">
        <f t="shared" si="86"/>
        <v>34329</v>
      </c>
      <c r="I118" s="5">
        <f t="shared" si="74"/>
        <v>-1754</v>
      </c>
      <c r="J118" s="2">
        <f t="shared" si="73"/>
        <v>0</v>
      </c>
      <c r="K118" s="24">
        <f t="shared" si="75"/>
        <v>1438</v>
      </c>
      <c r="M118" s="29"/>
      <c r="N118" s="28"/>
      <c r="O118" s="28"/>
      <c r="P118" s="10"/>
      <c r="Q118" s="29">
        <f t="shared" si="82"/>
        <v>3.7580598266675162E-5</v>
      </c>
      <c r="R118" s="28">
        <f t="shared" si="83"/>
        <v>2.231518759647011</v>
      </c>
      <c r="S118" s="99">
        <f t="shared" si="84"/>
        <v>0</v>
      </c>
      <c r="T118" s="155"/>
      <c r="U118" s="147">
        <f t="shared" si="76"/>
        <v>0</v>
      </c>
      <c r="V118" s="71"/>
      <c r="W118" s="55"/>
      <c r="X118" s="155"/>
      <c r="Y118" s="147">
        <f t="shared" si="85"/>
        <v>34329</v>
      </c>
      <c r="Z118" s="71"/>
      <c r="AA118" s="55"/>
    </row>
    <row r="119" spans="2:27" x14ac:dyDescent="0.25">
      <c r="B119" s="91">
        <v>44006</v>
      </c>
      <c r="C119" s="6">
        <f t="shared" si="77"/>
        <v>7708</v>
      </c>
      <c r="D119" s="3">
        <f t="shared" si="78"/>
        <v>35830</v>
      </c>
      <c r="E119" s="16">
        <f t="shared" si="79"/>
        <v>372.72519509476029</v>
      </c>
      <c r="F119" s="6">
        <f t="shared" si="80"/>
        <v>-35544</v>
      </c>
      <c r="G119" s="3">
        <f t="shared" si="81"/>
        <v>0</v>
      </c>
      <c r="H119" s="27">
        <f t="shared" si="86"/>
        <v>35830</v>
      </c>
      <c r="I119" s="6">
        <f t="shared" si="74"/>
        <v>-1831</v>
      </c>
      <c r="J119" s="3">
        <f t="shared" si="73"/>
        <v>0</v>
      </c>
      <c r="K119" s="27">
        <f t="shared" si="75"/>
        <v>1501</v>
      </c>
      <c r="M119" s="53"/>
      <c r="N119" s="52"/>
      <c r="O119" s="52"/>
      <c r="P119" s="9"/>
      <c r="Q119" s="53">
        <f t="shared" si="82"/>
        <v>3.7580598266675162E-5</v>
      </c>
      <c r="R119" s="52">
        <f t="shared" si="83"/>
        <v>2.3004889514490139</v>
      </c>
      <c r="S119" s="100">
        <f t="shared" si="84"/>
        <v>0</v>
      </c>
      <c r="T119" s="154"/>
      <c r="U119" s="148">
        <f t="shared" si="76"/>
        <v>0</v>
      </c>
      <c r="V119" s="12"/>
      <c r="W119" s="56"/>
      <c r="X119" s="154"/>
      <c r="Y119" s="148">
        <f t="shared" si="85"/>
        <v>35830</v>
      </c>
      <c r="Z119" s="12"/>
      <c r="AA119" s="56"/>
    </row>
    <row r="120" spans="2:27" x14ac:dyDescent="0.25">
      <c r="B120" s="92">
        <v>44007</v>
      </c>
      <c r="C120" s="5">
        <f t="shared" si="77"/>
        <v>7708</v>
      </c>
      <c r="D120" s="2">
        <f t="shared" si="78"/>
        <v>37397</v>
      </c>
      <c r="E120" s="17">
        <f t="shared" si="79"/>
        <v>372.72519509476029</v>
      </c>
      <c r="F120" s="5">
        <f t="shared" si="80"/>
        <v>-37455</v>
      </c>
      <c r="G120" s="2">
        <f t="shared" si="81"/>
        <v>0</v>
      </c>
      <c r="H120" s="24">
        <f t="shared" si="86"/>
        <v>37397</v>
      </c>
      <c r="I120" s="5">
        <f t="shared" si="74"/>
        <v>-1911</v>
      </c>
      <c r="J120" s="2">
        <f t="shared" si="73"/>
        <v>0</v>
      </c>
      <c r="K120" s="24">
        <f t="shared" si="75"/>
        <v>1567</v>
      </c>
      <c r="M120" s="29"/>
      <c r="N120" s="28"/>
      <c r="O120" s="28"/>
      <c r="P120" s="10"/>
      <c r="Q120" s="29">
        <f t="shared" si="82"/>
        <v>3.7580598266675162E-5</v>
      </c>
      <c r="R120" s="28">
        <f t="shared" si="83"/>
        <v>2.3724866545438812</v>
      </c>
      <c r="S120" s="99">
        <f t="shared" si="84"/>
        <v>0</v>
      </c>
      <c r="T120" s="155"/>
      <c r="U120" s="147">
        <f t="shared" si="76"/>
        <v>0</v>
      </c>
      <c r="V120" s="71"/>
      <c r="W120" s="55"/>
      <c r="X120" s="155"/>
      <c r="Y120" s="147">
        <f t="shared" si="85"/>
        <v>37397</v>
      </c>
      <c r="Z120" s="71"/>
      <c r="AA120" s="55"/>
    </row>
    <row r="121" spans="2:27" x14ac:dyDescent="0.25">
      <c r="B121" s="91">
        <v>44008</v>
      </c>
      <c r="C121" s="6">
        <f t="shared" si="77"/>
        <v>7708</v>
      </c>
      <c r="D121" s="3">
        <f t="shared" si="78"/>
        <v>39033</v>
      </c>
      <c r="E121" s="16">
        <f t="shared" si="79"/>
        <v>372.72519509476029</v>
      </c>
      <c r="F121" s="6">
        <f t="shared" si="80"/>
        <v>-39449</v>
      </c>
      <c r="G121" s="3">
        <f t="shared" si="81"/>
        <v>0</v>
      </c>
      <c r="H121" s="27">
        <f t="shared" si="86"/>
        <v>39033</v>
      </c>
      <c r="I121" s="6">
        <f t="shared" si="74"/>
        <v>-1994</v>
      </c>
      <c r="J121" s="3">
        <f t="shared" ref="J121:J152" si="87">G121-G120</f>
        <v>0</v>
      </c>
      <c r="K121" s="27">
        <f t="shared" si="75"/>
        <v>1636</v>
      </c>
      <c r="M121" s="53"/>
      <c r="N121" s="52"/>
      <c r="O121" s="52"/>
      <c r="P121" s="9"/>
      <c r="Q121" s="53">
        <f t="shared" si="82"/>
        <v>3.7580598266675162E-5</v>
      </c>
      <c r="R121" s="52">
        <f t="shared" si="83"/>
        <v>2.4476309196014734</v>
      </c>
      <c r="S121" s="100">
        <f t="shared" si="84"/>
        <v>0</v>
      </c>
      <c r="T121" s="154"/>
      <c r="U121" s="148">
        <f t="shared" si="76"/>
        <v>0</v>
      </c>
      <c r="V121" s="12"/>
      <c r="W121" s="56"/>
      <c r="X121" s="154"/>
      <c r="Y121" s="148">
        <f t="shared" si="85"/>
        <v>39033</v>
      </c>
      <c r="Z121" s="12"/>
      <c r="AA121" s="56"/>
    </row>
    <row r="122" spans="2:27" x14ac:dyDescent="0.25">
      <c r="B122" s="92">
        <v>44009</v>
      </c>
      <c r="C122" s="5">
        <f t="shared" si="77"/>
        <v>7708</v>
      </c>
      <c r="D122" s="2">
        <f t="shared" si="78"/>
        <v>40740</v>
      </c>
      <c r="E122" s="17">
        <f t="shared" si="79"/>
        <v>372.72519509476029</v>
      </c>
      <c r="F122" s="5">
        <f t="shared" si="80"/>
        <v>-41531</v>
      </c>
      <c r="G122" s="2">
        <f t="shared" si="81"/>
        <v>0</v>
      </c>
      <c r="H122" s="24">
        <f t="shared" si="86"/>
        <v>40740</v>
      </c>
      <c r="I122" s="5">
        <f t="shared" si="74"/>
        <v>-2082</v>
      </c>
      <c r="J122" s="2">
        <f t="shared" si="87"/>
        <v>0</v>
      </c>
      <c r="K122" s="24">
        <f t="shared" si="75"/>
        <v>1707</v>
      </c>
      <c r="M122" s="29"/>
      <c r="N122" s="28"/>
      <c r="O122" s="28"/>
      <c r="P122" s="10"/>
      <c r="Q122" s="29">
        <f t="shared" si="82"/>
        <v>3.7580598266675162E-5</v>
      </c>
      <c r="R122" s="28">
        <f t="shared" si="83"/>
        <v>2.5260407972916545</v>
      </c>
      <c r="S122" s="99">
        <f t="shared" si="84"/>
        <v>0</v>
      </c>
      <c r="T122" s="155"/>
      <c r="U122" s="147">
        <f t="shared" si="76"/>
        <v>0</v>
      </c>
      <c r="V122" s="71"/>
      <c r="W122" s="55"/>
      <c r="X122" s="155"/>
      <c r="Y122" s="147">
        <f t="shared" si="85"/>
        <v>40740</v>
      </c>
      <c r="Z122" s="71"/>
      <c r="AA122" s="55"/>
    </row>
    <row r="123" spans="2:27" x14ac:dyDescent="0.25">
      <c r="B123" s="91">
        <v>44010</v>
      </c>
      <c r="C123" s="6">
        <f t="shared" si="77"/>
        <v>7708</v>
      </c>
      <c r="D123" s="3">
        <f t="shared" si="78"/>
        <v>42522</v>
      </c>
      <c r="E123" s="16">
        <f t="shared" si="79"/>
        <v>372.72519509476029</v>
      </c>
      <c r="F123" s="6">
        <f t="shared" si="80"/>
        <v>-43704</v>
      </c>
      <c r="G123" s="3">
        <f t="shared" si="81"/>
        <v>0</v>
      </c>
      <c r="H123" s="27">
        <f t="shared" si="86"/>
        <v>42522</v>
      </c>
      <c r="I123" s="6">
        <f t="shared" ref="I123:I154" si="88">F123-F122</f>
        <v>-2173</v>
      </c>
      <c r="J123" s="3">
        <f t="shared" si="87"/>
        <v>0</v>
      </c>
      <c r="K123" s="27">
        <f t="shared" ref="K123:K154" si="89">H123-H122</f>
        <v>1782</v>
      </c>
      <c r="M123" s="53"/>
      <c r="N123" s="52"/>
      <c r="O123" s="52"/>
      <c r="P123" s="9"/>
      <c r="Q123" s="53">
        <f t="shared" si="82"/>
        <v>3.7580598266675162E-5</v>
      </c>
      <c r="R123" s="52">
        <f t="shared" si="83"/>
        <v>2.6079086791331854</v>
      </c>
      <c r="S123" s="100">
        <f t="shared" si="84"/>
        <v>0</v>
      </c>
      <c r="T123" s="154"/>
      <c r="U123" s="148">
        <f t="shared" ref="U123:U154" si="90">INT(((-R123+SQRT((R123^2)-(4*Q123*S123)))/(2*Q123)))</f>
        <v>0</v>
      </c>
      <c r="V123" s="12"/>
      <c r="W123" s="56"/>
      <c r="X123" s="154"/>
      <c r="Y123" s="148">
        <f t="shared" si="85"/>
        <v>42522</v>
      </c>
      <c r="Z123" s="12"/>
      <c r="AA123" s="56"/>
    </row>
    <row r="124" spans="2:27" x14ac:dyDescent="0.25">
      <c r="B124" s="92">
        <v>44011</v>
      </c>
      <c r="C124" s="5">
        <f t="shared" si="77"/>
        <v>7708</v>
      </c>
      <c r="D124" s="2">
        <f t="shared" si="78"/>
        <v>44382</v>
      </c>
      <c r="E124" s="17">
        <f t="shared" si="79"/>
        <v>372.72519509476029</v>
      </c>
      <c r="F124" s="5">
        <f t="shared" si="80"/>
        <v>-45972</v>
      </c>
      <c r="G124" s="2">
        <f t="shared" si="81"/>
        <v>0</v>
      </c>
      <c r="H124" s="24">
        <f t="shared" si="86"/>
        <v>44382</v>
      </c>
      <c r="I124" s="5">
        <f t="shared" si="88"/>
        <v>-2268</v>
      </c>
      <c r="J124" s="2">
        <f t="shared" si="87"/>
        <v>0</v>
      </c>
      <c r="K124" s="24">
        <f t="shared" si="89"/>
        <v>1860</v>
      </c>
      <c r="M124" s="29"/>
      <c r="N124" s="28"/>
      <c r="O124" s="28"/>
      <c r="P124" s="10"/>
      <c r="Q124" s="29">
        <f t="shared" si="82"/>
        <v>3.7580598266675162E-5</v>
      </c>
      <c r="R124" s="28">
        <f t="shared" si="83"/>
        <v>2.693355624550708</v>
      </c>
      <c r="S124" s="99">
        <f t="shared" si="84"/>
        <v>0</v>
      </c>
      <c r="T124" s="155"/>
      <c r="U124" s="147">
        <f t="shared" si="90"/>
        <v>0</v>
      </c>
      <c r="V124" s="71"/>
      <c r="W124" s="55"/>
      <c r="X124" s="155"/>
      <c r="Y124" s="147">
        <f t="shared" si="85"/>
        <v>44382</v>
      </c>
      <c r="Z124" s="71"/>
      <c r="AA124" s="55"/>
    </row>
    <row r="125" spans="2:27" x14ac:dyDescent="0.25">
      <c r="B125" s="91">
        <v>44012</v>
      </c>
      <c r="C125" s="6">
        <f t="shared" si="77"/>
        <v>7708</v>
      </c>
      <c r="D125" s="3">
        <f t="shared" si="78"/>
        <v>46323</v>
      </c>
      <c r="E125" s="16">
        <f t="shared" si="79"/>
        <v>372.72519509476029</v>
      </c>
      <c r="F125" s="6">
        <f t="shared" si="80"/>
        <v>-48339</v>
      </c>
      <c r="G125" s="3">
        <f t="shared" si="81"/>
        <v>0</v>
      </c>
      <c r="H125" s="27">
        <f t="shared" si="86"/>
        <v>46323</v>
      </c>
      <c r="I125" s="6">
        <f t="shared" si="88"/>
        <v>-2367</v>
      </c>
      <c r="J125" s="3">
        <f t="shared" si="87"/>
        <v>0</v>
      </c>
      <c r="K125" s="27">
        <f t="shared" si="89"/>
        <v>1941</v>
      </c>
      <c r="M125" s="53"/>
      <c r="N125" s="52"/>
      <c r="O125" s="52"/>
      <c r="P125" s="9"/>
      <c r="Q125" s="53">
        <f t="shared" si="82"/>
        <v>3.7580598266675162E-5</v>
      </c>
      <c r="R125" s="52">
        <f t="shared" si="83"/>
        <v>2.7825383590159252</v>
      </c>
      <c r="S125" s="100">
        <f t="shared" si="84"/>
        <v>0</v>
      </c>
      <c r="T125" s="154"/>
      <c r="U125" s="148">
        <f t="shared" si="90"/>
        <v>0</v>
      </c>
      <c r="V125" s="12"/>
      <c r="W125" s="56"/>
      <c r="X125" s="154"/>
      <c r="Y125" s="148">
        <f t="shared" si="85"/>
        <v>46323</v>
      </c>
      <c r="Z125" s="12"/>
      <c r="AA125" s="56"/>
    </row>
    <row r="126" spans="2:27" x14ac:dyDescent="0.25">
      <c r="B126" s="92">
        <v>44013</v>
      </c>
      <c r="C126" s="5">
        <f t="shared" si="77"/>
        <v>7708</v>
      </c>
      <c r="D126" s="2">
        <f t="shared" si="78"/>
        <v>48349</v>
      </c>
      <c r="E126" s="17">
        <f t="shared" si="79"/>
        <v>372.72519509476029</v>
      </c>
      <c r="F126" s="5">
        <f t="shared" si="80"/>
        <v>-50809</v>
      </c>
      <c r="G126" s="2">
        <f t="shared" si="81"/>
        <v>0</v>
      </c>
      <c r="H126" s="24">
        <f t="shared" si="86"/>
        <v>48349</v>
      </c>
      <c r="I126" s="5">
        <f t="shared" si="88"/>
        <v>-2470</v>
      </c>
      <c r="J126" s="2">
        <f t="shared" si="87"/>
        <v>0</v>
      </c>
      <c r="K126" s="24">
        <f t="shared" si="89"/>
        <v>2026</v>
      </c>
      <c r="M126" s="29"/>
      <c r="N126" s="28"/>
      <c r="O126" s="28"/>
      <c r="P126" s="10"/>
      <c r="Q126" s="29">
        <f t="shared" si="82"/>
        <v>3.7580598266675162E-5</v>
      </c>
      <c r="R126" s="28">
        <f t="shared" si="83"/>
        <v>2.8756136080005392</v>
      </c>
      <c r="S126" s="99">
        <f t="shared" si="84"/>
        <v>0</v>
      </c>
      <c r="T126" s="155"/>
      <c r="U126" s="147">
        <f t="shared" si="90"/>
        <v>0</v>
      </c>
      <c r="V126" s="71"/>
      <c r="W126" s="55"/>
      <c r="X126" s="155"/>
      <c r="Y126" s="147">
        <f t="shared" si="85"/>
        <v>48349</v>
      </c>
      <c r="Z126" s="71"/>
      <c r="AA126" s="55"/>
    </row>
    <row r="127" spans="2:27" x14ac:dyDescent="0.25">
      <c r="B127" s="91">
        <v>44014</v>
      </c>
      <c r="C127" s="6">
        <f t="shared" si="77"/>
        <v>7708</v>
      </c>
      <c r="D127" s="3">
        <f t="shared" si="78"/>
        <v>50464</v>
      </c>
      <c r="E127" s="16">
        <f t="shared" si="79"/>
        <v>372.72519509476029</v>
      </c>
      <c r="F127" s="6">
        <f t="shared" si="80"/>
        <v>-53387</v>
      </c>
      <c r="G127" s="3">
        <f t="shared" si="81"/>
        <v>0</v>
      </c>
      <c r="H127" s="27">
        <f t="shared" si="86"/>
        <v>50464</v>
      </c>
      <c r="I127" s="6">
        <f t="shared" si="88"/>
        <v>-2578</v>
      </c>
      <c r="J127" s="3">
        <f t="shared" si="87"/>
        <v>0</v>
      </c>
      <c r="K127" s="27">
        <f t="shared" si="89"/>
        <v>2115</v>
      </c>
      <c r="M127" s="53"/>
      <c r="N127" s="52"/>
      <c r="O127" s="52"/>
      <c r="P127" s="9"/>
      <c r="Q127" s="53">
        <f t="shared" si="82"/>
        <v>3.7580598266675162E-5</v>
      </c>
      <c r="R127" s="52">
        <f t="shared" si="83"/>
        <v>2.9727401057310319</v>
      </c>
      <c r="S127" s="100">
        <f t="shared" si="84"/>
        <v>0</v>
      </c>
      <c r="T127" s="154"/>
      <c r="U127" s="148">
        <f t="shared" si="90"/>
        <v>0</v>
      </c>
      <c r="V127" s="12"/>
      <c r="W127" s="56"/>
      <c r="X127" s="154"/>
      <c r="Y127" s="148">
        <f t="shared" si="85"/>
        <v>50464</v>
      </c>
      <c r="Z127" s="12"/>
      <c r="AA127" s="56"/>
    </row>
    <row r="128" spans="2:27" x14ac:dyDescent="0.25">
      <c r="B128" s="92">
        <v>44015</v>
      </c>
      <c r="C128" s="5">
        <f t="shared" si="77"/>
        <v>7708</v>
      </c>
      <c r="D128" s="2">
        <f t="shared" si="78"/>
        <v>52671</v>
      </c>
      <c r="E128" s="17">
        <f t="shared" si="79"/>
        <v>372.72519509476029</v>
      </c>
      <c r="F128" s="5">
        <f t="shared" si="80"/>
        <v>-56078</v>
      </c>
      <c r="G128" s="2">
        <f t="shared" si="81"/>
        <v>0</v>
      </c>
      <c r="H128" s="24">
        <f t="shared" si="86"/>
        <v>52671</v>
      </c>
      <c r="I128" s="5">
        <f t="shared" si="88"/>
        <v>-2691</v>
      </c>
      <c r="J128" s="2">
        <f t="shared" si="87"/>
        <v>0</v>
      </c>
      <c r="K128" s="24">
        <f t="shared" si="89"/>
        <v>2207</v>
      </c>
      <c r="M128" s="29"/>
      <c r="N128" s="28"/>
      <c r="O128" s="28"/>
      <c r="P128" s="10"/>
      <c r="Q128" s="29">
        <f t="shared" si="82"/>
        <v>3.7580598266675162E-5</v>
      </c>
      <c r="R128" s="28">
        <f t="shared" si="83"/>
        <v>3.0741142612357266</v>
      </c>
      <c r="S128" s="99">
        <f t="shared" si="84"/>
        <v>0</v>
      </c>
      <c r="T128" s="155"/>
      <c r="U128" s="147">
        <f t="shared" si="90"/>
        <v>0</v>
      </c>
      <c r="V128" s="71"/>
      <c r="W128" s="55"/>
      <c r="X128" s="155"/>
      <c r="Y128" s="147">
        <f t="shared" si="85"/>
        <v>52671</v>
      </c>
      <c r="Z128" s="71"/>
      <c r="AA128" s="55"/>
    </row>
    <row r="129" spans="2:27" x14ac:dyDescent="0.25">
      <c r="B129" s="91">
        <v>44016</v>
      </c>
      <c r="C129" s="6">
        <f t="shared" si="77"/>
        <v>7708</v>
      </c>
      <c r="D129" s="3">
        <f t="shared" si="78"/>
        <v>54975</v>
      </c>
      <c r="E129" s="16">
        <f t="shared" si="79"/>
        <v>372.72519509476029</v>
      </c>
      <c r="F129" s="6">
        <f t="shared" si="80"/>
        <v>-58887</v>
      </c>
      <c r="G129" s="3">
        <f t="shared" si="81"/>
        <v>0</v>
      </c>
      <c r="H129" s="27">
        <f t="shared" si="86"/>
        <v>54975</v>
      </c>
      <c r="I129" s="6">
        <f t="shared" si="88"/>
        <v>-2809</v>
      </c>
      <c r="J129" s="3">
        <f t="shared" si="87"/>
        <v>0</v>
      </c>
      <c r="K129" s="27">
        <f t="shared" si="89"/>
        <v>2304</v>
      </c>
      <c r="M129" s="53"/>
      <c r="N129" s="52"/>
      <c r="O129" s="52"/>
      <c r="P129" s="9"/>
      <c r="Q129" s="53">
        <f t="shared" si="82"/>
        <v>3.7580598266675162E-5</v>
      </c>
      <c r="R129" s="52">
        <f t="shared" si="83"/>
        <v>3.1799304747881663</v>
      </c>
      <c r="S129" s="100">
        <f t="shared" si="84"/>
        <v>0</v>
      </c>
      <c r="T129" s="154"/>
      <c r="U129" s="148">
        <f t="shared" si="90"/>
        <v>0</v>
      </c>
      <c r="V129" s="12"/>
      <c r="W129" s="56"/>
      <c r="X129" s="154"/>
      <c r="Y129" s="148">
        <f t="shared" si="85"/>
        <v>54975</v>
      </c>
      <c r="Z129" s="12"/>
      <c r="AA129" s="56"/>
    </row>
    <row r="130" spans="2:27" x14ac:dyDescent="0.25">
      <c r="B130" s="92">
        <v>44017</v>
      </c>
      <c r="C130" s="5">
        <f t="shared" si="77"/>
        <v>7708</v>
      </c>
      <c r="D130" s="2">
        <f t="shared" si="78"/>
        <v>57380</v>
      </c>
      <c r="E130" s="17">
        <f t="shared" si="79"/>
        <v>372.72519509476029</v>
      </c>
      <c r="F130" s="5">
        <f t="shared" si="80"/>
        <v>-61819</v>
      </c>
      <c r="G130" s="2">
        <f t="shared" si="81"/>
        <v>0</v>
      </c>
      <c r="H130" s="24">
        <f t="shared" si="86"/>
        <v>57380</v>
      </c>
      <c r="I130" s="5">
        <f t="shared" si="88"/>
        <v>-2932</v>
      </c>
      <c r="J130" s="2">
        <f t="shared" si="87"/>
        <v>0</v>
      </c>
      <c r="K130" s="24">
        <f t="shared" si="89"/>
        <v>2405</v>
      </c>
      <c r="M130" s="29"/>
      <c r="N130" s="28"/>
      <c r="O130" s="28"/>
      <c r="P130" s="10"/>
      <c r="Q130" s="29">
        <f t="shared" si="82"/>
        <v>3.7580598266675162E-5</v>
      </c>
      <c r="R130" s="28">
        <f t="shared" si="83"/>
        <v>3.2903871641714524</v>
      </c>
      <c r="S130" s="99">
        <f t="shared" si="84"/>
        <v>0</v>
      </c>
      <c r="T130" s="155"/>
      <c r="U130" s="147">
        <f t="shared" si="90"/>
        <v>0</v>
      </c>
      <c r="V130" s="71"/>
      <c r="W130" s="55"/>
      <c r="X130" s="155"/>
      <c r="Y130" s="147">
        <f t="shared" si="85"/>
        <v>57380</v>
      </c>
      <c r="Z130" s="71"/>
      <c r="AA130" s="55"/>
    </row>
    <row r="131" spans="2:27" x14ac:dyDescent="0.25">
      <c r="B131" s="91">
        <v>44018</v>
      </c>
      <c r="C131" s="6">
        <f t="shared" si="77"/>
        <v>7708</v>
      </c>
      <c r="D131" s="3">
        <f t="shared" si="78"/>
        <v>59890</v>
      </c>
      <c r="E131" s="16">
        <f t="shared" si="79"/>
        <v>372.72519509476029</v>
      </c>
      <c r="F131" s="6">
        <f t="shared" si="80"/>
        <v>-64879</v>
      </c>
      <c r="G131" s="3">
        <f t="shared" si="81"/>
        <v>0</v>
      </c>
      <c r="H131" s="27">
        <f t="shared" si="86"/>
        <v>59890</v>
      </c>
      <c r="I131" s="6">
        <f t="shared" si="88"/>
        <v>-3060</v>
      </c>
      <c r="J131" s="3">
        <f t="shared" si="87"/>
        <v>0</v>
      </c>
      <c r="K131" s="27">
        <f t="shared" si="89"/>
        <v>2510</v>
      </c>
      <c r="M131" s="53"/>
      <c r="N131" s="52"/>
      <c r="O131" s="52"/>
      <c r="P131" s="9"/>
      <c r="Q131" s="53">
        <f t="shared" si="82"/>
        <v>3.7580598266675162E-5</v>
      </c>
      <c r="R131" s="52">
        <f t="shared" si="83"/>
        <v>3.4056807384139098</v>
      </c>
      <c r="S131" s="100">
        <f t="shared" si="84"/>
        <v>0</v>
      </c>
      <c r="T131" s="154"/>
      <c r="U131" s="148">
        <f t="shared" si="90"/>
        <v>0</v>
      </c>
      <c r="V131" s="12"/>
      <c r="W131" s="56"/>
      <c r="X131" s="154"/>
      <c r="Y131" s="148">
        <f t="shared" si="85"/>
        <v>59890</v>
      </c>
      <c r="Z131" s="12"/>
      <c r="AA131" s="56"/>
    </row>
    <row r="132" spans="2:27" x14ac:dyDescent="0.25">
      <c r="B132" s="92">
        <v>44019</v>
      </c>
      <c r="C132" s="5">
        <f t="shared" si="77"/>
        <v>7708</v>
      </c>
      <c r="D132" s="2">
        <f t="shared" si="78"/>
        <v>62510</v>
      </c>
      <c r="E132" s="17">
        <f t="shared" si="79"/>
        <v>372.72519509476029</v>
      </c>
      <c r="F132" s="5">
        <f t="shared" si="80"/>
        <v>-68073</v>
      </c>
      <c r="G132" s="2">
        <f t="shared" si="81"/>
        <v>0</v>
      </c>
      <c r="H132" s="24">
        <f t="shared" si="86"/>
        <v>62510</v>
      </c>
      <c r="I132" s="5">
        <f t="shared" si="88"/>
        <v>-3194</v>
      </c>
      <c r="J132" s="2">
        <f t="shared" si="87"/>
        <v>0</v>
      </c>
      <c r="K132" s="24">
        <f t="shared" si="89"/>
        <v>2620</v>
      </c>
      <c r="M132" s="29"/>
      <c r="N132" s="28"/>
      <c r="O132" s="28"/>
      <c r="P132" s="10"/>
      <c r="Q132" s="29">
        <f t="shared" si="82"/>
        <v>3.7580598266675162E-5</v>
      </c>
      <c r="R132" s="28">
        <f t="shared" si="83"/>
        <v>3.5260076065438604</v>
      </c>
      <c r="S132" s="99">
        <f t="shared" si="84"/>
        <v>0</v>
      </c>
      <c r="T132" s="155"/>
      <c r="U132" s="147">
        <f t="shared" si="90"/>
        <v>0</v>
      </c>
      <c r="V132" s="71"/>
      <c r="W132" s="55"/>
      <c r="X132" s="155"/>
      <c r="Y132" s="147">
        <f t="shared" si="85"/>
        <v>62510</v>
      </c>
      <c r="Z132" s="71"/>
      <c r="AA132" s="55"/>
    </row>
    <row r="133" spans="2:27" x14ac:dyDescent="0.25">
      <c r="B133" s="91">
        <v>44020</v>
      </c>
      <c r="C133" s="6">
        <f t="shared" si="77"/>
        <v>7708</v>
      </c>
      <c r="D133" s="3">
        <f t="shared" si="78"/>
        <v>65244</v>
      </c>
      <c r="E133" s="16">
        <f t="shared" si="79"/>
        <v>372.72519509476029</v>
      </c>
      <c r="F133" s="6">
        <f t="shared" si="80"/>
        <v>-71406</v>
      </c>
      <c r="G133" s="3">
        <f t="shared" si="81"/>
        <v>0</v>
      </c>
      <c r="H133" s="27">
        <f t="shared" si="86"/>
        <v>65244</v>
      </c>
      <c r="I133" s="6">
        <f t="shared" si="88"/>
        <v>-3333</v>
      </c>
      <c r="J133" s="3">
        <f t="shared" si="87"/>
        <v>0</v>
      </c>
      <c r="K133" s="27">
        <f t="shared" si="89"/>
        <v>2734</v>
      </c>
      <c r="M133" s="53"/>
      <c r="N133" s="52"/>
      <c r="O133" s="52"/>
      <c r="P133" s="9"/>
      <c r="Q133" s="53">
        <f t="shared" si="82"/>
        <v>3.7580598266675162E-5</v>
      </c>
      <c r="R133" s="52">
        <f t="shared" si="83"/>
        <v>3.6516038611462478</v>
      </c>
      <c r="S133" s="100">
        <f t="shared" si="84"/>
        <v>0</v>
      </c>
      <c r="T133" s="154"/>
      <c r="U133" s="148">
        <f t="shared" si="90"/>
        <v>0</v>
      </c>
      <c r="V133" s="12"/>
      <c r="W133" s="56"/>
      <c r="X133" s="154"/>
      <c r="Y133" s="148">
        <f t="shared" si="85"/>
        <v>65244</v>
      </c>
      <c r="Z133" s="12"/>
      <c r="AA133" s="56"/>
    </row>
    <row r="134" spans="2:27" x14ac:dyDescent="0.25">
      <c r="B134" s="92">
        <v>44021</v>
      </c>
      <c r="C134" s="5">
        <f t="shared" si="77"/>
        <v>7708</v>
      </c>
      <c r="D134" s="2">
        <f t="shared" si="78"/>
        <v>68098</v>
      </c>
      <c r="E134" s="17">
        <f t="shared" si="79"/>
        <v>372.72519509476029</v>
      </c>
      <c r="F134" s="5">
        <f t="shared" si="80"/>
        <v>-74885</v>
      </c>
      <c r="G134" s="2">
        <f t="shared" si="81"/>
        <v>0</v>
      </c>
      <c r="H134" s="24">
        <f t="shared" si="86"/>
        <v>68098</v>
      </c>
      <c r="I134" s="5">
        <f t="shared" si="88"/>
        <v>-3479</v>
      </c>
      <c r="J134" s="2">
        <f t="shared" si="87"/>
        <v>0</v>
      </c>
      <c r="K134" s="24">
        <f t="shared" si="89"/>
        <v>2854</v>
      </c>
      <c r="M134" s="29"/>
      <c r="N134" s="28"/>
      <c r="O134" s="28"/>
      <c r="P134" s="10"/>
      <c r="Q134" s="29">
        <f t="shared" si="82"/>
        <v>3.7580598266675162E-5</v>
      </c>
      <c r="R134" s="28">
        <f t="shared" si="83"/>
        <v>3.7826659112493948</v>
      </c>
      <c r="S134" s="99">
        <f t="shared" si="84"/>
        <v>0</v>
      </c>
      <c r="T134" s="155"/>
      <c r="U134" s="147">
        <f t="shared" si="90"/>
        <v>0</v>
      </c>
      <c r="V134" s="71"/>
      <c r="W134" s="55"/>
      <c r="X134" s="155"/>
      <c r="Y134" s="147">
        <f t="shared" si="85"/>
        <v>68098</v>
      </c>
      <c r="Z134" s="71"/>
      <c r="AA134" s="55"/>
    </row>
    <row r="135" spans="2:27" x14ac:dyDescent="0.25">
      <c r="B135" s="91">
        <v>44022</v>
      </c>
      <c r="C135" s="6">
        <f t="shared" si="77"/>
        <v>7708</v>
      </c>
      <c r="D135" s="3">
        <f t="shared" si="78"/>
        <v>71077</v>
      </c>
      <c r="E135" s="16">
        <f t="shared" si="79"/>
        <v>372.72519509476029</v>
      </c>
      <c r="F135" s="6">
        <f t="shared" si="80"/>
        <v>-78516</v>
      </c>
      <c r="G135" s="3">
        <f t="shared" si="81"/>
        <v>0</v>
      </c>
      <c r="H135" s="27">
        <f t="shared" si="86"/>
        <v>71077</v>
      </c>
      <c r="I135" s="6">
        <f t="shared" si="88"/>
        <v>-3631</v>
      </c>
      <c r="J135" s="3">
        <f t="shared" si="87"/>
        <v>0</v>
      </c>
      <c r="K135" s="27">
        <f t="shared" si="89"/>
        <v>2979</v>
      </c>
      <c r="M135" s="53"/>
      <c r="N135" s="52"/>
      <c r="O135" s="52"/>
      <c r="P135" s="9"/>
      <c r="Q135" s="53">
        <f t="shared" si="82"/>
        <v>3.7580598266675162E-5</v>
      </c>
      <c r="R135" s="52">
        <f t="shared" si="83"/>
        <v>3.9194695329948646</v>
      </c>
      <c r="S135" s="100">
        <f t="shared" si="84"/>
        <v>0</v>
      </c>
      <c r="T135" s="154"/>
      <c r="U135" s="148">
        <f t="shared" si="90"/>
        <v>0</v>
      </c>
      <c r="V135" s="12"/>
      <c r="W135" s="56"/>
      <c r="X135" s="154"/>
      <c r="Y135" s="148">
        <f t="shared" si="85"/>
        <v>71077</v>
      </c>
      <c r="Z135" s="12"/>
      <c r="AA135" s="56"/>
    </row>
    <row r="136" spans="2:27" x14ac:dyDescent="0.25">
      <c r="B136" s="92">
        <v>44023</v>
      </c>
      <c r="C136" s="5">
        <f t="shared" si="77"/>
        <v>7708</v>
      </c>
      <c r="D136" s="2">
        <f t="shared" si="78"/>
        <v>74186</v>
      </c>
      <c r="E136" s="17">
        <f t="shared" si="79"/>
        <v>372.72519509476029</v>
      </c>
      <c r="F136" s="5">
        <f t="shared" si="80"/>
        <v>-82306</v>
      </c>
      <c r="G136" s="2">
        <f t="shared" si="81"/>
        <v>0</v>
      </c>
      <c r="H136" s="24">
        <f t="shared" si="86"/>
        <v>74186</v>
      </c>
      <c r="I136" s="5">
        <f t="shared" si="88"/>
        <v>-3790</v>
      </c>
      <c r="J136" s="2">
        <f t="shared" si="87"/>
        <v>0</v>
      </c>
      <c r="K136" s="24">
        <f t="shared" si="89"/>
        <v>3109</v>
      </c>
      <c r="M136" s="29"/>
      <c r="N136" s="28"/>
      <c r="O136" s="28"/>
      <c r="P136" s="10"/>
      <c r="Q136" s="29">
        <f t="shared" si="82"/>
        <v>3.7580598266675162E-5</v>
      </c>
      <c r="R136" s="28">
        <f t="shared" si="83"/>
        <v>4.0622508189676019</v>
      </c>
      <c r="S136" s="99">
        <f t="shared" si="84"/>
        <v>0</v>
      </c>
      <c r="T136" s="155"/>
      <c r="U136" s="147">
        <f t="shared" si="90"/>
        <v>0</v>
      </c>
      <c r="V136" s="71"/>
      <c r="W136" s="55"/>
      <c r="X136" s="155"/>
      <c r="Y136" s="147">
        <f t="shared" si="85"/>
        <v>74186</v>
      </c>
      <c r="Z136" s="71"/>
      <c r="AA136" s="55"/>
    </row>
    <row r="137" spans="2:27" x14ac:dyDescent="0.25">
      <c r="B137" s="91">
        <v>44024</v>
      </c>
      <c r="C137" s="6">
        <f t="shared" si="77"/>
        <v>7708</v>
      </c>
      <c r="D137" s="3">
        <f t="shared" si="78"/>
        <v>77431</v>
      </c>
      <c r="E137" s="16">
        <f t="shared" si="79"/>
        <v>372.72519509476029</v>
      </c>
      <c r="F137" s="6">
        <f t="shared" si="80"/>
        <v>-86262</v>
      </c>
      <c r="G137" s="3">
        <f t="shared" si="81"/>
        <v>0</v>
      </c>
      <c r="H137" s="27">
        <f t="shared" si="86"/>
        <v>77431</v>
      </c>
      <c r="I137" s="6">
        <f t="shared" si="88"/>
        <v>-3956</v>
      </c>
      <c r="J137" s="3">
        <f t="shared" si="87"/>
        <v>0</v>
      </c>
      <c r="K137" s="27">
        <f t="shared" si="89"/>
        <v>3245</v>
      </c>
      <c r="M137" s="53"/>
      <c r="N137" s="52"/>
      <c r="O137" s="52"/>
      <c r="P137" s="9"/>
      <c r="Q137" s="53">
        <f t="shared" si="82"/>
        <v>3.7580598266675162E-5</v>
      </c>
      <c r="R137" s="52">
        <f t="shared" si="83"/>
        <v>4.211283536554391</v>
      </c>
      <c r="S137" s="100">
        <f t="shared" si="84"/>
        <v>0</v>
      </c>
      <c r="T137" s="154"/>
      <c r="U137" s="148">
        <f t="shared" si="90"/>
        <v>0</v>
      </c>
      <c r="V137" s="12"/>
      <c r="W137" s="56"/>
      <c r="X137" s="154"/>
      <c r="Y137" s="148">
        <f t="shared" si="85"/>
        <v>77431</v>
      </c>
      <c r="Z137" s="12"/>
      <c r="AA137" s="56"/>
    </row>
    <row r="138" spans="2:27" x14ac:dyDescent="0.25">
      <c r="B138" s="92">
        <v>44025</v>
      </c>
      <c r="C138" s="5">
        <f t="shared" si="77"/>
        <v>7708</v>
      </c>
      <c r="D138" s="2">
        <f t="shared" si="78"/>
        <v>80818</v>
      </c>
      <c r="E138" s="17">
        <f t="shared" si="79"/>
        <v>372.72519509476029</v>
      </c>
      <c r="F138" s="5">
        <f t="shared" si="80"/>
        <v>-90391</v>
      </c>
      <c r="G138" s="2">
        <f t="shared" si="81"/>
        <v>0</v>
      </c>
      <c r="H138" s="24">
        <f t="shared" si="86"/>
        <v>80818</v>
      </c>
      <c r="I138" s="5">
        <f t="shared" si="88"/>
        <v>-4129</v>
      </c>
      <c r="J138" s="2">
        <f t="shared" si="87"/>
        <v>0</v>
      </c>
      <c r="K138" s="24">
        <f t="shared" si="89"/>
        <v>3387</v>
      </c>
      <c r="M138" s="29"/>
      <c r="N138" s="28"/>
      <c r="O138" s="28"/>
      <c r="P138" s="10"/>
      <c r="Q138" s="29">
        <f t="shared" si="82"/>
        <v>3.7580598266675162E-5</v>
      </c>
      <c r="R138" s="28">
        <f t="shared" si="83"/>
        <v>4.366843461896794</v>
      </c>
      <c r="S138" s="99">
        <f t="shared" si="84"/>
        <v>0</v>
      </c>
      <c r="T138" s="155"/>
      <c r="U138" s="147">
        <f t="shared" si="90"/>
        <v>0</v>
      </c>
      <c r="V138" s="71"/>
      <c r="W138" s="55"/>
      <c r="X138" s="155"/>
      <c r="Y138" s="147">
        <f t="shared" si="85"/>
        <v>80818</v>
      </c>
      <c r="Z138" s="71"/>
      <c r="AA138" s="55"/>
    </row>
    <row r="139" spans="2:27" x14ac:dyDescent="0.25">
      <c r="B139" s="91">
        <v>44026</v>
      </c>
      <c r="C139" s="6">
        <f t="shared" si="77"/>
        <v>7708</v>
      </c>
      <c r="D139" s="3">
        <f t="shared" si="78"/>
        <v>84353</v>
      </c>
      <c r="E139" s="16">
        <f t="shared" si="79"/>
        <v>372.72519509476029</v>
      </c>
      <c r="F139" s="6">
        <f t="shared" si="80"/>
        <v>-94701</v>
      </c>
      <c r="G139" s="3">
        <f t="shared" si="81"/>
        <v>0</v>
      </c>
      <c r="H139" s="27">
        <f t="shared" si="86"/>
        <v>84353</v>
      </c>
      <c r="I139" s="6">
        <f t="shared" si="88"/>
        <v>-4310</v>
      </c>
      <c r="J139" s="3">
        <f t="shared" si="87"/>
        <v>0</v>
      </c>
      <c r="K139" s="27">
        <f t="shared" si="89"/>
        <v>3535</v>
      </c>
      <c r="M139" s="53"/>
      <c r="N139" s="52"/>
      <c r="O139" s="52"/>
      <c r="P139" s="9"/>
      <c r="Q139" s="53">
        <f t="shared" si="82"/>
        <v>3.7580598266675162E-5</v>
      </c>
      <c r="R139" s="52">
        <f t="shared" si="83"/>
        <v>4.5292063711363753</v>
      </c>
      <c r="S139" s="100">
        <f t="shared" si="84"/>
        <v>0</v>
      </c>
      <c r="T139" s="154"/>
      <c r="U139" s="148">
        <f t="shared" si="90"/>
        <v>0</v>
      </c>
      <c r="V139" s="12"/>
      <c r="W139" s="56"/>
      <c r="X139" s="154"/>
      <c r="Y139" s="148">
        <f t="shared" si="85"/>
        <v>84353</v>
      </c>
      <c r="Z139" s="12"/>
      <c r="AA139" s="56"/>
    </row>
    <row r="140" spans="2:27" x14ac:dyDescent="0.25">
      <c r="B140" s="92">
        <v>44027</v>
      </c>
      <c r="C140" s="5">
        <f t="shared" si="77"/>
        <v>7708</v>
      </c>
      <c r="D140" s="2">
        <f t="shared" si="78"/>
        <v>88043</v>
      </c>
      <c r="E140" s="17">
        <f t="shared" si="79"/>
        <v>372.72519509476029</v>
      </c>
      <c r="F140" s="5">
        <f t="shared" si="80"/>
        <v>-99199</v>
      </c>
      <c r="G140" s="2">
        <f t="shared" si="81"/>
        <v>0</v>
      </c>
      <c r="H140" s="24">
        <f t="shared" si="86"/>
        <v>88043</v>
      </c>
      <c r="I140" s="5">
        <f t="shared" si="88"/>
        <v>-4498</v>
      </c>
      <c r="J140" s="2">
        <f t="shared" si="87"/>
        <v>0</v>
      </c>
      <c r="K140" s="24">
        <f t="shared" si="89"/>
        <v>3690</v>
      </c>
      <c r="M140" s="29"/>
      <c r="N140" s="28"/>
      <c r="O140" s="28"/>
      <c r="P140" s="10"/>
      <c r="Q140" s="29">
        <f t="shared" si="82"/>
        <v>3.7580598266675162E-5</v>
      </c>
      <c r="R140" s="28">
        <f t="shared" si="83"/>
        <v>4.6986857152165413</v>
      </c>
      <c r="S140" s="99">
        <f t="shared" si="84"/>
        <v>0</v>
      </c>
      <c r="T140" s="155"/>
      <c r="U140" s="147">
        <f t="shared" si="90"/>
        <v>0</v>
      </c>
      <c r="V140" s="71"/>
      <c r="W140" s="55"/>
      <c r="X140" s="155"/>
      <c r="Y140" s="147">
        <f t="shared" si="85"/>
        <v>88043</v>
      </c>
      <c r="Z140" s="71"/>
      <c r="AA140" s="55"/>
    </row>
    <row r="141" spans="2:27" x14ac:dyDescent="0.25">
      <c r="B141" s="91">
        <v>44028</v>
      </c>
      <c r="C141" s="6">
        <f t="shared" si="77"/>
        <v>7708</v>
      </c>
      <c r="D141" s="3">
        <f t="shared" si="78"/>
        <v>91894</v>
      </c>
      <c r="E141" s="16">
        <f t="shared" si="79"/>
        <v>372.72519509476029</v>
      </c>
      <c r="F141" s="6">
        <f t="shared" si="80"/>
        <v>-103894</v>
      </c>
      <c r="G141" s="3">
        <f t="shared" si="81"/>
        <v>0</v>
      </c>
      <c r="H141" s="27">
        <f t="shared" si="86"/>
        <v>91894</v>
      </c>
      <c r="I141" s="6">
        <f t="shared" si="88"/>
        <v>-4695</v>
      </c>
      <c r="J141" s="3">
        <f t="shared" si="87"/>
        <v>0</v>
      </c>
      <c r="K141" s="27">
        <f t="shared" si="89"/>
        <v>3851</v>
      </c>
      <c r="M141" s="53"/>
      <c r="N141" s="52"/>
      <c r="O141" s="52"/>
      <c r="P141" s="9"/>
      <c r="Q141" s="53">
        <f t="shared" si="82"/>
        <v>3.7580598266675162E-5</v>
      </c>
      <c r="R141" s="52">
        <f t="shared" si="83"/>
        <v>4.8755592790336344</v>
      </c>
      <c r="S141" s="100">
        <f t="shared" si="84"/>
        <v>0</v>
      </c>
      <c r="T141" s="154"/>
      <c r="U141" s="148">
        <f t="shared" si="90"/>
        <v>0</v>
      </c>
      <c r="V141" s="12"/>
      <c r="W141" s="56"/>
      <c r="X141" s="154"/>
      <c r="Y141" s="148">
        <f t="shared" si="85"/>
        <v>91894</v>
      </c>
      <c r="Z141" s="12"/>
      <c r="AA141" s="56"/>
    </row>
    <row r="142" spans="2:27" x14ac:dyDescent="0.25">
      <c r="B142" s="92">
        <v>44029</v>
      </c>
      <c r="C142" s="5">
        <f t="shared" si="77"/>
        <v>7708</v>
      </c>
      <c r="D142" s="2">
        <f t="shared" si="78"/>
        <v>95914</v>
      </c>
      <c r="E142" s="17">
        <f t="shared" si="79"/>
        <v>372.72519509476029</v>
      </c>
      <c r="F142" s="5">
        <f t="shared" si="80"/>
        <v>-108794</v>
      </c>
      <c r="G142" s="2">
        <f t="shared" si="81"/>
        <v>0</v>
      </c>
      <c r="H142" s="24">
        <f t="shared" si="86"/>
        <v>95914</v>
      </c>
      <c r="I142" s="5">
        <f t="shared" si="88"/>
        <v>-4900</v>
      </c>
      <c r="J142" s="2">
        <f t="shared" si="87"/>
        <v>0</v>
      </c>
      <c r="K142" s="24">
        <f t="shared" si="89"/>
        <v>4020</v>
      </c>
      <c r="M142" s="29"/>
      <c r="N142" s="28"/>
      <c r="O142" s="28"/>
      <c r="P142" s="10"/>
      <c r="Q142" s="29">
        <f t="shared" si="82"/>
        <v>3.7580598266675162E-5</v>
      </c>
      <c r="R142" s="28">
        <f t="shared" si="83"/>
        <v>5.0601781883328991</v>
      </c>
      <c r="S142" s="99">
        <f t="shared" si="84"/>
        <v>0</v>
      </c>
      <c r="T142" s="155"/>
      <c r="U142" s="147">
        <f t="shared" si="90"/>
        <v>0</v>
      </c>
      <c r="V142" s="71"/>
      <c r="W142" s="55"/>
      <c r="X142" s="155"/>
      <c r="Y142" s="147">
        <f t="shared" si="85"/>
        <v>95914</v>
      </c>
      <c r="Z142" s="71"/>
      <c r="AA142" s="55"/>
    </row>
    <row r="143" spans="2:27" x14ac:dyDescent="0.25">
      <c r="B143" s="91">
        <v>44030</v>
      </c>
      <c r="C143" s="6">
        <f t="shared" ref="C143:C174" si="91">C142+IF(J143&gt;0,J143,0)</f>
        <v>7708</v>
      </c>
      <c r="D143" s="3">
        <f t="shared" ref="D143:D174" si="92">D142+IF(K143&gt;0,K143,0)</f>
        <v>100110</v>
      </c>
      <c r="E143" s="16">
        <f t="shared" ref="E143:E174" si="93">C143*(E$45/C$45)</f>
        <v>372.72519509476029</v>
      </c>
      <c r="F143" s="6">
        <f t="shared" ref="F143:F174" si="94">INT((P$13*H143+F142)/(1+O$13*G143))</f>
        <v>-113908</v>
      </c>
      <c r="G143" s="3">
        <f t="shared" ref="G143:G174" si="95">U143</f>
        <v>0</v>
      </c>
      <c r="H143" s="27">
        <f t="shared" si="86"/>
        <v>100110</v>
      </c>
      <c r="I143" s="6">
        <f t="shared" si="88"/>
        <v>-5114</v>
      </c>
      <c r="J143" s="3">
        <f t="shared" si="87"/>
        <v>0</v>
      </c>
      <c r="K143" s="27">
        <f t="shared" si="89"/>
        <v>4196</v>
      </c>
      <c r="M143" s="53"/>
      <c r="N143" s="52"/>
      <c r="O143" s="52"/>
      <c r="P143" s="9"/>
      <c r="Q143" s="53">
        <f t="shared" si="82"/>
        <v>3.7580598266675162E-5</v>
      </c>
      <c r="R143" s="52">
        <f t="shared" si="83"/>
        <v>5.2528599115673034</v>
      </c>
      <c r="S143" s="100">
        <f t="shared" si="84"/>
        <v>0</v>
      </c>
      <c r="T143" s="154"/>
      <c r="U143" s="148">
        <f t="shared" si="90"/>
        <v>0</v>
      </c>
      <c r="V143" s="12"/>
      <c r="W143" s="56"/>
      <c r="X143" s="154"/>
      <c r="Y143" s="148">
        <f t="shared" si="85"/>
        <v>100110</v>
      </c>
      <c r="Z143" s="12"/>
      <c r="AA143" s="56"/>
    </row>
    <row r="144" spans="2:27" x14ac:dyDescent="0.25">
      <c r="B144" s="92">
        <v>44031</v>
      </c>
      <c r="C144" s="5">
        <f t="shared" si="91"/>
        <v>7708</v>
      </c>
      <c r="D144" s="2">
        <f t="shared" si="92"/>
        <v>104489</v>
      </c>
      <c r="E144" s="17">
        <f t="shared" si="93"/>
        <v>372.72519509476029</v>
      </c>
      <c r="F144" s="5">
        <f t="shared" si="94"/>
        <v>-119246</v>
      </c>
      <c r="G144" s="2">
        <f t="shared" si="95"/>
        <v>0</v>
      </c>
      <c r="H144" s="24">
        <f t="shared" si="86"/>
        <v>104489</v>
      </c>
      <c r="I144" s="5">
        <f t="shared" si="88"/>
        <v>-5338</v>
      </c>
      <c r="J144" s="2">
        <f t="shared" si="87"/>
        <v>0</v>
      </c>
      <c r="K144" s="24">
        <f t="shared" si="89"/>
        <v>4379</v>
      </c>
      <c r="M144" s="29"/>
      <c r="N144" s="28"/>
      <c r="O144" s="28"/>
      <c r="P144" s="10"/>
      <c r="Q144" s="29">
        <f t="shared" si="82"/>
        <v>3.7580598266675162E-5</v>
      </c>
      <c r="R144" s="28">
        <f t="shared" si="83"/>
        <v>5.4539575832368703</v>
      </c>
      <c r="S144" s="99">
        <f t="shared" si="84"/>
        <v>0</v>
      </c>
      <c r="T144" s="155"/>
      <c r="U144" s="147">
        <f t="shared" si="90"/>
        <v>0</v>
      </c>
      <c r="V144" s="71"/>
      <c r="W144" s="55"/>
      <c r="X144" s="155"/>
      <c r="Y144" s="147">
        <f t="shared" si="85"/>
        <v>104489</v>
      </c>
      <c r="Z144" s="71"/>
      <c r="AA144" s="55"/>
    </row>
    <row r="145" spans="2:27" x14ac:dyDescent="0.25">
      <c r="B145" s="91">
        <v>44032</v>
      </c>
      <c r="C145" s="6">
        <f t="shared" si="91"/>
        <v>7708</v>
      </c>
      <c r="D145" s="3">
        <f t="shared" si="92"/>
        <v>109060</v>
      </c>
      <c r="E145" s="16">
        <f t="shared" si="93"/>
        <v>372.72519509476029</v>
      </c>
      <c r="F145" s="6">
        <f t="shared" si="94"/>
        <v>-124818</v>
      </c>
      <c r="G145" s="3">
        <f t="shared" si="95"/>
        <v>0</v>
      </c>
      <c r="H145" s="27">
        <f t="shared" si="86"/>
        <v>109060</v>
      </c>
      <c r="I145" s="6">
        <f t="shared" si="88"/>
        <v>-5572</v>
      </c>
      <c r="J145" s="3">
        <f t="shared" si="87"/>
        <v>0</v>
      </c>
      <c r="K145" s="27">
        <f t="shared" si="89"/>
        <v>4571</v>
      </c>
      <c r="M145" s="53"/>
      <c r="N145" s="52"/>
      <c r="O145" s="52"/>
      <c r="P145" s="9"/>
      <c r="Q145" s="53">
        <f t="shared" ref="Q145:Q176" si="96">O$13*((1+M$13-N$13)*(1+M$13+P$13)-N$13)</f>
        <v>3.7580598266675162E-5</v>
      </c>
      <c r="R145" s="52">
        <f t="shared" ref="R145:R176" si="97">(1+M$13-N$13)*(1+M$13+P$13)-O$13*((P$13*H144)+((F144+G144)*(1+M$13+P$13)))</f>
        <v>5.6638620126434631</v>
      </c>
      <c r="S145" s="100">
        <f t="shared" ref="S145:S176" si="98">-G144*(1+M$13+P$13)</f>
        <v>0</v>
      </c>
      <c r="T145" s="154"/>
      <c r="U145" s="148">
        <f t="shared" si="90"/>
        <v>0</v>
      </c>
      <c r="V145" s="12"/>
      <c r="W145" s="56"/>
      <c r="X145" s="154"/>
      <c r="Y145" s="148">
        <f t="shared" ref="Y145:Y176" si="99">INT((N$13*G145+H144)/(1+M$13+P$13))</f>
        <v>109060</v>
      </c>
      <c r="Z145" s="12"/>
      <c r="AA145" s="56"/>
    </row>
    <row r="146" spans="2:27" x14ac:dyDescent="0.25">
      <c r="B146" s="92">
        <v>44033</v>
      </c>
      <c r="C146" s="5">
        <f t="shared" si="91"/>
        <v>7708</v>
      </c>
      <c r="D146" s="2">
        <f t="shared" si="92"/>
        <v>113831</v>
      </c>
      <c r="E146" s="17">
        <f t="shared" si="93"/>
        <v>372.72519509476029</v>
      </c>
      <c r="F146" s="5">
        <f t="shared" si="94"/>
        <v>-130633</v>
      </c>
      <c r="G146" s="2">
        <f t="shared" si="95"/>
        <v>0</v>
      </c>
      <c r="H146" s="24">
        <f t="shared" ref="H146:H177" si="100">Y146</f>
        <v>113831</v>
      </c>
      <c r="I146" s="5">
        <f t="shared" si="88"/>
        <v>-5815</v>
      </c>
      <c r="J146" s="2">
        <f t="shared" si="87"/>
        <v>0</v>
      </c>
      <c r="K146" s="24">
        <f t="shared" si="89"/>
        <v>4771</v>
      </c>
      <c r="M146" s="29"/>
      <c r="N146" s="28"/>
      <c r="O146" s="28"/>
      <c r="P146" s="10"/>
      <c r="Q146" s="29">
        <f t="shared" si="96"/>
        <v>3.7580598266675162E-5</v>
      </c>
      <c r="R146" s="28">
        <f t="shared" si="97"/>
        <v>5.8829680265985109</v>
      </c>
      <c r="S146" s="99">
        <f t="shared" si="98"/>
        <v>0</v>
      </c>
      <c r="T146" s="155"/>
      <c r="U146" s="147">
        <f t="shared" si="90"/>
        <v>0</v>
      </c>
      <c r="V146" s="71"/>
      <c r="W146" s="55"/>
      <c r="X146" s="155"/>
      <c r="Y146" s="147">
        <f t="shared" si="99"/>
        <v>113831</v>
      </c>
      <c r="Z146" s="71"/>
      <c r="AA146" s="55"/>
    </row>
    <row r="147" spans="2:27" x14ac:dyDescent="0.25">
      <c r="B147" s="91">
        <v>44034</v>
      </c>
      <c r="C147" s="6">
        <f t="shared" si="91"/>
        <v>7708</v>
      </c>
      <c r="D147" s="3">
        <f t="shared" si="92"/>
        <v>118810</v>
      </c>
      <c r="E147" s="16">
        <f t="shared" si="93"/>
        <v>372.72519509476029</v>
      </c>
      <c r="F147" s="6">
        <f t="shared" si="94"/>
        <v>-136703</v>
      </c>
      <c r="G147" s="3">
        <f t="shared" si="95"/>
        <v>0</v>
      </c>
      <c r="H147" s="27">
        <f t="shared" si="100"/>
        <v>118810</v>
      </c>
      <c r="I147" s="6">
        <f t="shared" si="88"/>
        <v>-6070</v>
      </c>
      <c r="J147" s="3">
        <f t="shared" si="87"/>
        <v>0</v>
      </c>
      <c r="K147" s="27">
        <f t="shared" si="89"/>
        <v>4979</v>
      </c>
      <c r="M147" s="53"/>
      <c r="N147" s="52"/>
      <c r="O147" s="52"/>
      <c r="P147" s="9"/>
      <c r="Q147" s="53">
        <f t="shared" si="96"/>
        <v>3.7580598266675162E-5</v>
      </c>
      <c r="R147" s="52">
        <f t="shared" si="97"/>
        <v>6.1116307683568181</v>
      </c>
      <c r="S147" s="100">
        <f t="shared" si="98"/>
        <v>0</v>
      </c>
      <c r="T147" s="154"/>
      <c r="U147" s="148">
        <f t="shared" si="90"/>
        <v>0</v>
      </c>
      <c r="V147" s="12"/>
      <c r="W147" s="56"/>
      <c r="X147" s="154"/>
      <c r="Y147" s="148">
        <f t="shared" si="99"/>
        <v>118810</v>
      </c>
      <c r="Z147" s="12"/>
      <c r="AA147" s="56"/>
    </row>
    <row r="148" spans="2:27" x14ac:dyDescent="0.25">
      <c r="B148" s="92">
        <v>44035</v>
      </c>
      <c r="C148" s="5">
        <f t="shared" si="91"/>
        <v>7708</v>
      </c>
      <c r="D148" s="2">
        <f t="shared" si="92"/>
        <v>124007</v>
      </c>
      <c r="E148" s="17">
        <f t="shared" si="93"/>
        <v>372.72519509476029</v>
      </c>
      <c r="F148" s="5">
        <f t="shared" si="94"/>
        <v>-143038</v>
      </c>
      <c r="G148" s="2">
        <f t="shared" si="95"/>
        <v>0</v>
      </c>
      <c r="H148" s="24">
        <f t="shared" si="100"/>
        <v>124007</v>
      </c>
      <c r="I148" s="5">
        <f t="shared" si="88"/>
        <v>-6335</v>
      </c>
      <c r="J148" s="2">
        <f t="shared" si="87"/>
        <v>0</v>
      </c>
      <c r="K148" s="24">
        <f t="shared" si="89"/>
        <v>5197</v>
      </c>
      <c r="M148" s="29"/>
      <c r="N148" s="28"/>
      <c r="O148" s="28"/>
      <c r="P148" s="10"/>
      <c r="Q148" s="29">
        <f t="shared" si="96"/>
        <v>3.7580598266675162E-5</v>
      </c>
      <c r="R148" s="28">
        <f t="shared" si="97"/>
        <v>6.3503184055787107</v>
      </c>
      <c r="S148" s="99">
        <f t="shared" si="98"/>
        <v>0</v>
      </c>
      <c r="T148" s="155"/>
      <c r="U148" s="147">
        <f t="shared" si="90"/>
        <v>0</v>
      </c>
      <c r="V148" s="71"/>
      <c r="W148" s="55"/>
      <c r="X148" s="155"/>
      <c r="Y148" s="147">
        <f t="shared" si="99"/>
        <v>124007</v>
      </c>
      <c r="Z148" s="71"/>
      <c r="AA148" s="55"/>
    </row>
    <row r="149" spans="2:27" x14ac:dyDescent="0.25">
      <c r="B149" s="91">
        <v>44036</v>
      </c>
      <c r="C149" s="6">
        <f t="shared" si="91"/>
        <v>7708</v>
      </c>
      <c r="D149" s="3">
        <f t="shared" si="92"/>
        <v>129432</v>
      </c>
      <c r="E149" s="16">
        <f t="shared" si="93"/>
        <v>372.72519509476029</v>
      </c>
      <c r="F149" s="6">
        <f t="shared" si="94"/>
        <v>-149650</v>
      </c>
      <c r="G149" s="3">
        <f t="shared" si="95"/>
        <v>0</v>
      </c>
      <c r="H149" s="27">
        <f t="shared" si="100"/>
        <v>129432</v>
      </c>
      <c r="I149" s="6">
        <f t="shared" si="88"/>
        <v>-6612</v>
      </c>
      <c r="J149" s="3">
        <f t="shared" si="87"/>
        <v>0</v>
      </c>
      <c r="K149" s="27">
        <f t="shared" si="89"/>
        <v>5425</v>
      </c>
      <c r="M149" s="53"/>
      <c r="N149" s="52"/>
      <c r="O149" s="52"/>
      <c r="P149" s="9"/>
      <c r="Q149" s="53">
        <f t="shared" si="96"/>
        <v>3.7580598266675162E-5</v>
      </c>
      <c r="R149" s="52">
        <f t="shared" si="97"/>
        <v>6.5994277738303948</v>
      </c>
      <c r="S149" s="100">
        <f t="shared" si="98"/>
        <v>0</v>
      </c>
      <c r="T149" s="154"/>
      <c r="U149" s="148">
        <f t="shared" si="90"/>
        <v>0</v>
      </c>
      <c r="V149" s="12"/>
      <c r="W149" s="56"/>
      <c r="X149" s="154"/>
      <c r="Y149" s="148">
        <f t="shared" si="99"/>
        <v>129432</v>
      </c>
      <c r="Z149" s="12"/>
      <c r="AA149" s="56"/>
    </row>
    <row r="150" spans="2:27" x14ac:dyDescent="0.25">
      <c r="B150" s="92">
        <v>44037</v>
      </c>
      <c r="C150" s="5">
        <f t="shared" si="91"/>
        <v>7708</v>
      </c>
      <c r="D150" s="2">
        <f t="shared" si="92"/>
        <v>135094</v>
      </c>
      <c r="E150" s="17">
        <f t="shared" si="93"/>
        <v>372.72519509476029</v>
      </c>
      <c r="F150" s="5">
        <f t="shared" si="94"/>
        <v>-156552</v>
      </c>
      <c r="G150" s="2">
        <f t="shared" si="95"/>
        <v>0</v>
      </c>
      <c r="H150" s="24">
        <f t="shared" si="100"/>
        <v>135094</v>
      </c>
      <c r="I150" s="5">
        <f t="shared" si="88"/>
        <v>-6902</v>
      </c>
      <c r="J150" s="2">
        <f t="shared" si="87"/>
        <v>0</v>
      </c>
      <c r="K150" s="24">
        <f t="shared" si="89"/>
        <v>5662</v>
      </c>
      <c r="M150" s="29"/>
      <c r="N150" s="28"/>
      <c r="O150" s="28"/>
      <c r="P150" s="10"/>
      <c r="Q150" s="29">
        <f t="shared" si="96"/>
        <v>3.7580598266675162E-5</v>
      </c>
      <c r="R150" s="28">
        <f t="shared" si="97"/>
        <v>6.8594310582817579</v>
      </c>
      <c r="S150" s="99">
        <f t="shared" si="98"/>
        <v>0</v>
      </c>
      <c r="T150" s="155"/>
      <c r="U150" s="147">
        <f t="shared" si="90"/>
        <v>0</v>
      </c>
      <c r="V150" s="71"/>
      <c r="W150" s="55"/>
      <c r="X150" s="155"/>
      <c r="Y150" s="147">
        <f t="shared" si="99"/>
        <v>135094</v>
      </c>
      <c r="Z150" s="71"/>
      <c r="AA150" s="55"/>
    </row>
    <row r="151" spans="2:27" x14ac:dyDescent="0.25">
      <c r="B151" s="91">
        <v>44038</v>
      </c>
      <c r="C151" s="6">
        <f t="shared" si="91"/>
        <v>7708</v>
      </c>
      <c r="D151" s="3">
        <f t="shared" si="92"/>
        <v>141004</v>
      </c>
      <c r="E151" s="16">
        <f t="shared" si="93"/>
        <v>372.72519509476029</v>
      </c>
      <c r="F151" s="6">
        <f t="shared" si="94"/>
        <v>-163755</v>
      </c>
      <c r="G151" s="3">
        <f t="shared" si="95"/>
        <v>0</v>
      </c>
      <c r="H151" s="27">
        <f t="shared" si="100"/>
        <v>141004</v>
      </c>
      <c r="I151" s="6">
        <f t="shared" si="88"/>
        <v>-7203</v>
      </c>
      <c r="J151" s="3">
        <f t="shared" si="87"/>
        <v>0</v>
      </c>
      <c r="K151" s="27">
        <f t="shared" si="89"/>
        <v>5910</v>
      </c>
      <c r="M151" s="53"/>
      <c r="N151" s="52"/>
      <c r="O151" s="52"/>
      <c r="P151" s="9"/>
      <c r="Q151" s="53">
        <f t="shared" si="96"/>
        <v>3.7580598266675162E-5</v>
      </c>
      <c r="R151" s="52">
        <f t="shared" si="97"/>
        <v>7.1308361101497466</v>
      </c>
      <c r="S151" s="100">
        <f t="shared" si="98"/>
        <v>0</v>
      </c>
      <c r="T151" s="154"/>
      <c r="U151" s="148">
        <f t="shared" si="90"/>
        <v>0</v>
      </c>
      <c r="V151" s="12"/>
      <c r="W151" s="56"/>
      <c r="X151" s="154"/>
      <c r="Y151" s="148">
        <f t="shared" si="99"/>
        <v>141004</v>
      </c>
      <c r="Z151" s="12"/>
      <c r="AA151" s="56"/>
    </row>
    <row r="152" spans="2:27" x14ac:dyDescent="0.25">
      <c r="B152" s="92">
        <v>44039</v>
      </c>
      <c r="C152" s="5">
        <f t="shared" si="91"/>
        <v>7708</v>
      </c>
      <c r="D152" s="2">
        <f t="shared" si="92"/>
        <v>147172</v>
      </c>
      <c r="E152" s="17">
        <f t="shared" si="93"/>
        <v>372.72519509476029</v>
      </c>
      <c r="F152" s="5">
        <f t="shared" si="94"/>
        <v>-171274</v>
      </c>
      <c r="G152" s="2">
        <f t="shared" si="95"/>
        <v>0</v>
      </c>
      <c r="H152" s="24">
        <f t="shared" si="100"/>
        <v>147172</v>
      </c>
      <c r="I152" s="5">
        <f t="shared" si="88"/>
        <v>-7519</v>
      </c>
      <c r="J152" s="2">
        <f t="shared" si="87"/>
        <v>0</v>
      </c>
      <c r="K152" s="24">
        <f t="shared" si="89"/>
        <v>6168</v>
      </c>
      <c r="M152" s="29"/>
      <c r="N152" s="28"/>
      <c r="O152" s="28"/>
      <c r="P152" s="10"/>
      <c r="Q152" s="29">
        <f t="shared" si="96"/>
        <v>3.7580598266675162E-5</v>
      </c>
      <c r="R152" s="28">
        <f t="shared" si="97"/>
        <v>7.414079448557187</v>
      </c>
      <c r="S152" s="99">
        <f t="shared" si="98"/>
        <v>0</v>
      </c>
      <c r="T152" s="155"/>
      <c r="U152" s="147">
        <f t="shared" si="90"/>
        <v>0</v>
      </c>
      <c r="V152" s="71"/>
      <c r="W152" s="55"/>
      <c r="X152" s="155"/>
      <c r="Y152" s="147">
        <f t="shared" si="99"/>
        <v>147172</v>
      </c>
      <c r="Z152" s="71"/>
      <c r="AA152" s="55"/>
    </row>
    <row r="153" spans="2:27" x14ac:dyDescent="0.25">
      <c r="B153" s="91">
        <v>44040</v>
      </c>
      <c r="C153" s="6">
        <f t="shared" si="91"/>
        <v>7708</v>
      </c>
      <c r="D153" s="3">
        <f t="shared" si="92"/>
        <v>153610</v>
      </c>
      <c r="E153" s="16">
        <f t="shared" si="93"/>
        <v>372.72519509476029</v>
      </c>
      <c r="F153" s="6">
        <f t="shared" si="94"/>
        <v>-179121</v>
      </c>
      <c r="G153" s="3">
        <f t="shared" si="95"/>
        <v>0</v>
      </c>
      <c r="H153" s="27">
        <f t="shared" si="100"/>
        <v>153610</v>
      </c>
      <c r="I153" s="6">
        <f t="shared" si="88"/>
        <v>-7847</v>
      </c>
      <c r="J153" s="3">
        <f t="shared" ref="J153:J184" si="101">G153-G152</f>
        <v>0</v>
      </c>
      <c r="K153" s="27">
        <f t="shared" si="89"/>
        <v>6438</v>
      </c>
      <c r="M153" s="53"/>
      <c r="N153" s="52"/>
      <c r="O153" s="52"/>
      <c r="P153" s="9"/>
      <c r="Q153" s="53">
        <f t="shared" si="96"/>
        <v>3.7580598266675162E-5</v>
      </c>
      <c r="R153" s="52">
        <f t="shared" si="97"/>
        <v>7.7097462830794896</v>
      </c>
      <c r="S153" s="100">
        <f t="shared" si="98"/>
        <v>0</v>
      </c>
      <c r="T153" s="154"/>
      <c r="U153" s="148">
        <f t="shared" si="90"/>
        <v>0</v>
      </c>
      <c r="V153" s="12"/>
      <c r="W153" s="56"/>
      <c r="X153" s="154"/>
      <c r="Y153" s="148">
        <f t="shared" si="99"/>
        <v>153610</v>
      </c>
      <c r="Z153" s="12"/>
      <c r="AA153" s="56"/>
    </row>
    <row r="154" spans="2:27" x14ac:dyDescent="0.25">
      <c r="B154" s="92">
        <v>44041</v>
      </c>
      <c r="C154" s="5">
        <f t="shared" si="91"/>
        <v>7708</v>
      </c>
      <c r="D154" s="2">
        <f t="shared" si="92"/>
        <v>160330</v>
      </c>
      <c r="E154" s="17">
        <f t="shared" si="93"/>
        <v>372.72519509476029</v>
      </c>
      <c r="F154" s="5">
        <f t="shared" si="94"/>
        <v>-187312</v>
      </c>
      <c r="G154" s="2">
        <f t="shared" si="95"/>
        <v>0</v>
      </c>
      <c r="H154" s="24">
        <f t="shared" si="100"/>
        <v>160330</v>
      </c>
      <c r="I154" s="5">
        <f t="shared" si="88"/>
        <v>-8191</v>
      </c>
      <c r="J154" s="2">
        <f t="shared" si="101"/>
        <v>0</v>
      </c>
      <c r="K154" s="24">
        <f t="shared" si="89"/>
        <v>6720</v>
      </c>
      <c r="M154" s="29"/>
      <c r="N154" s="28"/>
      <c r="O154" s="28"/>
      <c r="P154" s="10"/>
      <c r="Q154" s="29">
        <f t="shared" si="96"/>
        <v>3.7580598266675162E-5</v>
      </c>
      <c r="R154" s="28">
        <f t="shared" si="97"/>
        <v>8.0183128163960991</v>
      </c>
      <c r="S154" s="99">
        <f t="shared" si="98"/>
        <v>0</v>
      </c>
      <c r="T154" s="155"/>
      <c r="U154" s="147">
        <f t="shared" si="90"/>
        <v>0</v>
      </c>
      <c r="V154" s="71"/>
      <c r="W154" s="55"/>
      <c r="X154" s="155"/>
      <c r="Y154" s="147">
        <f t="shared" si="99"/>
        <v>160330</v>
      </c>
      <c r="Z154" s="71"/>
      <c r="AA154" s="55"/>
    </row>
    <row r="155" spans="2:27" x14ac:dyDescent="0.25">
      <c r="B155" s="91">
        <v>44042</v>
      </c>
      <c r="C155" s="6">
        <f t="shared" si="91"/>
        <v>7708</v>
      </c>
      <c r="D155" s="3">
        <f t="shared" si="92"/>
        <v>167344</v>
      </c>
      <c r="E155" s="16">
        <f t="shared" si="93"/>
        <v>372.72519509476029</v>
      </c>
      <c r="F155" s="6">
        <f t="shared" si="94"/>
        <v>-195861</v>
      </c>
      <c r="G155" s="3">
        <f t="shared" si="95"/>
        <v>0</v>
      </c>
      <c r="H155" s="27">
        <f t="shared" si="100"/>
        <v>167344</v>
      </c>
      <c r="I155" s="6">
        <f t="shared" ref="I155:I186" si="102">F155-F154</f>
        <v>-8549</v>
      </c>
      <c r="J155" s="3">
        <f t="shared" si="101"/>
        <v>0</v>
      </c>
      <c r="K155" s="27">
        <f t="shared" ref="K155:K186" si="103">H155-H154</f>
        <v>7014</v>
      </c>
      <c r="M155" s="53"/>
      <c r="N155" s="52"/>
      <c r="O155" s="52"/>
      <c r="P155" s="9"/>
      <c r="Q155" s="53">
        <f t="shared" si="96"/>
        <v>3.7580598266675162E-5</v>
      </c>
      <c r="R155" s="52">
        <f t="shared" si="97"/>
        <v>8.3404059503938264</v>
      </c>
      <c r="S155" s="100">
        <f t="shared" si="98"/>
        <v>0</v>
      </c>
      <c r="T155" s="154"/>
      <c r="U155" s="148">
        <f t="shared" ref="U155:U186" si="104">INT(((-R155+SQRT((R155^2)-(4*Q155*S155)))/(2*Q155)))</f>
        <v>0</v>
      </c>
      <c r="V155" s="12"/>
      <c r="W155" s="56"/>
      <c r="X155" s="154"/>
      <c r="Y155" s="148">
        <f t="shared" si="99"/>
        <v>167344</v>
      </c>
      <c r="Z155" s="12"/>
      <c r="AA155" s="56"/>
    </row>
    <row r="156" spans="2:27" x14ac:dyDescent="0.25">
      <c r="B156" s="92">
        <v>44043</v>
      </c>
      <c r="C156" s="5">
        <f t="shared" si="91"/>
        <v>7708</v>
      </c>
      <c r="D156" s="2">
        <f t="shared" si="92"/>
        <v>174664</v>
      </c>
      <c r="E156" s="17">
        <f t="shared" si="93"/>
        <v>372.72519509476029</v>
      </c>
      <c r="F156" s="5">
        <f t="shared" si="94"/>
        <v>-204784</v>
      </c>
      <c r="G156" s="2">
        <f t="shared" si="95"/>
        <v>0</v>
      </c>
      <c r="H156" s="24">
        <f t="shared" si="100"/>
        <v>174664</v>
      </c>
      <c r="I156" s="5">
        <f t="shared" si="102"/>
        <v>-8923</v>
      </c>
      <c r="J156" s="2">
        <f t="shared" si="101"/>
        <v>0</v>
      </c>
      <c r="K156" s="24">
        <f t="shared" si="103"/>
        <v>7320</v>
      </c>
      <c r="M156" s="29"/>
      <c r="N156" s="28"/>
      <c r="O156" s="28"/>
      <c r="P156" s="10"/>
      <c r="Q156" s="29">
        <f t="shared" si="96"/>
        <v>3.7580598266675162E-5</v>
      </c>
      <c r="R156" s="28">
        <f t="shared" si="97"/>
        <v>8.6765772373557972</v>
      </c>
      <c r="S156" s="99">
        <f t="shared" si="98"/>
        <v>0</v>
      </c>
      <c r="T156" s="155"/>
      <c r="U156" s="147">
        <f t="shared" si="104"/>
        <v>0</v>
      </c>
      <c r="V156" s="71"/>
      <c r="W156" s="55"/>
      <c r="X156" s="155"/>
      <c r="Y156" s="147">
        <f t="shared" si="99"/>
        <v>174664</v>
      </c>
      <c r="Z156" s="71"/>
      <c r="AA156" s="55"/>
    </row>
    <row r="157" spans="2:27" x14ac:dyDescent="0.25">
      <c r="B157" s="91">
        <v>44044</v>
      </c>
      <c r="C157" s="6">
        <f t="shared" si="91"/>
        <v>7708</v>
      </c>
      <c r="D157" s="3">
        <f t="shared" si="92"/>
        <v>182305</v>
      </c>
      <c r="E157" s="16">
        <f t="shared" si="93"/>
        <v>372.72519509476029</v>
      </c>
      <c r="F157" s="6">
        <f t="shared" si="94"/>
        <v>-214097</v>
      </c>
      <c r="G157" s="3">
        <f t="shared" si="95"/>
        <v>0</v>
      </c>
      <c r="H157" s="27">
        <f t="shared" si="100"/>
        <v>182305</v>
      </c>
      <c r="I157" s="6">
        <f t="shared" si="102"/>
        <v>-9313</v>
      </c>
      <c r="J157" s="3">
        <f t="shared" si="101"/>
        <v>0</v>
      </c>
      <c r="K157" s="27">
        <f t="shared" si="103"/>
        <v>7641</v>
      </c>
      <c r="M157" s="53"/>
      <c r="N157" s="52"/>
      <c r="O157" s="52"/>
      <c r="P157" s="9"/>
      <c r="Q157" s="53">
        <f t="shared" si="96"/>
        <v>3.7580598266675162E-5</v>
      </c>
      <c r="R157" s="52">
        <f t="shared" si="97"/>
        <v>9.0274535791688226</v>
      </c>
      <c r="S157" s="100">
        <f t="shared" si="98"/>
        <v>0</v>
      </c>
      <c r="T157" s="154"/>
      <c r="U157" s="148">
        <f t="shared" si="104"/>
        <v>0</v>
      </c>
      <c r="V157" s="12"/>
      <c r="W157" s="56"/>
      <c r="X157" s="154"/>
      <c r="Y157" s="148">
        <f t="shared" si="99"/>
        <v>182305</v>
      </c>
      <c r="Z157" s="12"/>
      <c r="AA157" s="56"/>
    </row>
    <row r="158" spans="2:27" x14ac:dyDescent="0.25">
      <c r="B158" s="92">
        <v>44045</v>
      </c>
      <c r="C158" s="5">
        <f t="shared" si="91"/>
        <v>7708</v>
      </c>
      <c r="D158" s="2">
        <f t="shared" si="92"/>
        <v>190280</v>
      </c>
      <c r="E158" s="17">
        <f t="shared" si="93"/>
        <v>372.72519509476029</v>
      </c>
      <c r="F158" s="5">
        <f t="shared" si="94"/>
        <v>-223818</v>
      </c>
      <c r="G158" s="2">
        <f t="shared" si="95"/>
        <v>0</v>
      </c>
      <c r="H158" s="24">
        <f t="shared" si="100"/>
        <v>190280</v>
      </c>
      <c r="I158" s="5">
        <f t="shared" si="102"/>
        <v>-9721</v>
      </c>
      <c r="J158" s="2">
        <f t="shared" si="101"/>
        <v>0</v>
      </c>
      <c r="K158" s="24">
        <f t="shared" si="103"/>
        <v>7975</v>
      </c>
      <c r="M158" s="29"/>
      <c r="N158" s="28"/>
      <c r="O158" s="28"/>
      <c r="P158" s="10"/>
      <c r="Q158" s="29">
        <f t="shared" si="96"/>
        <v>3.7580598266675162E-5</v>
      </c>
      <c r="R158" s="28">
        <f t="shared" si="97"/>
        <v>9.3936679039840527</v>
      </c>
      <c r="S158" s="99">
        <f t="shared" si="98"/>
        <v>0</v>
      </c>
      <c r="T158" s="155"/>
      <c r="U158" s="147">
        <f t="shared" si="104"/>
        <v>0</v>
      </c>
      <c r="V158" s="71"/>
      <c r="W158" s="55"/>
      <c r="X158" s="155"/>
      <c r="Y158" s="147">
        <f t="shared" si="99"/>
        <v>190280</v>
      </c>
      <c r="Z158" s="71"/>
      <c r="AA158" s="55"/>
    </row>
    <row r="159" spans="2:27" x14ac:dyDescent="0.25">
      <c r="B159" s="91">
        <v>44046</v>
      </c>
      <c r="C159" s="6">
        <f t="shared" si="91"/>
        <v>7708</v>
      </c>
      <c r="D159" s="3">
        <f t="shared" si="92"/>
        <v>198604</v>
      </c>
      <c r="E159" s="16">
        <f t="shared" si="93"/>
        <v>372.72519509476029</v>
      </c>
      <c r="F159" s="6">
        <f t="shared" si="94"/>
        <v>-233964</v>
      </c>
      <c r="G159" s="3">
        <f t="shared" si="95"/>
        <v>0</v>
      </c>
      <c r="H159" s="27">
        <f t="shared" si="100"/>
        <v>198604</v>
      </c>
      <c r="I159" s="6">
        <f t="shared" si="102"/>
        <v>-10146</v>
      </c>
      <c r="J159" s="3">
        <f t="shared" si="101"/>
        <v>0</v>
      </c>
      <c r="K159" s="27">
        <f t="shared" si="103"/>
        <v>8324</v>
      </c>
      <c r="M159" s="53"/>
      <c r="N159" s="52"/>
      <c r="O159" s="52"/>
      <c r="P159" s="9"/>
      <c r="Q159" s="53">
        <f t="shared" si="96"/>
        <v>3.7580598266675162E-5</v>
      </c>
      <c r="R159" s="52">
        <f t="shared" si="97"/>
        <v>9.7759244720467517</v>
      </c>
      <c r="S159" s="100">
        <f t="shared" si="98"/>
        <v>0</v>
      </c>
      <c r="T159" s="154"/>
      <c r="U159" s="148">
        <f t="shared" si="104"/>
        <v>0</v>
      </c>
      <c r="V159" s="12"/>
      <c r="W159" s="56"/>
      <c r="X159" s="154"/>
      <c r="Y159" s="148">
        <f t="shared" si="99"/>
        <v>198604</v>
      </c>
      <c r="Z159" s="12"/>
      <c r="AA159" s="56"/>
    </row>
    <row r="160" spans="2:27" x14ac:dyDescent="0.25">
      <c r="B160" s="92">
        <v>44047</v>
      </c>
      <c r="C160" s="5">
        <f t="shared" si="91"/>
        <v>7708</v>
      </c>
      <c r="D160" s="2">
        <f t="shared" si="92"/>
        <v>207292</v>
      </c>
      <c r="E160" s="17">
        <f t="shared" si="93"/>
        <v>372.72519509476029</v>
      </c>
      <c r="F160" s="5">
        <f t="shared" si="94"/>
        <v>-244554</v>
      </c>
      <c r="G160" s="2">
        <f t="shared" si="95"/>
        <v>0</v>
      </c>
      <c r="H160" s="24">
        <f t="shared" si="100"/>
        <v>207292</v>
      </c>
      <c r="I160" s="5">
        <f t="shared" si="102"/>
        <v>-10590</v>
      </c>
      <c r="J160" s="2">
        <f t="shared" si="101"/>
        <v>0</v>
      </c>
      <c r="K160" s="24">
        <f t="shared" si="103"/>
        <v>8688</v>
      </c>
      <c r="M160" s="29"/>
      <c r="N160" s="28"/>
      <c r="O160" s="28"/>
      <c r="P160" s="10"/>
      <c r="Q160" s="29">
        <f t="shared" si="96"/>
        <v>3.7580598266675162E-5</v>
      </c>
      <c r="R160" s="28">
        <f t="shared" si="97"/>
        <v>10.174893886309917</v>
      </c>
      <c r="S160" s="99">
        <f t="shared" si="98"/>
        <v>0</v>
      </c>
      <c r="T160" s="155"/>
      <c r="U160" s="147">
        <f t="shared" si="104"/>
        <v>0</v>
      </c>
      <c r="V160" s="71"/>
      <c r="W160" s="55"/>
      <c r="X160" s="155"/>
      <c r="Y160" s="147">
        <f t="shared" si="99"/>
        <v>207292</v>
      </c>
      <c r="Z160" s="71"/>
      <c r="AA160" s="55"/>
    </row>
    <row r="161" spans="2:27" x14ac:dyDescent="0.25">
      <c r="B161" s="91">
        <v>44048</v>
      </c>
      <c r="C161" s="6">
        <f t="shared" si="91"/>
        <v>7708</v>
      </c>
      <c r="D161" s="3">
        <f t="shared" si="92"/>
        <v>216360</v>
      </c>
      <c r="E161" s="16">
        <f t="shared" si="93"/>
        <v>372.72519509476029</v>
      </c>
      <c r="F161" s="6">
        <f t="shared" si="94"/>
        <v>-255607</v>
      </c>
      <c r="G161" s="3">
        <f t="shared" si="95"/>
        <v>0</v>
      </c>
      <c r="H161" s="27">
        <f t="shared" si="100"/>
        <v>216360</v>
      </c>
      <c r="I161" s="6">
        <f t="shared" si="102"/>
        <v>-11053</v>
      </c>
      <c r="J161" s="3">
        <f t="shared" si="101"/>
        <v>0</v>
      </c>
      <c r="K161" s="27">
        <f t="shared" si="103"/>
        <v>9068</v>
      </c>
      <c r="M161" s="53"/>
      <c r="N161" s="52"/>
      <c r="O161" s="52"/>
      <c r="P161" s="9"/>
      <c r="Q161" s="53">
        <f t="shared" si="96"/>
        <v>3.7580598266675162E-5</v>
      </c>
      <c r="R161" s="52">
        <f t="shared" si="97"/>
        <v>10.591322099330217</v>
      </c>
      <c r="S161" s="100">
        <f t="shared" si="98"/>
        <v>0</v>
      </c>
      <c r="T161" s="154"/>
      <c r="U161" s="148">
        <f t="shared" si="104"/>
        <v>0</v>
      </c>
      <c r="V161" s="12"/>
      <c r="W161" s="56"/>
      <c r="X161" s="154"/>
      <c r="Y161" s="148">
        <f t="shared" si="99"/>
        <v>216360</v>
      </c>
      <c r="Z161" s="12"/>
      <c r="AA161" s="56"/>
    </row>
    <row r="162" spans="2:27" x14ac:dyDescent="0.25">
      <c r="B162" s="92">
        <v>44049</v>
      </c>
      <c r="C162" s="5">
        <f t="shared" si="91"/>
        <v>7708</v>
      </c>
      <c r="D162" s="2">
        <f t="shared" si="92"/>
        <v>225825</v>
      </c>
      <c r="E162" s="17">
        <f t="shared" si="93"/>
        <v>372.72519509476029</v>
      </c>
      <c r="F162" s="5">
        <f t="shared" si="94"/>
        <v>-267143</v>
      </c>
      <c r="G162" s="2">
        <f t="shared" si="95"/>
        <v>0</v>
      </c>
      <c r="H162" s="24">
        <f t="shared" si="100"/>
        <v>225825</v>
      </c>
      <c r="I162" s="5">
        <f t="shared" si="102"/>
        <v>-11536</v>
      </c>
      <c r="J162" s="2">
        <f t="shared" si="101"/>
        <v>0</v>
      </c>
      <c r="K162" s="24">
        <f t="shared" si="103"/>
        <v>9465</v>
      </c>
      <c r="M162" s="29"/>
      <c r="N162" s="28"/>
      <c r="O162" s="28"/>
      <c r="P162" s="10"/>
      <c r="Q162" s="29">
        <f t="shared" si="96"/>
        <v>3.7580598266675162E-5</v>
      </c>
      <c r="R162" s="28">
        <f t="shared" si="97"/>
        <v>11.0259570724191</v>
      </c>
      <c r="S162" s="99">
        <f t="shared" si="98"/>
        <v>0</v>
      </c>
      <c r="T162" s="155"/>
      <c r="U162" s="147">
        <f t="shared" si="104"/>
        <v>0</v>
      </c>
      <c r="V162" s="71"/>
      <c r="W162" s="55"/>
      <c r="X162" s="155"/>
      <c r="Y162" s="147">
        <f t="shared" si="99"/>
        <v>225825</v>
      </c>
      <c r="Z162" s="71"/>
      <c r="AA162" s="55"/>
    </row>
    <row r="163" spans="2:27" x14ac:dyDescent="0.25">
      <c r="B163" s="91">
        <v>44050</v>
      </c>
      <c r="C163" s="6">
        <f t="shared" si="91"/>
        <v>7708</v>
      </c>
      <c r="D163" s="3">
        <f t="shared" si="92"/>
        <v>235704</v>
      </c>
      <c r="E163" s="16">
        <f t="shared" si="93"/>
        <v>372.72519509476029</v>
      </c>
      <c r="F163" s="6">
        <f t="shared" si="94"/>
        <v>-279184</v>
      </c>
      <c r="G163" s="3">
        <f t="shared" si="95"/>
        <v>0</v>
      </c>
      <c r="H163" s="27">
        <f t="shared" si="100"/>
        <v>235704</v>
      </c>
      <c r="I163" s="6">
        <f t="shared" si="102"/>
        <v>-12041</v>
      </c>
      <c r="J163" s="3">
        <f t="shared" si="101"/>
        <v>0</v>
      </c>
      <c r="K163" s="27">
        <f t="shared" si="103"/>
        <v>9879</v>
      </c>
      <c r="M163" s="53"/>
      <c r="N163" s="52"/>
      <c r="O163" s="52"/>
      <c r="P163" s="9"/>
      <c r="Q163" s="53">
        <f t="shared" si="96"/>
        <v>3.7580598266675162E-5</v>
      </c>
      <c r="R163" s="52">
        <f t="shared" si="97"/>
        <v>11.479586450444641</v>
      </c>
      <c r="S163" s="100">
        <f t="shared" si="98"/>
        <v>0</v>
      </c>
      <c r="T163" s="154"/>
      <c r="U163" s="148">
        <f t="shared" si="104"/>
        <v>0</v>
      </c>
      <c r="V163" s="12"/>
      <c r="W163" s="56"/>
      <c r="X163" s="154"/>
      <c r="Y163" s="148">
        <f t="shared" si="99"/>
        <v>235704</v>
      </c>
      <c r="Z163" s="12"/>
      <c r="AA163" s="56"/>
    </row>
    <row r="164" spans="2:27" x14ac:dyDescent="0.25">
      <c r="B164" s="92">
        <v>44051</v>
      </c>
      <c r="C164" s="5">
        <f t="shared" si="91"/>
        <v>7708</v>
      </c>
      <c r="D164" s="2">
        <f t="shared" si="92"/>
        <v>246015</v>
      </c>
      <c r="E164" s="17">
        <f t="shared" si="93"/>
        <v>372.72519509476029</v>
      </c>
      <c r="F164" s="5">
        <f t="shared" si="94"/>
        <v>-291752</v>
      </c>
      <c r="G164" s="2">
        <f t="shared" si="95"/>
        <v>0</v>
      </c>
      <c r="H164" s="24">
        <f t="shared" si="100"/>
        <v>246015</v>
      </c>
      <c r="I164" s="5">
        <f t="shared" si="102"/>
        <v>-12568</v>
      </c>
      <c r="J164" s="2">
        <f t="shared" si="101"/>
        <v>0</v>
      </c>
      <c r="K164" s="24">
        <f t="shared" si="103"/>
        <v>10311</v>
      </c>
      <c r="M164" s="29"/>
      <c r="N164" s="28"/>
      <c r="O164" s="28"/>
      <c r="P164" s="10"/>
      <c r="Q164" s="29">
        <f t="shared" si="96"/>
        <v>3.7580598266675162E-5</v>
      </c>
      <c r="R164" s="28">
        <f t="shared" si="97"/>
        <v>11.953073227878591</v>
      </c>
      <c r="S164" s="99">
        <f t="shared" si="98"/>
        <v>0</v>
      </c>
      <c r="T164" s="155"/>
      <c r="U164" s="147">
        <f t="shared" si="104"/>
        <v>0</v>
      </c>
      <c r="V164" s="71"/>
      <c r="W164" s="55"/>
      <c r="X164" s="155"/>
      <c r="Y164" s="147">
        <f t="shared" si="99"/>
        <v>246015</v>
      </c>
      <c r="Z164" s="71"/>
      <c r="AA164" s="55"/>
    </row>
    <row r="165" spans="2:27" x14ac:dyDescent="0.25">
      <c r="B165" s="91">
        <v>44052</v>
      </c>
      <c r="C165" s="6">
        <f t="shared" si="91"/>
        <v>7708</v>
      </c>
      <c r="D165" s="3">
        <f t="shared" si="92"/>
        <v>256777</v>
      </c>
      <c r="E165" s="16">
        <f t="shared" si="93"/>
        <v>372.72519509476029</v>
      </c>
      <c r="F165" s="6">
        <f t="shared" si="94"/>
        <v>-304870</v>
      </c>
      <c r="G165" s="3">
        <f t="shared" si="95"/>
        <v>0</v>
      </c>
      <c r="H165" s="27">
        <f t="shared" si="100"/>
        <v>256777</v>
      </c>
      <c r="I165" s="6">
        <f t="shared" si="102"/>
        <v>-13118</v>
      </c>
      <c r="J165" s="3">
        <f t="shared" si="101"/>
        <v>0</v>
      </c>
      <c r="K165" s="27">
        <f t="shared" si="103"/>
        <v>10762</v>
      </c>
      <c r="M165" s="53"/>
      <c r="N165" s="52"/>
      <c r="O165" s="52"/>
      <c r="P165" s="9"/>
      <c r="Q165" s="53">
        <f t="shared" si="96"/>
        <v>3.7580598266675162E-5</v>
      </c>
      <c r="R165" s="52">
        <f t="shared" si="97"/>
        <v>12.44728240794748</v>
      </c>
      <c r="S165" s="100">
        <f t="shared" si="98"/>
        <v>0</v>
      </c>
      <c r="T165" s="154"/>
      <c r="U165" s="148">
        <f t="shared" si="104"/>
        <v>0</v>
      </c>
      <c r="V165" s="12"/>
      <c r="W165" s="56"/>
      <c r="X165" s="154"/>
      <c r="Y165" s="148">
        <f t="shared" si="99"/>
        <v>256777</v>
      </c>
      <c r="Z165" s="12"/>
      <c r="AA165" s="56"/>
    </row>
    <row r="166" spans="2:27" x14ac:dyDescent="0.25">
      <c r="B166" s="92">
        <v>44053</v>
      </c>
      <c r="C166" s="5">
        <f t="shared" si="91"/>
        <v>7708</v>
      </c>
      <c r="D166" s="2">
        <f t="shared" si="92"/>
        <v>268010</v>
      </c>
      <c r="E166" s="17">
        <f t="shared" si="93"/>
        <v>372.72519509476029</v>
      </c>
      <c r="F166" s="5">
        <f t="shared" si="94"/>
        <v>-318561</v>
      </c>
      <c r="G166" s="2">
        <f t="shared" si="95"/>
        <v>0</v>
      </c>
      <c r="H166" s="24">
        <f t="shared" si="100"/>
        <v>268010</v>
      </c>
      <c r="I166" s="5">
        <f t="shared" si="102"/>
        <v>-13691</v>
      </c>
      <c r="J166" s="2">
        <f t="shared" si="101"/>
        <v>0</v>
      </c>
      <c r="K166" s="24">
        <f t="shared" si="103"/>
        <v>11233</v>
      </c>
      <c r="M166" s="29"/>
      <c r="N166" s="28"/>
      <c r="O166" s="28"/>
      <c r="P166" s="10"/>
      <c r="Q166" s="29">
        <f t="shared" si="96"/>
        <v>3.7580598266675162E-5</v>
      </c>
      <c r="R166" s="28">
        <f t="shared" si="97"/>
        <v>12.963118677434466</v>
      </c>
      <c r="S166" s="99">
        <f t="shared" si="98"/>
        <v>0</v>
      </c>
      <c r="T166" s="155"/>
      <c r="U166" s="147">
        <f t="shared" si="104"/>
        <v>0</v>
      </c>
      <c r="V166" s="71"/>
      <c r="W166" s="55"/>
      <c r="X166" s="155"/>
      <c r="Y166" s="147">
        <f t="shared" si="99"/>
        <v>268010</v>
      </c>
      <c r="Z166" s="71"/>
      <c r="AA166" s="55"/>
    </row>
    <row r="167" spans="2:27" x14ac:dyDescent="0.25">
      <c r="B167" s="91">
        <v>44054</v>
      </c>
      <c r="C167" s="6">
        <f t="shared" si="91"/>
        <v>7708</v>
      </c>
      <c r="D167" s="3">
        <f t="shared" si="92"/>
        <v>279734</v>
      </c>
      <c r="E167" s="16">
        <f t="shared" si="93"/>
        <v>372.72519509476029</v>
      </c>
      <c r="F167" s="6">
        <f t="shared" si="94"/>
        <v>-332851</v>
      </c>
      <c r="G167" s="3">
        <f t="shared" si="95"/>
        <v>0</v>
      </c>
      <c r="H167" s="27">
        <f t="shared" si="100"/>
        <v>279734</v>
      </c>
      <c r="I167" s="6">
        <f t="shared" si="102"/>
        <v>-14290</v>
      </c>
      <c r="J167" s="3">
        <f t="shared" si="101"/>
        <v>0</v>
      </c>
      <c r="K167" s="27">
        <f t="shared" si="103"/>
        <v>11724</v>
      </c>
      <c r="M167" s="53"/>
      <c r="N167" s="52"/>
      <c r="O167" s="52"/>
      <c r="P167" s="9"/>
      <c r="Q167" s="53">
        <f t="shared" si="96"/>
        <v>3.7580598266675162E-5</v>
      </c>
      <c r="R167" s="52">
        <f t="shared" si="97"/>
        <v>13.50148873187748</v>
      </c>
      <c r="S167" s="100">
        <f t="shared" si="98"/>
        <v>0</v>
      </c>
      <c r="T167" s="154"/>
      <c r="U167" s="148">
        <f t="shared" si="104"/>
        <v>0</v>
      </c>
      <c r="V167" s="12"/>
      <c r="W167" s="56"/>
      <c r="X167" s="154"/>
      <c r="Y167" s="148">
        <f t="shared" si="99"/>
        <v>279734</v>
      </c>
      <c r="Z167" s="12"/>
      <c r="AA167" s="56"/>
    </row>
    <row r="168" spans="2:27" x14ac:dyDescent="0.25">
      <c r="B168" s="92">
        <v>44055</v>
      </c>
      <c r="C168" s="5">
        <f t="shared" si="91"/>
        <v>7708</v>
      </c>
      <c r="D168" s="2">
        <f t="shared" si="92"/>
        <v>291971</v>
      </c>
      <c r="E168" s="17">
        <f t="shared" si="93"/>
        <v>372.72519509476029</v>
      </c>
      <c r="F168" s="5">
        <f t="shared" si="94"/>
        <v>-347766</v>
      </c>
      <c r="G168" s="2">
        <f t="shared" si="95"/>
        <v>0</v>
      </c>
      <c r="H168" s="24">
        <f t="shared" si="100"/>
        <v>291971</v>
      </c>
      <c r="I168" s="5">
        <f t="shared" si="102"/>
        <v>-14915</v>
      </c>
      <c r="J168" s="2">
        <f t="shared" si="101"/>
        <v>0</v>
      </c>
      <c r="K168" s="24">
        <f t="shared" si="103"/>
        <v>12237</v>
      </c>
      <c r="M168" s="29"/>
      <c r="N168" s="28"/>
      <c r="O168" s="28"/>
      <c r="P168" s="10"/>
      <c r="Q168" s="29">
        <f t="shared" si="96"/>
        <v>3.7580598266675162E-5</v>
      </c>
      <c r="R168" s="28">
        <f t="shared" si="97"/>
        <v>14.063412291219976</v>
      </c>
      <c r="S168" s="99">
        <f t="shared" si="98"/>
        <v>0</v>
      </c>
      <c r="T168" s="155"/>
      <c r="U168" s="147">
        <f t="shared" si="104"/>
        <v>0</v>
      </c>
      <c r="V168" s="71"/>
      <c r="W168" s="55"/>
      <c r="X168" s="155"/>
      <c r="Y168" s="147">
        <f t="shared" si="99"/>
        <v>291971</v>
      </c>
      <c r="Z168" s="71"/>
      <c r="AA168" s="55"/>
    </row>
    <row r="169" spans="2:27" x14ac:dyDescent="0.25">
      <c r="B169" s="91">
        <v>44056</v>
      </c>
      <c r="C169" s="6">
        <f t="shared" si="91"/>
        <v>7708</v>
      </c>
      <c r="D169" s="3">
        <f t="shared" si="92"/>
        <v>304744</v>
      </c>
      <c r="E169" s="16">
        <f t="shared" si="93"/>
        <v>372.72519509476029</v>
      </c>
      <c r="F169" s="6">
        <f t="shared" si="94"/>
        <v>-363334</v>
      </c>
      <c r="G169" s="3">
        <f t="shared" si="95"/>
        <v>0</v>
      </c>
      <c r="H169" s="27">
        <f t="shared" si="100"/>
        <v>304744</v>
      </c>
      <c r="I169" s="6">
        <f t="shared" si="102"/>
        <v>-15568</v>
      </c>
      <c r="J169" s="3">
        <f t="shared" si="101"/>
        <v>0</v>
      </c>
      <c r="K169" s="27">
        <f t="shared" si="103"/>
        <v>12773</v>
      </c>
      <c r="M169" s="53"/>
      <c r="N169" s="52"/>
      <c r="O169" s="52"/>
      <c r="P169" s="9"/>
      <c r="Q169" s="53">
        <f t="shared" si="96"/>
        <v>3.7580598266675162E-5</v>
      </c>
      <c r="R169" s="52">
        <f t="shared" si="97"/>
        <v>14.64991309291497</v>
      </c>
      <c r="S169" s="100">
        <f t="shared" si="98"/>
        <v>0</v>
      </c>
      <c r="T169" s="154"/>
      <c r="U169" s="148">
        <f t="shared" si="104"/>
        <v>0</v>
      </c>
      <c r="V169" s="12"/>
      <c r="W169" s="56"/>
      <c r="X169" s="154"/>
      <c r="Y169" s="148">
        <f t="shared" si="99"/>
        <v>304744</v>
      </c>
      <c r="Z169" s="12"/>
      <c r="AA169" s="56"/>
    </row>
    <row r="170" spans="2:27" x14ac:dyDescent="0.25">
      <c r="B170" s="92">
        <v>44057</v>
      </c>
      <c r="C170" s="5">
        <f t="shared" si="91"/>
        <v>7708</v>
      </c>
      <c r="D170" s="2">
        <f t="shared" si="92"/>
        <v>318075</v>
      </c>
      <c r="E170" s="17">
        <f t="shared" si="93"/>
        <v>372.72519509476029</v>
      </c>
      <c r="F170" s="5">
        <f t="shared" si="94"/>
        <v>-379583</v>
      </c>
      <c r="G170" s="2">
        <f t="shared" si="95"/>
        <v>0</v>
      </c>
      <c r="H170" s="24">
        <f t="shared" si="100"/>
        <v>318075</v>
      </c>
      <c r="I170" s="5">
        <f t="shared" si="102"/>
        <v>-16249</v>
      </c>
      <c r="J170" s="2">
        <f t="shared" si="101"/>
        <v>0</v>
      </c>
      <c r="K170" s="24">
        <f t="shared" si="103"/>
        <v>13331</v>
      </c>
      <c r="M170" s="29"/>
      <c r="N170" s="28"/>
      <c r="O170" s="28"/>
      <c r="P170" s="10"/>
      <c r="Q170" s="29">
        <f t="shared" si="96"/>
        <v>3.7580598266675162E-5</v>
      </c>
      <c r="R170" s="28">
        <f t="shared" si="97"/>
        <v>15.262092232773938</v>
      </c>
      <c r="S170" s="99">
        <f t="shared" si="98"/>
        <v>0</v>
      </c>
      <c r="T170" s="155"/>
      <c r="U170" s="147">
        <f t="shared" si="104"/>
        <v>0</v>
      </c>
      <c r="V170" s="71"/>
      <c r="W170" s="55"/>
      <c r="X170" s="155"/>
      <c r="Y170" s="147">
        <f t="shared" si="99"/>
        <v>318075</v>
      </c>
      <c r="Z170" s="71"/>
      <c r="AA170" s="55"/>
    </row>
    <row r="171" spans="2:27" x14ac:dyDescent="0.25">
      <c r="B171" s="91">
        <v>44058</v>
      </c>
      <c r="C171" s="6">
        <f t="shared" si="91"/>
        <v>7708</v>
      </c>
      <c r="D171" s="3">
        <f t="shared" si="92"/>
        <v>331990</v>
      </c>
      <c r="E171" s="16">
        <f t="shared" si="93"/>
        <v>372.72519509476029</v>
      </c>
      <c r="F171" s="6">
        <f t="shared" si="94"/>
        <v>-396543</v>
      </c>
      <c r="G171" s="3">
        <f t="shared" si="95"/>
        <v>0</v>
      </c>
      <c r="H171" s="27">
        <f t="shared" si="100"/>
        <v>331990</v>
      </c>
      <c r="I171" s="6">
        <f t="shared" si="102"/>
        <v>-16960</v>
      </c>
      <c r="J171" s="3">
        <f t="shared" si="101"/>
        <v>0</v>
      </c>
      <c r="K171" s="27">
        <f t="shared" si="103"/>
        <v>13915</v>
      </c>
      <c r="M171" s="53"/>
      <c r="N171" s="52"/>
      <c r="O171" s="52"/>
      <c r="P171" s="9"/>
      <c r="Q171" s="53">
        <f t="shared" si="96"/>
        <v>3.7580598266675162E-5</v>
      </c>
      <c r="R171" s="52">
        <f t="shared" si="97"/>
        <v>15.901048797853573</v>
      </c>
      <c r="S171" s="100">
        <f t="shared" si="98"/>
        <v>0</v>
      </c>
      <c r="T171" s="154"/>
      <c r="U171" s="148">
        <f t="shared" si="104"/>
        <v>0</v>
      </c>
      <c r="V171" s="12"/>
      <c r="W171" s="56"/>
      <c r="X171" s="154"/>
      <c r="Y171" s="148">
        <f t="shared" si="99"/>
        <v>331990</v>
      </c>
      <c r="Z171" s="12"/>
      <c r="AA171" s="56"/>
    </row>
    <row r="172" spans="2:27" x14ac:dyDescent="0.25">
      <c r="B172" s="92">
        <v>44059</v>
      </c>
      <c r="C172" s="5">
        <f t="shared" si="91"/>
        <v>7708</v>
      </c>
      <c r="D172" s="2">
        <f t="shared" si="92"/>
        <v>346513</v>
      </c>
      <c r="E172" s="17">
        <f t="shared" si="93"/>
        <v>372.72519509476029</v>
      </c>
      <c r="F172" s="5">
        <f t="shared" si="94"/>
        <v>-414245</v>
      </c>
      <c r="G172" s="2">
        <f t="shared" si="95"/>
        <v>0</v>
      </c>
      <c r="H172" s="24">
        <f t="shared" si="100"/>
        <v>346513</v>
      </c>
      <c r="I172" s="5">
        <f t="shared" si="102"/>
        <v>-17702</v>
      </c>
      <c r="J172" s="2">
        <f t="shared" si="101"/>
        <v>0</v>
      </c>
      <c r="K172" s="24">
        <f t="shared" si="103"/>
        <v>14523</v>
      </c>
      <c r="M172" s="29"/>
      <c r="N172" s="28"/>
      <c r="O172" s="28"/>
      <c r="P172" s="10"/>
      <c r="Q172" s="29">
        <f t="shared" si="96"/>
        <v>3.7580598266675162E-5</v>
      </c>
      <c r="R172" s="28">
        <f t="shared" si="97"/>
        <v>16.567965259833379</v>
      </c>
      <c r="S172" s="99">
        <f t="shared" si="98"/>
        <v>0</v>
      </c>
      <c r="T172" s="155"/>
      <c r="U172" s="147">
        <f t="shared" si="104"/>
        <v>0</v>
      </c>
      <c r="V172" s="71"/>
      <c r="W172" s="55"/>
      <c r="X172" s="155"/>
      <c r="Y172" s="147">
        <f t="shared" si="99"/>
        <v>346513</v>
      </c>
      <c r="Z172" s="71"/>
      <c r="AA172" s="55"/>
    </row>
    <row r="173" spans="2:27" x14ac:dyDescent="0.25">
      <c r="B173" s="91">
        <v>44060</v>
      </c>
      <c r="C173" s="6">
        <f t="shared" si="91"/>
        <v>7708</v>
      </c>
      <c r="D173" s="3">
        <f t="shared" si="92"/>
        <v>361672</v>
      </c>
      <c r="E173" s="16">
        <f t="shared" si="93"/>
        <v>372.72519509476029</v>
      </c>
      <c r="F173" s="6">
        <f t="shared" si="94"/>
        <v>-432721</v>
      </c>
      <c r="G173" s="3">
        <f t="shared" si="95"/>
        <v>0</v>
      </c>
      <c r="H173" s="27">
        <f t="shared" si="100"/>
        <v>361672</v>
      </c>
      <c r="I173" s="6">
        <f t="shared" si="102"/>
        <v>-18476</v>
      </c>
      <c r="J173" s="3">
        <f t="shared" si="101"/>
        <v>0</v>
      </c>
      <c r="K173" s="27">
        <f t="shared" si="103"/>
        <v>15159</v>
      </c>
      <c r="M173" s="53"/>
      <c r="N173" s="52"/>
      <c r="O173" s="52"/>
      <c r="P173" s="9"/>
      <c r="Q173" s="53">
        <f t="shared" si="96"/>
        <v>3.7580598266675162E-5</v>
      </c>
      <c r="R173" s="52">
        <f t="shared" si="97"/>
        <v>17.264057747685122</v>
      </c>
      <c r="S173" s="100">
        <f t="shared" si="98"/>
        <v>0</v>
      </c>
      <c r="T173" s="154"/>
      <c r="U173" s="148">
        <f t="shared" si="104"/>
        <v>0</v>
      </c>
      <c r="V173" s="12"/>
      <c r="W173" s="56"/>
      <c r="X173" s="154"/>
      <c r="Y173" s="148">
        <f t="shared" si="99"/>
        <v>361672</v>
      </c>
      <c r="Z173" s="12"/>
      <c r="AA173" s="56"/>
    </row>
    <row r="174" spans="2:27" x14ac:dyDescent="0.25">
      <c r="B174" s="92">
        <v>44061</v>
      </c>
      <c r="C174" s="5">
        <f t="shared" si="91"/>
        <v>7708</v>
      </c>
      <c r="D174" s="2">
        <f t="shared" si="92"/>
        <v>377494</v>
      </c>
      <c r="E174" s="17">
        <f t="shared" si="93"/>
        <v>372.72519509476029</v>
      </c>
      <c r="F174" s="5">
        <f t="shared" si="94"/>
        <v>-452005</v>
      </c>
      <c r="G174" s="2">
        <f t="shared" si="95"/>
        <v>0</v>
      </c>
      <c r="H174" s="24">
        <f t="shared" si="100"/>
        <v>377494</v>
      </c>
      <c r="I174" s="5">
        <f t="shared" si="102"/>
        <v>-19284</v>
      </c>
      <c r="J174" s="2">
        <f t="shared" si="101"/>
        <v>0</v>
      </c>
      <c r="K174" s="24">
        <f t="shared" si="103"/>
        <v>15822</v>
      </c>
      <c r="M174" s="29"/>
      <c r="N174" s="28"/>
      <c r="O174" s="28"/>
      <c r="P174" s="10"/>
      <c r="Q174" s="29">
        <f t="shared" si="96"/>
        <v>3.7580598266675162E-5</v>
      </c>
      <c r="R174" s="28">
        <f t="shared" si="97"/>
        <v>17.990588100201556</v>
      </c>
      <c r="S174" s="99">
        <f t="shared" si="98"/>
        <v>0</v>
      </c>
      <c r="T174" s="155"/>
      <c r="U174" s="147">
        <f t="shared" si="104"/>
        <v>0</v>
      </c>
      <c r="V174" s="71"/>
      <c r="W174" s="55"/>
      <c r="X174" s="155"/>
      <c r="Y174" s="147">
        <f t="shared" si="99"/>
        <v>377494</v>
      </c>
      <c r="Z174" s="71"/>
      <c r="AA174" s="55"/>
    </row>
    <row r="175" spans="2:27" x14ac:dyDescent="0.25">
      <c r="B175" s="91">
        <v>44062</v>
      </c>
      <c r="C175" s="6">
        <f t="shared" ref="C175:C204" si="105">C174+IF(J175&gt;0,J175,0)</f>
        <v>7708</v>
      </c>
      <c r="D175" s="3">
        <f t="shared" ref="D175:D204" si="106">D174+IF(K175&gt;0,K175,0)</f>
        <v>394008</v>
      </c>
      <c r="E175" s="16">
        <f t="shared" ref="E175:E204" si="107">C175*(E$45/C$45)</f>
        <v>372.72519509476029</v>
      </c>
      <c r="F175" s="6">
        <f t="shared" ref="F175:F204" si="108">INT((P$13*H175+F174)/(1+O$13*G175))</f>
        <v>-472133</v>
      </c>
      <c r="G175" s="3">
        <f t="shared" ref="G175:G204" si="109">U175</f>
        <v>0</v>
      </c>
      <c r="H175" s="27">
        <f t="shared" si="100"/>
        <v>394008</v>
      </c>
      <c r="I175" s="6">
        <f t="shared" si="102"/>
        <v>-20128</v>
      </c>
      <c r="J175" s="3">
        <f t="shared" si="101"/>
        <v>0</v>
      </c>
      <c r="K175" s="27">
        <f t="shared" si="103"/>
        <v>16514</v>
      </c>
      <c r="M175" s="53"/>
      <c r="N175" s="52"/>
      <c r="O175" s="52"/>
      <c r="P175" s="9"/>
      <c r="Q175" s="53">
        <f t="shared" si="96"/>
        <v>3.7580598266675162E-5</v>
      </c>
      <c r="R175" s="52">
        <f t="shared" si="97"/>
        <v>18.748891497024307</v>
      </c>
      <c r="S175" s="100">
        <f t="shared" si="98"/>
        <v>0</v>
      </c>
      <c r="T175" s="154"/>
      <c r="U175" s="148">
        <f t="shared" si="104"/>
        <v>0</v>
      </c>
      <c r="V175" s="12"/>
      <c r="W175" s="56"/>
      <c r="X175" s="154"/>
      <c r="Y175" s="148">
        <f t="shared" si="99"/>
        <v>394008</v>
      </c>
      <c r="Z175" s="12"/>
      <c r="AA175" s="56"/>
    </row>
    <row r="176" spans="2:27" x14ac:dyDescent="0.25">
      <c r="B176" s="92">
        <v>44063</v>
      </c>
      <c r="C176" s="5">
        <f t="shared" si="105"/>
        <v>7708</v>
      </c>
      <c r="D176" s="2">
        <f t="shared" si="106"/>
        <v>411245</v>
      </c>
      <c r="E176" s="17">
        <f t="shared" si="107"/>
        <v>372.72519509476029</v>
      </c>
      <c r="F176" s="5">
        <f t="shared" si="108"/>
        <v>-493141</v>
      </c>
      <c r="G176" s="2">
        <f t="shared" si="109"/>
        <v>0</v>
      </c>
      <c r="H176" s="24">
        <f t="shared" si="100"/>
        <v>411245</v>
      </c>
      <c r="I176" s="5">
        <f t="shared" si="102"/>
        <v>-21008</v>
      </c>
      <c r="J176" s="2">
        <f t="shared" si="101"/>
        <v>0</v>
      </c>
      <c r="K176" s="24">
        <f t="shared" si="103"/>
        <v>17237</v>
      </c>
      <c r="M176" s="29"/>
      <c r="N176" s="28"/>
      <c r="O176" s="28"/>
      <c r="P176" s="10"/>
      <c r="Q176" s="29">
        <f t="shared" si="96"/>
        <v>3.7580598266675162E-5</v>
      </c>
      <c r="R176" s="28">
        <f t="shared" si="97"/>
        <v>19.540382484908264</v>
      </c>
      <c r="S176" s="99">
        <f t="shared" si="98"/>
        <v>0</v>
      </c>
      <c r="T176" s="155"/>
      <c r="U176" s="147">
        <f t="shared" si="104"/>
        <v>0</v>
      </c>
      <c r="V176" s="71"/>
      <c r="W176" s="55"/>
      <c r="X176" s="155"/>
      <c r="Y176" s="147">
        <f t="shared" si="99"/>
        <v>411245</v>
      </c>
      <c r="Z176" s="71"/>
      <c r="AA176" s="55"/>
    </row>
    <row r="177" spans="2:27" x14ac:dyDescent="0.25">
      <c r="B177" s="91">
        <v>44064</v>
      </c>
      <c r="C177" s="6">
        <f t="shared" si="105"/>
        <v>7708</v>
      </c>
      <c r="D177" s="3">
        <f t="shared" si="106"/>
        <v>429236</v>
      </c>
      <c r="E177" s="16">
        <f t="shared" si="107"/>
        <v>372.72519509476029</v>
      </c>
      <c r="F177" s="6">
        <f t="shared" si="108"/>
        <v>-515068</v>
      </c>
      <c r="G177" s="3">
        <f t="shared" si="109"/>
        <v>0</v>
      </c>
      <c r="H177" s="27">
        <f t="shared" si="100"/>
        <v>429236</v>
      </c>
      <c r="I177" s="6">
        <f t="shared" si="102"/>
        <v>-21927</v>
      </c>
      <c r="J177" s="3">
        <f t="shared" si="101"/>
        <v>0</v>
      </c>
      <c r="K177" s="27">
        <f t="shared" si="103"/>
        <v>17991</v>
      </c>
      <c r="M177" s="53"/>
      <c r="N177" s="52"/>
      <c r="O177" s="52"/>
      <c r="P177" s="9"/>
      <c r="Q177" s="53">
        <f t="shared" ref="Q177:Q204" si="110">O$13*((1+M$13-N$13)*(1+M$13+P$13)-N$13)</f>
        <v>3.7580598266675162E-5</v>
      </c>
      <c r="R177" s="52">
        <f t="shared" ref="R177:R204" si="111">(1+M$13-N$13)*(1+M$13+P$13)-O$13*((P$13*H176)+((F176+G176)*(1+M$13+P$13)))</f>
        <v>20.366479628117865</v>
      </c>
      <c r="S177" s="100">
        <f t="shared" ref="S177:S204" si="112">-G176*(1+M$13+P$13)</f>
        <v>0</v>
      </c>
      <c r="T177" s="154"/>
      <c r="U177" s="148">
        <f t="shared" si="104"/>
        <v>0</v>
      </c>
      <c r="V177" s="12"/>
      <c r="W177" s="56"/>
      <c r="X177" s="154"/>
      <c r="Y177" s="148">
        <f t="shared" ref="Y177:Y204" si="113">INT((N$13*G177+H176)/(1+M$13+P$13))</f>
        <v>429236</v>
      </c>
      <c r="Z177" s="12"/>
      <c r="AA177" s="56"/>
    </row>
    <row r="178" spans="2:27" x14ac:dyDescent="0.25">
      <c r="B178" s="92">
        <v>44065</v>
      </c>
      <c r="C178" s="5">
        <f t="shared" si="105"/>
        <v>7708</v>
      </c>
      <c r="D178" s="2">
        <f t="shared" si="106"/>
        <v>448014</v>
      </c>
      <c r="E178" s="17">
        <f t="shared" si="107"/>
        <v>372.72519509476029</v>
      </c>
      <c r="F178" s="5">
        <f t="shared" si="108"/>
        <v>-537955</v>
      </c>
      <c r="G178" s="2">
        <f t="shared" si="109"/>
        <v>0</v>
      </c>
      <c r="H178" s="24">
        <f t="shared" ref="H178:H204" si="114">Y178</f>
        <v>448014</v>
      </c>
      <c r="I178" s="5">
        <f t="shared" si="102"/>
        <v>-22887</v>
      </c>
      <c r="J178" s="2">
        <f t="shared" si="101"/>
        <v>0</v>
      </c>
      <c r="K178" s="24">
        <f t="shared" si="103"/>
        <v>18778</v>
      </c>
      <c r="M178" s="29"/>
      <c r="N178" s="28"/>
      <c r="O178" s="28"/>
      <c r="P178" s="10"/>
      <c r="Q178" s="29">
        <f t="shared" si="110"/>
        <v>3.7580598266675162E-5</v>
      </c>
      <c r="R178" s="28">
        <f t="shared" si="111"/>
        <v>21.22871451532307</v>
      </c>
      <c r="S178" s="99">
        <f t="shared" si="112"/>
        <v>0</v>
      </c>
      <c r="T178" s="155"/>
      <c r="U178" s="147">
        <f t="shared" si="104"/>
        <v>0</v>
      </c>
      <c r="V178" s="71"/>
      <c r="W178" s="55"/>
      <c r="X178" s="155"/>
      <c r="Y178" s="147">
        <f t="shared" si="113"/>
        <v>448014</v>
      </c>
      <c r="Z178" s="71"/>
      <c r="AA178" s="55"/>
    </row>
    <row r="179" spans="2:27" x14ac:dyDescent="0.25">
      <c r="B179" s="91">
        <v>44066</v>
      </c>
      <c r="C179" s="6">
        <f t="shared" si="105"/>
        <v>7708</v>
      </c>
      <c r="D179" s="3">
        <f t="shared" si="106"/>
        <v>467613</v>
      </c>
      <c r="E179" s="16">
        <f t="shared" si="107"/>
        <v>372.72519509476029</v>
      </c>
      <c r="F179" s="6">
        <f t="shared" si="108"/>
        <v>-561843</v>
      </c>
      <c r="G179" s="3">
        <f t="shared" si="109"/>
        <v>0</v>
      </c>
      <c r="H179" s="27">
        <f t="shared" si="114"/>
        <v>467613</v>
      </c>
      <c r="I179" s="6">
        <f t="shared" si="102"/>
        <v>-23888</v>
      </c>
      <c r="J179" s="3">
        <f t="shared" si="101"/>
        <v>0</v>
      </c>
      <c r="K179" s="27">
        <f t="shared" si="103"/>
        <v>19599</v>
      </c>
      <c r="M179" s="53"/>
      <c r="N179" s="52"/>
      <c r="O179" s="52"/>
      <c r="P179" s="9"/>
      <c r="Q179" s="53">
        <f t="shared" si="110"/>
        <v>3.7580598266675162E-5</v>
      </c>
      <c r="R179" s="52">
        <f t="shared" si="111"/>
        <v>22.128698102307087</v>
      </c>
      <c r="S179" s="100">
        <f t="shared" si="112"/>
        <v>0</v>
      </c>
      <c r="T179" s="154"/>
      <c r="U179" s="148">
        <f t="shared" si="104"/>
        <v>0</v>
      </c>
      <c r="V179" s="12"/>
      <c r="W179" s="56"/>
      <c r="X179" s="154"/>
      <c r="Y179" s="148">
        <f t="shared" si="113"/>
        <v>467613</v>
      </c>
      <c r="Z179" s="12"/>
      <c r="AA179" s="56"/>
    </row>
    <row r="180" spans="2:27" x14ac:dyDescent="0.25">
      <c r="B180" s="92">
        <v>44067</v>
      </c>
      <c r="C180" s="5">
        <f t="shared" si="105"/>
        <v>7708</v>
      </c>
      <c r="D180" s="2">
        <f t="shared" si="106"/>
        <v>488070</v>
      </c>
      <c r="E180" s="17">
        <f t="shared" si="107"/>
        <v>372.72519509476029</v>
      </c>
      <c r="F180" s="5">
        <f t="shared" si="108"/>
        <v>-586776</v>
      </c>
      <c r="G180" s="2">
        <f t="shared" si="109"/>
        <v>0</v>
      </c>
      <c r="H180" s="24">
        <f t="shared" si="114"/>
        <v>488070</v>
      </c>
      <c r="I180" s="5">
        <f t="shared" si="102"/>
        <v>-24933</v>
      </c>
      <c r="J180" s="2">
        <f t="shared" si="101"/>
        <v>0</v>
      </c>
      <c r="K180" s="24">
        <f t="shared" si="103"/>
        <v>20457</v>
      </c>
      <c r="M180" s="29"/>
      <c r="N180" s="28"/>
      <c r="O180" s="28"/>
      <c r="P180" s="10"/>
      <c r="Q180" s="29">
        <f t="shared" si="110"/>
        <v>3.7580598266675162E-5</v>
      </c>
      <c r="R180" s="28">
        <f t="shared" si="111"/>
        <v>23.068043353607891</v>
      </c>
      <c r="S180" s="99">
        <f t="shared" si="112"/>
        <v>0</v>
      </c>
      <c r="T180" s="155"/>
      <c r="U180" s="147">
        <f t="shared" si="104"/>
        <v>0</v>
      </c>
      <c r="V180" s="71"/>
      <c r="W180" s="55"/>
      <c r="X180" s="155"/>
      <c r="Y180" s="147">
        <f t="shared" si="113"/>
        <v>488070</v>
      </c>
      <c r="Z180" s="71"/>
      <c r="AA180" s="55"/>
    </row>
    <row r="181" spans="2:27" x14ac:dyDescent="0.25">
      <c r="B181" s="91">
        <v>44068</v>
      </c>
      <c r="C181" s="6">
        <f t="shared" si="105"/>
        <v>7708</v>
      </c>
      <c r="D181" s="3">
        <f t="shared" si="106"/>
        <v>509422</v>
      </c>
      <c r="E181" s="16">
        <f t="shared" si="107"/>
        <v>372.72519509476029</v>
      </c>
      <c r="F181" s="6">
        <f t="shared" si="108"/>
        <v>-612800</v>
      </c>
      <c r="G181" s="3">
        <f t="shared" si="109"/>
        <v>0</v>
      </c>
      <c r="H181" s="27">
        <f t="shared" si="114"/>
        <v>509422</v>
      </c>
      <c r="I181" s="6">
        <f t="shared" si="102"/>
        <v>-26024</v>
      </c>
      <c r="J181" s="3">
        <f t="shared" si="101"/>
        <v>0</v>
      </c>
      <c r="K181" s="27">
        <f t="shared" si="103"/>
        <v>21352</v>
      </c>
      <c r="M181" s="53"/>
      <c r="N181" s="52"/>
      <c r="O181" s="52"/>
      <c r="P181" s="9"/>
      <c r="Q181" s="53">
        <f t="shared" si="110"/>
        <v>3.7580598266675162E-5</v>
      </c>
      <c r="R181" s="52">
        <f t="shared" si="111"/>
        <v>24.048482284433337</v>
      </c>
      <c r="S181" s="100">
        <f t="shared" si="112"/>
        <v>0</v>
      </c>
      <c r="T181" s="154"/>
      <c r="U181" s="148">
        <f t="shared" si="104"/>
        <v>0</v>
      </c>
      <c r="V181" s="12"/>
      <c r="W181" s="56"/>
      <c r="X181" s="154"/>
      <c r="Y181" s="148">
        <f t="shared" si="113"/>
        <v>509422</v>
      </c>
      <c r="Z181" s="12"/>
      <c r="AA181" s="56"/>
    </row>
    <row r="182" spans="2:27" x14ac:dyDescent="0.25">
      <c r="B182" s="92">
        <v>44069</v>
      </c>
      <c r="C182" s="5">
        <f t="shared" si="105"/>
        <v>7708</v>
      </c>
      <c r="D182" s="2">
        <f t="shared" si="106"/>
        <v>531708</v>
      </c>
      <c r="E182" s="17">
        <f t="shared" si="107"/>
        <v>372.72519509476029</v>
      </c>
      <c r="F182" s="5">
        <f t="shared" si="108"/>
        <v>-639962</v>
      </c>
      <c r="G182" s="2">
        <f t="shared" si="109"/>
        <v>0</v>
      </c>
      <c r="H182" s="24">
        <f t="shared" si="114"/>
        <v>531708</v>
      </c>
      <c r="I182" s="5">
        <f t="shared" si="102"/>
        <v>-27162</v>
      </c>
      <c r="J182" s="2">
        <f t="shared" si="101"/>
        <v>0</v>
      </c>
      <c r="K182" s="24">
        <f t="shared" si="103"/>
        <v>22286</v>
      </c>
      <c r="M182" s="29"/>
      <c r="N182" s="28"/>
      <c r="O182" s="28"/>
      <c r="P182" s="10"/>
      <c r="Q182" s="29">
        <f t="shared" si="110"/>
        <v>3.7580598266675162E-5</v>
      </c>
      <c r="R182" s="28">
        <f t="shared" si="111"/>
        <v>25.071822259594953</v>
      </c>
      <c r="S182" s="99">
        <f t="shared" si="112"/>
        <v>0</v>
      </c>
      <c r="T182" s="155"/>
      <c r="U182" s="147">
        <f t="shared" si="104"/>
        <v>0</v>
      </c>
      <c r="V182" s="71"/>
      <c r="W182" s="55"/>
      <c r="X182" s="155"/>
      <c r="Y182" s="147">
        <f t="shared" si="113"/>
        <v>531708</v>
      </c>
      <c r="Z182" s="71"/>
      <c r="AA182" s="55"/>
    </row>
    <row r="183" spans="2:27" x14ac:dyDescent="0.25">
      <c r="B183" s="91">
        <v>44070</v>
      </c>
      <c r="C183" s="6">
        <f t="shared" si="105"/>
        <v>7708</v>
      </c>
      <c r="D183" s="3">
        <f t="shared" si="106"/>
        <v>554969</v>
      </c>
      <c r="E183" s="16">
        <f t="shared" si="107"/>
        <v>372.72519509476029</v>
      </c>
      <c r="F183" s="6">
        <f t="shared" si="108"/>
        <v>-668312</v>
      </c>
      <c r="G183" s="3">
        <f t="shared" si="109"/>
        <v>0</v>
      </c>
      <c r="H183" s="27">
        <f t="shared" si="114"/>
        <v>554969</v>
      </c>
      <c r="I183" s="6">
        <f t="shared" si="102"/>
        <v>-28350</v>
      </c>
      <c r="J183" s="3">
        <f t="shared" si="101"/>
        <v>0</v>
      </c>
      <c r="K183" s="27">
        <f t="shared" si="103"/>
        <v>23261</v>
      </c>
      <c r="M183" s="53"/>
      <c r="N183" s="52"/>
      <c r="O183" s="52"/>
      <c r="P183" s="9"/>
      <c r="Q183" s="53">
        <f t="shared" si="110"/>
        <v>3.7580598266675162E-5</v>
      </c>
      <c r="R183" s="52">
        <f t="shared" si="111"/>
        <v>26.139912336215648</v>
      </c>
      <c r="S183" s="100">
        <f t="shared" si="112"/>
        <v>0</v>
      </c>
      <c r="T183" s="154"/>
      <c r="U183" s="148">
        <f t="shared" si="104"/>
        <v>0</v>
      </c>
      <c r="V183" s="12"/>
      <c r="W183" s="56"/>
      <c r="X183" s="154"/>
      <c r="Y183" s="148">
        <f t="shared" si="113"/>
        <v>554969</v>
      </c>
      <c r="Z183" s="12"/>
      <c r="AA183" s="56"/>
    </row>
    <row r="184" spans="2:27" x14ac:dyDescent="0.25">
      <c r="B184" s="92">
        <v>44071</v>
      </c>
      <c r="C184" s="5">
        <f t="shared" si="105"/>
        <v>7708</v>
      </c>
      <c r="D184" s="2">
        <f t="shared" si="106"/>
        <v>579247</v>
      </c>
      <c r="E184" s="17">
        <f t="shared" si="107"/>
        <v>372.72519509476029</v>
      </c>
      <c r="F184" s="5">
        <f t="shared" si="108"/>
        <v>-697902</v>
      </c>
      <c r="G184" s="2">
        <f t="shared" si="109"/>
        <v>0</v>
      </c>
      <c r="H184" s="24">
        <f t="shared" si="114"/>
        <v>579247</v>
      </c>
      <c r="I184" s="5">
        <f t="shared" si="102"/>
        <v>-29590</v>
      </c>
      <c r="J184" s="2">
        <f t="shared" si="101"/>
        <v>0</v>
      </c>
      <c r="K184" s="24">
        <f t="shared" si="103"/>
        <v>24278</v>
      </c>
      <c r="M184" s="29"/>
      <c r="N184" s="28"/>
      <c r="O184" s="28"/>
      <c r="P184" s="10"/>
      <c r="Q184" s="29">
        <f t="shared" si="110"/>
        <v>3.7580598266675162E-5</v>
      </c>
      <c r="R184" s="28">
        <f t="shared" si="111"/>
        <v>27.254718613333452</v>
      </c>
      <c r="S184" s="99">
        <f t="shared" si="112"/>
        <v>0</v>
      </c>
      <c r="T184" s="155"/>
      <c r="U184" s="147">
        <f t="shared" si="104"/>
        <v>0</v>
      </c>
      <c r="V184" s="71"/>
      <c r="W184" s="55"/>
      <c r="X184" s="155"/>
      <c r="Y184" s="147">
        <f t="shared" si="113"/>
        <v>579247</v>
      </c>
      <c r="Z184" s="71"/>
      <c r="AA184" s="55"/>
    </row>
    <row r="185" spans="2:27" x14ac:dyDescent="0.25">
      <c r="B185" s="91">
        <v>44072</v>
      </c>
      <c r="C185" s="6">
        <f t="shared" si="105"/>
        <v>7708</v>
      </c>
      <c r="D185" s="3">
        <f t="shared" si="106"/>
        <v>604587</v>
      </c>
      <c r="E185" s="16">
        <f t="shared" si="107"/>
        <v>372.72519509476029</v>
      </c>
      <c r="F185" s="6">
        <f t="shared" si="108"/>
        <v>-728787</v>
      </c>
      <c r="G185" s="3">
        <f t="shared" si="109"/>
        <v>0</v>
      </c>
      <c r="H185" s="27">
        <f t="shared" si="114"/>
        <v>604587</v>
      </c>
      <c r="I185" s="6">
        <f t="shared" si="102"/>
        <v>-30885</v>
      </c>
      <c r="J185" s="3">
        <f t="shared" ref="J185:J198" si="115">G185-G184</f>
        <v>0</v>
      </c>
      <c r="K185" s="27">
        <f t="shared" si="103"/>
        <v>25340</v>
      </c>
      <c r="M185" s="53"/>
      <c r="N185" s="52"/>
      <c r="O185" s="52"/>
      <c r="P185" s="9"/>
      <c r="Q185" s="53">
        <f t="shared" si="110"/>
        <v>3.7580598266675162E-5</v>
      </c>
      <c r="R185" s="52">
        <f t="shared" si="111"/>
        <v>28.418284548344822</v>
      </c>
      <c r="S185" s="100">
        <f t="shared" si="112"/>
        <v>0</v>
      </c>
      <c r="T185" s="154"/>
      <c r="U185" s="148">
        <f t="shared" si="104"/>
        <v>0</v>
      </c>
      <c r="V185" s="12"/>
      <c r="W185" s="56"/>
      <c r="X185" s="154"/>
      <c r="Y185" s="148">
        <f t="shared" si="113"/>
        <v>604587</v>
      </c>
      <c r="Z185" s="12"/>
      <c r="AA185" s="56"/>
    </row>
    <row r="186" spans="2:27" x14ac:dyDescent="0.25">
      <c r="B186" s="92">
        <v>44073</v>
      </c>
      <c r="C186" s="5">
        <f t="shared" si="105"/>
        <v>7708</v>
      </c>
      <c r="D186" s="2">
        <f t="shared" si="106"/>
        <v>631036</v>
      </c>
      <c r="E186" s="17">
        <f t="shared" si="107"/>
        <v>372.72519509476029</v>
      </c>
      <c r="F186" s="5">
        <f t="shared" si="108"/>
        <v>-761023</v>
      </c>
      <c r="G186" s="2">
        <f t="shared" si="109"/>
        <v>0</v>
      </c>
      <c r="H186" s="24">
        <f t="shared" si="114"/>
        <v>631036</v>
      </c>
      <c r="I186" s="5">
        <f t="shared" si="102"/>
        <v>-32236</v>
      </c>
      <c r="J186" s="2">
        <f t="shared" si="115"/>
        <v>0</v>
      </c>
      <c r="K186" s="24">
        <f t="shared" si="103"/>
        <v>26449</v>
      </c>
      <c r="M186" s="29"/>
      <c r="N186" s="28"/>
      <c r="O186" s="28"/>
      <c r="P186" s="10"/>
      <c r="Q186" s="29">
        <f t="shared" si="110"/>
        <v>3.7580598266675162E-5</v>
      </c>
      <c r="R186" s="28">
        <f t="shared" si="111"/>
        <v>29.632772649316099</v>
      </c>
      <c r="S186" s="99">
        <f t="shared" si="112"/>
        <v>0</v>
      </c>
      <c r="T186" s="155"/>
      <c r="U186" s="147">
        <f t="shared" si="104"/>
        <v>0</v>
      </c>
      <c r="V186" s="71"/>
      <c r="W186" s="55"/>
      <c r="X186" s="155"/>
      <c r="Y186" s="147">
        <f t="shared" si="113"/>
        <v>631036</v>
      </c>
      <c r="Z186" s="71"/>
      <c r="AA186" s="55"/>
    </row>
    <row r="187" spans="2:27" x14ac:dyDescent="0.25">
      <c r="B187" s="91">
        <v>44074</v>
      </c>
      <c r="C187" s="6">
        <f t="shared" si="105"/>
        <v>7708</v>
      </c>
      <c r="D187" s="3">
        <f t="shared" si="106"/>
        <v>658642</v>
      </c>
      <c r="E187" s="16">
        <f t="shared" si="107"/>
        <v>372.72519509476029</v>
      </c>
      <c r="F187" s="6">
        <f t="shared" si="108"/>
        <v>-794669</v>
      </c>
      <c r="G187" s="3">
        <f t="shared" si="109"/>
        <v>0</v>
      </c>
      <c r="H187" s="27">
        <f t="shared" si="114"/>
        <v>658642</v>
      </c>
      <c r="I187" s="6">
        <f t="shared" ref="I187:I198" si="116">F187-F186</f>
        <v>-33646</v>
      </c>
      <c r="J187" s="3">
        <f t="shared" si="115"/>
        <v>0</v>
      </c>
      <c r="K187" s="27">
        <f t="shared" ref="K187:K198" si="117">H187-H186</f>
        <v>27606</v>
      </c>
      <c r="M187" s="53"/>
      <c r="N187" s="52"/>
      <c r="O187" s="52"/>
      <c r="P187" s="9"/>
      <c r="Q187" s="53">
        <f t="shared" si="110"/>
        <v>3.7580598266675162E-5</v>
      </c>
      <c r="R187" s="52">
        <f t="shared" si="111"/>
        <v>30.900387116625001</v>
      </c>
      <c r="S187" s="100">
        <f t="shared" si="112"/>
        <v>0</v>
      </c>
      <c r="T187" s="154"/>
      <c r="U187" s="148">
        <f t="shared" ref="U187:U204" si="118">INT(((-R187+SQRT((R187^2)-(4*Q187*S187)))/(2*Q187)))</f>
        <v>0</v>
      </c>
      <c r="V187" s="12"/>
      <c r="W187" s="56"/>
      <c r="X187" s="154"/>
      <c r="Y187" s="148">
        <f t="shared" si="113"/>
        <v>658642</v>
      </c>
      <c r="Z187" s="12"/>
      <c r="AA187" s="56"/>
    </row>
    <row r="188" spans="2:27" x14ac:dyDescent="0.25">
      <c r="B188" s="92">
        <v>44075</v>
      </c>
      <c r="C188" s="5">
        <f t="shared" si="105"/>
        <v>7708</v>
      </c>
      <c r="D188" s="2">
        <f t="shared" si="106"/>
        <v>687456</v>
      </c>
      <c r="E188" s="17">
        <f t="shared" si="107"/>
        <v>372.72519509476029</v>
      </c>
      <c r="F188" s="5">
        <f t="shared" si="108"/>
        <v>-829787</v>
      </c>
      <c r="G188" s="2">
        <f t="shared" si="109"/>
        <v>0</v>
      </c>
      <c r="H188" s="24">
        <f t="shared" si="114"/>
        <v>687456</v>
      </c>
      <c r="I188" s="5">
        <f t="shared" si="116"/>
        <v>-35118</v>
      </c>
      <c r="J188" s="2">
        <f t="shared" si="115"/>
        <v>0</v>
      </c>
      <c r="K188" s="24">
        <f t="shared" si="117"/>
        <v>28814</v>
      </c>
      <c r="M188" s="29"/>
      <c r="N188" s="28"/>
      <c r="O188" s="28"/>
      <c r="P188" s="10"/>
      <c r="Q188" s="29">
        <f t="shared" si="110"/>
        <v>3.7580598266675162E-5</v>
      </c>
      <c r="R188" s="28">
        <f t="shared" si="111"/>
        <v>32.223447183809576</v>
      </c>
      <c r="S188" s="99">
        <f t="shared" si="112"/>
        <v>0</v>
      </c>
      <c r="T188" s="155"/>
      <c r="U188" s="147">
        <f t="shared" si="118"/>
        <v>0</v>
      </c>
      <c r="V188" s="71"/>
      <c r="W188" s="55"/>
      <c r="X188" s="155"/>
      <c r="Y188" s="147">
        <f t="shared" si="113"/>
        <v>687456</v>
      </c>
      <c r="Z188" s="71"/>
      <c r="AA188" s="55"/>
    </row>
    <row r="189" spans="2:27" x14ac:dyDescent="0.25">
      <c r="B189" s="91">
        <v>44076</v>
      </c>
      <c r="C189" s="6">
        <f t="shared" si="105"/>
        <v>7708</v>
      </c>
      <c r="D189" s="3">
        <f t="shared" si="106"/>
        <v>717530</v>
      </c>
      <c r="E189" s="16">
        <f t="shared" si="107"/>
        <v>372.72519509476029</v>
      </c>
      <c r="F189" s="6">
        <f t="shared" si="108"/>
        <v>-866441</v>
      </c>
      <c r="G189" s="3">
        <f t="shared" si="109"/>
        <v>0</v>
      </c>
      <c r="H189" s="27">
        <f t="shared" si="114"/>
        <v>717530</v>
      </c>
      <c r="I189" s="6">
        <f t="shared" si="116"/>
        <v>-36654</v>
      </c>
      <c r="J189" s="3">
        <f t="shared" si="115"/>
        <v>0</v>
      </c>
      <c r="K189" s="27">
        <f t="shared" si="117"/>
        <v>30074</v>
      </c>
      <c r="M189" s="53"/>
      <c r="N189" s="52"/>
      <c r="O189" s="52"/>
      <c r="P189" s="9"/>
      <c r="Q189" s="53">
        <f t="shared" si="110"/>
        <v>3.7580598266675162E-5</v>
      </c>
      <c r="R189" s="52">
        <f t="shared" si="111"/>
        <v>33.604391135077705</v>
      </c>
      <c r="S189" s="100">
        <f t="shared" si="112"/>
        <v>0</v>
      </c>
      <c r="T189" s="154"/>
      <c r="U189" s="148">
        <f t="shared" si="118"/>
        <v>0</v>
      </c>
      <c r="V189" s="12"/>
      <c r="W189" s="56"/>
      <c r="X189" s="154"/>
      <c r="Y189" s="148">
        <f t="shared" si="113"/>
        <v>717530</v>
      </c>
      <c r="Z189" s="12"/>
      <c r="AA189" s="56"/>
    </row>
    <row r="190" spans="2:27" x14ac:dyDescent="0.25">
      <c r="B190" s="92">
        <v>44077</v>
      </c>
      <c r="C190" s="5">
        <f t="shared" si="105"/>
        <v>7708</v>
      </c>
      <c r="D190" s="2">
        <f t="shared" si="106"/>
        <v>748920</v>
      </c>
      <c r="E190" s="17">
        <f t="shared" si="107"/>
        <v>372.72519509476029</v>
      </c>
      <c r="F190" s="5">
        <f t="shared" si="108"/>
        <v>-904699</v>
      </c>
      <c r="G190" s="2">
        <f t="shared" si="109"/>
        <v>0</v>
      </c>
      <c r="H190" s="24">
        <f t="shared" si="114"/>
        <v>748920</v>
      </c>
      <c r="I190" s="5">
        <f t="shared" si="116"/>
        <v>-38258</v>
      </c>
      <c r="J190" s="2">
        <f t="shared" si="115"/>
        <v>0</v>
      </c>
      <c r="K190" s="24">
        <f t="shared" si="117"/>
        <v>31390</v>
      </c>
      <c r="M190" s="29"/>
      <c r="N190" s="28"/>
      <c r="O190" s="28"/>
      <c r="P190" s="10"/>
      <c r="Q190" s="29">
        <f t="shared" si="110"/>
        <v>3.7580598266675162E-5</v>
      </c>
      <c r="R190" s="28">
        <f t="shared" si="111"/>
        <v>35.045734612995766</v>
      </c>
      <c r="S190" s="99">
        <f t="shared" si="112"/>
        <v>0</v>
      </c>
      <c r="T190" s="155"/>
      <c r="U190" s="147">
        <f t="shared" si="118"/>
        <v>0</v>
      </c>
      <c r="V190" s="71"/>
      <c r="W190" s="55"/>
      <c r="X190" s="155"/>
      <c r="Y190" s="147">
        <f t="shared" si="113"/>
        <v>748920</v>
      </c>
      <c r="Z190" s="71"/>
      <c r="AA190" s="55"/>
    </row>
    <row r="191" spans="2:27" x14ac:dyDescent="0.25">
      <c r="B191" s="91">
        <v>44078</v>
      </c>
      <c r="C191" s="6">
        <f t="shared" si="105"/>
        <v>7708</v>
      </c>
      <c r="D191" s="3">
        <f t="shared" si="106"/>
        <v>781683</v>
      </c>
      <c r="E191" s="16">
        <f t="shared" si="107"/>
        <v>372.72519509476029</v>
      </c>
      <c r="F191" s="6">
        <f t="shared" si="108"/>
        <v>-944631</v>
      </c>
      <c r="G191" s="3">
        <f t="shared" si="109"/>
        <v>0</v>
      </c>
      <c r="H191" s="27">
        <f t="shared" si="114"/>
        <v>781683</v>
      </c>
      <c r="I191" s="6">
        <f t="shared" si="116"/>
        <v>-39932</v>
      </c>
      <c r="J191" s="3">
        <f t="shared" si="115"/>
        <v>0</v>
      </c>
      <c r="K191" s="27">
        <f t="shared" si="117"/>
        <v>32763</v>
      </c>
      <c r="M191" s="53"/>
      <c r="N191" s="52"/>
      <c r="O191" s="52"/>
      <c r="P191" s="9"/>
      <c r="Q191" s="53">
        <f t="shared" si="110"/>
        <v>3.7580598266675162E-5</v>
      </c>
      <c r="R191" s="52">
        <f t="shared" si="111"/>
        <v>36.550151994356575</v>
      </c>
      <c r="S191" s="100">
        <f t="shared" si="112"/>
        <v>0</v>
      </c>
      <c r="T191" s="154"/>
      <c r="U191" s="148">
        <f t="shared" si="118"/>
        <v>0</v>
      </c>
      <c r="V191" s="12"/>
      <c r="W191" s="56"/>
      <c r="X191" s="154"/>
      <c r="Y191" s="148">
        <f t="shared" si="113"/>
        <v>781683</v>
      </c>
      <c r="Z191" s="12"/>
      <c r="AA191" s="56"/>
    </row>
    <row r="192" spans="2:27" x14ac:dyDescent="0.25">
      <c r="B192" s="92">
        <v>44079</v>
      </c>
      <c r="C192" s="5">
        <f t="shared" si="105"/>
        <v>7708</v>
      </c>
      <c r="D192" s="2">
        <f t="shared" si="106"/>
        <v>815880</v>
      </c>
      <c r="E192" s="17">
        <f t="shared" si="107"/>
        <v>372.72519509476029</v>
      </c>
      <c r="F192" s="5">
        <f t="shared" si="108"/>
        <v>-986309</v>
      </c>
      <c r="G192" s="2">
        <f t="shared" si="109"/>
        <v>0</v>
      </c>
      <c r="H192" s="24">
        <f t="shared" si="114"/>
        <v>815880</v>
      </c>
      <c r="I192" s="5">
        <f t="shared" si="116"/>
        <v>-41678</v>
      </c>
      <c r="J192" s="2">
        <f t="shared" si="115"/>
        <v>0</v>
      </c>
      <c r="K192" s="24">
        <f t="shared" si="117"/>
        <v>34197</v>
      </c>
      <c r="M192" s="29"/>
      <c r="N192" s="28"/>
      <c r="O192" s="28"/>
      <c r="P192" s="10"/>
      <c r="Q192" s="29">
        <f t="shared" si="110"/>
        <v>3.7580598266675162E-5</v>
      </c>
      <c r="R192" s="28">
        <f t="shared" si="111"/>
        <v>38.120395014311441</v>
      </c>
      <c r="S192" s="99">
        <f t="shared" si="112"/>
        <v>0</v>
      </c>
      <c r="T192" s="155"/>
      <c r="U192" s="147">
        <f t="shared" si="118"/>
        <v>0</v>
      </c>
      <c r="V192" s="71"/>
      <c r="W192" s="55"/>
      <c r="X192" s="155"/>
      <c r="Y192" s="147">
        <f t="shared" si="113"/>
        <v>815880</v>
      </c>
      <c r="Z192" s="71"/>
      <c r="AA192" s="55"/>
    </row>
    <row r="193" spans="2:27" x14ac:dyDescent="0.25">
      <c r="B193" s="91">
        <v>44080</v>
      </c>
      <c r="C193" s="6">
        <f t="shared" si="105"/>
        <v>7708</v>
      </c>
      <c r="D193" s="3">
        <f t="shared" si="106"/>
        <v>851573</v>
      </c>
      <c r="E193" s="16">
        <f t="shared" si="107"/>
        <v>372.72519509476029</v>
      </c>
      <c r="F193" s="6">
        <f t="shared" si="108"/>
        <v>-1029811</v>
      </c>
      <c r="G193" s="3">
        <f t="shared" si="109"/>
        <v>0</v>
      </c>
      <c r="H193" s="27">
        <f t="shared" si="114"/>
        <v>851573</v>
      </c>
      <c r="I193" s="6">
        <f t="shared" si="116"/>
        <v>-43502</v>
      </c>
      <c r="J193" s="3">
        <f t="shared" si="115"/>
        <v>0</v>
      </c>
      <c r="K193" s="27">
        <f t="shared" si="117"/>
        <v>35693</v>
      </c>
      <c r="M193" s="53"/>
      <c r="N193" s="52"/>
      <c r="O193" s="52"/>
      <c r="P193" s="9"/>
      <c r="Q193" s="53">
        <f t="shared" si="110"/>
        <v>3.7580598266675162E-5</v>
      </c>
      <c r="R193" s="52">
        <f t="shared" si="111"/>
        <v>39.759298792634468</v>
      </c>
      <c r="S193" s="100">
        <f t="shared" si="112"/>
        <v>0</v>
      </c>
      <c r="T193" s="154"/>
      <c r="U193" s="148">
        <f t="shared" si="118"/>
        <v>0</v>
      </c>
      <c r="V193" s="12"/>
      <c r="W193" s="56"/>
      <c r="X193" s="154"/>
      <c r="Y193" s="148">
        <f t="shared" si="113"/>
        <v>851573</v>
      </c>
      <c r="Z193" s="12"/>
      <c r="AA193" s="56"/>
    </row>
    <row r="194" spans="2:27" x14ac:dyDescent="0.25">
      <c r="B194" s="92">
        <v>44081</v>
      </c>
      <c r="C194" s="5">
        <f t="shared" si="105"/>
        <v>7708</v>
      </c>
      <c r="D194" s="2">
        <f t="shared" si="106"/>
        <v>888827</v>
      </c>
      <c r="E194" s="17">
        <f t="shared" si="107"/>
        <v>372.72519509476029</v>
      </c>
      <c r="F194" s="5">
        <f t="shared" si="108"/>
        <v>-1075216</v>
      </c>
      <c r="G194" s="2">
        <f t="shared" si="109"/>
        <v>0</v>
      </c>
      <c r="H194" s="24">
        <f t="shared" si="114"/>
        <v>888827</v>
      </c>
      <c r="I194" s="5">
        <f t="shared" si="116"/>
        <v>-45405</v>
      </c>
      <c r="J194" s="2">
        <f t="shared" si="115"/>
        <v>0</v>
      </c>
      <c r="K194" s="24">
        <f t="shared" si="117"/>
        <v>37254</v>
      </c>
      <c r="M194" s="29"/>
      <c r="N194" s="28"/>
      <c r="O194" s="28"/>
      <c r="P194" s="10"/>
      <c r="Q194" s="29">
        <f t="shared" si="110"/>
        <v>3.7580598266675162E-5</v>
      </c>
      <c r="R194" s="28">
        <f t="shared" si="111"/>
        <v>41.46992650666558</v>
      </c>
      <c r="S194" s="99">
        <f t="shared" si="112"/>
        <v>0</v>
      </c>
      <c r="T194" s="155"/>
      <c r="U194" s="147">
        <f t="shared" si="118"/>
        <v>0</v>
      </c>
      <c r="V194" s="71"/>
      <c r="W194" s="55"/>
      <c r="X194" s="155"/>
      <c r="Y194" s="147">
        <f t="shared" si="113"/>
        <v>888827</v>
      </c>
      <c r="Z194" s="71"/>
      <c r="AA194" s="55"/>
    </row>
    <row r="195" spans="2:27" x14ac:dyDescent="0.25">
      <c r="B195" s="91">
        <v>44082</v>
      </c>
      <c r="C195" s="6">
        <f t="shared" si="105"/>
        <v>7708</v>
      </c>
      <c r="D195" s="3">
        <f t="shared" si="106"/>
        <v>927711</v>
      </c>
      <c r="E195" s="16">
        <f t="shared" si="107"/>
        <v>372.72519509476029</v>
      </c>
      <c r="F195" s="6">
        <f t="shared" si="108"/>
        <v>-1122607</v>
      </c>
      <c r="G195" s="3">
        <f t="shared" si="109"/>
        <v>0</v>
      </c>
      <c r="H195" s="27">
        <f t="shared" si="114"/>
        <v>927711</v>
      </c>
      <c r="I195" s="6">
        <f t="shared" si="116"/>
        <v>-47391</v>
      </c>
      <c r="J195" s="3">
        <f t="shared" si="115"/>
        <v>0</v>
      </c>
      <c r="K195" s="27">
        <f t="shared" si="117"/>
        <v>38884</v>
      </c>
      <c r="M195" s="53"/>
      <c r="N195" s="52"/>
      <c r="O195" s="52"/>
      <c r="P195" s="9"/>
      <c r="Q195" s="53">
        <f t="shared" si="110"/>
        <v>3.7580598266675162E-5</v>
      </c>
      <c r="R195" s="52">
        <f t="shared" si="111"/>
        <v>43.255385034810878</v>
      </c>
      <c r="S195" s="100">
        <f t="shared" si="112"/>
        <v>0</v>
      </c>
      <c r="T195" s="154"/>
      <c r="U195" s="148">
        <f t="shared" si="118"/>
        <v>0</v>
      </c>
      <c r="V195" s="12"/>
      <c r="W195" s="56"/>
      <c r="X195" s="154"/>
      <c r="Y195" s="148">
        <f t="shared" si="113"/>
        <v>927711</v>
      </c>
      <c r="Z195" s="12"/>
      <c r="AA195" s="56"/>
    </row>
    <row r="196" spans="2:27" x14ac:dyDescent="0.25">
      <c r="B196" s="92">
        <v>44083</v>
      </c>
      <c r="C196" s="5">
        <f t="shared" si="105"/>
        <v>7708</v>
      </c>
      <c r="D196" s="2">
        <f t="shared" si="106"/>
        <v>968296</v>
      </c>
      <c r="E196" s="17">
        <f t="shared" si="107"/>
        <v>372.72519509476029</v>
      </c>
      <c r="F196" s="5">
        <f t="shared" si="108"/>
        <v>-1172071</v>
      </c>
      <c r="G196" s="2">
        <f t="shared" si="109"/>
        <v>0</v>
      </c>
      <c r="H196" s="24">
        <f t="shared" si="114"/>
        <v>968296</v>
      </c>
      <c r="I196" s="5">
        <f t="shared" si="116"/>
        <v>-49464</v>
      </c>
      <c r="J196" s="2">
        <f t="shared" si="115"/>
        <v>0</v>
      </c>
      <c r="K196" s="24">
        <f t="shared" si="117"/>
        <v>40585</v>
      </c>
      <c r="M196" s="29"/>
      <c r="N196" s="28"/>
      <c r="O196" s="28"/>
      <c r="P196" s="10"/>
      <c r="Q196" s="29">
        <f t="shared" si="110"/>
        <v>3.7580598266675162E-5</v>
      </c>
      <c r="R196" s="28">
        <f t="shared" si="111"/>
        <v>45.118939989702959</v>
      </c>
      <c r="S196" s="99">
        <f t="shared" si="112"/>
        <v>0</v>
      </c>
      <c r="T196" s="155"/>
      <c r="U196" s="147">
        <f t="shared" si="118"/>
        <v>0</v>
      </c>
      <c r="V196" s="71"/>
      <c r="W196" s="55"/>
      <c r="X196" s="155"/>
      <c r="Y196" s="147">
        <f t="shared" si="113"/>
        <v>968296</v>
      </c>
      <c r="Z196" s="71"/>
      <c r="AA196" s="55"/>
    </row>
    <row r="197" spans="2:27" x14ac:dyDescent="0.25">
      <c r="B197" s="91">
        <v>44084</v>
      </c>
      <c r="C197" s="6">
        <f t="shared" si="105"/>
        <v>7708</v>
      </c>
      <c r="D197" s="3">
        <f t="shared" si="106"/>
        <v>1010657</v>
      </c>
      <c r="E197" s="16">
        <f t="shared" si="107"/>
        <v>372.72519509476029</v>
      </c>
      <c r="F197" s="6">
        <f t="shared" si="108"/>
        <v>-1223699</v>
      </c>
      <c r="G197" s="3">
        <f t="shared" si="109"/>
        <v>0</v>
      </c>
      <c r="H197" s="27">
        <f t="shared" si="114"/>
        <v>1010657</v>
      </c>
      <c r="I197" s="6">
        <f t="shared" si="116"/>
        <v>-51628</v>
      </c>
      <c r="J197" s="3">
        <f t="shared" si="115"/>
        <v>0</v>
      </c>
      <c r="K197" s="27">
        <f t="shared" si="117"/>
        <v>42361</v>
      </c>
      <c r="M197" s="53"/>
      <c r="N197" s="52"/>
      <c r="O197" s="52"/>
      <c r="P197" s="9"/>
      <c r="Q197" s="53">
        <f t="shared" si="110"/>
        <v>3.7580598266675162E-5</v>
      </c>
      <c r="R197" s="52">
        <f t="shared" si="111"/>
        <v>47.064011700691324</v>
      </c>
      <c r="S197" s="100">
        <f t="shared" si="112"/>
        <v>0</v>
      </c>
      <c r="T197" s="154"/>
      <c r="U197" s="148">
        <f t="shared" si="118"/>
        <v>0</v>
      </c>
      <c r="V197" s="12"/>
      <c r="W197" s="56"/>
      <c r="X197" s="154"/>
      <c r="Y197" s="148">
        <f t="shared" si="113"/>
        <v>1010657</v>
      </c>
      <c r="Z197" s="12"/>
      <c r="AA197" s="56"/>
    </row>
    <row r="198" spans="2:27" x14ac:dyDescent="0.25">
      <c r="B198" s="93">
        <v>44085</v>
      </c>
      <c r="C198" s="22">
        <f t="shared" si="105"/>
        <v>7708</v>
      </c>
      <c r="D198" s="36">
        <f t="shared" si="106"/>
        <v>1054871</v>
      </c>
      <c r="E198" s="65">
        <f t="shared" si="107"/>
        <v>372.72519509476029</v>
      </c>
      <c r="F198" s="22">
        <f t="shared" si="108"/>
        <v>-1277586</v>
      </c>
      <c r="G198" s="36">
        <f t="shared" si="109"/>
        <v>0</v>
      </c>
      <c r="H198" s="63">
        <f t="shared" si="114"/>
        <v>1054871</v>
      </c>
      <c r="I198" s="22">
        <f t="shared" si="116"/>
        <v>-53887</v>
      </c>
      <c r="J198" s="36">
        <f t="shared" si="115"/>
        <v>0</v>
      </c>
      <c r="K198" s="63">
        <f t="shared" si="117"/>
        <v>44214</v>
      </c>
      <c r="M198" s="29"/>
      <c r="N198" s="28"/>
      <c r="O198" s="28"/>
      <c r="P198" s="10"/>
      <c r="Q198" s="29">
        <f t="shared" si="110"/>
        <v>3.7580598266675162E-5</v>
      </c>
      <c r="R198" s="28">
        <f t="shared" si="111"/>
        <v>49.094179231351951</v>
      </c>
      <c r="S198" s="99">
        <f t="shared" si="112"/>
        <v>0</v>
      </c>
      <c r="T198" s="155"/>
      <c r="U198" s="147">
        <f t="shared" si="118"/>
        <v>0</v>
      </c>
      <c r="V198" s="71"/>
      <c r="W198" s="55"/>
      <c r="X198" s="155"/>
      <c r="Y198" s="147">
        <f t="shared" si="113"/>
        <v>1054871</v>
      </c>
      <c r="Z198" s="71"/>
      <c r="AA198" s="55"/>
    </row>
    <row r="199" spans="2:27" x14ac:dyDescent="0.25">
      <c r="B199" s="95">
        <v>44086</v>
      </c>
      <c r="C199" s="6">
        <f t="shared" si="105"/>
        <v>7708</v>
      </c>
      <c r="D199" s="3">
        <f t="shared" si="106"/>
        <v>1101019</v>
      </c>
      <c r="E199" s="16">
        <f t="shared" si="107"/>
        <v>372.72519509476029</v>
      </c>
      <c r="F199" s="6">
        <f t="shared" si="108"/>
        <v>-1333830</v>
      </c>
      <c r="G199" s="3">
        <f t="shared" si="109"/>
        <v>0</v>
      </c>
      <c r="H199" s="27">
        <f t="shared" si="114"/>
        <v>1101019</v>
      </c>
      <c r="I199" s="6">
        <f t="shared" ref="I199:I202" si="119">F199-F198</f>
        <v>-56244</v>
      </c>
      <c r="J199" s="3">
        <f t="shared" ref="J199:J202" si="120">G199-G198</f>
        <v>0</v>
      </c>
      <c r="K199" s="27">
        <f t="shared" ref="K199:K202" si="121">H199-H198</f>
        <v>46148</v>
      </c>
      <c r="M199" s="53"/>
      <c r="N199" s="52"/>
      <c r="O199" s="52"/>
      <c r="P199" s="9"/>
      <c r="Q199" s="53">
        <f t="shared" si="110"/>
        <v>3.7580598266675162E-5</v>
      </c>
      <c r="R199" s="52">
        <f t="shared" si="111"/>
        <v>51.213176361977787</v>
      </c>
      <c r="S199" s="100">
        <f t="shared" si="112"/>
        <v>0</v>
      </c>
      <c r="T199" s="154"/>
      <c r="U199" s="148">
        <f t="shared" si="118"/>
        <v>0</v>
      </c>
      <c r="V199" s="12"/>
      <c r="W199" s="56"/>
      <c r="X199" s="154"/>
      <c r="Y199" s="148">
        <f t="shared" si="113"/>
        <v>1101019</v>
      </c>
      <c r="Z199" s="12"/>
      <c r="AA199" s="56"/>
    </row>
    <row r="200" spans="2:27" x14ac:dyDescent="0.25">
      <c r="B200" s="93">
        <v>44087</v>
      </c>
      <c r="C200" s="5">
        <f t="shared" si="105"/>
        <v>7708</v>
      </c>
      <c r="D200" s="2">
        <f t="shared" si="106"/>
        <v>1149186</v>
      </c>
      <c r="E200" s="17">
        <f t="shared" si="107"/>
        <v>372.72519509476029</v>
      </c>
      <c r="F200" s="5">
        <f t="shared" si="108"/>
        <v>-1392535</v>
      </c>
      <c r="G200" s="2">
        <f t="shared" si="109"/>
        <v>0</v>
      </c>
      <c r="H200" s="24">
        <f t="shared" si="114"/>
        <v>1149186</v>
      </c>
      <c r="I200" s="5">
        <f t="shared" si="119"/>
        <v>-58705</v>
      </c>
      <c r="J200" s="2">
        <f t="shared" si="120"/>
        <v>0</v>
      </c>
      <c r="K200" s="24">
        <f t="shared" si="121"/>
        <v>48167</v>
      </c>
      <c r="M200" s="29"/>
      <c r="N200" s="28"/>
      <c r="O200" s="28"/>
      <c r="P200" s="10"/>
      <c r="Q200" s="29">
        <f t="shared" si="110"/>
        <v>3.7580598266675162E-5</v>
      </c>
      <c r="R200" s="28">
        <f t="shared" si="111"/>
        <v>53.424857932286372</v>
      </c>
      <c r="S200" s="99">
        <f t="shared" si="112"/>
        <v>0</v>
      </c>
      <c r="T200" s="155"/>
      <c r="U200" s="147">
        <f t="shared" si="118"/>
        <v>0</v>
      </c>
      <c r="V200" s="71"/>
      <c r="W200" s="55"/>
      <c r="X200" s="155"/>
      <c r="Y200" s="147">
        <f t="shared" si="113"/>
        <v>1149186</v>
      </c>
      <c r="Z200" s="71"/>
      <c r="AA200" s="55"/>
    </row>
    <row r="201" spans="2:27" x14ac:dyDescent="0.25">
      <c r="B201" s="95">
        <v>44088</v>
      </c>
      <c r="C201" s="6">
        <f t="shared" si="105"/>
        <v>7708</v>
      </c>
      <c r="D201" s="3">
        <f t="shared" si="106"/>
        <v>1199460</v>
      </c>
      <c r="E201" s="16">
        <f t="shared" si="107"/>
        <v>372.72519509476029</v>
      </c>
      <c r="F201" s="6">
        <f t="shared" si="108"/>
        <v>-1453808</v>
      </c>
      <c r="G201" s="3">
        <f t="shared" si="109"/>
        <v>0</v>
      </c>
      <c r="H201" s="27">
        <f t="shared" si="114"/>
        <v>1199460</v>
      </c>
      <c r="I201" s="6">
        <f t="shared" si="119"/>
        <v>-61273</v>
      </c>
      <c r="J201" s="3">
        <f t="shared" si="120"/>
        <v>0</v>
      </c>
      <c r="K201" s="27">
        <f t="shared" si="121"/>
        <v>50274</v>
      </c>
      <c r="M201" s="53"/>
      <c r="N201" s="52"/>
      <c r="O201" s="52"/>
      <c r="P201" s="9"/>
      <c r="Q201" s="53">
        <f t="shared" si="110"/>
        <v>3.7580598266675162E-5</v>
      </c>
      <c r="R201" s="52">
        <f t="shared" si="111"/>
        <v>55.733312865825425</v>
      </c>
      <c r="S201" s="100">
        <f t="shared" si="112"/>
        <v>0</v>
      </c>
      <c r="T201" s="154"/>
      <c r="U201" s="148">
        <f t="shared" si="118"/>
        <v>0</v>
      </c>
      <c r="V201" s="12"/>
      <c r="W201" s="56"/>
      <c r="X201" s="154"/>
      <c r="Y201" s="148">
        <f t="shared" si="113"/>
        <v>1199460</v>
      </c>
      <c r="Z201" s="12"/>
      <c r="AA201" s="56"/>
    </row>
    <row r="202" spans="2:27" x14ac:dyDescent="0.25">
      <c r="B202" s="93">
        <v>44089</v>
      </c>
      <c r="C202" s="5">
        <f t="shared" si="105"/>
        <v>7708</v>
      </c>
      <c r="D202" s="2">
        <f t="shared" si="106"/>
        <v>1251934</v>
      </c>
      <c r="E202" s="17">
        <f t="shared" si="107"/>
        <v>372.72519509476029</v>
      </c>
      <c r="F202" s="5">
        <f t="shared" si="108"/>
        <v>-1517762</v>
      </c>
      <c r="G202" s="2">
        <f t="shared" si="109"/>
        <v>0</v>
      </c>
      <c r="H202" s="24">
        <f t="shared" si="114"/>
        <v>1251934</v>
      </c>
      <c r="I202" s="5">
        <f t="shared" si="119"/>
        <v>-63954</v>
      </c>
      <c r="J202" s="2">
        <f t="shared" si="120"/>
        <v>0</v>
      </c>
      <c r="K202" s="24">
        <f t="shared" si="121"/>
        <v>52474</v>
      </c>
      <c r="M202" s="29"/>
      <c r="N202" s="28"/>
      <c r="O202" s="28"/>
      <c r="P202" s="10"/>
      <c r="Q202" s="29">
        <f t="shared" si="110"/>
        <v>3.7580598266675162E-5</v>
      </c>
      <c r="R202" s="28">
        <f t="shared" si="111"/>
        <v>58.142749136812519</v>
      </c>
      <c r="S202" s="99">
        <f t="shared" si="112"/>
        <v>0</v>
      </c>
      <c r="T202" s="155"/>
      <c r="U202" s="147">
        <f t="shared" si="118"/>
        <v>0</v>
      </c>
      <c r="V202" s="71"/>
      <c r="W202" s="55"/>
      <c r="X202" s="155"/>
      <c r="Y202" s="147">
        <f t="shared" si="113"/>
        <v>1251934</v>
      </c>
      <c r="Z202" s="71"/>
      <c r="AA202" s="55"/>
    </row>
    <row r="203" spans="2:27" x14ac:dyDescent="0.25">
      <c r="B203" s="95">
        <v>44090</v>
      </c>
      <c r="C203" s="6">
        <f t="shared" si="105"/>
        <v>7708</v>
      </c>
      <c r="D203" s="3">
        <f t="shared" si="106"/>
        <v>1306703</v>
      </c>
      <c r="E203" s="16">
        <f t="shared" si="107"/>
        <v>372.72519509476029</v>
      </c>
      <c r="F203" s="6">
        <f t="shared" si="108"/>
        <v>-1584513</v>
      </c>
      <c r="G203" s="3">
        <f t="shared" si="109"/>
        <v>0</v>
      </c>
      <c r="H203" s="27">
        <f t="shared" si="114"/>
        <v>1306703</v>
      </c>
      <c r="I203" s="6">
        <f>F203-F202</f>
        <v>-66751</v>
      </c>
      <c r="J203" s="3">
        <f>G203-G202</f>
        <v>0</v>
      </c>
      <c r="K203" s="27">
        <f>H203-H202</f>
        <v>54769</v>
      </c>
      <c r="M203" s="53"/>
      <c r="N203" s="52"/>
      <c r="O203" s="52"/>
      <c r="P203" s="9"/>
      <c r="Q203" s="53">
        <f t="shared" si="110"/>
        <v>3.7580598266675162E-5</v>
      </c>
      <c r="R203" s="52">
        <f t="shared" si="111"/>
        <v>60.657610812050194</v>
      </c>
      <c r="S203" s="100">
        <f t="shared" si="112"/>
        <v>0</v>
      </c>
      <c r="T203" s="154"/>
      <c r="U203" s="148">
        <f t="shared" si="118"/>
        <v>0</v>
      </c>
      <c r="V203" s="12"/>
      <c r="W203" s="56"/>
      <c r="X203" s="154"/>
      <c r="Y203" s="148">
        <f t="shared" si="113"/>
        <v>1306703</v>
      </c>
      <c r="Z203" s="12"/>
      <c r="AA203" s="56"/>
    </row>
    <row r="204" spans="2:27" ht="15.75" thickBot="1" x14ac:dyDescent="0.3">
      <c r="B204" s="94">
        <v>44091</v>
      </c>
      <c r="C204" s="42">
        <f t="shared" si="105"/>
        <v>7708</v>
      </c>
      <c r="D204" s="45">
        <f t="shared" si="106"/>
        <v>1363868</v>
      </c>
      <c r="E204" s="79">
        <f t="shared" si="107"/>
        <v>372.72519509476029</v>
      </c>
      <c r="F204" s="42">
        <f t="shared" si="108"/>
        <v>-1654185</v>
      </c>
      <c r="G204" s="45">
        <f t="shared" si="109"/>
        <v>0</v>
      </c>
      <c r="H204" s="46">
        <f t="shared" si="114"/>
        <v>1363868</v>
      </c>
      <c r="I204" s="42">
        <f t="shared" ref="I204" si="122">F204-F203</f>
        <v>-69672</v>
      </c>
      <c r="J204" s="45">
        <f t="shared" ref="J204" si="123">G204-G203</f>
        <v>0</v>
      </c>
      <c r="K204" s="46">
        <f t="shared" ref="K204" si="124">H204-H203</f>
        <v>57165</v>
      </c>
      <c r="M204" s="80"/>
      <c r="N204" s="81"/>
      <c r="O204" s="81"/>
      <c r="P204" s="85"/>
      <c r="Q204" s="80">
        <f t="shared" si="110"/>
        <v>3.7580598266675162E-5</v>
      </c>
      <c r="R204" s="81">
        <f t="shared" si="111"/>
        <v>63.282459000256047</v>
      </c>
      <c r="S204" s="101">
        <f t="shared" si="112"/>
        <v>0</v>
      </c>
      <c r="T204" s="175"/>
      <c r="U204" s="173">
        <f t="shared" si="118"/>
        <v>0</v>
      </c>
      <c r="V204" s="82"/>
      <c r="W204" s="83"/>
      <c r="X204" s="175"/>
      <c r="Y204" s="173">
        <f t="shared" si="113"/>
        <v>1363868</v>
      </c>
      <c r="Z204" s="82"/>
      <c r="AA204" s="83"/>
    </row>
    <row r="205" spans="2:27" x14ac:dyDescent="0.25">
      <c r="B205" s="47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7" x14ac:dyDescent="0.25">
      <c r="B206" s="47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7" x14ac:dyDescent="0.25">
      <c r="B207" s="4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7" x14ac:dyDescent="0.25">
      <c r="B208" s="47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47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47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2:21" x14ac:dyDescent="0.25">
      <c r="B211" s="47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2:21" x14ac:dyDescent="0.25">
      <c r="B212" s="47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2:21" x14ac:dyDescent="0.25">
      <c r="B213" s="47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2:21" x14ac:dyDescent="0.25">
      <c r="B214" s="47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2:21" x14ac:dyDescent="0.25">
      <c r="B215" s="47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2:21" x14ac:dyDescent="0.25">
      <c r="B216" s="47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2:21" x14ac:dyDescent="0.25">
      <c r="B217" s="4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2:21" x14ac:dyDescent="0.25">
      <c r="B218" s="47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2:21" x14ac:dyDescent="0.25">
      <c r="B219" s="47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2:21" x14ac:dyDescent="0.25">
      <c r="B220" s="47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2:21" x14ac:dyDescent="0.25">
      <c r="B221" s="47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2:21" x14ac:dyDescent="0.25">
      <c r="B222" s="47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2:21" x14ac:dyDescent="0.25">
      <c r="B223" s="47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2:21" x14ac:dyDescent="0.25">
      <c r="B224" s="47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2:20" x14ac:dyDescent="0.25">
      <c r="B225" s="47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2:20" x14ac:dyDescent="0.25">
      <c r="B226" s="47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2:20" x14ac:dyDescent="0.25">
      <c r="B227" s="4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2:20" x14ac:dyDescent="0.25">
      <c r="B228" s="47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2:20" x14ac:dyDescent="0.25">
      <c r="B229" s="47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2:20" x14ac:dyDescent="0.25">
      <c r="B230" s="47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2:20" x14ac:dyDescent="0.25">
      <c r="B231" s="47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2:20" x14ac:dyDescent="0.25">
      <c r="B232" s="47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2:20" x14ac:dyDescent="0.25">
      <c r="B233" s="47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2:20" x14ac:dyDescent="0.25">
      <c r="B234" s="47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2:20" x14ac:dyDescent="0.25">
      <c r="B235" s="47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2:20" x14ac:dyDescent="0.25">
      <c r="B236" s="47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2:20" x14ac:dyDescent="0.25">
      <c r="B237" s="4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2:20" x14ac:dyDescent="0.25">
      <c r="B238" s="47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2:20" x14ac:dyDescent="0.25">
      <c r="B239" s="47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2:20" x14ac:dyDescent="0.25">
      <c r="B240" s="47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2:20" x14ac:dyDescent="0.25">
      <c r="B241" s="47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2:20" x14ac:dyDescent="0.25">
      <c r="B242" s="47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2:20" x14ac:dyDescent="0.25">
      <c r="B243" s="47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2:20" x14ac:dyDescent="0.25">
      <c r="B244" s="47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2:20" x14ac:dyDescent="0.25">
      <c r="B245" s="47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2:20" x14ac:dyDescent="0.25">
      <c r="B246" s="47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2:20" x14ac:dyDescent="0.25">
      <c r="B247" s="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2:20" x14ac:dyDescent="0.25">
      <c r="B248" s="47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2:20" x14ac:dyDescent="0.25">
      <c r="B249" s="47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2:20" x14ac:dyDescent="0.25">
      <c r="B250" s="47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2:20" x14ac:dyDescent="0.25">
      <c r="B251" s="47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2:20" x14ac:dyDescent="0.25">
      <c r="B252" s="47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2:20" x14ac:dyDescent="0.25">
      <c r="B253" s="47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2:20" x14ac:dyDescent="0.25">
      <c r="B254" s="47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2:20" x14ac:dyDescent="0.25">
      <c r="B255" s="47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0" x14ac:dyDescent="0.25">
      <c r="B256" s="47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4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47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47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47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47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47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47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47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47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47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4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47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47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47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47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47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47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47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47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47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4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47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47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47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47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47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47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47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47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47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4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47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47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47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47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47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47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47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47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47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4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47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47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47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47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47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47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47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47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47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4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47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47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47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47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47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47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47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47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47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4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47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47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47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47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47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47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47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47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47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4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47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47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47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47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47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47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47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47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47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4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47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47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47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47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47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47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47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47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47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47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47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47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47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47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47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47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47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47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4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47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47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47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47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47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47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47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47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47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4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47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47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47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47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47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47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47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47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47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4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47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47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47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47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47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47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47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47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47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4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47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47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47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47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47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47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47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47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47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4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47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47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47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47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47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47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47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0"/>
      <c r="Q405" s="20"/>
      <c r="R405" s="20"/>
      <c r="S405" s="21"/>
    </row>
    <row r="406" spans="2:19" x14ac:dyDescent="0.25">
      <c r="P406" s="20"/>
      <c r="Q406" s="20"/>
      <c r="R406" s="20"/>
      <c r="S406" s="21"/>
    </row>
    <row r="407" spans="2:19" x14ac:dyDescent="0.25">
      <c r="P407" s="20"/>
      <c r="Q407" s="20"/>
      <c r="R407" s="20"/>
      <c r="S407" s="21"/>
    </row>
    <row r="408" spans="2:19" x14ac:dyDescent="0.25">
      <c r="P408" s="20"/>
      <c r="Q408" s="20"/>
      <c r="R408" s="20"/>
      <c r="S408" s="21"/>
    </row>
    <row r="409" spans="2:19" x14ac:dyDescent="0.25">
      <c r="P409" s="20"/>
      <c r="Q409" s="20"/>
      <c r="R409" s="20"/>
      <c r="S409" s="21"/>
    </row>
    <row r="410" spans="2:19" x14ac:dyDescent="0.25">
      <c r="P410" s="20"/>
      <c r="Q410" s="20"/>
      <c r="R410" s="20"/>
      <c r="S410" s="21"/>
    </row>
    <row r="411" spans="2:19" x14ac:dyDescent="0.25">
      <c r="P411" s="20"/>
      <c r="Q411" s="20"/>
      <c r="R411" s="20"/>
      <c r="S411" s="21"/>
    </row>
    <row r="412" spans="2:19" x14ac:dyDescent="0.25">
      <c r="P412" s="20"/>
      <c r="Q412" s="20"/>
      <c r="R412" s="20"/>
      <c r="S412" s="21"/>
    </row>
    <row r="413" spans="2:19" x14ac:dyDescent="0.25">
      <c r="P413" s="20"/>
      <c r="Q413" s="20"/>
      <c r="R413" s="20"/>
      <c r="S413" s="21"/>
    </row>
    <row r="414" spans="2:19" x14ac:dyDescent="0.25">
      <c r="P414" s="20"/>
      <c r="Q414" s="20"/>
      <c r="R414" s="20"/>
      <c r="S414" s="21"/>
    </row>
    <row r="415" spans="2:19" x14ac:dyDescent="0.25">
      <c r="P415" s="20"/>
      <c r="Q415" s="20"/>
      <c r="R415" s="20"/>
      <c r="S415" s="21"/>
    </row>
    <row r="416" spans="2:19" x14ac:dyDescent="0.25">
      <c r="P416" s="20"/>
      <c r="Q416" s="20"/>
      <c r="R416" s="20"/>
      <c r="S416" s="21"/>
    </row>
    <row r="417" spans="16:19" x14ac:dyDescent="0.25">
      <c r="P417" s="20"/>
      <c r="Q417" s="20"/>
      <c r="R417" s="20"/>
      <c r="S417" s="21"/>
    </row>
    <row r="418" spans="16:19" x14ac:dyDescent="0.25">
      <c r="P418" s="20"/>
      <c r="Q418" s="20"/>
      <c r="R418" s="20"/>
      <c r="S418" s="21"/>
    </row>
    <row r="419" spans="16:19" x14ac:dyDescent="0.25">
      <c r="P419" s="20"/>
      <c r="Q419" s="20"/>
      <c r="R419" s="20"/>
      <c r="S419" s="21"/>
    </row>
    <row r="420" spans="16:19" x14ac:dyDescent="0.25">
      <c r="P420" s="20"/>
      <c r="Q420" s="20"/>
      <c r="R420" s="20"/>
      <c r="S420" s="21"/>
    </row>
    <row r="421" spans="16:19" x14ac:dyDescent="0.25">
      <c r="P421" s="20"/>
      <c r="Q421" s="20"/>
      <c r="R421" s="20"/>
      <c r="S421" s="21"/>
    </row>
    <row r="422" spans="16:19" x14ac:dyDescent="0.25">
      <c r="P422" s="20"/>
      <c r="Q422" s="20"/>
      <c r="R422" s="20"/>
      <c r="S422" s="21"/>
    </row>
    <row r="423" spans="16:19" x14ac:dyDescent="0.25">
      <c r="P423" s="20"/>
      <c r="Q423" s="20"/>
      <c r="R423" s="20"/>
      <c r="S423" s="21"/>
    </row>
    <row r="424" spans="16:19" x14ac:dyDescent="0.25">
      <c r="P424" s="20"/>
      <c r="Q424" s="20"/>
      <c r="R424" s="20"/>
      <c r="S424" s="21"/>
    </row>
    <row r="425" spans="16:19" x14ac:dyDescent="0.25">
      <c r="P425" s="20"/>
      <c r="Q425" s="20"/>
      <c r="R425" s="20"/>
      <c r="S425" s="21"/>
    </row>
    <row r="426" spans="16:19" x14ac:dyDescent="0.25">
      <c r="P426" s="20"/>
      <c r="Q426" s="20"/>
      <c r="R426" s="20"/>
      <c r="S426" s="21"/>
    </row>
  </sheetData>
  <mergeCells count="11">
    <mergeCell ref="F2:K2"/>
    <mergeCell ref="B2:E2"/>
    <mergeCell ref="M11:P11"/>
    <mergeCell ref="M3:Q3"/>
    <mergeCell ref="M4:Q4"/>
    <mergeCell ref="M2:R2"/>
    <mergeCell ref="M5:Q5"/>
    <mergeCell ref="M6:Q6"/>
    <mergeCell ref="M8:Q8"/>
    <mergeCell ref="M9:Q9"/>
    <mergeCell ref="M7:Q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2020-04-16T09:31:47Z</dcterms:modified>
</cp:coreProperties>
</file>