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3A65C574-EDD6-4E53-9C92-81F3BE0430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8" i="1"/>
  <c r="P13" i="1" l="1"/>
  <c r="Q13" i="1" l="1"/>
  <c r="R13" i="1"/>
  <c r="S13" i="1"/>
  <c r="T13" i="1"/>
  <c r="U13" i="1"/>
  <c r="D37" i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X37" i="1" s="1"/>
  <c r="H37" i="1"/>
  <c r="N37" i="1"/>
  <c r="G37" i="1"/>
  <c r="Q38" i="1"/>
  <c r="S38" i="1" s="1"/>
  <c r="J38" i="1" s="1"/>
  <c r="M38" i="1" l="1"/>
  <c r="D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H69" i="1" l="1"/>
  <c r="N69" i="1"/>
  <c r="E69" i="1" s="1"/>
  <c r="G69" i="1"/>
  <c r="L69" i="1"/>
  <c r="Q70" i="1"/>
  <c r="S70" i="1" s="1"/>
  <c r="J70" i="1" s="1"/>
  <c r="M70" i="1" l="1"/>
  <c r="D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I71" i="1" l="1"/>
  <c r="L71" i="1" s="1"/>
  <c r="G71" i="1"/>
  <c r="H71" i="1"/>
  <c r="Q72" i="1" l="1"/>
  <c r="S72" i="1" s="1"/>
  <c r="J72" i="1" s="1"/>
  <c r="M72" i="1" s="1"/>
  <c r="D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I85" i="1"/>
  <c r="L85" i="1" s="1"/>
  <c r="H85" i="1"/>
  <c r="Q86" i="1" l="1"/>
  <c r="S86" i="1" s="1"/>
  <c r="J86" i="1" s="1"/>
  <c r="M86" i="1" s="1"/>
  <c r="D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N95" i="1" l="1"/>
  <c r="E95" i="1" s="1"/>
  <c r="H95" i="1"/>
  <c r="G95" i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<sst xmlns="http://schemas.openxmlformats.org/spreadsheetml/2006/main" count="44" uniqueCount="40">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</sst>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5407</c:v>
                </c:pt>
                <c:pt idx="35" formatCode="0">
                  <c:v>5568</c:v>
                </c:pt>
                <c:pt idx="36" formatCode="0">
                  <c:v>5700</c:v>
                </c:pt>
                <c:pt idx="37" formatCode="0">
                  <c:v>5800</c:v>
                </c:pt>
                <c:pt idx="38" formatCode="0">
                  <c:v>5865</c:v>
                </c:pt>
                <c:pt idx="39" formatCode="0">
                  <c:v>5893</c:v>
                </c:pt>
                <c:pt idx="40" formatCode="0">
                  <c:v>5893</c:v>
                </c:pt>
                <c:pt idx="41" formatCode="0">
                  <c:v>5893</c:v>
                </c:pt>
                <c:pt idx="42" formatCode="0">
                  <c:v>5893</c:v>
                </c:pt>
                <c:pt idx="43" formatCode="0">
                  <c:v>5893</c:v>
                </c:pt>
                <c:pt idx="44" formatCode="0">
                  <c:v>5893</c:v>
                </c:pt>
                <c:pt idx="45" formatCode="0">
                  <c:v>5893</c:v>
                </c:pt>
                <c:pt idx="46" formatCode="0">
                  <c:v>5893</c:v>
                </c:pt>
                <c:pt idx="47" formatCode="0">
                  <c:v>5893</c:v>
                </c:pt>
                <c:pt idx="48" formatCode="0">
                  <c:v>5893</c:v>
                </c:pt>
                <c:pt idx="49">
                  <c:v>5893</c:v>
                </c:pt>
                <c:pt idx="50">
                  <c:v>5893</c:v>
                </c:pt>
                <c:pt idx="51">
                  <c:v>5893</c:v>
                </c:pt>
                <c:pt idx="52">
                  <c:v>5893</c:v>
                </c:pt>
                <c:pt idx="53">
                  <c:v>5893</c:v>
                </c:pt>
                <c:pt idx="54">
                  <c:v>5893</c:v>
                </c:pt>
                <c:pt idx="55">
                  <c:v>5893</c:v>
                </c:pt>
                <c:pt idx="56">
                  <c:v>5893</c:v>
                </c:pt>
                <c:pt idx="57">
                  <c:v>5893</c:v>
                </c:pt>
                <c:pt idx="58">
                  <c:v>5893</c:v>
                </c:pt>
                <c:pt idx="59">
                  <c:v>5893</c:v>
                </c:pt>
                <c:pt idx="60">
                  <c:v>5893</c:v>
                </c:pt>
                <c:pt idx="61">
                  <c:v>5893</c:v>
                </c:pt>
                <c:pt idx="62">
                  <c:v>5893</c:v>
                </c:pt>
                <c:pt idx="63">
                  <c:v>5893</c:v>
                </c:pt>
                <c:pt idx="64">
                  <c:v>5893</c:v>
                </c:pt>
                <c:pt idx="65">
                  <c:v>5893</c:v>
                </c:pt>
                <c:pt idx="66">
                  <c:v>5893</c:v>
                </c:pt>
                <c:pt idx="67">
                  <c:v>5893</c:v>
                </c:pt>
                <c:pt idx="68">
                  <c:v>5893</c:v>
                </c:pt>
                <c:pt idx="69">
                  <c:v>5893</c:v>
                </c:pt>
                <c:pt idx="70">
                  <c:v>5893</c:v>
                </c:pt>
                <c:pt idx="71">
                  <c:v>5893</c:v>
                </c:pt>
                <c:pt idx="72">
                  <c:v>5893</c:v>
                </c:pt>
                <c:pt idx="73">
                  <c:v>5893</c:v>
                </c:pt>
                <c:pt idx="74">
                  <c:v>5893</c:v>
                </c:pt>
                <c:pt idx="75">
                  <c:v>5893</c:v>
                </c:pt>
                <c:pt idx="76">
                  <c:v>5893</c:v>
                </c:pt>
                <c:pt idx="77">
                  <c:v>5893</c:v>
                </c:pt>
                <c:pt idx="78">
                  <c:v>5893</c:v>
                </c:pt>
                <c:pt idx="79">
                  <c:v>5893</c:v>
                </c:pt>
                <c:pt idx="80">
                  <c:v>5893</c:v>
                </c:pt>
                <c:pt idx="81">
                  <c:v>5893</c:v>
                </c:pt>
                <c:pt idx="82">
                  <c:v>5893</c:v>
                </c:pt>
                <c:pt idx="83">
                  <c:v>5893</c:v>
                </c:pt>
                <c:pt idx="84">
                  <c:v>5893</c:v>
                </c:pt>
                <c:pt idx="85">
                  <c:v>5893</c:v>
                </c:pt>
                <c:pt idx="86">
                  <c:v>5893</c:v>
                </c:pt>
                <c:pt idx="87">
                  <c:v>5893</c:v>
                </c:pt>
                <c:pt idx="88">
                  <c:v>5893</c:v>
                </c:pt>
                <c:pt idx="89">
                  <c:v>5893</c:v>
                </c:pt>
                <c:pt idx="90">
                  <c:v>5893</c:v>
                </c:pt>
                <c:pt idx="91">
                  <c:v>5893</c:v>
                </c:pt>
                <c:pt idx="92">
                  <c:v>5893</c:v>
                </c:pt>
                <c:pt idx="93">
                  <c:v>5893</c:v>
                </c:pt>
                <c:pt idx="94">
                  <c:v>5893</c:v>
                </c:pt>
                <c:pt idx="95">
                  <c:v>5893</c:v>
                </c:pt>
                <c:pt idx="96">
                  <c:v>5893</c:v>
                </c:pt>
                <c:pt idx="97">
                  <c:v>5893</c:v>
                </c:pt>
                <c:pt idx="98">
                  <c:v>5893</c:v>
                </c:pt>
                <c:pt idx="99">
                  <c:v>5893</c:v>
                </c:pt>
                <c:pt idx="100">
                  <c:v>5893</c:v>
                </c:pt>
                <c:pt idx="101">
                  <c:v>5893</c:v>
                </c:pt>
                <c:pt idx="102">
                  <c:v>5893</c:v>
                </c:pt>
                <c:pt idx="103">
                  <c:v>5893</c:v>
                </c:pt>
                <c:pt idx="104">
                  <c:v>5893</c:v>
                </c:pt>
                <c:pt idx="105">
                  <c:v>5893</c:v>
                </c:pt>
                <c:pt idx="106">
                  <c:v>5893</c:v>
                </c:pt>
                <c:pt idx="107">
                  <c:v>5893</c:v>
                </c:pt>
                <c:pt idx="108">
                  <c:v>5893</c:v>
                </c:pt>
                <c:pt idx="109">
                  <c:v>5893</c:v>
                </c:pt>
                <c:pt idx="110">
                  <c:v>5893</c:v>
                </c:pt>
                <c:pt idx="111">
                  <c:v>5893</c:v>
                </c:pt>
                <c:pt idx="112">
                  <c:v>5893</c:v>
                </c:pt>
                <c:pt idx="113">
                  <c:v>5893</c:v>
                </c:pt>
                <c:pt idx="114">
                  <c:v>5893</c:v>
                </c:pt>
                <c:pt idx="115">
                  <c:v>5893</c:v>
                </c:pt>
                <c:pt idx="116">
                  <c:v>5893</c:v>
                </c:pt>
                <c:pt idx="117">
                  <c:v>5893</c:v>
                </c:pt>
                <c:pt idx="118">
                  <c:v>5893</c:v>
                </c:pt>
                <c:pt idx="119">
                  <c:v>5893</c:v>
                </c:pt>
                <c:pt idx="120">
                  <c:v>5893</c:v>
                </c:pt>
                <c:pt idx="121">
                  <c:v>5893</c:v>
                </c:pt>
                <c:pt idx="122">
                  <c:v>5893</c:v>
                </c:pt>
                <c:pt idx="123">
                  <c:v>5893</c:v>
                </c:pt>
                <c:pt idx="124">
                  <c:v>5893</c:v>
                </c:pt>
                <c:pt idx="125">
                  <c:v>5893</c:v>
                </c:pt>
                <c:pt idx="126">
                  <c:v>5893</c:v>
                </c:pt>
                <c:pt idx="127">
                  <c:v>5893</c:v>
                </c:pt>
                <c:pt idx="128">
                  <c:v>5893</c:v>
                </c:pt>
                <c:pt idx="129">
                  <c:v>5893</c:v>
                </c:pt>
                <c:pt idx="130">
                  <c:v>5893</c:v>
                </c:pt>
                <c:pt idx="131">
                  <c:v>5893</c:v>
                </c:pt>
                <c:pt idx="132">
                  <c:v>5893</c:v>
                </c:pt>
                <c:pt idx="133">
                  <c:v>5893</c:v>
                </c:pt>
                <c:pt idx="134">
                  <c:v>5893</c:v>
                </c:pt>
                <c:pt idx="135">
                  <c:v>5893</c:v>
                </c:pt>
                <c:pt idx="136">
                  <c:v>5893</c:v>
                </c:pt>
                <c:pt idx="137">
                  <c:v>5893</c:v>
                </c:pt>
                <c:pt idx="138">
                  <c:v>5893</c:v>
                </c:pt>
                <c:pt idx="139">
                  <c:v>5893</c:v>
                </c:pt>
                <c:pt idx="140">
                  <c:v>5893</c:v>
                </c:pt>
                <c:pt idx="141">
                  <c:v>5893</c:v>
                </c:pt>
                <c:pt idx="142">
                  <c:v>5893</c:v>
                </c:pt>
                <c:pt idx="143">
                  <c:v>5893</c:v>
                </c:pt>
                <c:pt idx="144">
                  <c:v>5893</c:v>
                </c:pt>
                <c:pt idx="145">
                  <c:v>5893</c:v>
                </c:pt>
                <c:pt idx="146">
                  <c:v>5893</c:v>
                </c:pt>
                <c:pt idx="147">
                  <c:v>5893</c:v>
                </c:pt>
                <c:pt idx="148">
                  <c:v>5893</c:v>
                </c:pt>
                <c:pt idx="149">
                  <c:v>5893</c:v>
                </c:pt>
                <c:pt idx="150">
                  <c:v>5893</c:v>
                </c:pt>
                <c:pt idx="151">
                  <c:v>5893</c:v>
                </c:pt>
                <c:pt idx="152">
                  <c:v>5893</c:v>
                </c:pt>
                <c:pt idx="153">
                  <c:v>5893</c:v>
                </c:pt>
                <c:pt idx="154">
                  <c:v>5893</c:v>
                </c:pt>
                <c:pt idx="155">
                  <c:v>5893</c:v>
                </c:pt>
                <c:pt idx="156">
                  <c:v>5893</c:v>
                </c:pt>
                <c:pt idx="157">
                  <c:v>5893</c:v>
                </c:pt>
                <c:pt idx="158">
                  <c:v>5893</c:v>
                </c:pt>
                <c:pt idx="159">
                  <c:v>5893</c:v>
                </c:pt>
                <c:pt idx="160">
                  <c:v>5893</c:v>
                </c:pt>
                <c:pt idx="161">
                  <c:v>5893</c:v>
                </c:pt>
                <c:pt idx="162">
                  <c:v>5893</c:v>
                </c:pt>
                <c:pt idx="163">
                  <c:v>5893</c:v>
                </c:pt>
                <c:pt idx="164">
                  <c:v>5893</c:v>
                </c:pt>
                <c:pt idx="165">
                  <c:v>5893</c:v>
                </c:pt>
                <c:pt idx="166">
                  <c:v>5893</c:v>
                </c:pt>
                <c:pt idx="167">
                  <c:v>5893</c:v>
                </c:pt>
                <c:pt idx="168">
                  <c:v>5893</c:v>
                </c:pt>
                <c:pt idx="169">
                  <c:v>5893</c:v>
                </c:pt>
                <c:pt idx="170">
                  <c:v>5893</c:v>
                </c:pt>
                <c:pt idx="171">
                  <c:v>5893</c:v>
                </c:pt>
                <c:pt idx="172">
                  <c:v>5893</c:v>
                </c:pt>
                <c:pt idx="173">
                  <c:v>5893</c:v>
                </c:pt>
                <c:pt idx="174">
                  <c:v>5893</c:v>
                </c:pt>
                <c:pt idx="175">
                  <c:v>5893</c:v>
                </c:pt>
                <c:pt idx="176">
                  <c:v>5893</c:v>
                </c:pt>
                <c:pt idx="177">
                  <c:v>5893</c:v>
                </c:pt>
                <c:pt idx="178">
                  <c:v>5893</c:v>
                </c:pt>
                <c:pt idx="179">
                  <c:v>5893</c:v>
                </c:pt>
                <c:pt idx="180">
                  <c:v>5893</c:v>
                </c:pt>
                <c:pt idx="181">
                  <c:v>5893</c:v>
                </c:pt>
                <c:pt idx="182">
                  <c:v>5893</c:v>
                </c:pt>
                <c:pt idx="183">
                  <c:v>5893</c:v>
                </c:pt>
                <c:pt idx="184">
                  <c:v>5893</c:v>
                </c:pt>
                <c:pt idx="185">
                  <c:v>5893</c:v>
                </c:pt>
                <c:pt idx="186">
                  <c:v>5893</c:v>
                </c:pt>
                <c:pt idx="187">
                  <c:v>5893</c:v>
                </c:pt>
                <c:pt idx="188">
                  <c:v>5893</c:v>
                </c:pt>
                <c:pt idx="189">
                  <c:v>5893</c:v>
                </c:pt>
                <c:pt idx="190">
                  <c:v>5893</c:v>
                </c:pt>
                <c:pt idx="191">
                  <c:v>5893</c:v>
                </c:pt>
                <c:pt idx="192">
                  <c:v>5893</c:v>
                </c:pt>
                <c:pt idx="193">
                  <c:v>5893</c:v>
                </c:pt>
                <c:pt idx="194">
                  <c:v>5893</c:v>
                </c:pt>
                <c:pt idx="195">
                  <c:v>5893</c:v>
                </c:pt>
                <c:pt idx="196">
                  <c:v>5893</c:v>
                </c:pt>
                <c:pt idx="197">
                  <c:v>5893</c:v>
                </c:pt>
                <c:pt idx="198">
                  <c:v>5893</c:v>
                </c:pt>
                <c:pt idx="199">
                  <c:v>5893</c:v>
                </c:pt>
                <c:pt idx="200">
                  <c:v>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4823</c:v>
                </c:pt>
                <c:pt idx="35" formatCode="0">
                  <c:v>4984</c:v>
                </c:pt>
                <c:pt idx="36" formatCode="0">
                  <c:v>5116</c:v>
                </c:pt>
                <c:pt idx="37" formatCode="0">
                  <c:v>5216</c:v>
                </c:pt>
                <c:pt idx="38" formatCode="0">
                  <c:v>5281</c:v>
                </c:pt>
                <c:pt idx="39" formatCode="0">
                  <c:v>5309</c:v>
                </c:pt>
                <c:pt idx="40" formatCode="0">
                  <c:v>5297</c:v>
                </c:pt>
                <c:pt idx="41" formatCode="0">
                  <c:v>5242</c:v>
                </c:pt>
                <c:pt idx="42" formatCode="0">
                  <c:v>5141</c:v>
                </c:pt>
                <c:pt idx="43" formatCode="0">
                  <c:v>4991</c:v>
                </c:pt>
                <c:pt idx="44" formatCode="0">
                  <c:v>4788</c:v>
                </c:pt>
                <c:pt idx="45" formatCode="0">
                  <c:v>4530</c:v>
                </c:pt>
                <c:pt idx="46" formatCode="0">
                  <c:v>4215</c:v>
                </c:pt>
                <c:pt idx="47" formatCode="0">
                  <c:v>3845</c:v>
                </c:pt>
                <c:pt idx="48" formatCode="0">
                  <c:v>3424</c:v>
                </c:pt>
                <c:pt idx="49">
                  <c:v>2960</c:v>
                </c:pt>
                <c:pt idx="50">
                  <c:v>2469</c:v>
                </c:pt>
                <c:pt idx="51">
                  <c:v>1971</c:v>
                </c:pt>
                <c:pt idx="52">
                  <c:v>1493</c:v>
                </c:pt>
                <c:pt idx="53">
                  <c:v>1062</c:v>
                </c:pt>
                <c:pt idx="54">
                  <c:v>702</c:v>
                </c:pt>
                <c:pt idx="55">
                  <c:v>426</c:v>
                </c:pt>
                <c:pt idx="56">
                  <c:v>235</c:v>
                </c:pt>
                <c:pt idx="57">
                  <c:v>116</c:v>
                </c:pt>
                <c:pt idx="58">
                  <c:v>51</c:v>
                </c:pt>
                <c:pt idx="59">
                  <c:v>20</c:v>
                </c:pt>
                <c:pt idx="60">
                  <c:v>6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133</c:v>
                </c:pt>
                <c:pt idx="1">
                  <c:v>160</c:v>
                </c:pt>
                <c:pt idx="2">
                  <c:v>224</c:v>
                </c:pt>
                <c:pt idx="3">
                  <c:v>283</c:v>
                </c:pt>
                <c:pt idx="4">
                  <c:v>338</c:v>
                </c:pt>
                <c:pt idx="5">
                  <c:v>394</c:v>
                </c:pt>
                <c:pt idx="6">
                  <c:v>523</c:v>
                </c:pt>
                <c:pt idx="7">
                  <c:v>666</c:v>
                </c:pt>
                <c:pt idx="8">
                  <c:v>842</c:v>
                </c:pt>
                <c:pt idx="9">
                  <c:v>1028</c:v>
                </c:pt>
                <c:pt idx="10" formatCode="0">
                  <c:v>1347</c:v>
                </c:pt>
                <c:pt idx="11">
                  <c:v>1572</c:v>
                </c:pt>
                <c:pt idx="12">
                  <c:v>1815</c:v>
                </c:pt>
                <c:pt idx="13">
                  <c:v>2066</c:v>
                </c:pt>
                <c:pt idx="14">
                  <c:v>2465</c:v>
                </c:pt>
                <c:pt idx="15">
                  <c:v>2894</c:v>
                </c:pt>
                <c:pt idx="16">
                  <c:v>3194</c:v>
                </c:pt>
                <c:pt idx="17">
                  <c:v>3738</c:v>
                </c:pt>
                <c:pt idx="18">
                  <c:v>4009</c:v>
                </c:pt>
                <c:pt idx="19">
                  <c:v>4291</c:v>
                </c:pt>
                <c:pt idx="20">
                  <c:v>4590</c:v>
                </c:pt>
                <c:pt idx="21">
                  <c:v>4823</c:v>
                </c:pt>
                <c:pt idx="22">
                  <c:v>4984</c:v>
                </c:pt>
                <c:pt idx="23">
                  <c:v>5116</c:v>
                </c:pt>
                <c:pt idx="24">
                  <c:v>5216</c:v>
                </c:pt>
                <c:pt idx="25">
                  <c:v>5281</c:v>
                </c:pt>
                <c:pt idx="26">
                  <c:v>5309</c:v>
                </c:pt>
                <c:pt idx="27">
                  <c:v>5297</c:v>
                </c:pt>
                <c:pt idx="28">
                  <c:v>5242</c:v>
                </c:pt>
                <c:pt idx="29">
                  <c:v>5141</c:v>
                </c:pt>
                <c:pt idx="30">
                  <c:v>4991</c:v>
                </c:pt>
                <c:pt idx="31">
                  <c:v>4788</c:v>
                </c:pt>
                <c:pt idx="32">
                  <c:v>4530</c:v>
                </c:pt>
                <c:pt idx="33">
                  <c:v>4215</c:v>
                </c:pt>
                <c:pt idx="34">
                  <c:v>3845</c:v>
                </c:pt>
                <c:pt idx="35">
                  <c:v>3424</c:v>
                </c:pt>
                <c:pt idx="36">
                  <c:v>2960</c:v>
                </c:pt>
                <c:pt idx="37">
                  <c:v>2469</c:v>
                </c:pt>
                <c:pt idx="38">
                  <c:v>1971</c:v>
                </c:pt>
                <c:pt idx="39">
                  <c:v>1493</c:v>
                </c:pt>
                <c:pt idx="40">
                  <c:v>1062</c:v>
                </c:pt>
                <c:pt idx="41">
                  <c:v>702</c:v>
                </c:pt>
                <c:pt idx="42">
                  <c:v>426</c:v>
                </c:pt>
                <c:pt idx="43">
                  <c:v>235</c:v>
                </c:pt>
                <c:pt idx="44">
                  <c:v>116</c:v>
                </c:pt>
                <c:pt idx="45">
                  <c:v>51</c:v>
                </c:pt>
                <c:pt idx="46">
                  <c:v>20</c:v>
                </c:pt>
                <c:pt idx="47">
                  <c:v>6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6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7" zoomScale="70" zoomScaleNormal="70" workbookViewId="0">
      <selection activeCell="H39" sqref="H3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7" t="s">
        <v>31</v>
      </c>
      <c r="C2" s="168"/>
      <c r="D2" s="168"/>
      <c r="E2" s="168"/>
      <c r="F2" s="168"/>
      <c r="G2" s="169"/>
      <c r="H2" s="170" t="s">
        <v>32</v>
      </c>
      <c r="I2" s="171"/>
      <c r="J2" s="171"/>
      <c r="K2" s="171"/>
      <c r="L2" s="171"/>
      <c r="M2" s="171"/>
      <c r="N2" s="172"/>
      <c r="P2" s="170" t="s">
        <v>29</v>
      </c>
      <c r="Q2" s="171"/>
      <c r="R2" s="171"/>
      <c r="S2" s="171"/>
      <c r="T2" s="171"/>
      <c r="U2" s="172"/>
      <c r="W2" s="173" t="s">
        <v>17</v>
      </c>
      <c r="X2" s="174"/>
      <c r="Y2" s="174"/>
      <c r="Z2" s="175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6" t="s">
        <v>25</v>
      </c>
      <c r="Q3" s="177"/>
      <c r="R3" s="177"/>
      <c r="S3" s="177"/>
      <c r="T3" s="178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9" t="s">
        <v>26</v>
      </c>
      <c r="Q4" s="180"/>
      <c r="R4" s="180"/>
      <c r="S4" s="180"/>
      <c r="T4" s="181"/>
      <c r="U4" s="65">
        <f>1084.3*1000</f>
        <v>1084300</v>
      </c>
      <c r="W4" s="41">
        <f>(4/100)/17.45</f>
        <v>2.2922636103151865E-3</v>
      </c>
      <c r="X4" s="42">
        <f>(S13+T13+U13+W4*(Q13+R13))/(2*Q13)</f>
        <v>2.9729431146414209E-3</v>
      </c>
      <c r="Y4" s="42">
        <f>(T13+Q13*(W4-X4))/(P13*Q13)</f>
        <v>2.4342000424345243E-5</v>
      </c>
      <c r="Z4" s="43">
        <f>(S13 + Y4*P13*Q13)/R13</f>
        <v>-0.1743444227911734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6" t="s">
        <v>27</v>
      </c>
      <c r="Q5" s="177"/>
      <c r="R5" s="177"/>
      <c r="S5" s="177"/>
      <c r="T5" s="178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6" t="s">
        <v>33</v>
      </c>
      <c r="Q6" s="177"/>
      <c r="R6" s="177"/>
      <c r="S6" s="177"/>
      <c r="T6" s="178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6" t="s">
        <v>34</v>
      </c>
      <c r="Q7" s="177"/>
      <c r="R7" s="177"/>
      <c r="S7" s="177"/>
      <c r="T7" s="178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6" t="s">
        <v>35</v>
      </c>
      <c r="Q8" s="177"/>
      <c r="R8" s="177"/>
      <c r="S8" s="177"/>
      <c r="T8" s="178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2" t="s">
        <v>28</v>
      </c>
      <c r="Q9" s="183"/>
      <c r="R9" s="183"/>
      <c r="S9" s="183"/>
      <c r="T9" s="184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0" t="s">
        <v>39</v>
      </c>
      <c r="Q11" s="171"/>
      <c r="R11" s="171"/>
      <c r="S11" s="171"/>
      <c r="T11" s="171"/>
      <c r="U11" s="172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SUM(I17:I37)/COUNT(I17:I37)</f>
        <v>4882.333333333333</v>
      </c>
      <c r="Q13" s="21">
        <f t="shared" ref="Q13:U13" si="8">SUM(J17:J37)/COUNT(J17:J37)</f>
        <v>1801.952380952381</v>
      </c>
      <c r="R13" s="21">
        <f t="shared" si="8"/>
        <v>88.428571428571431</v>
      </c>
      <c r="S13" s="21">
        <f t="shared" si="8"/>
        <v>-229.57142857142858</v>
      </c>
      <c r="T13" s="21">
        <f t="shared" si="8"/>
        <v>215.38095238095238</v>
      </c>
      <c r="U13" s="29">
        <f t="shared" si="8"/>
        <v>20.571428571428573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2.0067820958779388E-5</v>
      </c>
      <c r="Q17" s="67">
        <f>(1+W$4-X$4)*(1+W$4+Z$4)-Y$4*((Z$4*K16)+((I16+J16)*(1+W$4+Z$4)))</f>
        <v>0.69099536487407132</v>
      </c>
      <c r="R17" s="67">
        <f>-J16*(1+W$4+Z$4)</f>
        <v>-92.730158171743867</v>
      </c>
      <c r="S17" s="132">
        <f>INT((-Q17+SQRT((Q17^2)-(4*P17*R17)))/(2*P17))</f>
        <v>133</v>
      </c>
      <c r="T17" s="32">
        <f t="shared" ref="T17:T26" si="9">J17</f>
        <v>135</v>
      </c>
      <c r="U17" s="50">
        <f t="shared" ref="U17:U31" si="10">S17-T17</f>
        <v>-2</v>
      </c>
      <c r="V17" s="99">
        <f t="shared" ref="V17:V31" si="11">U17/T17</f>
        <v>-1.4814814814814815E-2</v>
      </c>
      <c r="W17" s="33">
        <f>U17</f>
        <v>-2</v>
      </c>
      <c r="X17" s="72">
        <f>W17/T17</f>
        <v>-1.4814814814814815E-2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2.0067820958779388E-5</v>
      </c>
      <c r="Q18" s="38">
        <f t="shared" ref="Q18:Q31" si="13">(1+W$4-X$4)*(1+W$4+Z$4)-Y$4*((Z$4*K17)+((I17+J17)*(1+W$4+Z$4)))</f>
        <v>0.69103567268745647</v>
      </c>
      <c r="R18" s="38">
        <f t="shared" ref="R18:R31" si="14">-J17*(1+W$4+Z$4)</f>
        <v>-111.77295851058412</v>
      </c>
      <c r="S18" s="133">
        <f t="shared" ref="S18:S26" si="15">INT((-Q18+SQRT((Q18^2)-(4*P18*R18)))/(2*P18))</f>
        <v>160</v>
      </c>
      <c r="T18" s="7">
        <f t="shared" si="9"/>
        <v>189</v>
      </c>
      <c r="U18" s="2">
        <f t="shared" si="10"/>
        <v>-29</v>
      </c>
      <c r="V18" s="100">
        <f t="shared" si="11"/>
        <v>-0.15343915343915343</v>
      </c>
      <c r="W18" s="25">
        <f t="shared" ref="W18:W31" si="16">W17+U18</f>
        <v>-31</v>
      </c>
      <c r="X18" s="73">
        <f t="shared" ref="X18:X35" si="17">W18/T18</f>
        <v>-0.16402116402116401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2.0067820958779388E-5</v>
      </c>
      <c r="Q19" s="70">
        <f t="shared" si="13"/>
        <v>0.6910802243928551</v>
      </c>
      <c r="R19" s="70">
        <f t="shared" si="14"/>
        <v>-156.48214191481776</v>
      </c>
      <c r="S19" s="134">
        <f t="shared" si="15"/>
        <v>224</v>
      </c>
      <c r="T19" s="8">
        <f t="shared" si="9"/>
        <v>239</v>
      </c>
      <c r="U19" s="3">
        <f t="shared" si="10"/>
        <v>-15</v>
      </c>
      <c r="V19" s="101">
        <f t="shared" si="11"/>
        <v>-6.2761506276150625E-2</v>
      </c>
      <c r="W19" s="13">
        <f t="shared" si="16"/>
        <v>-46</v>
      </c>
      <c r="X19" s="74">
        <f t="shared" si="17"/>
        <v>-0.19246861924686193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2.0067820958779388E-5</v>
      </c>
      <c r="Q20" s="38">
        <f t="shared" si="13"/>
        <v>0.69112053220624026</v>
      </c>
      <c r="R20" s="38">
        <f t="shared" si="14"/>
        <v>-197.87953395577486</v>
      </c>
      <c r="S20" s="133">
        <f t="shared" si="15"/>
        <v>283</v>
      </c>
      <c r="T20" s="7">
        <f t="shared" si="9"/>
        <v>285</v>
      </c>
      <c r="U20" s="2">
        <f t="shared" si="10"/>
        <v>-2</v>
      </c>
      <c r="V20" s="100">
        <f t="shared" si="11"/>
        <v>-7.0175438596491229E-3</v>
      </c>
      <c r="W20" s="25">
        <f t="shared" si="16"/>
        <v>-48</v>
      </c>
      <c r="X20" s="73">
        <f t="shared" si="17"/>
        <v>-0.16842105263157894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2.0067820958779388E-5</v>
      </c>
      <c r="Q21" s="70">
        <f t="shared" si="13"/>
        <v>0.69112053220624026</v>
      </c>
      <c r="R21" s="70">
        <f t="shared" si="14"/>
        <v>-235.96513463345536</v>
      </c>
      <c r="S21" s="134">
        <f t="shared" si="15"/>
        <v>338</v>
      </c>
      <c r="T21" s="8">
        <f t="shared" si="9"/>
        <v>333</v>
      </c>
      <c r="U21" s="3">
        <f t="shared" si="10"/>
        <v>5</v>
      </c>
      <c r="V21" s="101">
        <f t="shared" si="11"/>
        <v>1.5015015015015015E-2</v>
      </c>
      <c r="W21" s="13">
        <f t="shared" si="16"/>
        <v>-43</v>
      </c>
      <c r="X21" s="74">
        <f t="shared" si="17"/>
        <v>-0.12912912912912913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2.0067820958779388E-5</v>
      </c>
      <c r="Q22" s="38">
        <f t="shared" si="13"/>
        <v>0.69116084001962541</v>
      </c>
      <c r="R22" s="38">
        <f t="shared" si="14"/>
        <v>-275.70663099277414</v>
      </c>
      <c r="S22" s="133">
        <f t="shared" si="15"/>
        <v>394</v>
      </c>
      <c r="T22" s="7">
        <f t="shared" si="9"/>
        <v>444</v>
      </c>
      <c r="U22" s="2">
        <f t="shared" si="10"/>
        <v>-50</v>
      </c>
      <c r="V22" s="100">
        <f t="shared" si="11"/>
        <v>-0.11261261261261261</v>
      </c>
      <c r="W22" s="25">
        <f t="shared" si="16"/>
        <v>-93</v>
      </c>
      <c r="X22" s="73">
        <f t="shared" si="17"/>
        <v>-0.20945945945945946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2.0067820958779388E-5</v>
      </c>
      <c r="Q23" s="70">
        <f t="shared" si="13"/>
        <v>0.69120114783301045</v>
      </c>
      <c r="R23" s="70">
        <f t="shared" si="14"/>
        <v>-367.60884132369887</v>
      </c>
      <c r="S23" s="134">
        <f t="shared" si="15"/>
        <v>523</v>
      </c>
      <c r="T23" s="8">
        <f t="shared" si="9"/>
        <v>567</v>
      </c>
      <c r="U23" s="3">
        <f t="shared" si="10"/>
        <v>-44</v>
      </c>
      <c r="V23" s="101">
        <f t="shared" si="11"/>
        <v>-7.7601410934744264E-2</v>
      </c>
      <c r="W23" s="13">
        <f t="shared" si="16"/>
        <v>-137</v>
      </c>
      <c r="X23" s="74">
        <f t="shared" si="17"/>
        <v>-0.24162257495590828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2.0067820958779388E-5</v>
      </c>
      <c r="Q24" s="38">
        <f t="shared" si="13"/>
        <v>0.69124569953840909</v>
      </c>
      <c r="R24" s="38">
        <f t="shared" si="14"/>
        <v>-469.44642574445328</v>
      </c>
      <c r="S24" s="133">
        <f t="shared" si="15"/>
        <v>666</v>
      </c>
      <c r="T24" s="7">
        <f t="shared" si="9"/>
        <v>721</v>
      </c>
      <c r="U24" s="2">
        <f t="shared" si="10"/>
        <v>-55</v>
      </c>
      <c r="V24" s="100">
        <f t="shared" si="11"/>
        <v>-7.6282940360610257E-2</v>
      </c>
      <c r="W24" s="25">
        <f t="shared" si="16"/>
        <v>-192</v>
      </c>
      <c r="X24" s="73">
        <f t="shared" si="17"/>
        <v>-0.26629680998613037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2.0067820958779388E-5</v>
      </c>
      <c r="Q25" s="70">
        <f t="shared" si="13"/>
        <v>0.69149179031073338</v>
      </c>
      <c r="R25" s="70">
        <f t="shared" si="14"/>
        <v>-596.95039323060109</v>
      </c>
      <c r="S25" s="134">
        <f t="shared" si="15"/>
        <v>842</v>
      </c>
      <c r="T25" s="8">
        <f t="shared" si="9"/>
        <v>885</v>
      </c>
      <c r="U25" s="3">
        <f t="shared" si="10"/>
        <v>-43</v>
      </c>
      <c r="V25" s="101">
        <f t="shared" si="11"/>
        <v>-4.8587570621468928E-2</v>
      </c>
      <c r="W25" s="13">
        <f t="shared" si="16"/>
        <v>-235</v>
      </c>
      <c r="X25" s="74">
        <f t="shared" si="17"/>
        <v>-0.2655367231638418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2.0067820958779388E-5</v>
      </c>
      <c r="Q26" s="38">
        <f t="shared" si="13"/>
        <v>0.69161484485763924</v>
      </c>
      <c r="R26" s="38">
        <f t="shared" si="14"/>
        <v>-732.73383912494035</v>
      </c>
      <c r="S26" s="133">
        <f t="shared" si="15"/>
        <v>1028</v>
      </c>
      <c r="T26" s="7">
        <f t="shared" si="9"/>
        <v>1170</v>
      </c>
      <c r="U26" s="2">
        <f t="shared" si="10"/>
        <v>-142</v>
      </c>
      <c r="V26" s="100">
        <f t="shared" si="11"/>
        <v>-0.12136752136752137</v>
      </c>
      <c r="W26" s="25">
        <f t="shared" si="16"/>
        <v>-377</v>
      </c>
      <c r="X26" s="73">
        <f t="shared" si="17"/>
        <v>-0.32222222222222224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2.0067820958779388E-5</v>
      </c>
      <c r="Q27" s="70">
        <f t="shared" si="13"/>
        <v>0.69182911560060556</v>
      </c>
      <c r="R27" s="70">
        <f t="shared" si="14"/>
        <v>-968.69897375839571</v>
      </c>
      <c r="S27" s="135">
        <f>INT(((-Q27+SQRT((Q27^2)-(4*P27*R27)))/(2*P27)))</f>
        <v>1347</v>
      </c>
      <c r="T27" s="8">
        <v>1374</v>
      </c>
      <c r="U27" s="3">
        <f t="shared" si="10"/>
        <v>-27</v>
      </c>
      <c r="V27" s="101">
        <f t="shared" si="11"/>
        <v>-1.9650655021834062E-2</v>
      </c>
      <c r="W27" s="3">
        <f t="shared" si="16"/>
        <v>-404</v>
      </c>
      <c r="X27" s="74">
        <f t="shared" si="17"/>
        <v>-0.29403202328966521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2.0067820958779388E-5</v>
      </c>
      <c r="Q28" s="38">
        <f t="shared" si="13"/>
        <v>0.6919500390407608</v>
      </c>
      <c r="R28" s="38">
        <f t="shared" si="14"/>
        <v>-1137.6003332855007</v>
      </c>
      <c r="S28" s="133">
        <f>INT(((-Q28+SQRT((Q28^2)-(4*P28*R28)))/(2*P28)))</f>
        <v>1572</v>
      </c>
      <c r="T28" s="119">
        <v>1598</v>
      </c>
      <c r="U28" s="116">
        <f t="shared" si="10"/>
        <v>-26</v>
      </c>
      <c r="V28" s="117">
        <f t="shared" si="11"/>
        <v>-1.6270337922403004E-2</v>
      </c>
      <c r="W28" s="116">
        <f t="shared" si="16"/>
        <v>-430</v>
      </c>
      <c r="X28" s="118">
        <f t="shared" si="17"/>
        <v>-0.2690863579474343</v>
      </c>
    </row>
    <row r="29" spans="2:24" x14ac:dyDescent="0.25">
      <c r="B29" s="8">
        <v>25</v>
      </c>
      <c r="C29" s="108">
        <v>43916</v>
      </c>
      <c r="D29" s="36">
        <f t="shared" ref="D29:D37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2.0067820958779388E-5</v>
      </c>
      <c r="Q29" s="70">
        <f t="shared" si="13"/>
        <v>0.69229796489992312</v>
      </c>
      <c r="R29" s="70">
        <f t="shared" si="14"/>
        <v>-1323.0606496289884</v>
      </c>
      <c r="S29" s="134">
        <f>INT(((-Q29+SQRT((Q29^2)-(4*P29*R29)))/(2*P29)))</f>
        <v>1815</v>
      </c>
      <c r="T29" s="128">
        <v>1832</v>
      </c>
      <c r="U29" s="14">
        <f t="shared" si="10"/>
        <v>-17</v>
      </c>
      <c r="V29" s="101">
        <f t="shared" si="11"/>
        <v>-9.2794759825327519E-3</v>
      </c>
      <c r="W29" s="14">
        <f t="shared" si="16"/>
        <v>-447</v>
      </c>
      <c r="X29" s="74">
        <f t="shared" si="17"/>
        <v>-0.24399563318777293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2.0067820958779388E-5</v>
      </c>
      <c r="Q30" s="38">
        <f t="shared" si="13"/>
        <v>0.69263317740453223</v>
      </c>
      <c r="R30" s="38">
        <f t="shared" si="14"/>
        <v>-1516.8004443806674</v>
      </c>
      <c r="S30" s="133">
        <f>INT(((-Q30+SQRT((Q30^2)-(4*P30*R30)))/(2*P30)))</f>
        <v>2066</v>
      </c>
      <c r="T30" s="131">
        <f>J30</f>
        <v>2211</v>
      </c>
      <c r="U30" s="102">
        <f t="shared" si="10"/>
        <v>-145</v>
      </c>
      <c r="V30" s="100">
        <f t="shared" si="11"/>
        <v>-6.5581184984170066E-2</v>
      </c>
      <c r="W30" s="102">
        <f t="shared" si="16"/>
        <v>-592</v>
      </c>
      <c r="X30" s="73">
        <f t="shared" si="17"/>
        <v>-0.26775214834916328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2.0067820958779388E-5</v>
      </c>
      <c r="Q31" s="70">
        <f t="shared" si="13"/>
        <v>0.69304051775188436</v>
      </c>
      <c r="R31" s="70">
        <f t="shared" si="14"/>
        <v>-1830.5926760511222</v>
      </c>
      <c r="S31" s="134">
        <f>INT(((-Q31+SQRT((Q31^2)-(4*P31*R31)))/(2*P31)))</f>
        <v>2465</v>
      </c>
      <c r="T31" s="128">
        <f t="shared" ref="T31:T33" si="50">J31</f>
        <v>2627</v>
      </c>
      <c r="U31" s="14">
        <f t="shared" si="10"/>
        <v>-162</v>
      </c>
      <c r="V31" s="101">
        <f t="shared" si="11"/>
        <v>-6.1667301103920824E-2</v>
      </c>
      <c r="W31" s="14">
        <f t="shared" si="16"/>
        <v>-754</v>
      </c>
      <c r="X31" s="74">
        <f t="shared" si="17"/>
        <v>-0.28701941377997714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2.0067820958779388E-5</v>
      </c>
      <c r="Q32" s="38">
        <f t="shared" ref="Q32:Q48" si="53">(1+W$4-X$4)*(1+W$4+Z$4)-Y$4*((Z$4*K31)+((I31+J31)*(1+W$4+Z$4)))</f>
        <v>0.69340119360857488</v>
      </c>
      <c r="R32" s="38">
        <f t="shared" ref="R32:R48" si="54">-J31*(1+W$4+Z$4)</f>
        <v>-2175.018977831885</v>
      </c>
      <c r="S32" s="133">
        <f t="shared" ref="S32:S91" si="55">INT(((-Q32+SQRT((Q32^2)-(4*P32*R32)))/(2*P32)))</f>
        <v>2894</v>
      </c>
      <c r="T32" s="131">
        <f t="shared" si="50"/>
        <v>2925</v>
      </c>
      <c r="U32" s="102">
        <f t="shared" ref="U32" si="56">S32-T32</f>
        <v>-31</v>
      </c>
      <c r="V32" s="100">
        <f t="shared" ref="V32" si="57">U32/T32</f>
        <v>-1.0598290598290599E-2</v>
      </c>
      <c r="W32" s="102">
        <f t="shared" ref="W32" si="58">W31+U32</f>
        <v>-785</v>
      </c>
      <c r="X32" s="73">
        <f t="shared" si="17"/>
        <v>-0.26837606837606837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2.0067820958779388E-5</v>
      </c>
      <c r="Q33" s="70">
        <f t="shared" si="53"/>
        <v>0.69409072529259785</v>
      </c>
      <c r="R33" s="70">
        <f t="shared" si="54"/>
        <v>-2421.7474343959893</v>
      </c>
      <c r="S33" s="134">
        <f t="shared" si="55"/>
        <v>3194</v>
      </c>
      <c r="T33" s="128">
        <f t="shared" si="50"/>
        <v>3476</v>
      </c>
      <c r="U33" s="14">
        <f t="shared" ref="U33" si="60">S33-T33</f>
        <v>-282</v>
      </c>
      <c r="V33" s="101">
        <f t="shared" ref="V33" si="61">U33/T33</f>
        <v>-8.1127733026467197E-2</v>
      </c>
      <c r="W33" s="14">
        <f t="shared" ref="W33" si="62">W32+U33</f>
        <v>-1067</v>
      </c>
      <c r="X33" s="74">
        <f t="shared" si="17"/>
        <v>-0.30696202531645572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2.0067820958779388E-5</v>
      </c>
      <c r="Q34" s="38">
        <f t="shared" si="53"/>
        <v>0.69487992431373335</v>
      </c>
      <c r="R34" s="38">
        <f t="shared" si="54"/>
        <v>-2877.9466946873363</v>
      </c>
      <c r="S34" s="133">
        <f t="shared" si="55"/>
        <v>3738</v>
      </c>
      <c r="T34" s="35">
        <f>J34</f>
        <v>3758</v>
      </c>
      <c r="U34" s="102">
        <f t="shared" ref="U34" si="63">S34-T34</f>
        <v>-20</v>
      </c>
      <c r="V34" s="100">
        <f t="shared" ref="V34" si="64">U34/T34</f>
        <v>-5.3219797764768491E-3</v>
      </c>
      <c r="W34" s="102">
        <f t="shared" ref="W34" si="65">W33+U34</f>
        <v>-1087</v>
      </c>
      <c r="X34" s="73">
        <f t="shared" si="17"/>
        <v>-0.28924960085151674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2.0067820958779388E-5</v>
      </c>
      <c r="Q35" s="70">
        <f t="shared" si="53"/>
        <v>0.69556517546276764</v>
      </c>
      <c r="R35" s="70">
        <f t="shared" si="54"/>
        <v>-3111.4279857983342</v>
      </c>
      <c r="S35" s="134">
        <f t="shared" si="55"/>
        <v>4009</v>
      </c>
      <c r="T35" s="128">
        <f>J35</f>
        <v>4058</v>
      </c>
      <c r="U35" s="14">
        <f t="shared" ref="U35" si="66">S35-T35</f>
        <v>-49</v>
      </c>
      <c r="V35" s="101">
        <f t="shared" ref="V35" si="67">U35/T35</f>
        <v>-1.2074913750616067E-2</v>
      </c>
      <c r="W35" s="14">
        <f t="shared" ref="W35" si="68">W34+U35</f>
        <v>-1136</v>
      </c>
      <c r="X35" s="74">
        <f t="shared" si="17"/>
        <v>-0.27994085756530313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69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2.0067820958779388E-5</v>
      </c>
      <c r="Q36" s="38">
        <f t="shared" si="53"/>
        <v>0.69671719976883173</v>
      </c>
      <c r="R36" s="38">
        <f t="shared" si="54"/>
        <v>-3359.8123380440766</v>
      </c>
      <c r="S36" s="133">
        <f t="shared" si="55"/>
        <v>4291</v>
      </c>
      <c r="T36" s="131">
        <f>J36</f>
        <v>4379</v>
      </c>
      <c r="U36" s="102">
        <f t="shared" ref="U36" si="70">S36-T36</f>
        <v>-88</v>
      </c>
      <c r="V36" s="100">
        <f t="shared" ref="V36" si="71">U36/T36</f>
        <v>-2.0095912308746289E-2</v>
      </c>
      <c r="W36" s="102">
        <f t="shared" ref="W36" si="72">W35+U36</f>
        <v>-1224</v>
      </c>
      <c r="X36" s="73">
        <f t="shared" ref="X36" si="73">W36/T36</f>
        <v>-0.2795158712034711</v>
      </c>
    </row>
    <row r="37" spans="2:30" ht="15.75" thickBot="1" x14ac:dyDescent="0.3">
      <c r="B37" s="150">
        <v>33</v>
      </c>
      <c r="C37" s="159">
        <v>43924</v>
      </c>
      <c r="D37" s="164">
        <f t="shared" si="35"/>
        <v>5219</v>
      </c>
      <c r="E37" s="151">
        <v>435</v>
      </c>
      <c r="F37" s="165">
        <v>149</v>
      </c>
      <c r="G37" s="162">
        <f t="shared" si="69"/>
        <v>1.9333217015453609E-3</v>
      </c>
      <c r="H37" s="160">
        <f t="shared" si="7"/>
        <v>1.0778603882693103</v>
      </c>
      <c r="I37" s="164">
        <f t="shared" si="51"/>
        <v>1835</v>
      </c>
      <c r="J37" s="152">
        <v>4635</v>
      </c>
      <c r="K37" s="153">
        <f t="shared" si="59"/>
        <v>435</v>
      </c>
      <c r="L37" s="163">
        <f t="shared" si="48"/>
        <v>-294</v>
      </c>
      <c r="M37" s="152">
        <f t="shared" si="19"/>
        <v>256</v>
      </c>
      <c r="N37" s="153">
        <f t="shared" si="49"/>
        <v>102</v>
      </c>
      <c r="P37" s="154">
        <f t="shared" si="52"/>
        <v>2.0067820958779388E-5</v>
      </c>
      <c r="Q37" s="155">
        <f t="shared" si="53"/>
        <v>0.69763586497861219</v>
      </c>
      <c r="R37" s="155">
        <f t="shared" si="54"/>
        <v>-3625.5835949470211</v>
      </c>
      <c r="S37" s="161">
        <f t="shared" si="55"/>
        <v>4590</v>
      </c>
      <c r="T37" s="166">
        <f>J37</f>
        <v>4635</v>
      </c>
      <c r="U37" s="156">
        <f t="shared" ref="U37" si="74">S37-T37</f>
        <v>-45</v>
      </c>
      <c r="V37" s="157">
        <f t="shared" ref="V37" si="75">U37/T37</f>
        <v>-9.7087378640776691E-3</v>
      </c>
      <c r="W37" s="156">
        <f t="shared" ref="W37" si="76">W36+U37</f>
        <v>-1269</v>
      </c>
      <c r="X37" s="158">
        <f t="shared" ref="X37" si="77">W37/T37</f>
        <v>-0.27378640776699031</v>
      </c>
    </row>
    <row r="38" spans="2:30" x14ac:dyDescent="0.25">
      <c r="B38" s="76">
        <v>34</v>
      </c>
      <c r="C38" s="77">
        <v>43925</v>
      </c>
      <c r="D38" s="140">
        <f t="shared" ref="D38:D58" si="78">D37+IF(M38&gt;0,M38,0)</f>
        <v>5407</v>
      </c>
      <c r="E38" s="141">
        <f t="shared" ref="E38:E58" si="79">E37+IF(N38&gt;0,N38,0)</f>
        <v>542</v>
      </c>
      <c r="F38" s="142">
        <f>D38*(F$37/D$37)</f>
        <v>154.36731174554512</v>
      </c>
      <c r="G38" s="90">
        <f t="shared" si="69"/>
        <v>2.0029642537374528E-3</v>
      </c>
      <c r="H38" s="79">
        <f t="shared" si="7"/>
        <v>1.0360222264801686</v>
      </c>
      <c r="I38" s="140">
        <f t="shared" ref="I38:I58" si="80">INT((Z$4*K38+I37)/(1+Y$4*J38))</f>
        <v>1557</v>
      </c>
      <c r="J38" s="143">
        <f t="shared" ref="J38:J58" si="81">S38</f>
        <v>4823</v>
      </c>
      <c r="K38" s="142">
        <f t="shared" ref="K38:K58" si="82">INT((X$4*J38+K37)/(1+W$4+Z$4))</f>
        <v>542</v>
      </c>
      <c r="L38" s="140">
        <f t="shared" si="48"/>
        <v>-278</v>
      </c>
      <c r="M38" s="143">
        <f t="shared" si="19"/>
        <v>188</v>
      </c>
      <c r="N38" s="142">
        <f t="shared" si="49"/>
        <v>107</v>
      </c>
      <c r="P38" s="144">
        <f t="shared" si="52"/>
        <v>2.0067820958779388E-5</v>
      </c>
      <c r="Q38" s="145">
        <f t="shared" si="53"/>
        <v>0.69883459041831286</v>
      </c>
      <c r="R38" s="145">
        <f t="shared" si="54"/>
        <v>-3837.5382421967215</v>
      </c>
      <c r="S38" s="87">
        <f t="shared" si="55"/>
        <v>4823</v>
      </c>
      <c r="T38" s="146"/>
      <c r="U38" s="147"/>
      <c r="V38" s="148"/>
      <c r="W38" s="147"/>
      <c r="X38" s="149"/>
    </row>
    <row r="39" spans="2:30" x14ac:dyDescent="0.25">
      <c r="B39" s="8">
        <v>35</v>
      </c>
      <c r="C39" s="16">
        <v>43926</v>
      </c>
      <c r="D39" s="36">
        <f t="shared" si="78"/>
        <v>5568</v>
      </c>
      <c r="E39" s="22">
        <f t="shared" si="79"/>
        <v>672</v>
      </c>
      <c r="F39" s="26">
        <f t="shared" ref="F39:F102" si="83">D39*(F$37/D$37)</f>
        <v>158.96378616593216</v>
      </c>
      <c r="G39" s="91">
        <f t="shared" si="69"/>
        <v>2.0626049500296166E-3</v>
      </c>
      <c r="H39" s="58">
        <f t="shared" si="7"/>
        <v>1.0297762160162751</v>
      </c>
      <c r="I39" s="18">
        <f t="shared" si="80"/>
        <v>1284</v>
      </c>
      <c r="J39" s="22">
        <f t="shared" si="81"/>
        <v>4984</v>
      </c>
      <c r="K39" s="26">
        <f t="shared" si="82"/>
        <v>672</v>
      </c>
      <c r="L39" s="18">
        <f t="shared" si="48"/>
        <v>-273</v>
      </c>
      <c r="M39" s="22">
        <f t="shared" si="19"/>
        <v>161</v>
      </c>
      <c r="N39" s="26">
        <f t="shared" si="49"/>
        <v>130</v>
      </c>
      <c r="P39" s="71">
        <f t="shared" si="52"/>
        <v>2.0067820958779388E-5</v>
      </c>
      <c r="Q39" s="70">
        <f t="shared" si="53"/>
        <v>0.70110253846609427</v>
      </c>
      <c r="R39" s="70">
        <f t="shared" si="54"/>
        <v>-3993.19243627072</v>
      </c>
      <c r="S39" s="11">
        <f t="shared" si="55"/>
        <v>4984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78"/>
        <v>5700</v>
      </c>
      <c r="E40" s="4">
        <f t="shared" si="79"/>
        <v>830</v>
      </c>
      <c r="F40" s="24">
        <f t="shared" si="83"/>
        <v>162.73232420003831</v>
      </c>
      <c r="G40" s="92">
        <f t="shared" si="69"/>
        <v>2.1115029122070429E-3</v>
      </c>
      <c r="H40" s="56">
        <f t="shared" ref="H40:H71" si="84">D40/D39</f>
        <v>1.0237068965517242</v>
      </c>
      <c r="I40" s="35">
        <f t="shared" si="80"/>
        <v>1013</v>
      </c>
      <c r="J40" s="25">
        <f t="shared" si="81"/>
        <v>5116</v>
      </c>
      <c r="K40" s="24">
        <f t="shared" si="82"/>
        <v>830</v>
      </c>
      <c r="L40" s="35">
        <f t="shared" si="48"/>
        <v>-271</v>
      </c>
      <c r="M40" s="25">
        <f t="shared" si="19"/>
        <v>132</v>
      </c>
      <c r="N40" s="24">
        <f t="shared" si="49"/>
        <v>158</v>
      </c>
      <c r="P40" s="39">
        <f t="shared" si="52"/>
        <v>2.0067820958779388E-5</v>
      </c>
      <c r="Q40" s="38">
        <f t="shared" si="53"/>
        <v>0.70391148197742393</v>
      </c>
      <c r="R40" s="38">
        <f t="shared" si="54"/>
        <v>-4126.492038642602</v>
      </c>
      <c r="S40" s="12">
        <f t="shared" si="55"/>
        <v>5116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78"/>
        <v>5800</v>
      </c>
      <c r="E41" s="22">
        <f t="shared" si="79"/>
        <v>1021</v>
      </c>
      <c r="F41" s="26">
        <f t="shared" si="83"/>
        <v>165.58727725617933</v>
      </c>
      <c r="G41" s="91">
        <f t="shared" si="69"/>
        <v>2.1485468229475173E-3</v>
      </c>
      <c r="H41" s="58">
        <f t="shared" si="84"/>
        <v>1.0175438596491229</v>
      </c>
      <c r="I41" s="18">
        <f t="shared" si="80"/>
        <v>740</v>
      </c>
      <c r="J41" s="22">
        <f t="shared" si="81"/>
        <v>5216</v>
      </c>
      <c r="K41" s="26">
        <f t="shared" si="82"/>
        <v>1021</v>
      </c>
      <c r="L41" s="18">
        <f t="shared" si="48"/>
        <v>-273</v>
      </c>
      <c r="M41" s="22">
        <f t="shared" si="19"/>
        <v>100</v>
      </c>
      <c r="N41" s="26">
        <f t="shared" si="49"/>
        <v>191</v>
      </c>
      <c r="P41" s="71">
        <f t="shared" si="52"/>
        <v>2.0067820958779388E-5</v>
      </c>
      <c r="Q41" s="70">
        <f t="shared" si="53"/>
        <v>0.70738340994583238</v>
      </c>
      <c r="R41" s="70">
        <f t="shared" si="54"/>
        <v>-4235.781153630729</v>
      </c>
      <c r="S41" s="11">
        <f t="shared" si="55"/>
        <v>5216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78"/>
        <v>5865</v>
      </c>
      <c r="E42" s="4">
        <f t="shared" si="79"/>
        <v>1252</v>
      </c>
      <c r="F42" s="24">
        <f t="shared" si="83"/>
        <v>167.442996742671</v>
      </c>
      <c r="G42" s="92">
        <f t="shared" si="69"/>
        <v>2.1726253649288255E-3</v>
      </c>
      <c r="H42" s="56">
        <f t="shared" si="84"/>
        <v>1.0112068965517242</v>
      </c>
      <c r="I42" s="35">
        <f t="shared" si="80"/>
        <v>462</v>
      </c>
      <c r="J42" s="25">
        <f t="shared" si="81"/>
        <v>5281</v>
      </c>
      <c r="K42" s="24">
        <f t="shared" si="82"/>
        <v>1252</v>
      </c>
      <c r="L42" s="35">
        <f t="shared" si="48"/>
        <v>-278</v>
      </c>
      <c r="M42" s="25">
        <f t="shared" si="19"/>
        <v>65</v>
      </c>
      <c r="N42" s="24">
        <f t="shared" si="49"/>
        <v>231</v>
      </c>
      <c r="P42" s="39">
        <f t="shared" si="52"/>
        <v>2.0067820958779388E-5</v>
      </c>
      <c r="Q42" s="38">
        <f t="shared" si="53"/>
        <v>0.71168061917823533</v>
      </c>
      <c r="R42" s="38">
        <f t="shared" si="54"/>
        <v>-4318.5759377126424</v>
      </c>
      <c r="S42" s="12">
        <f t="shared" si="55"/>
        <v>5281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78"/>
        <v>5893</v>
      </c>
      <c r="E43" s="22">
        <f t="shared" si="79"/>
        <v>1531</v>
      </c>
      <c r="F43" s="26">
        <f t="shared" si="83"/>
        <v>168.24238359839049</v>
      </c>
      <c r="G43" s="91">
        <f t="shared" si="69"/>
        <v>2.1829976599361586E-3</v>
      </c>
      <c r="H43" s="58">
        <f t="shared" si="84"/>
        <v>1.004774083546462</v>
      </c>
      <c r="I43" s="18">
        <f t="shared" si="80"/>
        <v>172</v>
      </c>
      <c r="J43" s="22">
        <f t="shared" si="81"/>
        <v>5309</v>
      </c>
      <c r="K43" s="26">
        <f t="shared" si="82"/>
        <v>1531</v>
      </c>
      <c r="L43" s="18">
        <f t="shared" si="48"/>
        <v>-290</v>
      </c>
      <c r="M43" s="22">
        <f t="shared" si="19"/>
        <v>28</v>
      </c>
      <c r="N43" s="26">
        <f t="shared" si="49"/>
        <v>279</v>
      </c>
      <c r="P43" s="71">
        <f t="shared" si="52"/>
        <v>2.0067820958779388E-5</v>
      </c>
      <c r="Q43" s="70">
        <f t="shared" si="53"/>
        <v>0.71695374035888315</v>
      </c>
      <c r="R43" s="70">
        <f t="shared" si="54"/>
        <v>-4372.3925473658874</v>
      </c>
      <c r="S43" s="11">
        <f t="shared" si="55"/>
        <v>5309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78"/>
        <v>5893</v>
      </c>
      <c r="E44" s="4">
        <f t="shared" si="79"/>
        <v>1868</v>
      </c>
      <c r="F44" s="24">
        <f t="shared" si="83"/>
        <v>168.24238359839049</v>
      </c>
      <c r="G44" s="92">
        <f t="shared" si="69"/>
        <v>2.1829976599361586E-3</v>
      </c>
      <c r="H44" s="56">
        <f t="shared" si="84"/>
        <v>1</v>
      </c>
      <c r="I44" s="35">
        <f t="shared" si="80"/>
        <v>-137</v>
      </c>
      <c r="J44" s="25">
        <f t="shared" si="81"/>
        <v>5297</v>
      </c>
      <c r="K44" s="24">
        <f t="shared" si="82"/>
        <v>1868</v>
      </c>
      <c r="L44" s="35">
        <f t="shared" si="48"/>
        <v>-309</v>
      </c>
      <c r="M44" s="25">
        <f t="shared" si="19"/>
        <v>-12</v>
      </c>
      <c r="N44" s="24">
        <f t="shared" si="49"/>
        <v>337</v>
      </c>
      <c r="P44" s="39">
        <f t="shared" si="52"/>
        <v>2.0067820958779388E-5</v>
      </c>
      <c r="Q44" s="38">
        <f t="shared" si="53"/>
        <v>0.72341810978411725</v>
      </c>
      <c r="R44" s="38">
        <f t="shared" si="54"/>
        <v>-4395.5750869088233</v>
      </c>
      <c r="S44" s="12">
        <f t="shared" si="55"/>
        <v>5297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78"/>
        <v>5893</v>
      </c>
      <c r="E45" s="22">
        <f t="shared" si="79"/>
        <v>2275</v>
      </c>
      <c r="F45" s="26">
        <f t="shared" si="83"/>
        <v>168.24238359839049</v>
      </c>
      <c r="G45" s="91">
        <f t="shared" si="69"/>
        <v>2.1829976599361586E-3</v>
      </c>
      <c r="H45" s="58">
        <f t="shared" si="84"/>
        <v>1</v>
      </c>
      <c r="I45" s="36">
        <f t="shared" si="80"/>
        <v>-474</v>
      </c>
      <c r="J45" s="13">
        <f t="shared" si="81"/>
        <v>5242</v>
      </c>
      <c r="K45" s="23">
        <f t="shared" si="82"/>
        <v>2275</v>
      </c>
      <c r="L45" s="36">
        <f t="shared" si="48"/>
        <v>-337</v>
      </c>
      <c r="M45" s="13">
        <f t="shared" si="19"/>
        <v>-55</v>
      </c>
      <c r="N45" s="23">
        <f t="shared" si="49"/>
        <v>407</v>
      </c>
      <c r="P45" s="71">
        <f t="shared" si="52"/>
        <v>2.0067820958779388E-5</v>
      </c>
      <c r="Q45" s="70">
        <f t="shared" si="53"/>
        <v>0.73131770544099894</v>
      </c>
      <c r="R45" s="70">
        <f t="shared" si="54"/>
        <v>-4385.6397128189928</v>
      </c>
      <c r="S45" s="11">
        <f t="shared" si="55"/>
        <v>5242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78"/>
        <v>5893</v>
      </c>
      <c r="E46" s="4">
        <f t="shared" si="79"/>
        <v>2766</v>
      </c>
      <c r="F46" s="24">
        <f t="shared" si="83"/>
        <v>168.24238359839049</v>
      </c>
      <c r="G46" s="92">
        <f t="shared" si="69"/>
        <v>2.1829976599361586E-3</v>
      </c>
      <c r="H46" s="56">
        <f t="shared" si="84"/>
        <v>1</v>
      </c>
      <c r="I46" s="35">
        <f t="shared" si="80"/>
        <v>-850</v>
      </c>
      <c r="J46" s="25">
        <f t="shared" si="81"/>
        <v>5141</v>
      </c>
      <c r="K46" s="24">
        <f t="shared" si="82"/>
        <v>2766</v>
      </c>
      <c r="L46" s="35">
        <f t="shared" si="48"/>
        <v>-376</v>
      </c>
      <c r="M46" s="25">
        <f t="shared" si="19"/>
        <v>-101</v>
      </c>
      <c r="N46" s="24">
        <f t="shared" si="49"/>
        <v>491</v>
      </c>
      <c r="P46" s="39">
        <f t="shared" si="52"/>
        <v>2.0067820958779388E-5</v>
      </c>
      <c r="Q46" s="38">
        <f t="shared" si="53"/>
        <v>0.74094530091400146</v>
      </c>
      <c r="R46" s="38">
        <f t="shared" si="54"/>
        <v>-4340.1025815739404</v>
      </c>
      <c r="S46" s="12">
        <f t="shared" si="55"/>
        <v>5141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78"/>
        <v>5893</v>
      </c>
      <c r="E47" s="22">
        <f t="shared" si="79"/>
        <v>3358</v>
      </c>
      <c r="F47" s="26">
        <f t="shared" si="83"/>
        <v>168.24238359839049</v>
      </c>
      <c r="G47" s="91">
        <f t="shared" si="69"/>
        <v>2.1829976599361586E-3</v>
      </c>
      <c r="H47" s="58">
        <f t="shared" si="84"/>
        <v>1</v>
      </c>
      <c r="I47" s="36">
        <f t="shared" si="80"/>
        <v>-1280</v>
      </c>
      <c r="J47" s="13">
        <f t="shared" si="81"/>
        <v>4991</v>
      </c>
      <c r="K47" s="23">
        <f t="shared" si="82"/>
        <v>3358</v>
      </c>
      <c r="L47" s="36">
        <f t="shared" si="48"/>
        <v>-430</v>
      </c>
      <c r="M47" s="13">
        <f t="shared" si="19"/>
        <v>-150</v>
      </c>
      <c r="N47" s="23">
        <f t="shared" si="49"/>
        <v>592</v>
      </c>
      <c r="P47" s="71">
        <f t="shared" si="52"/>
        <v>2.0067820958779388E-5</v>
      </c>
      <c r="Q47" s="70">
        <f t="shared" si="53"/>
        <v>0.75264246538501078</v>
      </c>
      <c r="R47" s="70">
        <f t="shared" si="54"/>
        <v>-4256.4798496512076</v>
      </c>
      <c r="S47" s="11">
        <f t="shared" si="55"/>
        <v>4991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78"/>
        <v>5893</v>
      </c>
      <c r="E48" s="4">
        <f t="shared" si="79"/>
        <v>4073</v>
      </c>
      <c r="F48" s="24">
        <f t="shared" si="83"/>
        <v>168.24238359839049</v>
      </c>
      <c r="G48" s="92">
        <f t="shared" si="69"/>
        <v>2.1829976599361586E-3</v>
      </c>
      <c r="H48" s="56">
        <f t="shared" si="84"/>
        <v>1</v>
      </c>
      <c r="I48" s="35">
        <f t="shared" si="80"/>
        <v>-1783</v>
      </c>
      <c r="J48" s="25">
        <f t="shared" si="81"/>
        <v>4788</v>
      </c>
      <c r="K48" s="24">
        <f t="shared" si="82"/>
        <v>4073</v>
      </c>
      <c r="L48" s="35">
        <f t="shared" si="48"/>
        <v>-503</v>
      </c>
      <c r="M48" s="25">
        <f t="shared" si="19"/>
        <v>-203</v>
      </c>
      <c r="N48" s="24">
        <f t="shared" si="49"/>
        <v>715</v>
      </c>
      <c r="P48" s="39">
        <f t="shared" si="52"/>
        <v>2.0067820958779388E-5</v>
      </c>
      <c r="Q48" s="38">
        <f t="shared" si="53"/>
        <v>0.76684411533872332</v>
      </c>
      <c r="R48" s="38">
        <f t="shared" si="54"/>
        <v>-4132.2876735283362</v>
      </c>
      <c r="S48" s="12">
        <f t="shared" si="55"/>
        <v>4788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78"/>
        <v>5893</v>
      </c>
      <c r="E49" s="22">
        <f t="shared" si="79"/>
        <v>4935</v>
      </c>
      <c r="F49" s="26">
        <f t="shared" si="83"/>
        <v>168.24238359839049</v>
      </c>
      <c r="G49" s="91">
        <f t="shared" si="69"/>
        <v>2.1829976599361586E-3</v>
      </c>
      <c r="H49" s="58">
        <f t="shared" si="84"/>
        <v>1</v>
      </c>
      <c r="I49" s="18">
        <f t="shared" si="80"/>
        <v>-2381</v>
      </c>
      <c r="J49" s="22">
        <f t="shared" si="81"/>
        <v>4530</v>
      </c>
      <c r="K49" s="26">
        <f t="shared" si="82"/>
        <v>4935</v>
      </c>
      <c r="L49" s="18">
        <f t="shared" si="48"/>
        <v>-598</v>
      </c>
      <c r="M49" s="22">
        <f t="shared" si="19"/>
        <v>-258</v>
      </c>
      <c r="N49" s="26">
        <f t="shared" si="49"/>
        <v>862</v>
      </c>
      <c r="P49" s="71">
        <f t="shared" ref="P49:P80" si="85">Y$4*((1+W$4-X$4)*(1+W$4+Z$4)-X$4)</f>
        <v>2.0067820958779388E-5</v>
      </c>
      <c r="Q49" s="70">
        <f t="shared" ref="Q49:Q80" si="86">(1+W$4-X$4)*(1+W$4+Z$4)-Y$4*((Z$4*K48)+((I48+J48)*(1+W$4+Z$4)))</f>
        <v>0.78410715625336624</v>
      </c>
      <c r="R49" s="70">
        <f t="shared" ref="R49:R80" si="87">-J48*(1+W$4+Z$4)</f>
        <v>-3964.2142618420503</v>
      </c>
      <c r="S49" s="11">
        <f t="shared" si="55"/>
        <v>4530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78"/>
        <v>5893</v>
      </c>
      <c r="E50" s="4">
        <f t="shared" si="79"/>
        <v>5975</v>
      </c>
      <c r="F50" s="24">
        <f t="shared" si="83"/>
        <v>168.24238359839049</v>
      </c>
      <c r="G50" s="92">
        <f t="shared" si="69"/>
        <v>2.1829976599361586E-3</v>
      </c>
      <c r="H50" s="56">
        <f t="shared" si="84"/>
        <v>1</v>
      </c>
      <c r="I50" s="35">
        <f t="shared" si="80"/>
        <v>-3105</v>
      </c>
      <c r="J50" s="25">
        <f t="shared" si="81"/>
        <v>4215</v>
      </c>
      <c r="K50" s="24">
        <f t="shared" si="82"/>
        <v>5975</v>
      </c>
      <c r="L50" s="35">
        <f t="shared" si="48"/>
        <v>-724</v>
      </c>
      <c r="M50" s="25">
        <f t="shared" si="19"/>
        <v>-315</v>
      </c>
      <c r="N50" s="24">
        <f t="shared" si="49"/>
        <v>1040</v>
      </c>
      <c r="P50" s="39">
        <f t="shared" si="85"/>
        <v>2.0067820958779388E-5</v>
      </c>
      <c r="Q50" s="38">
        <f t="shared" si="86"/>
        <v>0.80501713529788654</v>
      </c>
      <c r="R50" s="38">
        <f t="shared" si="87"/>
        <v>-3750.6037189107115</v>
      </c>
      <c r="S50" s="12">
        <f t="shared" si="55"/>
        <v>4215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78"/>
        <v>5893</v>
      </c>
      <c r="E51" s="22">
        <f t="shared" si="79"/>
        <v>7230</v>
      </c>
      <c r="F51" s="26">
        <f t="shared" si="83"/>
        <v>168.24238359839049</v>
      </c>
      <c r="G51" s="91">
        <f t="shared" si="69"/>
        <v>2.1829976599361586E-3</v>
      </c>
      <c r="H51" s="58">
        <f t="shared" si="84"/>
        <v>1</v>
      </c>
      <c r="I51" s="18">
        <f t="shared" si="80"/>
        <v>-3992</v>
      </c>
      <c r="J51" s="22">
        <f t="shared" si="81"/>
        <v>3845</v>
      </c>
      <c r="K51" s="26">
        <f t="shared" si="82"/>
        <v>7230</v>
      </c>
      <c r="L51" s="18">
        <f t="shared" si="48"/>
        <v>-887</v>
      </c>
      <c r="M51" s="22">
        <f t="shared" si="19"/>
        <v>-370</v>
      </c>
      <c r="N51" s="26">
        <f t="shared" si="49"/>
        <v>1255</v>
      </c>
      <c r="P51" s="71">
        <f t="shared" si="85"/>
        <v>2.0067820958779388E-5</v>
      </c>
      <c r="Q51" s="70">
        <f t="shared" si="86"/>
        <v>0.83037069204555913</v>
      </c>
      <c r="R51" s="70">
        <f t="shared" si="87"/>
        <v>-3489.8001490526822</v>
      </c>
      <c r="S51" s="11">
        <f t="shared" si="55"/>
        <v>3845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78"/>
        <v>5893</v>
      </c>
      <c r="E52" s="4">
        <f t="shared" si="79"/>
        <v>8744</v>
      </c>
      <c r="F52" s="24">
        <f t="shared" si="83"/>
        <v>168.24238359839049</v>
      </c>
      <c r="G52" s="92">
        <f t="shared" si="69"/>
        <v>2.1829976599361586E-3</v>
      </c>
      <c r="H52" s="56">
        <f t="shared" si="84"/>
        <v>1</v>
      </c>
      <c r="I52" s="35">
        <f t="shared" si="80"/>
        <v>-5093</v>
      </c>
      <c r="J52" s="4">
        <f t="shared" si="81"/>
        <v>3424</v>
      </c>
      <c r="K52" s="24">
        <f t="shared" si="82"/>
        <v>8744</v>
      </c>
      <c r="L52" s="35">
        <f t="shared" si="48"/>
        <v>-1101</v>
      </c>
      <c r="M52" s="4">
        <f t="shared" si="19"/>
        <v>-421</v>
      </c>
      <c r="N52" s="24">
        <f t="shared" si="49"/>
        <v>1514</v>
      </c>
      <c r="P52" s="39">
        <f t="shared" si="85"/>
        <v>2.0067820958779388E-5</v>
      </c>
      <c r="Q52" s="38">
        <f t="shared" si="86"/>
        <v>0.86103023723512506</v>
      </c>
      <c r="R52" s="38">
        <f t="shared" si="87"/>
        <v>-3183.4594479495995</v>
      </c>
      <c r="S52" s="12">
        <f t="shared" si="55"/>
        <v>3424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78"/>
        <v>5893</v>
      </c>
      <c r="E53" s="3">
        <f t="shared" si="79"/>
        <v>10571</v>
      </c>
      <c r="F53" s="23">
        <f t="shared" si="83"/>
        <v>168.24238359839049</v>
      </c>
      <c r="G53" s="91">
        <f t="shared" si="69"/>
        <v>2.1829976599361586E-3</v>
      </c>
      <c r="H53" s="55">
        <f t="shared" si="84"/>
        <v>1</v>
      </c>
      <c r="I53" s="8">
        <f t="shared" si="80"/>
        <v>-6470</v>
      </c>
      <c r="J53" s="3">
        <f t="shared" si="81"/>
        <v>2960</v>
      </c>
      <c r="K53" s="37">
        <f t="shared" si="82"/>
        <v>10571</v>
      </c>
      <c r="L53" s="8">
        <f t="shared" si="48"/>
        <v>-1377</v>
      </c>
      <c r="M53" s="3">
        <f t="shared" si="19"/>
        <v>-464</v>
      </c>
      <c r="N53" s="37">
        <f t="shared" si="49"/>
        <v>1827</v>
      </c>
      <c r="P53" s="71">
        <f t="shared" si="85"/>
        <v>2.0067820958779388E-5</v>
      </c>
      <c r="Q53" s="70">
        <f t="shared" si="86"/>
        <v>0.89812973572973154</v>
      </c>
      <c r="R53" s="70">
        <f t="shared" si="87"/>
        <v>-2834.8934069647407</v>
      </c>
      <c r="S53" s="11">
        <f t="shared" si="55"/>
        <v>2960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78"/>
        <v>5893</v>
      </c>
      <c r="E54" s="2">
        <f t="shared" si="79"/>
        <v>12776</v>
      </c>
      <c r="F54" s="24">
        <f t="shared" si="83"/>
        <v>168.24238359839049</v>
      </c>
      <c r="G54" s="92">
        <f t="shared" si="69"/>
        <v>2.1829976599361586E-3</v>
      </c>
      <c r="H54" s="56">
        <f t="shared" si="84"/>
        <v>1</v>
      </c>
      <c r="I54" s="7">
        <f t="shared" si="80"/>
        <v>-8205</v>
      </c>
      <c r="J54" s="2">
        <f t="shared" si="81"/>
        <v>2469</v>
      </c>
      <c r="K54" s="34">
        <f t="shared" si="82"/>
        <v>12776</v>
      </c>
      <c r="L54" s="7">
        <f t="shared" si="48"/>
        <v>-1735</v>
      </c>
      <c r="M54" s="2">
        <f t="shared" si="19"/>
        <v>-491</v>
      </c>
      <c r="N54" s="34">
        <f t="shared" si="49"/>
        <v>2205</v>
      </c>
      <c r="P54" s="39">
        <f t="shared" si="85"/>
        <v>2.0067820958779388E-5</v>
      </c>
      <c r="Q54" s="38">
        <f t="shared" si="86"/>
        <v>0.94298666865950898</v>
      </c>
      <c r="R54" s="38">
        <f t="shared" si="87"/>
        <v>-2450.725608824659</v>
      </c>
      <c r="S54" s="12">
        <f t="shared" si="55"/>
        <v>2469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78"/>
        <v>5893</v>
      </c>
      <c r="E55" s="3">
        <f t="shared" si="79"/>
        <v>15438</v>
      </c>
      <c r="F55" s="23">
        <f t="shared" si="83"/>
        <v>168.24238359839049</v>
      </c>
      <c r="G55" s="91">
        <f t="shared" si="69"/>
        <v>2.1829976599361586E-3</v>
      </c>
      <c r="H55" s="55">
        <f t="shared" si="84"/>
        <v>1</v>
      </c>
      <c r="I55" s="8">
        <f t="shared" si="80"/>
        <v>-10398</v>
      </c>
      <c r="J55" s="3">
        <f t="shared" si="81"/>
        <v>1971</v>
      </c>
      <c r="K55" s="37">
        <f t="shared" si="82"/>
        <v>15438</v>
      </c>
      <c r="L55" s="8">
        <f t="shared" si="48"/>
        <v>-2193</v>
      </c>
      <c r="M55" s="3">
        <f t="shared" si="19"/>
        <v>-498</v>
      </c>
      <c r="N55" s="37">
        <f t="shared" si="49"/>
        <v>2662</v>
      </c>
      <c r="P55" s="71">
        <f t="shared" si="85"/>
        <v>2.0067820958779388E-5</v>
      </c>
      <c r="Q55" s="70">
        <f t="shared" si="86"/>
        <v>0.99720704684704786</v>
      </c>
      <c r="R55" s="70">
        <f t="shared" si="87"/>
        <v>-2044.2032189824606</v>
      </c>
      <c r="S55" s="11">
        <f t="shared" si="55"/>
        <v>1971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78"/>
        <v>5893</v>
      </c>
      <c r="E56" s="2">
        <f t="shared" si="79"/>
        <v>18651</v>
      </c>
      <c r="F56" s="24">
        <f t="shared" si="83"/>
        <v>168.24238359839049</v>
      </c>
      <c r="G56" s="92">
        <f t="shared" si="69"/>
        <v>2.1829976599361586E-3</v>
      </c>
      <c r="H56" s="56">
        <f t="shared" si="84"/>
        <v>1</v>
      </c>
      <c r="I56" s="7">
        <f t="shared" si="80"/>
        <v>-13172</v>
      </c>
      <c r="J56" s="2">
        <f t="shared" si="81"/>
        <v>1493</v>
      </c>
      <c r="K56" s="34">
        <f t="shared" si="82"/>
        <v>18651</v>
      </c>
      <c r="L56" s="7">
        <f t="shared" si="48"/>
        <v>-2774</v>
      </c>
      <c r="M56" s="2">
        <f t="shared" si="19"/>
        <v>-478</v>
      </c>
      <c r="N56" s="34">
        <f t="shared" si="49"/>
        <v>3213</v>
      </c>
      <c r="P56" s="39">
        <f t="shared" si="85"/>
        <v>2.0067820958779388E-5</v>
      </c>
      <c r="Q56" s="38">
        <f t="shared" si="86"/>
        <v>1.062738450296824</v>
      </c>
      <c r="R56" s="38">
        <f t="shared" si="87"/>
        <v>-1631.8851942545282</v>
      </c>
      <c r="S56" s="12">
        <f t="shared" si="55"/>
        <v>1493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78"/>
        <v>5893</v>
      </c>
      <c r="E57" s="3">
        <f t="shared" si="79"/>
        <v>22530</v>
      </c>
      <c r="F57" s="23">
        <f t="shared" si="83"/>
        <v>168.24238359839049</v>
      </c>
      <c r="G57" s="91">
        <f t="shared" si="69"/>
        <v>2.1829976599361586E-3</v>
      </c>
      <c r="H57" s="55">
        <f t="shared" si="84"/>
        <v>1</v>
      </c>
      <c r="I57" s="8">
        <f t="shared" si="80"/>
        <v>-16670</v>
      </c>
      <c r="J57" s="3">
        <f t="shared" si="81"/>
        <v>1062</v>
      </c>
      <c r="K57" s="37">
        <f t="shared" si="82"/>
        <v>22530</v>
      </c>
      <c r="L57" s="8">
        <f t="shared" si="48"/>
        <v>-3498</v>
      </c>
      <c r="M57" s="3">
        <f t="shared" ref="M57:M88" si="88">J57-J56</f>
        <v>-431</v>
      </c>
      <c r="N57" s="37">
        <f t="shared" si="49"/>
        <v>3879</v>
      </c>
      <c r="P57" s="71">
        <f t="shared" si="85"/>
        <v>2.0067820958779388E-5</v>
      </c>
      <c r="Q57" s="70">
        <f t="shared" si="86"/>
        <v>1.1419145799005981</v>
      </c>
      <c r="R57" s="70">
        <f t="shared" si="87"/>
        <v>-1236.1261263429785</v>
      </c>
      <c r="S57" s="11">
        <f t="shared" si="55"/>
        <v>1062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78"/>
        <v>5893</v>
      </c>
      <c r="E58" s="2">
        <f t="shared" si="79"/>
        <v>27214</v>
      </c>
      <c r="F58" s="24">
        <f t="shared" si="83"/>
        <v>168.24238359839049</v>
      </c>
      <c r="G58" s="92">
        <f t="shared" si="69"/>
        <v>2.1829976599361586E-3</v>
      </c>
      <c r="H58" s="56">
        <f t="shared" si="84"/>
        <v>1</v>
      </c>
      <c r="I58" s="7">
        <f t="shared" si="80"/>
        <v>-21055</v>
      </c>
      <c r="J58" s="2">
        <f t="shared" si="81"/>
        <v>702</v>
      </c>
      <c r="K58" s="34">
        <f t="shared" si="82"/>
        <v>27214</v>
      </c>
      <c r="L58" s="7">
        <f t="shared" si="48"/>
        <v>-4385</v>
      </c>
      <c r="M58" s="2">
        <f t="shared" si="88"/>
        <v>-360</v>
      </c>
      <c r="N58" s="34">
        <f t="shared" si="49"/>
        <v>4684</v>
      </c>
      <c r="P58" s="39">
        <f t="shared" si="85"/>
        <v>2.0067820958779388E-5</v>
      </c>
      <c r="Q58" s="38">
        <f t="shared" si="86"/>
        <v>1.2375613364162663</v>
      </c>
      <c r="R58" s="38">
        <f t="shared" si="87"/>
        <v>-879.28060694992837</v>
      </c>
      <c r="S58" s="12">
        <f t="shared" si="55"/>
        <v>702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9">D58+IF(M59&gt;0,M59,0)</f>
        <v>5893</v>
      </c>
      <c r="E59" s="3">
        <f t="shared" ref="E59:E90" si="90">E58+IF(N59&gt;0,N59,0)</f>
        <v>32870</v>
      </c>
      <c r="F59" s="23">
        <f t="shared" si="83"/>
        <v>168.24238359839049</v>
      </c>
      <c r="G59" s="91">
        <f t="shared" si="69"/>
        <v>2.1829976599361586E-3</v>
      </c>
      <c r="H59" s="55">
        <f t="shared" si="84"/>
        <v>1</v>
      </c>
      <c r="I59" s="8">
        <f t="shared" ref="I59:I90" si="91">INT((Z$4*K59+I58)/(1+Y$4*J59))</f>
        <v>-26511</v>
      </c>
      <c r="J59" s="3">
        <f t="shared" ref="J59:J90" si="92">S59</f>
        <v>426</v>
      </c>
      <c r="K59" s="37">
        <f t="shared" ref="K59:K90" si="93">INT((X$4*J59+K58)/(1+W$4+Z$4))</f>
        <v>32870</v>
      </c>
      <c r="L59" s="8">
        <f t="shared" ref="L59:L90" si="94">I59-I58</f>
        <v>-5456</v>
      </c>
      <c r="M59" s="3">
        <f t="shared" si="88"/>
        <v>-276</v>
      </c>
      <c r="N59" s="37">
        <f t="shared" ref="N59:N90" si="95">K59-K58</f>
        <v>5656</v>
      </c>
      <c r="P59" s="71">
        <f t="shared" si="85"/>
        <v>2.0067820958779388E-5</v>
      </c>
      <c r="Q59" s="70">
        <f t="shared" si="86"/>
        <v>1.3530700138639793</v>
      </c>
      <c r="R59" s="70">
        <f t="shared" si="87"/>
        <v>-581.21938425503743</v>
      </c>
      <c r="S59" s="11">
        <f t="shared" si="55"/>
        <v>426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9"/>
        <v>5893</v>
      </c>
      <c r="E60" s="2">
        <f t="shared" si="90"/>
        <v>39701</v>
      </c>
      <c r="F60" s="24">
        <f t="shared" si="83"/>
        <v>168.24238359839049</v>
      </c>
      <c r="G60" s="92">
        <f t="shared" si="69"/>
        <v>2.1829976599361586E-3</v>
      </c>
      <c r="H60" s="56">
        <f t="shared" si="84"/>
        <v>1</v>
      </c>
      <c r="I60" s="7">
        <f t="shared" si="91"/>
        <v>-33243</v>
      </c>
      <c r="J60" s="2">
        <f t="shared" si="92"/>
        <v>235</v>
      </c>
      <c r="K60" s="34">
        <f t="shared" si="93"/>
        <v>39701</v>
      </c>
      <c r="L60" s="7">
        <f t="shared" si="94"/>
        <v>-6732</v>
      </c>
      <c r="M60" s="2">
        <f t="shared" si="88"/>
        <v>-191</v>
      </c>
      <c r="N60" s="34">
        <f t="shared" si="95"/>
        <v>6831</v>
      </c>
      <c r="P60" s="39">
        <f t="shared" si="85"/>
        <v>2.0067820958779388E-5</v>
      </c>
      <c r="Q60" s="38">
        <f t="shared" si="86"/>
        <v>1.4925956602544297</v>
      </c>
      <c r="R60" s="38">
        <f t="shared" si="87"/>
        <v>-352.70578018895435</v>
      </c>
      <c r="S60" s="12">
        <f t="shared" si="55"/>
        <v>235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9"/>
        <v>5893</v>
      </c>
      <c r="E61" s="3">
        <f t="shared" si="90"/>
        <v>47951</v>
      </c>
      <c r="F61" s="23">
        <f t="shared" si="83"/>
        <v>168.24238359839049</v>
      </c>
      <c r="G61" s="91">
        <f t="shared" si="69"/>
        <v>2.1829976599361586E-3</v>
      </c>
      <c r="H61" s="55">
        <f t="shared" si="84"/>
        <v>1</v>
      </c>
      <c r="I61" s="8">
        <f t="shared" si="91"/>
        <v>-41486</v>
      </c>
      <c r="J61" s="3">
        <f t="shared" si="92"/>
        <v>116</v>
      </c>
      <c r="K61" s="37">
        <f t="shared" si="93"/>
        <v>47951</v>
      </c>
      <c r="L61" s="8">
        <f t="shared" si="94"/>
        <v>-8243</v>
      </c>
      <c r="M61" s="3">
        <f t="shared" si="88"/>
        <v>-119</v>
      </c>
      <c r="N61" s="37">
        <f t="shared" si="95"/>
        <v>8250</v>
      </c>
      <c r="P61" s="71">
        <f t="shared" si="85"/>
        <v>2.0067820958779388E-5</v>
      </c>
      <c r="Q61" s="70">
        <f t="shared" si="86"/>
        <v>1.661111182631652</v>
      </c>
      <c r="R61" s="70">
        <f t="shared" si="87"/>
        <v>-194.56774259249829</v>
      </c>
      <c r="S61" s="11">
        <f t="shared" si="55"/>
        <v>116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9"/>
        <v>5893</v>
      </c>
      <c r="E62" s="2">
        <f t="shared" si="90"/>
        <v>57915</v>
      </c>
      <c r="F62" s="24">
        <f t="shared" si="83"/>
        <v>168.24238359839049</v>
      </c>
      <c r="G62" s="92">
        <f t="shared" si="69"/>
        <v>2.1829976599361586E-3</v>
      </c>
      <c r="H62" s="56">
        <f t="shared" si="84"/>
        <v>1</v>
      </c>
      <c r="I62" s="7">
        <f t="shared" si="91"/>
        <v>-51520</v>
      </c>
      <c r="J62" s="2">
        <f t="shared" si="92"/>
        <v>51</v>
      </c>
      <c r="K62" s="34">
        <f t="shared" si="93"/>
        <v>57915</v>
      </c>
      <c r="L62" s="7">
        <f t="shared" si="94"/>
        <v>-10034</v>
      </c>
      <c r="M62" s="2">
        <f t="shared" si="88"/>
        <v>-65</v>
      </c>
      <c r="N62" s="34">
        <f t="shared" si="95"/>
        <v>9964</v>
      </c>
      <c r="P62" s="39">
        <f t="shared" si="85"/>
        <v>2.0067820958779388E-5</v>
      </c>
      <c r="Q62" s="38">
        <f t="shared" si="86"/>
        <v>1.86465025950671</v>
      </c>
      <c r="R62" s="38">
        <f t="shared" si="87"/>
        <v>-96.041949535020436</v>
      </c>
      <c r="S62" s="12">
        <f t="shared" si="55"/>
        <v>51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9"/>
        <v>5893</v>
      </c>
      <c r="E63" s="3">
        <f t="shared" si="90"/>
        <v>69950</v>
      </c>
      <c r="F63" s="23">
        <f t="shared" si="83"/>
        <v>168.24238359839049</v>
      </c>
      <c r="G63" s="91">
        <f t="shared" si="69"/>
        <v>2.1829976599361586E-3</v>
      </c>
      <c r="H63" s="55">
        <f t="shared" si="84"/>
        <v>1</v>
      </c>
      <c r="I63" s="8">
        <f t="shared" si="91"/>
        <v>-63685</v>
      </c>
      <c r="J63" s="3">
        <f t="shared" si="92"/>
        <v>20</v>
      </c>
      <c r="K63" s="37">
        <f t="shared" si="93"/>
        <v>69950</v>
      </c>
      <c r="L63" s="8">
        <f t="shared" si="94"/>
        <v>-12165</v>
      </c>
      <c r="M63" s="3">
        <f t="shared" si="88"/>
        <v>-31</v>
      </c>
      <c r="N63" s="37">
        <f t="shared" si="95"/>
        <v>12035</v>
      </c>
      <c r="P63" s="71">
        <f t="shared" si="85"/>
        <v>2.0067820958779388E-5</v>
      </c>
      <c r="Q63" s="70">
        <f t="shared" si="86"/>
        <v>2.1104707032179872</v>
      </c>
      <c r="R63" s="70">
        <f t="shared" si="87"/>
        <v>-42.225339881776222</v>
      </c>
      <c r="S63" s="11">
        <f t="shared" si="55"/>
        <v>20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9"/>
        <v>5893</v>
      </c>
      <c r="E64" s="2">
        <f t="shared" si="90"/>
        <v>84486</v>
      </c>
      <c r="F64" s="24">
        <f t="shared" si="83"/>
        <v>168.24238359839049</v>
      </c>
      <c r="G64" s="92">
        <f t="shared" si="69"/>
        <v>2.1829976599361586E-3</v>
      </c>
      <c r="H64" s="56">
        <f t="shared" si="84"/>
        <v>1</v>
      </c>
      <c r="I64" s="7">
        <f t="shared" si="91"/>
        <v>-78404</v>
      </c>
      <c r="J64" s="2">
        <f t="shared" si="92"/>
        <v>6</v>
      </c>
      <c r="K64" s="34">
        <f t="shared" si="93"/>
        <v>84486</v>
      </c>
      <c r="L64" s="7">
        <f t="shared" si="94"/>
        <v>-14719</v>
      </c>
      <c r="M64" s="2">
        <f t="shared" si="88"/>
        <v>-14</v>
      </c>
      <c r="N64" s="34">
        <f t="shared" si="95"/>
        <v>14536</v>
      </c>
      <c r="P64" s="39">
        <f t="shared" si="85"/>
        <v>2.0067820958779388E-5</v>
      </c>
      <c r="Q64" s="38">
        <f t="shared" si="86"/>
        <v>2.4073429896236456</v>
      </c>
      <c r="R64" s="38">
        <f t="shared" si="87"/>
        <v>-16.558956816382832</v>
      </c>
      <c r="S64" s="12">
        <f t="shared" si="55"/>
        <v>6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9"/>
        <v>5893</v>
      </c>
      <c r="E65" s="3">
        <f t="shared" si="90"/>
        <v>102042</v>
      </c>
      <c r="F65" s="23">
        <f t="shared" si="83"/>
        <v>168.24238359839049</v>
      </c>
      <c r="G65" s="91">
        <f t="shared" si="69"/>
        <v>2.1829976599361586E-3</v>
      </c>
      <c r="H65" s="55">
        <f t="shared" si="84"/>
        <v>1</v>
      </c>
      <c r="I65" s="8">
        <f t="shared" si="91"/>
        <v>-96193</v>
      </c>
      <c r="J65" s="3">
        <f t="shared" si="92"/>
        <v>1</v>
      </c>
      <c r="K65" s="37">
        <f t="shared" si="93"/>
        <v>102042</v>
      </c>
      <c r="L65" s="8">
        <f t="shared" si="94"/>
        <v>-17789</v>
      </c>
      <c r="M65" s="3">
        <f t="shared" si="88"/>
        <v>-5</v>
      </c>
      <c r="N65" s="37">
        <f t="shared" si="95"/>
        <v>17556</v>
      </c>
      <c r="P65" s="71">
        <f t="shared" si="85"/>
        <v>2.0067820958779388E-5</v>
      </c>
      <c r="Q65" s="70">
        <f t="shared" si="86"/>
        <v>2.7659597112342431</v>
      </c>
      <c r="R65" s="70">
        <f t="shared" si="87"/>
        <v>-4.9676870449148502</v>
      </c>
      <c r="S65" s="11">
        <f t="shared" si="55"/>
        <v>1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9"/>
        <v>5893</v>
      </c>
      <c r="E66" s="2">
        <f t="shared" si="90"/>
        <v>123246</v>
      </c>
      <c r="F66" s="24">
        <f t="shared" si="83"/>
        <v>168.24238359839049</v>
      </c>
      <c r="G66" s="92">
        <f t="shared" si="69"/>
        <v>2.1829976599361586E-3</v>
      </c>
      <c r="H66" s="56">
        <f t="shared" si="84"/>
        <v>1</v>
      </c>
      <c r="I66" s="7">
        <f t="shared" si="91"/>
        <v>-117681</v>
      </c>
      <c r="J66" s="2">
        <f t="shared" si="92"/>
        <v>0</v>
      </c>
      <c r="K66" s="34">
        <f t="shared" si="93"/>
        <v>123246</v>
      </c>
      <c r="L66" s="7">
        <f t="shared" si="94"/>
        <v>-21488</v>
      </c>
      <c r="M66" s="2">
        <f t="shared" si="88"/>
        <v>-1</v>
      </c>
      <c r="N66" s="34">
        <f t="shared" si="95"/>
        <v>21204</v>
      </c>
      <c r="P66" s="39">
        <f t="shared" si="85"/>
        <v>2.0067820958779388E-5</v>
      </c>
      <c r="Q66" s="38">
        <f t="shared" si="86"/>
        <v>3.1990840951117185</v>
      </c>
      <c r="R66" s="38">
        <f t="shared" si="87"/>
        <v>-0.82794784081914163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9"/>
        <v>5893</v>
      </c>
      <c r="E67" s="3">
        <f t="shared" si="90"/>
        <v>148857</v>
      </c>
      <c r="F67" s="23">
        <f t="shared" si="83"/>
        <v>168.24238359839049</v>
      </c>
      <c r="G67" s="91">
        <f t="shared" si="69"/>
        <v>2.1829976599361586E-3</v>
      </c>
      <c r="H67" s="55">
        <f t="shared" si="84"/>
        <v>1</v>
      </c>
      <c r="I67" s="8">
        <f t="shared" si="91"/>
        <v>-143634</v>
      </c>
      <c r="J67" s="3">
        <f t="shared" si="92"/>
        <v>0</v>
      </c>
      <c r="K67" s="37">
        <f t="shared" si="93"/>
        <v>148857</v>
      </c>
      <c r="L67" s="8">
        <f t="shared" si="94"/>
        <v>-25953</v>
      </c>
      <c r="M67" s="3">
        <f t="shared" si="88"/>
        <v>0</v>
      </c>
      <c r="N67" s="37">
        <f t="shared" si="95"/>
        <v>25611</v>
      </c>
      <c r="P67" s="71">
        <f t="shared" si="85"/>
        <v>2.0067820958779388E-5</v>
      </c>
      <c r="Q67" s="70">
        <f t="shared" si="86"/>
        <v>3.7221588822836704</v>
      </c>
      <c r="R67" s="70">
        <f t="shared" si="87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9"/>
        <v>5893</v>
      </c>
      <c r="E68" s="2">
        <f t="shared" si="90"/>
        <v>179790</v>
      </c>
      <c r="F68" s="24">
        <f t="shared" si="83"/>
        <v>168.24238359839049</v>
      </c>
      <c r="G68" s="92">
        <f t="shared" ref="G68:G99" si="96">D68/U$3</f>
        <v>2.1829976599361586E-3</v>
      </c>
      <c r="H68" s="56">
        <f t="shared" si="84"/>
        <v>1</v>
      </c>
      <c r="I68" s="7">
        <f t="shared" si="91"/>
        <v>-174980</v>
      </c>
      <c r="J68" s="2">
        <f t="shared" si="92"/>
        <v>0</v>
      </c>
      <c r="K68" s="34">
        <f t="shared" si="93"/>
        <v>179790</v>
      </c>
      <c r="L68" s="7">
        <f t="shared" si="94"/>
        <v>-31346</v>
      </c>
      <c r="M68" s="2">
        <f t="shared" si="88"/>
        <v>0</v>
      </c>
      <c r="N68" s="34">
        <f t="shared" si="95"/>
        <v>30933</v>
      </c>
      <c r="P68" s="39">
        <f t="shared" si="85"/>
        <v>2.0067820958779388E-5</v>
      </c>
      <c r="Q68" s="38">
        <f t="shared" si="86"/>
        <v>4.3539035410349696</v>
      </c>
      <c r="R68" s="38">
        <f t="shared" si="87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9"/>
        <v>5893</v>
      </c>
      <c r="E69" s="3">
        <f t="shared" si="90"/>
        <v>217151</v>
      </c>
      <c r="F69" s="23">
        <f t="shared" si="83"/>
        <v>168.24238359839049</v>
      </c>
      <c r="G69" s="91">
        <f t="shared" si="96"/>
        <v>2.1829976599361586E-3</v>
      </c>
      <c r="H69" s="55">
        <f t="shared" si="84"/>
        <v>1</v>
      </c>
      <c r="I69" s="8">
        <f t="shared" si="91"/>
        <v>-212840</v>
      </c>
      <c r="J69" s="3">
        <f t="shared" si="92"/>
        <v>0</v>
      </c>
      <c r="K69" s="37">
        <f t="shared" si="93"/>
        <v>217151</v>
      </c>
      <c r="L69" s="8">
        <f t="shared" si="94"/>
        <v>-37860</v>
      </c>
      <c r="M69" s="3">
        <f t="shared" si="88"/>
        <v>0</v>
      </c>
      <c r="N69" s="37">
        <f t="shared" si="95"/>
        <v>37361</v>
      </c>
      <c r="P69" s="71">
        <f t="shared" si="85"/>
        <v>2.0067820958779388E-5</v>
      </c>
      <c r="Q69" s="70">
        <f t="shared" si="86"/>
        <v>5.1169242118754124</v>
      </c>
      <c r="R69" s="70">
        <f t="shared" si="87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9"/>
        <v>5893</v>
      </c>
      <c r="E70" s="2">
        <f t="shared" si="90"/>
        <v>262276</v>
      </c>
      <c r="F70" s="24">
        <f t="shared" si="83"/>
        <v>168.24238359839049</v>
      </c>
      <c r="G70" s="92">
        <f t="shared" si="96"/>
        <v>2.1829976599361586E-3</v>
      </c>
      <c r="H70" s="56">
        <f t="shared" si="84"/>
        <v>1</v>
      </c>
      <c r="I70" s="7">
        <f t="shared" si="91"/>
        <v>-258567</v>
      </c>
      <c r="J70" s="2">
        <f t="shared" si="92"/>
        <v>0</v>
      </c>
      <c r="K70" s="34">
        <f t="shared" si="93"/>
        <v>262276</v>
      </c>
      <c r="L70" s="7">
        <f t="shared" si="94"/>
        <v>-45727</v>
      </c>
      <c r="M70" s="2">
        <f t="shared" si="88"/>
        <v>0</v>
      </c>
      <c r="N70" s="34">
        <f t="shared" si="95"/>
        <v>45125</v>
      </c>
      <c r="P70" s="39">
        <f t="shared" si="85"/>
        <v>2.0067820958779388E-5</v>
      </c>
      <c r="Q70" s="38">
        <f t="shared" si="86"/>
        <v>6.0385071687743554</v>
      </c>
      <c r="R70" s="38">
        <f t="shared" si="87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9"/>
        <v>5893</v>
      </c>
      <c r="E71" s="3">
        <f t="shared" si="90"/>
        <v>316778</v>
      </c>
      <c r="F71" s="23">
        <f t="shared" si="83"/>
        <v>168.24238359839049</v>
      </c>
      <c r="G71" s="91">
        <f t="shared" si="96"/>
        <v>2.1829976599361586E-3</v>
      </c>
      <c r="H71" s="55">
        <f t="shared" si="84"/>
        <v>1</v>
      </c>
      <c r="I71" s="8">
        <f t="shared" si="91"/>
        <v>-313796</v>
      </c>
      <c r="J71" s="3">
        <f t="shared" si="92"/>
        <v>0</v>
      </c>
      <c r="K71" s="37">
        <f t="shared" si="93"/>
        <v>316778</v>
      </c>
      <c r="L71" s="8">
        <f t="shared" si="94"/>
        <v>-55229</v>
      </c>
      <c r="M71" s="3">
        <f t="shared" si="88"/>
        <v>0</v>
      </c>
      <c r="N71" s="37">
        <f t="shared" si="95"/>
        <v>54502</v>
      </c>
      <c r="P71" s="71">
        <f t="shared" si="85"/>
        <v>2.0067820958779388E-5</v>
      </c>
      <c r="Q71" s="70">
        <f t="shared" si="86"/>
        <v>7.15159048721695</v>
      </c>
      <c r="R71" s="70">
        <f t="shared" si="87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9"/>
        <v>5893</v>
      </c>
      <c r="E72" s="2">
        <f t="shared" si="90"/>
        <v>382606</v>
      </c>
      <c r="F72" s="24">
        <f t="shared" si="83"/>
        <v>168.24238359839049</v>
      </c>
      <c r="G72" s="92">
        <f t="shared" si="96"/>
        <v>2.1829976599361586E-3</v>
      </c>
      <c r="H72" s="56">
        <f t="shared" ref="H72:H103" si="97">D72/D71</f>
        <v>1</v>
      </c>
      <c r="I72" s="7">
        <f t="shared" si="91"/>
        <v>-380502</v>
      </c>
      <c r="J72" s="2">
        <f t="shared" si="92"/>
        <v>0</v>
      </c>
      <c r="K72" s="34">
        <f t="shared" si="93"/>
        <v>382606</v>
      </c>
      <c r="L72" s="7">
        <f t="shared" si="94"/>
        <v>-66706</v>
      </c>
      <c r="M72" s="2">
        <f t="shared" si="88"/>
        <v>0</v>
      </c>
      <c r="N72" s="34">
        <f t="shared" si="95"/>
        <v>65828</v>
      </c>
      <c r="P72" s="39">
        <f t="shared" si="85"/>
        <v>2.0067820958779388E-5</v>
      </c>
      <c r="Q72" s="38">
        <f t="shared" si="86"/>
        <v>8.4959712024634033</v>
      </c>
      <c r="R72" s="38">
        <f t="shared" si="87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9"/>
        <v>5893</v>
      </c>
      <c r="E73" s="3">
        <f t="shared" si="90"/>
        <v>462113</v>
      </c>
      <c r="F73" s="23">
        <f t="shared" si="83"/>
        <v>168.24238359839049</v>
      </c>
      <c r="G73" s="91">
        <f t="shared" si="96"/>
        <v>2.1829976599361586E-3</v>
      </c>
      <c r="H73" s="55">
        <f t="shared" si="97"/>
        <v>1</v>
      </c>
      <c r="I73" s="8">
        <f t="shared" si="91"/>
        <v>-461069</v>
      </c>
      <c r="J73" s="3">
        <f t="shared" si="92"/>
        <v>0</v>
      </c>
      <c r="K73" s="37">
        <f t="shared" si="93"/>
        <v>462113</v>
      </c>
      <c r="L73" s="8">
        <f t="shared" si="94"/>
        <v>-80567</v>
      </c>
      <c r="M73" s="3">
        <f t="shared" si="88"/>
        <v>0</v>
      </c>
      <c r="N73" s="37">
        <f t="shared" si="95"/>
        <v>79507</v>
      </c>
      <c r="P73" s="71">
        <f t="shared" si="85"/>
        <v>2.0067820958779388E-5</v>
      </c>
      <c r="Q73" s="70">
        <f t="shared" si="86"/>
        <v>10.119724625765949</v>
      </c>
      <c r="R73" s="70">
        <f t="shared" si="87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9"/>
        <v>5893</v>
      </c>
      <c r="E74" s="2">
        <f t="shared" si="90"/>
        <v>558142</v>
      </c>
      <c r="F74" s="24">
        <f t="shared" si="83"/>
        <v>168.24238359839049</v>
      </c>
      <c r="G74" s="92">
        <f t="shared" si="96"/>
        <v>2.1829976599361586E-3</v>
      </c>
      <c r="H74" s="56">
        <f t="shared" si="97"/>
        <v>1</v>
      </c>
      <c r="I74" s="7">
        <f t="shared" si="91"/>
        <v>-558378</v>
      </c>
      <c r="J74" s="2">
        <f t="shared" si="92"/>
        <v>0</v>
      </c>
      <c r="K74" s="34">
        <f t="shared" si="93"/>
        <v>558142</v>
      </c>
      <c r="L74" s="7">
        <f t="shared" si="94"/>
        <v>-97309</v>
      </c>
      <c r="M74" s="2">
        <f t="shared" si="88"/>
        <v>0</v>
      </c>
      <c r="N74" s="34">
        <f t="shared" si="95"/>
        <v>96029</v>
      </c>
      <c r="P74" s="39">
        <f t="shared" si="85"/>
        <v>2.0067820958779388E-5</v>
      </c>
      <c r="Q74" s="38">
        <f t="shared" si="86"/>
        <v>12.080883548587559</v>
      </c>
      <c r="R74" s="38">
        <f t="shared" si="87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9"/>
        <v>5893</v>
      </c>
      <c r="E75" s="3">
        <f t="shared" si="90"/>
        <v>674127</v>
      </c>
      <c r="F75" s="23">
        <f t="shared" si="83"/>
        <v>168.24238359839049</v>
      </c>
      <c r="G75" s="91">
        <f t="shared" si="96"/>
        <v>2.1829976599361586E-3</v>
      </c>
      <c r="H75" s="55">
        <f t="shared" si="97"/>
        <v>1</v>
      </c>
      <c r="I75" s="8">
        <f t="shared" si="91"/>
        <v>-675909</v>
      </c>
      <c r="J75" s="3">
        <f t="shared" si="92"/>
        <v>0</v>
      </c>
      <c r="K75" s="37">
        <f t="shared" si="93"/>
        <v>674127</v>
      </c>
      <c r="L75" s="8">
        <f t="shared" si="94"/>
        <v>-117531</v>
      </c>
      <c r="M75" s="3">
        <f t="shared" si="88"/>
        <v>0</v>
      </c>
      <c r="N75" s="37">
        <f t="shared" si="95"/>
        <v>115985</v>
      </c>
      <c r="P75" s="71">
        <f t="shared" si="85"/>
        <v>2.0067820958779388E-5</v>
      </c>
      <c r="Q75" s="70">
        <f t="shared" si="86"/>
        <v>14.449576761104051</v>
      </c>
      <c r="R75" s="70">
        <f t="shared" si="87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9"/>
        <v>5893</v>
      </c>
      <c r="E76" s="2">
        <f t="shared" si="90"/>
        <v>814214</v>
      </c>
      <c r="F76" s="24">
        <f t="shared" si="83"/>
        <v>168.24238359839049</v>
      </c>
      <c r="G76" s="92">
        <f t="shared" si="96"/>
        <v>2.1829976599361586E-3</v>
      </c>
      <c r="H76" s="56">
        <f t="shared" si="97"/>
        <v>1</v>
      </c>
      <c r="I76" s="7">
        <f t="shared" si="91"/>
        <v>-817863</v>
      </c>
      <c r="J76" s="2">
        <f t="shared" si="92"/>
        <v>0</v>
      </c>
      <c r="K76" s="34">
        <f t="shared" si="93"/>
        <v>814214</v>
      </c>
      <c r="L76" s="7">
        <f t="shared" si="94"/>
        <v>-141954</v>
      </c>
      <c r="M76" s="2">
        <f t="shared" si="88"/>
        <v>0</v>
      </c>
      <c r="N76" s="34">
        <f t="shared" si="95"/>
        <v>140087</v>
      </c>
      <c r="P76" s="39">
        <f t="shared" si="85"/>
        <v>2.0067820958779388E-5</v>
      </c>
      <c r="Q76" s="38">
        <f t="shared" si="86"/>
        <v>17.310513383780098</v>
      </c>
      <c r="R76" s="38">
        <f t="shared" si="87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9"/>
        <v>5893</v>
      </c>
      <c r="E77" s="3">
        <f t="shared" si="90"/>
        <v>983412</v>
      </c>
      <c r="F77" s="23">
        <f t="shared" si="83"/>
        <v>168.24238359839049</v>
      </c>
      <c r="G77" s="91">
        <f t="shared" si="96"/>
        <v>2.1829976599361586E-3</v>
      </c>
      <c r="H77" s="55">
        <f t="shared" si="97"/>
        <v>1</v>
      </c>
      <c r="I77" s="8">
        <f t="shared" si="91"/>
        <v>-989316</v>
      </c>
      <c r="J77" s="3">
        <f t="shared" si="92"/>
        <v>0</v>
      </c>
      <c r="K77" s="37">
        <f t="shared" si="93"/>
        <v>983412</v>
      </c>
      <c r="L77" s="8">
        <f t="shared" si="94"/>
        <v>-171453</v>
      </c>
      <c r="M77" s="3">
        <f t="shared" si="88"/>
        <v>0</v>
      </c>
      <c r="N77" s="37">
        <f t="shared" si="95"/>
        <v>169198</v>
      </c>
      <c r="P77" s="71">
        <f t="shared" si="85"/>
        <v>2.0067820958779388E-5</v>
      </c>
      <c r="Q77" s="70">
        <f t="shared" si="86"/>
        <v>20.765955154919368</v>
      </c>
      <c r="R77" s="70">
        <f t="shared" si="87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9"/>
        <v>5893</v>
      </c>
      <c r="E78" s="2">
        <f t="shared" si="90"/>
        <v>1187770</v>
      </c>
      <c r="F78" s="24">
        <f t="shared" si="83"/>
        <v>168.24238359839049</v>
      </c>
      <c r="G78" s="92">
        <f t="shared" si="96"/>
        <v>2.1829976599361586E-3</v>
      </c>
      <c r="H78" s="56">
        <f t="shared" si="97"/>
        <v>1</v>
      </c>
      <c r="I78" s="7">
        <f t="shared" si="91"/>
        <v>-1196398</v>
      </c>
      <c r="J78" s="2">
        <f t="shared" si="92"/>
        <v>0</v>
      </c>
      <c r="K78" s="34">
        <f t="shared" si="93"/>
        <v>1187770</v>
      </c>
      <c r="L78" s="7">
        <f t="shared" si="94"/>
        <v>-207082</v>
      </c>
      <c r="M78" s="2">
        <f t="shared" si="88"/>
        <v>0</v>
      </c>
      <c r="N78" s="34">
        <f t="shared" si="95"/>
        <v>204358</v>
      </c>
      <c r="P78" s="39">
        <f t="shared" si="85"/>
        <v>2.0067820958779388E-5</v>
      </c>
      <c r="Q78" s="38">
        <f t="shared" si="86"/>
        <v>24.939460959989212</v>
      </c>
      <c r="R78" s="38">
        <f t="shared" si="87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9"/>
        <v>5893</v>
      </c>
      <c r="E79" s="3">
        <f t="shared" si="90"/>
        <v>1434595</v>
      </c>
      <c r="F79" s="23">
        <f t="shared" si="83"/>
        <v>168.24238359839049</v>
      </c>
      <c r="G79" s="91">
        <f t="shared" si="96"/>
        <v>2.1829976599361586E-3</v>
      </c>
      <c r="H79" s="55">
        <f t="shared" si="97"/>
        <v>1</v>
      </c>
      <c r="I79" s="8">
        <f t="shared" si="91"/>
        <v>-1446512</v>
      </c>
      <c r="J79" s="3">
        <f t="shared" si="92"/>
        <v>0</v>
      </c>
      <c r="K79" s="37">
        <f t="shared" si="93"/>
        <v>1434595</v>
      </c>
      <c r="L79" s="8">
        <f t="shared" si="94"/>
        <v>-250114</v>
      </c>
      <c r="M79" s="3">
        <f t="shared" si="88"/>
        <v>0</v>
      </c>
      <c r="N79" s="37">
        <f t="shared" si="95"/>
        <v>246825</v>
      </c>
      <c r="P79" s="71">
        <f t="shared" si="85"/>
        <v>2.0067820958779388E-5</v>
      </c>
      <c r="Q79" s="70">
        <f t="shared" si="86"/>
        <v>29.980245549805055</v>
      </c>
      <c r="R79" s="70">
        <f t="shared" si="87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9"/>
        <v>5893</v>
      </c>
      <c r="E80" s="2">
        <f t="shared" si="90"/>
        <v>1732711</v>
      </c>
      <c r="F80" s="24">
        <f t="shared" si="83"/>
        <v>168.24238359839049</v>
      </c>
      <c r="G80" s="92">
        <f t="shared" si="96"/>
        <v>2.1829976599361586E-3</v>
      </c>
      <c r="H80" s="56">
        <f t="shared" si="97"/>
        <v>1</v>
      </c>
      <c r="I80" s="7">
        <f t="shared" si="91"/>
        <v>-1748601</v>
      </c>
      <c r="J80" s="2">
        <f t="shared" si="92"/>
        <v>0</v>
      </c>
      <c r="K80" s="34">
        <f t="shared" si="93"/>
        <v>1732711</v>
      </c>
      <c r="L80" s="7">
        <f t="shared" si="94"/>
        <v>-302089</v>
      </c>
      <c r="M80" s="2">
        <f t="shared" si="88"/>
        <v>0</v>
      </c>
      <c r="N80" s="34">
        <f t="shared" si="95"/>
        <v>298116</v>
      </c>
      <c r="P80" s="39">
        <f t="shared" si="85"/>
        <v>2.0067820958779388E-5</v>
      </c>
      <c r="Q80" s="38">
        <f t="shared" si="86"/>
        <v>36.068518414555001</v>
      </c>
      <c r="R80" s="38">
        <f t="shared" si="87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9"/>
        <v>5893</v>
      </c>
      <c r="E81" s="3">
        <f t="shared" si="90"/>
        <v>2092777</v>
      </c>
      <c r="F81" s="23">
        <f t="shared" si="83"/>
        <v>168.24238359839049</v>
      </c>
      <c r="G81" s="91">
        <f t="shared" si="96"/>
        <v>2.1829976599361586E-3</v>
      </c>
      <c r="H81" s="55">
        <f t="shared" si="97"/>
        <v>1</v>
      </c>
      <c r="I81" s="8">
        <f t="shared" si="91"/>
        <v>-2113465</v>
      </c>
      <c r="J81" s="3">
        <f t="shared" si="92"/>
        <v>0</v>
      </c>
      <c r="K81" s="37">
        <f t="shared" si="93"/>
        <v>2092777</v>
      </c>
      <c r="L81" s="8">
        <f t="shared" si="94"/>
        <v>-364864</v>
      </c>
      <c r="M81" s="3">
        <f t="shared" si="88"/>
        <v>0</v>
      </c>
      <c r="N81" s="37">
        <f t="shared" si="95"/>
        <v>360066</v>
      </c>
      <c r="P81" s="71">
        <f t="shared" ref="P81:P112" si="98">Y$4*((1+W$4-X$4)*(1+W$4+Z$4)-X$4)</f>
        <v>2.0067820958779388E-5</v>
      </c>
      <c r="Q81" s="70">
        <f t="shared" ref="Q81:Q112" si="99">(1+W$4-X$4)*(1+W$4+Z$4)-Y$4*((Z$4*K80)+((I80+J80)*(1+W$4+Z$4)))</f>
        <v>43.421964044918269</v>
      </c>
      <c r="R81" s="70">
        <f t="shared" ref="R81:R112" si="100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9"/>
        <v>5893</v>
      </c>
      <c r="E82" s="2">
        <f t="shared" si="90"/>
        <v>2527667</v>
      </c>
      <c r="F82" s="24">
        <f t="shared" si="83"/>
        <v>168.24238359839049</v>
      </c>
      <c r="G82" s="92">
        <f t="shared" si="96"/>
        <v>2.1829976599361586E-3</v>
      </c>
      <c r="H82" s="56">
        <f t="shared" si="97"/>
        <v>1</v>
      </c>
      <c r="I82" s="7">
        <f t="shared" si="91"/>
        <v>-2554150</v>
      </c>
      <c r="J82" s="2">
        <f t="shared" si="92"/>
        <v>0</v>
      </c>
      <c r="K82" s="34">
        <f t="shared" si="93"/>
        <v>2527667</v>
      </c>
      <c r="L82" s="7">
        <f t="shared" si="94"/>
        <v>-440685</v>
      </c>
      <c r="M82" s="2">
        <f t="shared" si="88"/>
        <v>0</v>
      </c>
      <c r="N82" s="34">
        <f t="shared" si="95"/>
        <v>434890</v>
      </c>
      <c r="P82" s="39">
        <f t="shared" si="98"/>
        <v>2.0067820958779388E-5</v>
      </c>
      <c r="Q82" s="38">
        <f t="shared" si="99"/>
        <v>52.303480278147035</v>
      </c>
      <c r="R82" s="38">
        <f t="shared" si="100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9"/>
        <v>5893</v>
      </c>
      <c r="E83" s="3">
        <f t="shared" si="90"/>
        <v>3052930</v>
      </c>
      <c r="F83" s="23">
        <f t="shared" si="83"/>
        <v>168.24238359839049</v>
      </c>
      <c r="G83" s="91">
        <f t="shared" si="96"/>
        <v>2.1829976599361586E-3</v>
      </c>
      <c r="H83" s="55">
        <f t="shared" si="97"/>
        <v>1</v>
      </c>
      <c r="I83" s="8">
        <f t="shared" si="91"/>
        <v>-3086412</v>
      </c>
      <c r="J83" s="3">
        <f t="shared" si="92"/>
        <v>0</v>
      </c>
      <c r="K83" s="37">
        <f t="shared" si="93"/>
        <v>3052930</v>
      </c>
      <c r="L83" s="8">
        <f t="shared" si="94"/>
        <v>-532262</v>
      </c>
      <c r="M83" s="3">
        <f t="shared" si="88"/>
        <v>0</v>
      </c>
      <c r="N83" s="37">
        <f t="shared" si="95"/>
        <v>525263</v>
      </c>
      <c r="P83" s="71">
        <f t="shared" si="98"/>
        <v>2.0067820958779388E-5</v>
      </c>
      <c r="Q83" s="70">
        <f t="shared" si="99"/>
        <v>63.030630846735022</v>
      </c>
      <c r="R83" s="70">
        <f t="shared" si="100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9"/>
        <v>5893</v>
      </c>
      <c r="E84" s="2">
        <f t="shared" si="90"/>
        <v>3687345</v>
      </c>
      <c r="F84" s="24">
        <f t="shared" si="83"/>
        <v>168.24238359839049</v>
      </c>
      <c r="G84" s="92">
        <f t="shared" si="96"/>
        <v>2.1829976599361586E-3</v>
      </c>
      <c r="H84" s="56">
        <f t="shared" si="97"/>
        <v>1</v>
      </c>
      <c r="I84" s="7">
        <f t="shared" si="91"/>
        <v>-3729281</v>
      </c>
      <c r="J84" s="2">
        <f t="shared" si="92"/>
        <v>0</v>
      </c>
      <c r="K84" s="34">
        <f t="shared" si="93"/>
        <v>3687345</v>
      </c>
      <c r="L84" s="7">
        <f t="shared" si="94"/>
        <v>-642869</v>
      </c>
      <c r="M84" s="2">
        <f t="shared" si="88"/>
        <v>0</v>
      </c>
      <c r="N84" s="34">
        <f t="shared" si="95"/>
        <v>634415</v>
      </c>
      <c r="P84" s="39">
        <f t="shared" si="98"/>
        <v>2.0067820958779388E-5</v>
      </c>
      <c r="Q84" s="38">
        <f t="shared" si="99"/>
        <v>75.986948981449046</v>
      </c>
      <c r="R84" s="38">
        <f t="shared" si="100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9"/>
        <v>5893</v>
      </c>
      <c r="E85" s="3">
        <f t="shared" si="90"/>
        <v>4453595</v>
      </c>
      <c r="F85" s="23">
        <f t="shared" si="83"/>
        <v>168.24238359839049</v>
      </c>
      <c r="G85" s="91">
        <f t="shared" si="96"/>
        <v>2.1829976599361586E-3</v>
      </c>
      <c r="H85" s="55">
        <f t="shared" si="97"/>
        <v>1</v>
      </c>
      <c r="I85" s="8">
        <f t="shared" si="91"/>
        <v>-4505741</v>
      </c>
      <c r="J85" s="3">
        <f t="shared" si="92"/>
        <v>0</v>
      </c>
      <c r="K85" s="37">
        <f t="shared" si="93"/>
        <v>4453595</v>
      </c>
      <c r="L85" s="8">
        <f t="shared" si="94"/>
        <v>-776460</v>
      </c>
      <c r="M85" s="3">
        <f t="shared" si="88"/>
        <v>0</v>
      </c>
      <c r="N85" s="37">
        <f t="shared" si="95"/>
        <v>766250</v>
      </c>
      <c r="P85" s="71">
        <f t="shared" si="98"/>
        <v>2.0067820958779388E-5</v>
      </c>
      <c r="Q85" s="70">
        <f t="shared" si="99"/>
        <v>91.635659574771182</v>
      </c>
      <c r="R85" s="70">
        <f t="shared" si="100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9"/>
        <v>5893</v>
      </c>
      <c r="E86" s="2">
        <f t="shared" si="90"/>
        <v>5379076</v>
      </c>
      <c r="F86" s="24">
        <f t="shared" si="83"/>
        <v>168.24238359839049</v>
      </c>
      <c r="G86" s="92">
        <f t="shared" si="96"/>
        <v>2.1829976599361586E-3</v>
      </c>
      <c r="H86" s="56">
        <f t="shared" si="97"/>
        <v>1</v>
      </c>
      <c r="I86" s="7">
        <f t="shared" si="91"/>
        <v>-5443553</v>
      </c>
      <c r="J86" s="2">
        <f t="shared" si="92"/>
        <v>0</v>
      </c>
      <c r="K86" s="34">
        <f t="shared" si="93"/>
        <v>5379076</v>
      </c>
      <c r="L86" s="7">
        <f t="shared" si="94"/>
        <v>-937812</v>
      </c>
      <c r="M86" s="2">
        <f t="shared" si="88"/>
        <v>0</v>
      </c>
      <c r="N86" s="34">
        <f t="shared" si="95"/>
        <v>925481</v>
      </c>
      <c r="P86" s="39">
        <f t="shared" si="98"/>
        <v>2.0067820958779388E-5</v>
      </c>
      <c r="Q86" s="38">
        <f t="shared" si="99"/>
        <v>110.5362442206668</v>
      </c>
      <c r="R86" s="38">
        <f t="shared" si="100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9"/>
        <v>5893</v>
      </c>
      <c r="E87" s="3">
        <f t="shared" si="90"/>
        <v>6496877</v>
      </c>
      <c r="F87" s="23">
        <f t="shared" si="83"/>
        <v>168.24238359839049</v>
      </c>
      <c r="G87" s="91">
        <f t="shared" si="96"/>
        <v>2.1829976599361586E-3</v>
      </c>
      <c r="H87" s="55">
        <f t="shared" si="97"/>
        <v>1</v>
      </c>
      <c r="I87" s="8">
        <f t="shared" si="91"/>
        <v>-6576248</v>
      </c>
      <c r="J87" s="3">
        <f t="shared" si="92"/>
        <v>0</v>
      </c>
      <c r="K87" s="37">
        <f t="shared" si="93"/>
        <v>6496877</v>
      </c>
      <c r="L87" s="8">
        <f t="shared" si="94"/>
        <v>-1132695</v>
      </c>
      <c r="M87" s="3">
        <f t="shared" si="88"/>
        <v>0</v>
      </c>
      <c r="N87" s="37">
        <f t="shared" si="95"/>
        <v>1117801</v>
      </c>
      <c r="P87" s="71">
        <f t="shared" si="98"/>
        <v>2.0067820958779388E-5</v>
      </c>
      <c r="Q87" s="70">
        <f t="shared" si="99"/>
        <v>133.36446118843156</v>
      </c>
      <c r="R87" s="70">
        <f t="shared" si="100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9"/>
        <v>5893</v>
      </c>
      <c r="E88" s="2">
        <f t="shared" si="90"/>
        <v>7846964</v>
      </c>
      <c r="F88" s="24">
        <f t="shared" si="83"/>
        <v>168.24238359839049</v>
      </c>
      <c r="G88" s="92">
        <f t="shared" si="96"/>
        <v>2.1829976599361586E-3</v>
      </c>
      <c r="H88" s="56">
        <f t="shared" si="97"/>
        <v>1</v>
      </c>
      <c r="I88" s="7">
        <f t="shared" si="91"/>
        <v>-7944323</v>
      </c>
      <c r="J88" s="2">
        <f t="shared" si="92"/>
        <v>0</v>
      </c>
      <c r="K88" s="34">
        <f t="shared" si="93"/>
        <v>7846964</v>
      </c>
      <c r="L88" s="7">
        <f t="shared" si="94"/>
        <v>-1368075</v>
      </c>
      <c r="M88" s="2">
        <f t="shared" si="88"/>
        <v>0</v>
      </c>
      <c r="N88" s="34">
        <f t="shared" si="95"/>
        <v>1350087</v>
      </c>
      <c r="P88" s="39">
        <f t="shared" si="98"/>
        <v>2.0067820958779388E-5</v>
      </c>
      <c r="Q88" s="38">
        <f t="shared" si="99"/>
        <v>160.93651726621042</v>
      </c>
      <c r="R88" s="38">
        <f t="shared" si="100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9"/>
        <v>5893</v>
      </c>
      <c r="E89" s="3">
        <f t="shared" si="90"/>
        <v>9477606</v>
      </c>
      <c r="F89" s="23">
        <f t="shared" si="83"/>
        <v>168.24238359839049</v>
      </c>
      <c r="G89" s="91">
        <f t="shared" si="96"/>
        <v>2.1829976599361586E-3</v>
      </c>
      <c r="H89" s="55">
        <f t="shared" si="97"/>
        <v>1</v>
      </c>
      <c r="I89" s="8">
        <f t="shared" si="91"/>
        <v>-9596691</v>
      </c>
      <c r="J89" s="3">
        <f t="shared" si="92"/>
        <v>0</v>
      </c>
      <c r="K89" s="37">
        <f t="shared" si="93"/>
        <v>9477606</v>
      </c>
      <c r="L89" s="8">
        <f t="shared" si="94"/>
        <v>-1652368</v>
      </c>
      <c r="M89" s="3">
        <f t="shared" ref="M89:M120" si="101">J89-J88</f>
        <v>0</v>
      </c>
      <c r="N89" s="37">
        <f t="shared" si="95"/>
        <v>1630642</v>
      </c>
      <c r="P89" s="71">
        <f t="shared" si="98"/>
        <v>2.0067820958779388E-5</v>
      </c>
      <c r="Q89" s="70">
        <f t="shared" si="99"/>
        <v>194.23819660154584</v>
      </c>
      <c r="R89" s="70">
        <f t="shared" si="100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9"/>
        <v>5893</v>
      </c>
      <c r="E90" s="2">
        <f t="shared" si="90"/>
        <v>11447105</v>
      </c>
      <c r="F90" s="24">
        <f t="shared" si="83"/>
        <v>168.24238359839049</v>
      </c>
      <c r="G90" s="92">
        <f t="shared" si="96"/>
        <v>2.1829976599361586E-3</v>
      </c>
      <c r="H90" s="56">
        <f t="shared" si="97"/>
        <v>1</v>
      </c>
      <c r="I90" s="7">
        <f t="shared" si="91"/>
        <v>-11592430</v>
      </c>
      <c r="J90" s="2">
        <f t="shared" si="92"/>
        <v>0</v>
      </c>
      <c r="K90" s="34">
        <f t="shared" si="93"/>
        <v>11447105</v>
      </c>
      <c r="L90" s="7">
        <f t="shared" si="94"/>
        <v>-1995739</v>
      </c>
      <c r="M90" s="2">
        <f t="shared" si="101"/>
        <v>0</v>
      </c>
      <c r="N90" s="34">
        <f t="shared" si="95"/>
        <v>1969499</v>
      </c>
      <c r="P90" s="39">
        <f t="shared" si="98"/>
        <v>2.0067820958779388E-5</v>
      </c>
      <c r="Q90" s="38">
        <f t="shared" si="99"/>
        <v>234.46013565609366</v>
      </c>
      <c r="R90" s="38">
        <f t="shared" si="100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02">D90+IF(M91&gt;0,M91,0)</f>
        <v>5893</v>
      </c>
      <c r="E91" s="3">
        <f t="shared" ref="E91:E122" si="103">E90+IF(N91&gt;0,N91,0)</f>
        <v>13825876</v>
      </c>
      <c r="F91" s="23">
        <f t="shared" si="83"/>
        <v>168.24238359839049</v>
      </c>
      <c r="G91" s="91">
        <f t="shared" si="96"/>
        <v>2.1829976599361586E-3</v>
      </c>
      <c r="H91" s="55">
        <f t="shared" si="97"/>
        <v>1</v>
      </c>
      <c r="I91" s="8">
        <f t="shared" ref="I91:I122" si="104">INT((Z$4*K91+I90)/(1+Y$4*J91))</f>
        <v>-14002895</v>
      </c>
      <c r="J91" s="3">
        <f t="shared" ref="J91:J122" si="105">S91</f>
        <v>0</v>
      </c>
      <c r="K91" s="37">
        <f t="shared" ref="K91:K122" si="106">INT((X$4*J91+K90)/(1+W$4+Z$4))</f>
        <v>13825876</v>
      </c>
      <c r="L91" s="8">
        <f t="shared" ref="L91:L122" si="107">I91-I90</f>
        <v>-2410465</v>
      </c>
      <c r="M91" s="3">
        <f t="shared" si="101"/>
        <v>0</v>
      </c>
      <c r="N91" s="37">
        <f t="shared" ref="N91:N122" si="108">K91-K90</f>
        <v>2378771</v>
      </c>
      <c r="P91" s="71">
        <f t="shared" si="98"/>
        <v>2.0067820958779388E-5</v>
      </c>
      <c r="Q91" s="70">
        <f t="shared" si="99"/>
        <v>283.04041432161142</v>
      </c>
      <c r="R91" s="70">
        <f t="shared" si="100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02"/>
        <v>5893</v>
      </c>
      <c r="E92" s="2">
        <f t="shared" si="103"/>
        <v>16698969</v>
      </c>
      <c r="F92" s="24">
        <f t="shared" si="83"/>
        <v>168.24238359839049</v>
      </c>
      <c r="G92" s="92">
        <f t="shared" si="96"/>
        <v>2.1829976599361586E-3</v>
      </c>
      <c r="H92" s="56">
        <f t="shared" si="97"/>
        <v>1</v>
      </c>
      <c r="I92" s="7">
        <f t="shared" si="104"/>
        <v>-16914268</v>
      </c>
      <c r="J92" s="2">
        <f t="shared" si="105"/>
        <v>0</v>
      </c>
      <c r="K92" s="34">
        <f t="shared" si="106"/>
        <v>16698969</v>
      </c>
      <c r="L92" s="7">
        <f t="shared" si="107"/>
        <v>-2911373</v>
      </c>
      <c r="M92" s="2">
        <f t="shared" si="101"/>
        <v>0</v>
      </c>
      <c r="N92" s="34">
        <f t="shared" si="108"/>
        <v>2873093</v>
      </c>
      <c r="P92" s="39">
        <f t="shared" si="98"/>
        <v>2.0067820958779388E-5</v>
      </c>
      <c r="Q92" s="38">
        <f t="shared" si="99"/>
        <v>341.71594826628166</v>
      </c>
      <c r="R92" s="38">
        <f t="shared" si="100"/>
        <v>0</v>
      </c>
      <c r="S92" s="12">
        <f t="shared" ref="S92:S155" si="109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02"/>
        <v>5893</v>
      </c>
      <c r="E93" s="3">
        <f t="shared" si="103"/>
        <v>20169107</v>
      </c>
      <c r="F93" s="23">
        <f t="shared" si="83"/>
        <v>168.24238359839049</v>
      </c>
      <c r="G93" s="91">
        <f t="shared" si="96"/>
        <v>2.1829976599361586E-3</v>
      </c>
      <c r="H93" s="55">
        <f t="shared" si="97"/>
        <v>1</v>
      </c>
      <c r="I93" s="8">
        <f t="shared" si="104"/>
        <v>-20430640</v>
      </c>
      <c r="J93" s="3">
        <f t="shared" si="105"/>
        <v>0</v>
      </c>
      <c r="K93" s="37">
        <f t="shared" si="106"/>
        <v>20169107</v>
      </c>
      <c r="L93" s="8">
        <f t="shared" si="107"/>
        <v>-3516372</v>
      </c>
      <c r="M93" s="3">
        <f t="shared" si="101"/>
        <v>0</v>
      </c>
      <c r="N93" s="37">
        <f t="shared" si="108"/>
        <v>3470138</v>
      </c>
      <c r="P93" s="71">
        <f t="shared" si="98"/>
        <v>2.0067820958779388E-5</v>
      </c>
      <c r="Q93" s="70">
        <f t="shared" si="99"/>
        <v>412.58458449243579</v>
      </c>
      <c r="R93" s="70">
        <f t="shared" si="100"/>
        <v>0</v>
      </c>
      <c r="S93" s="11">
        <f t="shared" si="109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02"/>
        <v>5893</v>
      </c>
      <c r="E94" s="2">
        <f t="shared" si="103"/>
        <v>24360359</v>
      </c>
      <c r="F94" s="24">
        <f t="shared" si="83"/>
        <v>168.24238359839049</v>
      </c>
      <c r="G94" s="92">
        <f t="shared" si="96"/>
        <v>2.1829976599361586E-3</v>
      </c>
      <c r="H94" s="56">
        <f t="shared" si="97"/>
        <v>1</v>
      </c>
      <c r="I94" s="7">
        <f t="shared" si="104"/>
        <v>-24677733</v>
      </c>
      <c r="J94" s="2">
        <f t="shared" si="105"/>
        <v>0</v>
      </c>
      <c r="K94" s="34">
        <f t="shared" si="106"/>
        <v>24360359</v>
      </c>
      <c r="L94" s="7">
        <f t="shared" si="107"/>
        <v>-4247093</v>
      </c>
      <c r="M94" s="2">
        <f t="shared" si="101"/>
        <v>0</v>
      </c>
      <c r="N94" s="34">
        <f t="shared" si="108"/>
        <v>4191252</v>
      </c>
      <c r="P94" s="39">
        <f t="shared" si="98"/>
        <v>2.0067820958779388E-5</v>
      </c>
      <c r="Q94" s="38">
        <f t="shared" si="99"/>
        <v>498.18010862091802</v>
      </c>
      <c r="R94" s="38">
        <f t="shared" si="100"/>
        <v>0</v>
      </c>
      <c r="S94" s="12">
        <f t="shared" si="109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02"/>
        <v>5893</v>
      </c>
      <c r="E95" s="3">
        <f t="shared" si="103"/>
        <v>29422576</v>
      </c>
      <c r="F95" s="23">
        <f t="shared" si="83"/>
        <v>168.24238359839049</v>
      </c>
      <c r="G95" s="91">
        <f t="shared" si="96"/>
        <v>2.1829976599361586E-3</v>
      </c>
      <c r="H95" s="55">
        <f t="shared" si="97"/>
        <v>1</v>
      </c>
      <c r="I95" s="8">
        <f t="shared" si="104"/>
        <v>-29807396</v>
      </c>
      <c r="J95" s="3">
        <f t="shared" si="105"/>
        <v>0</v>
      </c>
      <c r="K95" s="37">
        <f t="shared" si="106"/>
        <v>29422576</v>
      </c>
      <c r="L95" s="8">
        <f t="shared" si="107"/>
        <v>-5129663</v>
      </c>
      <c r="M95" s="3">
        <f t="shared" si="101"/>
        <v>0</v>
      </c>
      <c r="N95" s="37">
        <f t="shared" si="108"/>
        <v>5062217</v>
      </c>
      <c r="P95" s="71">
        <f t="shared" si="98"/>
        <v>2.0067820958779388E-5</v>
      </c>
      <c r="Q95" s="70">
        <f t="shared" si="99"/>
        <v>601.56284554716092</v>
      </c>
      <c r="R95" s="70">
        <f t="shared" si="100"/>
        <v>0</v>
      </c>
      <c r="S95" s="11">
        <f t="shared" si="109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02"/>
        <v>5893</v>
      </c>
      <c r="E96" s="2">
        <f t="shared" si="103"/>
        <v>35536750</v>
      </c>
      <c r="F96" s="24">
        <f t="shared" si="83"/>
        <v>168.24238359839049</v>
      </c>
      <c r="G96" s="92">
        <f t="shared" si="96"/>
        <v>2.1829976599361586E-3</v>
      </c>
      <c r="H96" s="56">
        <f t="shared" si="97"/>
        <v>1</v>
      </c>
      <c r="I96" s="7">
        <f t="shared" si="104"/>
        <v>-36003031</v>
      </c>
      <c r="J96" s="2">
        <f t="shared" si="105"/>
        <v>0</v>
      </c>
      <c r="K96" s="34">
        <f t="shared" si="106"/>
        <v>35536750</v>
      </c>
      <c r="L96" s="7">
        <f t="shared" si="107"/>
        <v>-6195635</v>
      </c>
      <c r="M96" s="2">
        <f t="shared" si="101"/>
        <v>0</v>
      </c>
      <c r="N96" s="34">
        <f t="shared" si="108"/>
        <v>6114174</v>
      </c>
      <c r="P96" s="39">
        <f t="shared" si="98"/>
        <v>2.0067820958779388E-5</v>
      </c>
      <c r="Q96" s="38">
        <f t="shared" si="99"/>
        <v>726.42909731064685</v>
      </c>
      <c r="R96" s="38">
        <f t="shared" si="100"/>
        <v>0</v>
      </c>
      <c r="S96" s="12">
        <f t="shared" si="109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02"/>
        <v>5893</v>
      </c>
      <c r="E97" s="3">
        <f t="shared" si="103"/>
        <v>42921483</v>
      </c>
      <c r="F97" s="23">
        <f t="shared" si="83"/>
        <v>168.24238359839049</v>
      </c>
      <c r="G97" s="91">
        <f t="shared" si="96"/>
        <v>2.1829976599361586E-3</v>
      </c>
      <c r="H97" s="55">
        <f t="shared" si="97"/>
        <v>1</v>
      </c>
      <c r="I97" s="8">
        <f t="shared" si="104"/>
        <v>-43486153</v>
      </c>
      <c r="J97" s="3">
        <f t="shared" si="105"/>
        <v>0</v>
      </c>
      <c r="K97" s="37">
        <f t="shared" si="106"/>
        <v>42921483</v>
      </c>
      <c r="L97" s="8">
        <f t="shared" si="107"/>
        <v>-7483122</v>
      </c>
      <c r="M97" s="3">
        <f t="shared" si="101"/>
        <v>0</v>
      </c>
      <c r="N97" s="37">
        <f t="shared" si="108"/>
        <v>7384733</v>
      </c>
      <c r="P97" s="71">
        <f t="shared" si="98"/>
        <v>2.0067820958779388E-5</v>
      </c>
      <c r="Q97" s="70">
        <f t="shared" si="99"/>
        <v>877.2432412099231</v>
      </c>
      <c r="R97" s="70">
        <f t="shared" si="100"/>
        <v>0</v>
      </c>
      <c r="S97" s="11">
        <f t="shared" si="109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02"/>
        <v>5893</v>
      </c>
      <c r="E98" s="2">
        <f t="shared" si="103"/>
        <v>51840805</v>
      </c>
      <c r="F98" s="24">
        <f t="shared" si="83"/>
        <v>168.24238359839049</v>
      </c>
      <c r="G98" s="92">
        <f t="shared" si="96"/>
        <v>2.1829976599361586E-3</v>
      </c>
      <c r="H98" s="56">
        <f t="shared" si="97"/>
        <v>1</v>
      </c>
      <c r="I98" s="7">
        <f t="shared" si="104"/>
        <v>-52524309</v>
      </c>
      <c r="J98" s="2">
        <f t="shared" si="105"/>
        <v>0</v>
      </c>
      <c r="K98" s="34">
        <f t="shared" si="106"/>
        <v>51840805</v>
      </c>
      <c r="L98" s="7">
        <f t="shared" si="107"/>
        <v>-9038156</v>
      </c>
      <c r="M98" s="2">
        <f t="shared" si="101"/>
        <v>0</v>
      </c>
      <c r="N98" s="34">
        <f t="shared" si="108"/>
        <v>8919322</v>
      </c>
      <c r="P98" s="39">
        <f t="shared" si="98"/>
        <v>2.0067820958779388E-5</v>
      </c>
      <c r="Q98" s="38">
        <f t="shared" si="99"/>
        <v>1059.3973931679404</v>
      </c>
      <c r="R98" s="38">
        <f t="shared" si="100"/>
        <v>0</v>
      </c>
      <c r="S98" s="12">
        <f t="shared" si="109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02"/>
        <v>5893</v>
      </c>
      <c r="E99" s="3">
        <f t="shared" si="103"/>
        <v>62613612</v>
      </c>
      <c r="F99" s="23">
        <f t="shared" si="83"/>
        <v>168.24238359839049</v>
      </c>
      <c r="G99" s="91">
        <f t="shared" si="96"/>
        <v>2.1829976599361586E-3</v>
      </c>
      <c r="H99" s="55">
        <f t="shared" si="97"/>
        <v>1</v>
      </c>
      <c r="I99" s="8">
        <f t="shared" si="104"/>
        <v>-63440644</v>
      </c>
      <c r="J99" s="3">
        <f t="shared" si="105"/>
        <v>0</v>
      </c>
      <c r="K99" s="37">
        <f t="shared" si="106"/>
        <v>62613612</v>
      </c>
      <c r="L99" s="8">
        <f t="shared" si="107"/>
        <v>-10916335</v>
      </c>
      <c r="M99" s="3">
        <f t="shared" si="101"/>
        <v>0</v>
      </c>
      <c r="N99" s="37">
        <f t="shared" si="108"/>
        <v>10772807</v>
      </c>
      <c r="P99" s="71">
        <f t="shared" si="98"/>
        <v>2.0067820958779388E-5</v>
      </c>
      <c r="Q99" s="70">
        <f t="shared" si="99"/>
        <v>1279.4041852669136</v>
      </c>
      <c r="R99" s="70">
        <f t="shared" si="100"/>
        <v>0</v>
      </c>
      <c r="S99" s="11">
        <f t="shared" si="109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02"/>
        <v>5893</v>
      </c>
      <c r="E100" s="2">
        <f t="shared" si="103"/>
        <v>75625068</v>
      </c>
      <c r="F100" s="24">
        <f t="shared" si="83"/>
        <v>168.24238359839049</v>
      </c>
      <c r="G100" s="92">
        <f t="shared" ref="G100:G131" si="110">D100/U$3</f>
        <v>2.1829976599361586E-3</v>
      </c>
      <c r="H100" s="56">
        <f t="shared" si="97"/>
        <v>1</v>
      </c>
      <c r="I100" s="7">
        <f t="shared" si="104"/>
        <v>-76625453</v>
      </c>
      <c r="J100" s="2">
        <f t="shared" si="105"/>
        <v>0</v>
      </c>
      <c r="K100" s="34">
        <f t="shared" si="106"/>
        <v>75625068</v>
      </c>
      <c r="L100" s="7">
        <f t="shared" si="107"/>
        <v>-13184809</v>
      </c>
      <c r="M100" s="2">
        <f t="shared" si="101"/>
        <v>0</v>
      </c>
      <c r="N100" s="34">
        <f t="shared" si="108"/>
        <v>13011456</v>
      </c>
      <c r="P100" s="39">
        <f t="shared" si="98"/>
        <v>2.0067820958779388E-5</v>
      </c>
      <c r="Q100" s="38">
        <f t="shared" si="99"/>
        <v>1545.1296118725654</v>
      </c>
      <c r="R100" s="38">
        <f t="shared" si="100"/>
        <v>0</v>
      </c>
      <c r="S100" s="12">
        <f t="shared" si="109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02"/>
        <v>5893</v>
      </c>
      <c r="E101" s="3">
        <f t="shared" si="103"/>
        <v>91340377</v>
      </c>
      <c r="F101" s="23">
        <f t="shared" si="83"/>
        <v>168.24238359839049</v>
      </c>
      <c r="G101" s="91">
        <f t="shared" si="110"/>
        <v>2.1829976599361586E-3</v>
      </c>
      <c r="H101" s="55">
        <f t="shared" si="97"/>
        <v>1</v>
      </c>
      <c r="I101" s="8">
        <f t="shared" si="104"/>
        <v>-92550139</v>
      </c>
      <c r="J101" s="3">
        <f t="shared" si="105"/>
        <v>0</v>
      </c>
      <c r="K101" s="37">
        <f t="shared" si="106"/>
        <v>91340377</v>
      </c>
      <c r="L101" s="8">
        <f t="shared" si="107"/>
        <v>-15924686</v>
      </c>
      <c r="M101" s="3">
        <f t="shared" si="101"/>
        <v>0</v>
      </c>
      <c r="N101" s="37">
        <f t="shared" si="108"/>
        <v>15715309</v>
      </c>
      <c r="P101" s="71">
        <f t="shared" si="98"/>
        <v>2.0067820958779388E-5</v>
      </c>
      <c r="Q101" s="70">
        <f t="shared" si="99"/>
        <v>1866.0742364209807</v>
      </c>
      <c r="R101" s="70">
        <f t="shared" si="100"/>
        <v>0</v>
      </c>
      <c r="S101" s="11">
        <f t="shared" si="109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02"/>
        <v>5893</v>
      </c>
      <c r="E102" s="2">
        <f t="shared" si="103"/>
        <v>110321414</v>
      </c>
      <c r="F102" s="24">
        <f t="shared" si="83"/>
        <v>168.24238359839049</v>
      </c>
      <c r="G102" s="92">
        <f t="shared" si="110"/>
        <v>2.1829976599361586E-3</v>
      </c>
      <c r="H102" s="56">
        <f t="shared" si="97"/>
        <v>1</v>
      </c>
      <c r="I102" s="7">
        <f t="shared" si="104"/>
        <v>-111784063</v>
      </c>
      <c r="J102" s="2">
        <f t="shared" si="105"/>
        <v>0</v>
      </c>
      <c r="K102" s="34">
        <f t="shared" si="106"/>
        <v>110321414</v>
      </c>
      <c r="L102" s="7">
        <f t="shared" si="107"/>
        <v>-19233924</v>
      </c>
      <c r="M102" s="2">
        <f t="shared" si="101"/>
        <v>0</v>
      </c>
      <c r="N102" s="34">
        <f t="shared" si="108"/>
        <v>18981037</v>
      </c>
      <c r="P102" s="39">
        <f t="shared" si="98"/>
        <v>2.0067820958779388E-5</v>
      </c>
      <c r="Q102" s="38">
        <f t="shared" si="99"/>
        <v>2253.7129465290277</v>
      </c>
      <c r="R102" s="38">
        <f t="shared" si="100"/>
        <v>0</v>
      </c>
      <c r="S102" s="12">
        <f t="shared" si="109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02"/>
        <v>5893</v>
      </c>
      <c r="E103" s="3">
        <f t="shared" si="103"/>
        <v>133246816</v>
      </c>
      <c r="F103" s="23">
        <f t="shared" ref="F103:F166" si="111">D103*(F$37/D$37)</f>
        <v>168.24238359839049</v>
      </c>
      <c r="G103" s="91">
        <f t="shared" si="110"/>
        <v>2.1829976599361586E-3</v>
      </c>
      <c r="H103" s="55">
        <f t="shared" si="97"/>
        <v>1</v>
      </c>
      <c r="I103" s="8">
        <f t="shared" si="104"/>
        <v>-135014903</v>
      </c>
      <c r="J103" s="3">
        <f t="shared" si="105"/>
        <v>0</v>
      </c>
      <c r="K103" s="37">
        <f t="shared" si="106"/>
        <v>133246816</v>
      </c>
      <c r="L103" s="8">
        <f t="shared" si="107"/>
        <v>-23230840</v>
      </c>
      <c r="M103" s="3">
        <f t="shared" si="101"/>
        <v>0</v>
      </c>
      <c r="N103" s="37">
        <f t="shared" si="108"/>
        <v>22925402</v>
      </c>
      <c r="P103" s="71">
        <f t="shared" si="98"/>
        <v>2.0067820958779388E-5</v>
      </c>
      <c r="Q103" s="70">
        <f t="shared" si="99"/>
        <v>2721.9051274902081</v>
      </c>
      <c r="R103" s="70">
        <f t="shared" si="100"/>
        <v>0</v>
      </c>
      <c r="S103" s="11">
        <f t="shared" si="109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02"/>
        <v>5893</v>
      </c>
      <c r="E104" s="2">
        <f t="shared" si="103"/>
        <v>160936244</v>
      </c>
      <c r="F104" s="24">
        <f t="shared" si="111"/>
        <v>168.24238359839049</v>
      </c>
      <c r="G104" s="92">
        <f t="shared" si="110"/>
        <v>2.1829976599361586E-3</v>
      </c>
      <c r="H104" s="56">
        <f t="shared" ref="H104:H135" si="112">D104/D103</f>
        <v>1</v>
      </c>
      <c r="I104" s="7">
        <f t="shared" si="104"/>
        <v>-163073240</v>
      </c>
      <c r="J104" s="2">
        <f t="shared" si="105"/>
        <v>0</v>
      </c>
      <c r="K104" s="34">
        <f t="shared" si="106"/>
        <v>160936244</v>
      </c>
      <c r="L104" s="7">
        <f t="shared" si="107"/>
        <v>-28058337</v>
      </c>
      <c r="M104" s="2">
        <f t="shared" si="101"/>
        <v>0</v>
      </c>
      <c r="N104" s="34">
        <f t="shared" si="108"/>
        <v>27689428</v>
      </c>
      <c r="P104" s="39">
        <f t="shared" si="98"/>
        <v>2.0067820958779388E-5</v>
      </c>
      <c r="Q104" s="38">
        <f t="shared" si="99"/>
        <v>3287.3902396954554</v>
      </c>
      <c r="R104" s="38">
        <f t="shared" si="100"/>
        <v>0</v>
      </c>
      <c r="S104" s="12">
        <f t="shared" si="109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02"/>
        <v>5893</v>
      </c>
      <c r="E105" s="3">
        <f t="shared" si="103"/>
        <v>194379689</v>
      </c>
      <c r="F105" s="23">
        <f t="shared" si="111"/>
        <v>168.24238359839049</v>
      </c>
      <c r="G105" s="91">
        <f t="shared" si="110"/>
        <v>2.1829976599361586E-3</v>
      </c>
      <c r="H105" s="55">
        <f t="shared" si="112"/>
        <v>1</v>
      </c>
      <c r="I105" s="8">
        <f t="shared" si="104"/>
        <v>-196962255</v>
      </c>
      <c r="J105" s="3">
        <f t="shared" si="105"/>
        <v>0</v>
      </c>
      <c r="K105" s="37">
        <f t="shared" si="106"/>
        <v>194379689</v>
      </c>
      <c r="L105" s="8">
        <f t="shared" si="107"/>
        <v>-33889015</v>
      </c>
      <c r="M105" s="3">
        <f t="shared" si="101"/>
        <v>0</v>
      </c>
      <c r="N105" s="37">
        <f t="shared" si="108"/>
        <v>33443445</v>
      </c>
      <c r="P105" s="71">
        <f t="shared" si="98"/>
        <v>2.0067820958779388E-5</v>
      </c>
      <c r="Q105" s="70">
        <f t="shared" si="99"/>
        <v>3970.3862878911086</v>
      </c>
      <c r="R105" s="70">
        <f t="shared" si="100"/>
        <v>0</v>
      </c>
      <c r="S105" s="11">
        <f t="shared" si="109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02"/>
        <v>5893</v>
      </c>
      <c r="E106" s="2">
        <f t="shared" si="103"/>
        <v>234772867</v>
      </c>
      <c r="F106" s="24">
        <f t="shared" si="111"/>
        <v>168.24238359839049</v>
      </c>
      <c r="G106" s="92">
        <f t="shared" si="110"/>
        <v>2.1829976599361586E-3</v>
      </c>
      <c r="H106" s="56">
        <f t="shared" si="112"/>
        <v>1</v>
      </c>
      <c r="I106" s="7">
        <f t="shared" si="104"/>
        <v>-237893595</v>
      </c>
      <c r="J106" s="2">
        <f t="shared" si="105"/>
        <v>0</v>
      </c>
      <c r="K106" s="34">
        <f t="shared" si="106"/>
        <v>234772867</v>
      </c>
      <c r="L106" s="7">
        <f t="shared" si="107"/>
        <v>-40931340</v>
      </c>
      <c r="M106" s="2">
        <f t="shared" si="101"/>
        <v>0</v>
      </c>
      <c r="N106" s="34">
        <f t="shared" si="108"/>
        <v>40393178</v>
      </c>
      <c r="P106" s="39">
        <f t="shared" si="98"/>
        <v>2.0067820958779388E-5</v>
      </c>
      <c r="Q106" s="38">
        <f t="shared" si="99"/>
        <v>4795.3127032453149</v>
      </c>
      <c r="R106" s="38">
        <f t="shared" si="100"/>
        <v>0</v>
      </c>
      <c r="S106" s="12">
        <f t="shared" si="109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02"/>
        <v>5893</v>
      </c>
      <c r="E107" s="3">
        <f t="shared" si="103"/>
        <v>283559972</v>
      </c>
      <c r="F107" s="23">
        <f t="shared" si="111"/>
        <v>168.24238359839049</v>
      </c>
      <c r="G107" s="91">
        <f t="shared" si="110"/>
        <v>2.1829976599361586E-3</v>
      </c>
      <c r="H107" s="55">
        <f t="shared" si="112"/>
        <v>1</v>
      </c>
      <c r="I107" s="8">
        <f t="shared" si="104"/>
        <v>-287330695</v>
      </c>
      <c r="J107" s="3">
        <f t="shared" si="105"/>
        <v>0</v>
      </c>
      <c r="K107" s="37">
        <f t="shared" si="106"/>
        <v>283559972</v>
      </c>
      <c r="L107" s="8">
        <f t="shared" si="107"/>
        <v>-49437100</v>
      </c>
      <c r="M107" s="3">
        <f t="shared" si="101"/>
        <v>0</v>
      </c>
      <c r="N107" s="37">
        <f t="shared" si="108"/>
        <v>48787105</v>
      </c>
      <c r="P107" s="71">
        <f t="shared" si="98"/>
        <v>2.0067820958779388E-5</v>
      </c>
      <c r="Q107" s="70">
        <f t="shared" si="99"/>
        <v>5791.6633959232777</v>
      </c>
      <c r="R107" s="70">
        <f t="shared" si="100"/>
        <v>0</v>
      </c>
      <c r="S107" s="11">
        <f t="shared" si="109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02"/>
        <v>5893</v>
      </c>
      <c r="E108" s="2">
        <f t="shared" si="103"/>
        <v>342485308</v>
      </c>
      <c r="F108" s="24">
        <f t="shared" si="111"/>
        <v>168.24238359839049</v>
      </c>
      <c r="G108" s="92">
        <f t="shared" si="110"/>
        <v>2.1829976599361586E-3</v>
      </c>
      <c r="H108" s="56">
        <f t="shared" si="112"/>
        <v>1</v>
      </c>
      <c r="I108" s="7">
        <f t="shared" si="104"/>
        <v>-347041099</v>
      </c>
      <c r="J108" s="2">
        <f t="shared" si="105"/>
        <v>0</v>
      </c>
      <c r="K108" s="34">
        <f t="shared" si="106"/>
        <v>342485308</v>
      </c>
      <c r="L108" s="7">
        <f t="shared" si="107"/>
        <v>-59710404</v>
      </c>
      <c r="M108" s="2">
        <f t="shared" si="101"/>
        <v>0</v>
      </c>
      <c r="N108" s="34">
        <f t="shared" si="108"/>
        <v>58925336</v>
      </c>
      <c r="P108" s="39">
        <f t="shared" si="98"/>
        <v>2.0067820958779388E-5</v>
      </c>
      <c r="Q108" s="38">
        <f t="shared" si="99"/>
        <v>6995.0613017482574</v>
      </c>
      <c r="R108" s="38">
        <f t="shared" si="100"/>
        <v>0</v>
      </c>
      <c r="S108" s="12">
        <f t="shared" si="109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02"/>
        <v>5893</v>
      </c>
      <c r="E109" s="3">
        <f t="shared" si="103"/>
        <v>413655656</v>
      </c>
      <c r="F109" s="23">
        <f t="shared" si="111"/>
        <v>168.24238359839049</v>
      </c>
      <c r="G109" s="91">
        <f t="shared" si="110"/>
        <v>2.1829976599361586E-3</v>
      </c>
      <c r="H109" s="55">
        <f t="shared" si="112"/>
        <v>1</v>
      </c>
      <c r="I109" s="8">
        <f t="shared" si="104"/>
        <v>-419159656</v>
      </c>
      <c r="J109" s="3">
        <f t="shared" si="105"/>
        <v>0</v>
      </c>
      <c r="K109" s="37">
        <f t="shared" si="106"/>
        <v>413655656</v>
      </c>
      <c r="L109" s="8">
        <f t="shared" si="107"/>
        <v>-72118557</v>
      </c>
      <c r="M109" s="3">
        <f t="shared" si="101"/>
        <v>0</v>
      </c>
      <c r="N109" s="37">
        <f t="shared" si="108"/>
        <v>71170348</v>
      </c>
      <c r="P109" s="71">
        <f t="shared" si="98"/>
        <v>2.0067820958779388E-5</v>
      </c>
      <c r="Q109" s="70">
        <f t="shared" si="99"/>
        <v>8448.5319753860676</v>
      </c>
      <c r="R109" s="70">
        <f t="shared" si="100"/>
        <v>0</v>
      </c>
      <c r="S109" s="11">
        <f t="shared" si="109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02"/>
        <v>5893</v>
      </c>
      <c r="E110" s="2">
        <f t="shared" si="103"/>
        <v>499615598</v>
      </c>
      <c r="F110" s="24">
        <f t="shared" si="111"/>
        <v>168.24238359839049</v>
      </c>
      <c r="G110" s="92">
        <f t="shared" si="110"/>
        <v>2.1829976599361586E-3</v>
      </c>
      <c r="H110" s="56">
        <f t="shared" si="112"/>
        <v>1</v>
      </c>
      <c r="I110" s="7">
        <f t="shared" si="104"/>
        <v>-506264850</v>
      </c>
      <c r="J110" s="2">
        <f t="shared" si="105"/>
        <v>0</v>
      </c>
      <c r="K110" s="34">
        <f t="shared" si="106"/>
        <v>499615598</v>
      </c>
      <c r="L110" s="7">
        <f t="shared" si="107"/>
        <v>-87105194</v>
      </c>
      <c r="M110" s="2">
        <f t="shared" si="101"/>
        <v>0</v>
      </c>
      <c r="N110" s="34">
        <f t="shared" si="108"/>
        <v>85959942</v>
      </c>
      <c r="P110" s="39">
        <f t="shared" si="98"/>
        <v>2.0067820958779388E-5</v>
      </c>
      <c r="Q110" s="38">
        <f t="shared" si="99"/>
        <v>10204.041915445636</v>
      </c>
      <c r="R110" s="38">
        <f t="shared" si="100"/>
        <v>0</v>
      </c>
      <c r="S110" s="12">
        <f t="shared" si="109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02"/>
        <v>5893</v>
      </c>
      <c r="E111" s="3">
        <f t="shared" si="103"/>
        <v>603438493</v>
      </c>
      <c r="F111" s="23">
        <f t="shared" si="111"/>
        <v>168.24238359839049</v>
      </c>
      <c r="G111" s="91">
        <f t="shared" si="110"/>
        <v>2.1829976599361586E-3</v>
      </c>
      <c r="H111" s="55">
        <f t="shared" si="112"/>
        <v>1</v>
      </c>
      <c r="I111" s="8">
        <f t="shared" si="104"/>
        <v>-611470986</v>
      </c>
      <c r="J111" s="3">
        <f t="shared" si="105"/>
        <v>0</v>
      </c>
      <c r="K111" s="37">
        <f t="shared" si="106"/>
        <v>603438493</v>
      </c>
      <c r="L111" s="8">
        <f t="shared" si="107"/>
        <v>-105206136</v>
      </c>
      <c r="M111" s="3">
        <f t="shared" si="101"/>
        <v>0</v>
      </c>
      <c r="N111" s="37">
        <f t="shared" si="108"/>
        <v>103822895</v>
      </c>
      <c r="P111" s="71">
        <f t="shared" si="98"/>
        <v>2.0067820958779388E-5</v>
      </c>
      <c r="Q111" s="70">
        <f t="shared" si="99"/>
        <v>12324.356579098869</v>
      </c>
      <c r="R111" s="70">
        <f t="shared" si="100"/>
        <v>0</v>
      </c>
      <c r="S111" s="11">
        <f t="shared" si="109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02"/>
        <v>5893</v>
      </c>
      <c r="E112" s="2">
        <f t="shared" si="103"/>
        <v>728836362</v>
      </c>
      <c r="F112" s="24">
        <f t="shared" si="111"/>
        <v>168.24238359839049</v>
      </c>
      <c r="G112" s="92">
        <f t="shared" si="110"/>
        <v>2.1829976599361586E-3</v>
      </c>
      <c r="H112" s="56">
        <f t="shared" si="112"/>
        <v>1</v>
      </c>
      <c r="I112" s="7">
        <f t="shared" si="104"/>
        <v>-738539541</v>
      </c>
      <c r="J112" s="2">
        <f t="shared" si="105"/>
        <v>0</v>
      </c>
      <c r="K112" s="34">
        <f t="shared" si="106"/>
        <v>728836362</v>
      </c>
      <c r="L112" s="7">
        <f t="shared" si="107"/>
        <v>-127068555</v>
      </c>
      <c r="M112" s="2">
        <f t="shared" si="101"/>
        <v>0</v>
      </c>
      <c r="N112" s="34">
        <f t="shared" si="108"/>
        <v>125397869</v>
      </c>
      <c r="P112" s="39">
        <f t="shared" si="98"/>
        <v>2.0067820958779388E-5</v>
      </c>
      <c r="Q112" s="38">
        <f t="shared" si="99"/>
        <v>14885.284382442847</v>
      </c>
      <c r="R112" s="38">
        <f t="shared" si="100"/>
        <v>0</v>
      </c>
      <c r="S112" s="12">
        <f t="shared" si="109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02"/>
        <v>5893</v>
      </c>
      <c r="E113" s="3">
        <f t="shared" si="103"/>
        <v>880292605</v>
      </c>
      <c r="F113" s="23">
        <f t="shared" si="111"/>
        <v>168.24238359839049</v>
      </c>
      <c r="G113" s="91">
        <f t="shared" si="110"/>
        <v>2.1829976599361586E-3</v>
      </c>
      <c r="H113" s="55">
        <f t="shared" si="112"/>
        <v>1</v>
      </c>
      <c r="I113" s="8">
        <f t="shared" si="104"/>
        <v>-892013648</v>
      </c>
      <c r="J113" s="3">
        <f t="shared" si="105"/>
        <v>0</v>
      </c>
      <c r="K113" s="37">
        <f t="shared" si="106"/>
        <v>880292605</v>
      </c>
      <c r="L113" s="8">
        <f t="shared" si="107"/>
        <v>-153474107</v>
      </c>
      <c r="M113" s="3">
        <f t="shared" si="101"/>
        <v>0</v>
      </c>
      <c r="N113" s="37">
        <f t="shared" si="108"/>
        <v>151456243</v>
      </c>
      <c r="P113" s="71">
        <f t="shared" ref="P113:P144" si="113">Y$4*((1+W$4-X$4)*(1+W$4+Z$4)-X$4)</f>
        <v>2.0067820958779388E-5</v>
      </c>
      <c r="Q113" s="70">
        <f t="shared" ref="Q113:Q144" si="114">(1+W$4-X$4)*(1+W$4+Z$4)-Y$4*((Z$4*K112)+((I112+J112)*(1+W$4+Z$4)))</f>
        <v>17978.38719823784</v>
      </c>
      <c r="R113" s="70">
        <f t="shared" ref="R113:R144" si="115">-J112*(1+W$4+Z$4)</f>
        <v>0</v>
      </c>
      <c r="S113" s="11">
        <f t="shared" si="109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02"/>
        <v>5893</v>
      </c>
      <c r="E114" s="2">
        <f t="shared" si="103"/>
        <v>1063222296</v>
      </c>
      <c r="F114" s="24">
        <f t="shared" si="111"/>
        <v>168.24238359839049</v>
      </c>
      <c r="G114" s="92">
        <f t="shared" si="110"/>
        <v>2.1829976599361586E-3</v>
      </c>
      <c r="H114" s="56">
        <f t="shared" si="112"/>
        <v>1</v>
      </c>
      <c r="I114" s="7">
        <f t="shared" si="104"/>
        <v>-1077380526</v>
      </c>
      <c r="J114" s="2">
        <f t="shared" si="105"/>
        <v>0</v>
      </c>
      <c r="K114" s="34">
        <f t="shared" si="106"/>
        <v>1063222296</v>
      </c>
      <c r="L114" s="7">
        <f t="shared" si="107"/>
        <v>-185366878</v>
      </c>
      <c r="M114" s="2">
        <f t="shared" si="101"/>
        <v>0</v>
      </c>
      <c r="N114" s="34">
        <f t="shared" si="108"/>
        <v>182929691</v>
      </c>
      <c r="P114" s="39">
        <f t="shared" si="113"/>
        <v>2.0067820958779388E-5</v>
      </c>
      <c r="Q114" s="38">
        <f t="shared" si="114"/>
        <v>21714.253970511338</v>
      </c>
      <c r="R114" s="38">
        <f t="shared" si="115"/>
        <v>0</v>
      </c>
      <c r="S114" s="12">
        <f t="shared" si="109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02"/>
        <v>5893</v>
      </c>
      <c r="E115" s="3">
        <f t="shared" si="103"/>
        <v>1284165793</v>
      </c>
      <c r="F115" s="23">
        <f t="shared" si="111"/>
        <v>168.24238359839049</v>
      </c>
      <c r="G115" s="91">
        <f t="shared" si="110"/>
        <v>2.1829976599361586E-3</v>
      </c>
      <c r="H115" s="55">
        <f t="shared" si="112"/>
        <v>1</v>
      </c>
      <c r="I115" s="8">
        <f t="shared" si="104"/>
        <v>-1301267670</v>
      </c>
      <c r="J115" s="3">
        <f t="shared" si="105"/>
        <v>0</v>
      </c>
      <c r="K115" s="37">
        <f t="shared" si="106"/>
        <v>1284165793</v>
      </c>
      <c r="L115" s="8">
        <f t="shared" si="107"/>
        <v>-223887144</v>
      </c>
      <c r="M115" s="3">
        <f t="shared" si="101"/>
        <v>0</v>
      </c>
      <c r="N115" s="37">
        <f t="shared" si="108"/>
        <v>220943497</v>
      </c>
      <c r="P115" s="71">
        <f t="shared" si="113"/>
        <v>2.0067820958779388E-5</v>
      </c>
      <c r="Q115" s="70">
        <f t="shared" si="114"/>
        <v>26226.454588292425</v>
      </c>
      <c r="R115" s="70">
        <f t="shared" si="115"/>
        <v>0</v>
      </c>
      <c r="S115" s="11">
        <f t="shared" si="109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02"/>
        <v>5893</v>
      </c>
      <c r="E116" s="2">
        <f t="shared" si="103"/>
        <v>1551022576</v>
      </c>
      <c r="F116" s="24">
        <f t="shared" si="111"/>
        <v>168.24238359839049</v>
      </c>
      <c r="G116" s="92">
        <f t="shared" si="110"/>
        <v>2.1829976599361586E-3</v>
      </c>
      <c r="H116" s="56">
        <f t="shared" si="112"/>
        <v>1</v>
      </c>
      <c r="I116" s="7">
        <f t="shared" si="104"/>
        <v>-1571679806</v>
      </c>
      <c r="J116" s="2">
        <f t="shared" si="105"/>
        <v>0</v>
      </c>
      <c r="K116" s="34">
        <f t="shared" si="106"/>
        <v>1551022576</v>
      </c>
      <c r="L116" s="7">
        <f t="shared" si="107"/>
        <v>-270412136</v>
      </c>
      <c r="M116" s="2">
        <f t="shared" si="101"/>
        <v>0</v>
      </c>
      <c r="N116" s="34">
        <f t="shared" si="108"/>
        <v>266856783</v>
      </c>
      <c r="P116" s="39">
        <f t="shared" si="113"/>
        <v>2.0067820958779388E-5</v>
      </c>
      <c r="Q116" s="38">
        <f t="shared" si="114"/>
        <v>31676.315540498526</v>
      </c>
      <c r="R116" s="38">
        <f t="shared" si="115"/>
        <v>0</v>
      </c>
      <c r="S116" s="12">
        <f t="shared" si="109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02"/>
        <v>5893</v>
      </c>
      <c r="E117" s="3">
        <f t="shared" si="103"/>
        <v>1873333680</v>
      </c>
      <c r="F117" s="23">
        <f t="shared" si="111"/>
        <v>168.24238359839049</v>
      </c>
      <c r="G117" s="91">
        <f t="shared" si="110"/>
        <v>2.1829976599361586E-3</v>
      </c>
      <c r="H117" s="55">
        <f t="shared" si="112"/>
        <v>1</v>
      </c>
      <c r="I117" s="8">
        <f t="shared" si="104"/>
        <v>-1898285086</v>
      </c>
      <c r="J117" s="3">
        <f t="shared" si="105"/>
        <v>0</v>
      </c>
      <c r="K117" s="37">
        <f t="shared" si="106"/>
        <v>1873333680</v>
      </c>
      <c r="L117" s="8">
        <f t="shared" si="107"/>
        <v>-326605280</v>
      </c>
      <c r="M117" s="3">
        <f t="shared" si="101"/>
        <v>0</v>
      </c>
      <c r="N117" s="37">
        <f t="shared" si="108"/>
        <v>322311104</v>
      </c>
      <c r="P117" s="71">
        <f t="shared" si="113"/>
        <v>2.0067820958779388E-5</v>
      </c>
      <c r="Q117" s="70">
        <f t="shared" si="114"/>
        <v>38258.687868116438</v>
      </c>
      <c r="R117" s="70">
        <f t="shared" si="115"/>
        <v>0</v>
      </c>
      <c r="S117" s="11">
        <f t="shared" si="109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02"/>
        <v>5893</v>
      </c>
      <c r="E118" s="2">
        <f t="shared" si="103"/>
        <v>2262622821</v>
      </c>
      <c r="F118" s="24">
        <f t="shared" si="111"/>
        <v>168.24238359839049</v>
      </c>
      <c r="G118" s="92">
        <f t="shared" si="110"/>
        <v>2.1829976599361586E-3</v>
      </c>
      <c r="H118" s="56">
        <f t="shared" si="112"/>
        <v>1</v>
      </c>
      <c r="I118" s="7">
        <f t="shared" si="104"/>
        <v>-2292760756</v>
      </c>
      <c r="J118" s="2">
        <f t="shared" si="105"/>
        <v>0</v>
      </c>
      <c r="K118" s="34">
        <f t="shared" si="106"/>
        <v>2262622821</v>
      </c>
      <c r="L118" s="7">
        <f t="shared" si="107"/>
        <v>-394475670</v>
      </c>
      <c r="M118" s="2">
        <f t="shared" si="101"/>
        <v>0</v>
      </c>
      <c r="N118" s="34">
        <f t="shared" si="108"/>
        <v>389289141</v>
      </c>
      <c r="P118" s="39">
        <f t="shared" si="113"/>
        <v>2.0067820958779388E-5</v>
      </c>
      <c r="Q118" s="38">
        <f t="shared" si="114"/>
        <v>46208.913726681239</v>
      </c>
      <c r="R118" s="38">
        <f t="shared" si="115"/>
        <v>0</v>
      </c>
      <c r="S118" s="12">
        <f t="shared" si="109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02"/>
        <v>5893</v>
      </c>
      <c r="E119" s="3">
        <f t="shared" si="103"/>
        <v>2732808408</v>
      </c>
      <c r="F119" s="23">
        <f t="shared" si="111"/>
        <v>168.24238359839049</v>
      </c>
      <c r="G119" s="91">
        <f t="shared" si="110"/>
        <v>2.1829976599361586E-3</v>
      </c>
      <c r="H119" s="55">
        <f t="shared" si="112"/>
        <v>1</v>
      </c>
      <c r="I119" s="8">
        <f t="shared" si="104"/>
        <v>-2769210661</v>
      </c>
      <c r="J119" s="3">
        <f t="shared" si="105"/>
        <v>0</v>
      </c>
      <c r="K119" s="37">
        <f t="shared" si="106"/>
        <v>2732808408</v>
      </c>
      <c r="L119" s="8">
        <f t="shared" si="107"/>
        <v>-476449905</v>
      </c>
      <c r="M119" s="3">
        <f t="shared" si="101"/>
        <v>0</v>
      </c>
      <c r="N119" s="37">
        <f t="shared" si="108"/>
        <v>470185587</v>
      </c>
      <c r="P119" s="71">
        <f t="shared" si="113"/>
        <v>2.0067820958779388E-5</v>
      </c>
      <c r="Q119" s="70">
        <f t="shared" si="114"/>
        <v>55811.240648801926</v>
      </c>
      <c r="R119" s="70">
        <f t="shared" si="115"/>
        <v>0</v>
      </c>
      <c r="S119" s="11">
        <f t="shared" si="109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02"/>
        <v>5893</v>
      </c>
      <c r="E120" s="2">
        <f t="shared" si="103"/>
        <v>3300701171</v>
      </c>
      <c r="F120" s="24">
        <f t="shared" si="111"/>
        <v>168.24238359839049</v>
      </c>
      <c r="G120" s="92">
        <f t="shared" si="110"/>
        <v>2.1829976599361586E-3</v>
      </c>
      <c r="H120" s="56">
        <f t="shared" si="112"/>
        <v>1</v>
      </c>
      <c r="I120" s="7">
        <f t="shared" si="104"/>
        <v>-3344669502</v>
      </c>
      <c r="J120" s="2">
        <f t="shared" si="105"/>
        <v>0</v>
      </c>
      <c r="K120" s="34">
        <f t="shared" si="106"/>
        <v>3300701171</v>
      </c>
      <c r="L120" s="7">
        <f t="shared" si="107"/>
        <v>-575458841</v>
      </c>
      <c r="M120" s="2">
        <f t="shared" si="101"/>
        <v>0</v>
      </c>
      <c r="N120" s="34">
        <f t="shared" si="108"/>
        <v>567892763</v>
      </c>
      <c r="P120" s="39">
        <f t="shared" si="113"/>
        <v>2.0067820958779388E-5</v>
      </c>
      <c r="Q120" s="38">
        <f t="shared" si="114"/>
        <v>67408.984435411403</v>
      </c>
      <c r="R120" s="38">
        <f t="shared" si="115"/>
        <v>0</v>
      </c>
      <c r="S120" s="12">
        <f t="shared" si="109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02"/>
        <v>5893</v>
      </c>
      <c r="E121" s="3">
        <f t="shared" si="103"/>
        <v>3986605204</v>
      </c>
      <c r="F121" s="23">
        <f t="shared" si="111"/>
        <v>168.24238359839049</v>
      </c>
      <c r="G121" s="91">
        <f t="shared" si="110"/>
        <v>2.1829976599361586E-3</v>
      </c>
      <c r="H121" s="55">
        <f t="shared" si="112"/>
        <v>1</v>
      </c>
      <c r="I121" s="8">
        <f t="shared" si="104"/>
        <v>-4039711886</v>
      </c>
      <c r="J121" s="3">
        <f t="shared" si="105"/>
        <v>0</v>
      </c>
      <c r="K121" s="37">
        <f t="shared" si="106"/>
        <v>3986605204</v>
      </c>
      <c r="L121" s="8">
        <f t="shared" si="107"/>
        <v>-695042384</v>
      </c>
      <c r="M121" s="3">
        <f t="shared" ref="M121:M152" si="116">J121-J120</f>
        <v>0</v>
      </c>
      <c r="N121" s="37">
        <f t="shared" si="108"/>
        <v>685904033</v>
      </c>
      <c r="P121" s="71">
        <f t="shared" si="113"/>
        <v>2.0067820958779388E-5</v>
      </c>
      <c r="Q121" s="70">
        <f t="shared" si="114"/>
        <v>81416.803783788448</v>
      </c>
      <c r="R121" s="70">
        <f t="shared" si="115"/>
        <v>0</v>
      </c>
      <c r="S121" s="11">
        <f t="shared" si="109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02"/>
        <v>5893</v>
      </c>
      <c r="E122" s="2">
        <f t="shared" si="103"/>
        <v>4815043904</v>
      </c>
      <c r="F122" s="24">
        <f t="shared" si="111"/>
        <v>168.24238359839049</v>
      </c>
      <c r="G122" s="92">
        <f t="shared" si="110"/>
        <v>2.1829976599361586E-3</v>
      </c>
      <c r="H122" s="56">
        <f t="shared" si="112"/>
        <v>1</v>
      </c>
      <c r="I122" s="7">
        <f t="shared" si="104"/>
        <v>-4879187937</v>
      </c>
      <c r="J122" s="2">
        <f t="shared" si="105"/>
        <v>0</v>
      </c>
      <c r="K122" s="34">
        <f t="shared" si="106"/>
        <v>4815043904</v>
      </c>
      <c r="L122" s="7">
        <f t="shared" si="107"/>
        <v>-839476051</v>
      </c>
      <c r="M122" s="2">
        <f t="shared" si="116"/>
        <v>0</v>
      </c>
      <c r="N122" s="34">
        <f t="shared" si="108"/>
        <v>828438700</v>
      </c>
      <c r="P122" s="39">
        <f t="shared" si="113"/>
        <v>2.0067820958779388E-5</v>
      </c>
      <c r="Q122" s="38">
        <f t="shared" si="114"/>
        <v>98335.52578601634</v>
      </c>
      <c r="R122" s="38">
        <f t="shared" si="115"/>
        <v>0</v>
      </c>
      <c r="S122" s="12">
        <f t="shared" si="109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7">D122+IF(M123&gt;0,M123,0)</f>
        <v>5893</v>
      </c>
      <c r="E123" s="3">
        <f t="shared" ref="E123:E154" si="118">E122+IF(N123&gt;0,N123,0)</f>
        <v>5815636766</v>
      </c>
      <c r="F123" s="23">
        <f t="shared" si="111"/>
        <v>168.24238359839049</v>
      </c>
      <c r="G123" s="91">
        <f t="shared" si="110"/>
        <v>2.1829976599361586E-3</v>
      </c>
      <c r="H123" s="55">
        <f t="shared" si="112"/>
        <v>1</v>
      </c>
      <c r="I123" s="8">
        <f t="shared" ref="I123:I154" si="119">INT((Z$4*K123+I122)/(1+Y$4*J123))</f>
        <v>-5893111773</v>
      </c>
      <c r="J123" s="3">
        <f t="shared" ref="J123:J154" si="120">S123</f>
        <v>0</v>
      </c>
      <c r="K123" s="37">
        <f t="shared" ref="K123:K154" si="121">INT((X$4*J123+K122)/(1+W$4+Z$4))</f>
        <v>5815636766</v>
      </c>
      <c r="L123" s="8">
        <f t="shared" ref="L123:L154" si="122">I123-I122</f>
        <v>-1013923836</v>
      </c>
      <c r="M123" s="3">
        <f t="shared" si="116"/>
        <v>0</v>
      </c>
      <c r="N123" s="37">
        <f t="shared" ref="N123:N154" si="123">K123-K122</f>
        <v>1000592862</v>
      </c>
      <c r="P123" s="71">
        <f t="shared" si="113"/>
        <v>2.0067820958779388E-5</v>
      </c>
      <c r="Q123" s="70">
        <f t="shared" si="114"/>
        <v>118770.05217116325</v>
      </c>
      <c r="R123" s="70">
        <f t="shared" si="115"/>
        <v>0</v>
      </c>
      <c r="S123" s="11">
        <f t="shared" si="109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7"/>
        <v>5893</v>
      </c>
      <c r="E124" s="2">
        <f t="shared" si="118"/>
        <v>7024158382</v>
      </c>
      <c r="F124" s="24">
        <f t="shared" si="111"/>
        <v>168.24238359839049</v>
      </c>
      <c r="G124" s="92">
        <f t="shared" si="110"/>
        <v>2.1829976599361586E-3</v>
      </c>
      <c r="H124" s="56">
        <f t="shared" si="112"/>
        <v>1</v>
      </c>
      <c r="I124" s="7">
        <f t="shared" si="119"/>
        <v>-7117734612</v>
      </c>
      <c r="J124" s="2">
        <f t="shared" si="120"/>
        <v>0</v>
      </c>
      <c r="K124" s="34">
        <f t="shared" si="121"/>
        <v>7024158382</v>
      </c>
      <c r="L124" s="7">
        <f t="shared" si="122"/>
        <v>-1224622839</v>
      </c>
      <c r="M124" s="2">
        <f t="shared" si="116"/>
        <v>0</v>
      </c>
      <c r="N124" s="34">
        <f t="shared" si="123"/>
        <v>1208521616</v>
      </c>
      <c r="P124" s="39">
        <f t="shared" si="113"/>
        <v>2.0067820958779388E-5</v>
      </c>
      <c r="Q124" s="38">
        <f t="shared" si="114"/>
        <v>143450.98661113688</v>
      </c>
      <c r="R124" s="38">
        <f t="shared" si="115"/>
        <v>0</v>
      </c>
      <c r="S124" s="12">
        <f t="shared" si="109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7"/>
        <v>5893</v>
      </c>
      <c r="E125" s="3">
        <f t="shared" si="118"/>
        <v>8483817501</v>
      </c>
      <c r="F125" s="23">
        <f t="shared" si="111"/>
        <v>168.24238359839049</v>
      </c>
      <c r="G125" s="91">
        <f t="shared" si="110"/>
        <v>2.1829976599361586E-3</v>
      </c>
      <c r="H125" s="55">
        <f t="shared" si="112"/>
        <v>1</v>
      </c>
      <c r="I125" s="8">
        <f t="shared" si="119"/>
        <v>-8596840878</v>
      </c>
      <c r="J125" s="3">
        <f t="shared" si="120"/>
        <v>0</v>
      </c>
      <c r="K125" s="37">
        <f t="shared" si="121"/>
        <v>8483817501</v>
      </c>
      <c r="L125" s="8">
        <f t="shared" si="122"/>
        <v>-1479106266</v>
      </c>
      <c r="M125" s="3">
        <f t="shared" si="116"/>
        <v>0</v>
      </c>
      <c r="N125" s="37">
        <f t="shared" si="123"/>
        <v>1459659119</v>
      </c>
      <c r="P125" s="71">
        <f t="shared" si="113"/>
        <v>2.0067820958779388E-5</v>
      </c>
      <c r="Q125" s="70">
        <f t="shared" si="114"/>
        <v>173260.75627627803</v>
      </c>
      <c r="R125" s="70">
        <f t="shared" si="115"/>
        <v>0</v>
      </c>
      <c r="S125" s="11">
        <f t="shared" si="109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7"/>
        <v>5893</v>
      </c>
      <c r="E126" s="2">
        <f t="shared" si="118"/>
        <v>10246801891</v>
      </c>
      <c r="F126" s="24">
        <f t="shared" si="111"/>
        <v>168.24238359839049</v>
      </c>
      <c r="G126" s="92">
        <f t="shared" si="110"/>
        <v>2.1829976599361586E-3</v>
      </c>
      <c r="H126" s="56">
        <f t="shared" si="112"/>
        <v>1</v>
      </c>
      <c r="I126" s="7">
        <f t="shared" si="119"/>
        <v>-10383313640</v>
      </c>
      <c r="J126" s="2">
        <f t="shared" si="120"/>
        <v>0</v>
      </c>
      <c r="K126" s="34">
        <f t="shared" si="121"/>
        <v>10246801891</v>
      </c>
      <c r="L126" s="7">
        <f t="shared" si="122"/>
        <v>-1786472762</v>
      </c>
      <c r="M126" s="2">
        <f t="shared" si="116"/>
        <v>0</v>
      </c>
      <c r="N126" s="34">
        <f t="shared" si="123"/>
        <v>1762984390</v>
      </c>
      <c r="P126" s="39">
        <f t="shared" si="113"/>
        <v>2.0067820958779388E-5</v>
      </c>
      <c r="Q126" s="38">
        <f t="shared" si="114"/>
        <v>209265.16162726725</v>
      </c>
      <c r="R126" s="38">
        <f t="shared" si="115"/>
        <v>0</v>
      </c>
      <c r="S126" s="12">
        <f t="shared" si="109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7"/>
        <v>5893</v>
      </c>
      <c r="E127" s="3">
        <f t="shared" si="118"/>
        <v>12376144227</v>
      </c>
      <c r="F127" s="23">
        <f t="shared" si="111"/>
        <v>168.24238359839049</v>
      </c>
      <c r="G127" s="91">
        <f t="shared" si="110"/>
        <v>2.1829976599361586E-3</v>
      </c>
      <c r="H127" s="55">
        <f t="shared" si="112"/>
        <v>1</v>
      </c>
      <c r="I127" s="8">
        <f t="shared" si="119"/>
        <v>-12541025362</v>
      </c>
      <c r="J127" s="3">
        <f t="shared" si="120"/>
        <v>0</v>
      </c>
      <c r="K127" s="37">
        <f t="shared" si="121"/>
        <v>12376144227</v>
      </c>
      <c r="L127" s="8">
        <f t="shared" si="122"/>
        <v>-2157711722</v>
      </c>
      <c r="M127" s="3">
        <f t="shared" si="116"/>
        <v>0</v>
      </c>
      <c r="N127" s="37">
        <f t="shared" si="123"/>
        <v>2129342336</v>
      </c>
      <c r="P127" s="71">
        <f t="shared" si="113"/>
        <v>2.0067820958779388E-5</v>
      </c>
      <c r="Q127" s="70">
        <f t="shared" si="114"/>
        <v>252751.48235416747</v>
      </c>
      <c r="R127" s="70">
        <f t="shared" si="115"/>
        <v>0</v>
      </c>
      <c r="S127" s="11">
        <f t="shared" si="109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7"/>
        <v>5893</v>
      </c>
      <c r="E128" s="2">
        <f t="shared" si="118"/>
        <v>14947975726</v>
      </c>
      <c r="F128" s="24">
        <f t="shared" si="111"/>
        <v>168.24238359839049</v>
      </c>
      <c r="G128" s="92">
        <f t="shared" si="110"/>
        <v>2.1829976599361586E-3</v>
      </c>
      <c r="H128" s="56">
        <f t="shared" si="112"/>
        <v>1</v>
      </c>
      <c r="I128" s="7">
        <f t="shared" si="119"/>
        <v>-15147121562</v>
      </c>
      <c r="J128" s="2">
        <f t="shared" si="120"/>
        <v>0</v>
      </c>
      <c r="K128" s="34">
        <f t="shared" si="121"/>
        <v>14947975726</v>
      </c>
      <c r="L128" s="7">
        <f t="shared" si="122"/>
        <v>-2606096200</v>
      </c>
      <c r="M128" s="2">
        <f t="shared" si="116"/>
        <v>0</v>
      </c>
      <c r="N128" s="34">
        <f t="shared" si="123"/>
        <v>2571831499</v>
      </c>
      <c r="P128" s="39">
        <f t="shared" si="113"/>
        <v>2.0067820958779388E-5</v>
      </c>
      <c r="Q128" s="38">
        <f t="shared" si="114"/>
        <v>305274.50200268446</v>
      </c>
      <c r="R128" s="38">
        <f t="shared" si="115"/>
        <v>0</v>
      </c>
      <c r="S128" s="12">
        <f t="shared" si="109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7"/>
        <v>5893</v>
      </c>
      <c r="E129" s="3">
        <f t="shared" si="118"/>
        <v>18054248092</v>
      </c>
      <c r="F129" s="23">
        <f t="shared" si="111"/>
        <v>168.24238359839049</v>
      </c>
      <c r="G129" s="91">
        <f t="shared" si="110"/>
        <v>2.1829976599361586E-3</v>
      </c>
      <c r="H129" s="55">
        <f t="shared" si="112"/>
        <v>1</v>
      </c>
      <c r="I129" s="8">
        <f t="shared" si="119"/>
        <v>-18294779025</v>
      </c>
      <c r="J129" s="3">
        <f t="shared" si="120"/>
        <v>0</v>
      </c>
      <c r="K129" s="37">
        <f t="shared" si="121"/>
        <v>18054248092</v>
      </c>
      <c r="L129" s="8">
        <f t="shared" si="122"/>
        <v>-3147657463</v>
      </c>
      <c r="M129" s="3">
        <f t="shared" si="116"/>
        <v>0</v>
      </c>
      <c r="N129" s="37">
        <f t="shared" si="123"/>
        <v>3106272366</v>
      </c>
      <c r="P129" s="71">
        <f t="shared" si="113"/>
        <v>2.0067820958779388E-5</v>
      </c>
      <c r="Q129" s="70">
        <f t="shared" si="114"/>
        <v>368712.0968081482</v>
      </c>
      <c r="R129" s="70">
        <f t="shared" si="115"/>
        <v>0</v>
      </c>
      <c r="S129" s="11">
        <f t="shared" si="109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7"/>
        <v>5893</v>
      </c>
      <c r="E130" s="2">
        <f t="shared" si="118"/>
        <v>21806021106</v>
      </c>
      <c r="F130" s="24">
        <f t="shared" si="111"/>
        <v>168.24238359839049</v>
      </c>
      <c r="G130" s="92">
        <f t="shared" si="110"/>
        <v>2.1829976599361586E-3</v>
      </c>
      <c r="H130" s="56">
        <f t="shared" si="112"/>
        <v>1</v>
      </c>
      <c r="I130" s="7">
        <f t="shared" si="119"/>
        <v>-22096537189</v>
      </c>
      <c r="J130" s="2">
        <f t="shared" si="120"/>
        <v>0</v>
      </c>
      <c r="K130" s="34">
        <f t="shared" si="121"/>
        <v>21806021106</v>
      </c>
      <c r="L130" s="7">
        <f t="shared" si="122"/>
        <v>-3801758164</v>
      </c>
      <c r="M130" s="2">
        <f t="shared" si="116"/>
        <v>0</v>
      </c>
      <c r="N130" s="34">
        <f t="shared" si="123"/>
        <v>3751773014</v>
      </c>
      <c r="P130" s="39">
        <f t="shared" si="113"/>
        <v>2.0067820958779388E-5</v>
      </c>
      <c r="Q130" s="38">
        <f t="shared" si="114"/>
        <v>445332.37610360043</v>
      </c>
      <c r="R130" s="38">
        <f t="shared" si="115"/>
        <v>0</v>
      </c>
      <c r="S130" s="12">
        <f t="shared" si="109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7"/>
        <v>5893</v>
      </c>
      <c r="E131" s="3">
        <f t="shared" si="118"/>
        <v>26337433387</v>
      </c>
      <c r="F131" s="23">
        <f t="shared" si="111"/>
        <v>168.24238359839049</v>
      </c>
      <c r="G131" s="91">
        <f t="shared" si="110"/>
        <v>2.1829976599361586E-3</v>
      </c>
      <c r="H131" s="55">
        <f t="shared" si="112"/>
        <v>1</v>
      </c>
      <c r="I131" s="8">
        <f t="shared" si="119"/>
        <v>-26688321811</v>
      </c>
      <c r="J131" s="3">
        <f t="shared" si="120"/>
        <v>0</v>
      </c>
      <c r="K131" s="37">
        <f t="shared" si="121"/>
        <v>26337433387</v>
      </c>
      <c r="L131" s="8">
        <f t="shared" si="122"/>
        <v>-4591784622</v>
      </c>
      <c r="M131" s="3">
        <f t="shared" si="116"/>
        <v>0</v>
      </c>
      <c r="N131" s="37">
        <f t="shared" si="123"/>
        <v>4531412281</v>
      </c>
      <c r="P131" s="71">
        <f t="shared" si="113"/>
        <v>2.0067820958779388E-5</v>
      </c>
      <c r="Q131" s="70">
        <f t="shared" si="114"/>
        <v>537874.77493933972</v>
      </c>
      <c r="R131" s="70">
        <f t="shared" si="115"/>
        <v>0</v>
      </c>
      <c r="S131" s="11">
        <f t="shared" si="109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7"/>
        <v>5893</v>
      </c>
      <c r="E132" s="2">
        <f t="shared" si="118"/>
        <v>31810498304</v>
      </c>
      <c r="F132" s="24">
        <f t="shared" si="111"/>
        <v>168.24238359839049</v>
      </c>
      <c r="G132" s="92">
        <f t="shared" ref="G132:G163" si="124">D132/U$3</f>
        <v>2.1829976599361586E-3</v>
      </c>
      <c r="H132" s="56">
        <f t="shared" si="112"/>
        <v>1</v>
      </c>
      <c r="I132" s="7">
        <f t="shared" si="119"/>
        <v>-32234304777</v>
      </c>
      <c r="J132" s="2">
        <f t="shared" si="120"/>
        <v>0</v>
      </c>
      <c r="K132" s="34">
        <f t="shared" si="121"/>
        <v>31810498304</v>
      </c>
      <c r="L132" s="7">
        <f t="shared" si="122"/>
        <v>-5545982966</v>
      </c>
      <c r="M132" s="2">
        <f t="shared" si="116"/>
        <v>0</v>
      </c>
      <c r="N132" s="34">
        <f t="shared" si="123"/>
        <v>5473064917</v>
      </c>
      <c r="P132" s="39">
        <f t="shared" si="113"/>
        <v>2.0067820958779388E-5</v>
      </c>
      <c r="Q132" s="38">
        <f t="shared" si="114"/>
        <v>649647.99815294403</v>
      </c>
      <c r="R132" s="38">
        <f t="shared" si="115"/>
        <v>0</v>
      </c>
      <c r="S132" s="12">
        <f t="shared" si="109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7"/>
        <v>5893</v>
      </c>
      <c r="E133" s="3">
        <f t="shared" si="118"/>
        <v>38420896505</v>
      </c>
      <c r="F133" s="23">
        <f t="shared" si="111"/>
        <v>168.24238359839049</v>
      </c>
      <c r="G133" s="91">
        <f t="shared" si="124"/>
        <v>2.1829976599361586E-3</v>
      </c>
      <c r="H133" s="55">
        <f t="shared" si="112"/>
        <v>1</v>
      </c>
      <c r="I133" s="8">
        <f t="shared" si="119"/>
        <v>-38932773802</v>
      </c>
      <c r="J133" s="3">
        <f t="shared" si="120"/>
        <v>0</v>
      </c>
      <c r="K133" s="37">
        <f t="shared" si="121"/>
        <v>38420896505</v>
      </c>
      <c r="L133" s="8">
        <f t="shared" si="122"/>
        <v>-6698469025</v>
      </c>
      <c r="M133" s="3">
        <f t="shared" si="116"/>
        <v>0</v>
      </c>
      <c r="N133" s="37">
        <f t="shared" si="123"/>
        <v>6610398201</v>
      </c>
      <c r="P133" s="71">
        <f t="shared" si="113"/>
        <v>2.0067820958779388E-5</v>
      </c>
      <c r="Q133" s="70">
        <f t="shared" si="114"/>
        <v>784648.31785918807</v>
      </c>
      <c r="R133" s="70">
        <f t="shared" si="115"/>
        <v>0</v>
      </c>
      <c r="S133" s="11">
        <f t="shared" si="109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7"/>
        <v>5893</v>
      </c>
      <c r="E134" s="2">
        <f t="shared" si="118"/>
        <v>46404972162</v>
      </c>
      <c r="F134" s="24">
        <f t="shared" si="111"/>
        <v>168.24238359839049</v>
      </c>
      <c r="G134" s="92">
        <f t="shared" si="124"/>
        <v>2.1829976599361586E-3</v>
      </c>
      <c r="H134" s="56">
        <f t="shared" si="112"/>
        <v>1</v>
      </c>
      <c r="I134" s="7">
        <f t="shared" si="119"/>
        <v>-47023221889</v>
      </c>
      <c r="J134" s="2">
        <f t="shared" si="120"/>
        <v>0</v>
      </c>
      <c r="K134" s="34">
        <f t="shared" si="121"/>
        <v>46404972162</v>
      </c>
      <c r="L134" s="7">
        <f t="shared" si="122"/>
        <v>-8090448087</v>
      </c>
      <c r="M134" s="2">
        <f t="shared" si="116"/>
        <v>0</v>
      </c>
      <c r="N134" s="34">
        <f t="shared" si="123"/>
        <v>7984075657</v>
      </c>
      <c r="P134" s="39">
        <f t="shared" si="113"/>
        <v>2.0067820958779388E-5</v>
      </c>
      <c r="Q134" s="38">
        <f t="shared" si="114"/>
        <v>947702.45370371779</v>
      </c>
      <c r="R134" s="38">
        <f t="shared" si="115"/>
        <v>0</v>
      </c>
      <c r="S134" s="12">
        <f t="shared" si="109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7"/>
        <v>5893</v>
      </c>
      <c r="E135" s="3">
        <f t="shared" si="118"/>
        <v>56048183078</v>
      </c>
      <c r="F135" s="23">
        <f t="shared" si="111"/>
        <v>168.24238359839049</v>
      </c>
      <c r="G135" s="91">
        <f t="shared" si="124"/>
        <v>2.1829976599361586E-3</v>
      </c>
      <c r="H135" s="55">
        <f t="shared" si="112"/>
        <v>1</v>
      </c>
      <c r="I135" s="8">
        <f t="shared" si="119"/>
        <v>-56794910017</v>
      </c>
      <c r="J135" s="3">
        <f t="shared" si="120"/>
        <v>0</v>
      </c>
      <c r="K135" s="37">
        <f t="shared" si="121"/>
        <v>56048183078</v>
      </c>
      <c r="L135" s="8">
        <f t="shared" si="122"/>
        <v>-9771688128</v>
      </c>
      <c r="M135" s="3">
        <f t="shared" si="116"/>
        <v>0</v>
      </c>
      <c r="N135" s="37">
        <f t="shared" si="123"/>
        <v>9643210916</v>
      </c>
      <c r="P135" s="71">
        <f t="shared" si="113"/>
        <v>2.0067820958779388E-5</v>
      </c>
      <c r="Q135" s="70">
        <f t="shared" si="114"/>
        <v>1144640.1444665189</v>
      </c>
      <c r="R135" s="70">
        <f t="shared" si="115"/>
        <v>0</v>
      </c>
      <c r="S135" s="11">
        <f t="shared" si="109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7"/>
        <v>5893</v>
      </c>
      <c r="E136" s="2">
        <f t="shared" si="118"/>
        <v>67695306775</v>
      </c>
      <c r="F136" s="24">
        <f t="shared" si="111"/>
        <v>168.24238359839049</v>
      </c>
      <c r="G136" s="92">
        <f t="shared" si="124"/>
        <v>2.1829976599361586E-3</v>
      </c>
      <c r="H136" s="56">
        <f t="shared" ref="H136:H167" si="125">D136/D135</f>
        <v>1</v>
      </c>
      <c r="I136" s="7">
        <f t="shared" si="119"/>
        <v>-68597209203</v>
      </c>
      <c r="J136" s="2">
        <f t="shared" si="120"/>
        <v>0</v>
      </c>
      <c r="K136" s="34">
        <f t="shared" si="121"/>
        <v>67695306775</v>
      </c>
      <c r="L136" s="7">
        <f t="shared" si="122"/>
        <v>-11802299186</v>
      </c>
      <c r="M136" s="2">
        <f t="shared" si="116"/>
        <v>0</v>
      </c>
      <c r="N136" s="34">
        <f t="shared" si="123"/>
        <v>11647123697</v>
      </c>
      <c r="P136" s="39">
        <f t="shared" si="113"/>
        <v>2.0067820958779388E-5</v>
      </c>
      <c r="Q136" s="38">
        <f t="shared" si="114"/>
        <v>1382502.5810185161</v>
      </c>
      <c r="R136" s="38">
        <f t="shared" si="115"/>
        <v>0</v>
      </c>
      <c r="S136" s="12">
        <f t="shared" si="109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7"/>
        <v>5893</v>
      </c>
      <c r="E137" s="3">
        <f t="shared" si="118"/>
        <v>81762767456</v>
      </c>
      <c r="F137" s="23">
        <f t="shared" si="111"/>
        <v>168.24238359839049</v>
      </c>
      <c r="G137" s="91">
        <f t="shared" si="124"/>
        <v>2.1829976599361586E-3</v>
      </c>
      <c r="H137" s="55">
        <f t="shared" si="125"/>
        <v>1</v>
      </c>
      <c r="I137" s="8">
        <f t="shared" si="119"/>
        <v>-82852091701</v>
      </c>
      <c r="J137" s="3">
        <f t="shared" si="120"/>
        <v>0</v>
      </c>
      <c r="K137" s="37">
        <f t="shared" si="121"/>
        <v>81762767456</v>
      </c>
      <c r="L137" s="8">
        <f t="shared" si="122"/>
        <v>-14254882498</v>
      </c>
      <c r="M137" s="3">
        <f t="shared" si="116"/>
        <v>0</v>
      </c>
      <c r="N137" s="37">
        <f t="shared" si="123"/>
        <v>14067460681</v>
      </c>
      <c r="P137" s="71">
        <f t="shared" si="113"/>
        <v>2.0067820958779388E-5</v>
      </c>
      <c r="Q137" s="70">
        <f t="shared" si="114"/>
        <v>1669794.1528094828</v>
      </c>
      <c r="R137" s="70">
        <f t="shared" si="115"/>
        <v>0</v>
      </c>
      <c r="S137" s="11">
        <f t="shared" si="109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7"/>
        <v>5893</v>
      </c>
      <c r="E138" s="2">
        <f t="shared" si="118"/>
        <v>98753524588</v>
      </c>
      <c r="F138" s="24">
        <f t="shared" si="111"/>
        <v>168.24238359839049</v>
      </c>
      <c r="G138" s="92">
        <f t="shared" si="124"/>
        <v>2.1829976599361586E-3</v>
      </c>
      <c r="H138" s="56">
        <f t="shared" si="125"/>
        <v>1</v>
      </c>
      <c r="I138" s="7">
        <f t="shared" si="119"/>
        <v>-100069217944</v>
      </c>
      <c r="J138" s="2">
        <f t="shared" si="120"/>
        <v>0</v>
      </c>
      <c r="K138" s="34">
        <f t="shared" si="121"/>
        <v>98753524588</v>
      </c>
      <c r="L138" s="7">
        <f t="shared" si="122"/>
        <v>-17217126243</v>
      </c>
      <c r="M138" s="2">
        <f t="shared" si="116"/>
        <v>0</v>
      </c>
      <c r="N138" s="34">
        <f t="shared" si="123"/>
        <v>16990757132</v>
      </c>
      <c r="P138" s="39">
        <f t="shared" si="113"/>
        <v>2.0067820958779388E-5</v>
      </c>
      <c r="Q138" s="38">
        <f t="shared" si="114"/>
        <v>2016786.5086227492</v>
      </c>
      <c r="R138" s="38">
        <f t="shared" si="115"/>
        <v>0</v>
      </c>
      <c r="S138" s="12">
        <f t="shared" si="109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7"/>
        <v>5893</v>
      </c>
      <c r="E139" s="3">
        <f t="shared" si="118"/>
        <v>119275055407</v>
      </c>
      <c r="F139" s="23">
        <f t="shared" si="111"/>
        <v>168.24238359839049</v>
      </c>
      <c r="G139" s="91">
        <f t="shared" si="124"/>
        <v>2.1829976599361586E-3</v>
      </c>
      <c r="H139" s="55">
        <f t="shared" si="125"/>
        <v>1</v>
      </c>
      <c r="I139" s="8">
        <f t="shared" si="119"/>
        <v>-120864158633</v>
      </c>
      <c r="J139" s="3">
        <f t="shared" si="120"/>
        <v>0</v>
      </c>
      <c r="K139" s="37">
        <f t="shared" si="121"/>
        <v>119275055407</v>
      </c>
      <c r="L139" s="8">
        <f t="shared" si="122"/>
        <v>-20794940689</v>
      </c>
      <c r="M139" s="3">
        <f t="shared" si="116"/>
        <v>0</v>
      </c>
      <c r="N139" s="37">
        <f t="shared" si="123"/>
        <v>20521530819</v>
      </c>
      <c r="P139" s="71">
        <f t="shared" si="113"/>
        <v>2.0067820958779388E-5</v>
      </c>
      <c r="Q139" s="70">
        <f t="shared" si="114"/>
        <v>2435885.8029350322</v>
      </c>
      <c r="R139" s="70">
        <f t="shared" si="115"/>
        <v>0</v>
      </c>
      <c r="S139" s="11">
        <f t="shared" si="109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7"/>
        <v>5893</v>
      </c>
      <c r="E140" s="2">
        <f t="shared" si="118"/>
        <v>144061074293</v>
      </c>
      <c r="F140" s="24">
        <f t="shared" si="111"/>
        <v>168.24238359839049</v>
      </c>
      <c r="G140" s="92">
        <f t="shared" si="124"/>
        <v>2.1829976599361586E-3</v>
      </c>
      <c r="H140" s="56">
        <f t="shared" si="125"/>
        <v>1</v>
      </c>
      <c r="I140" s="7">
        <f t="shared" si="119"/>
        <v>-145980403478</v>
      </c>
      <c r="J140" s="2">
        <f t="shared" si="120"/>
        <v>0</v>
      </c>
      <c r="K140" s="34">
        <f t="shared" si="121"/>
        <v>144061074293</v>
      </c>
      <c r="L140" s="7">
        <f t="shared" si="122"/>
        <v>-25116244845</v>
      </c>
      <c r="M140" s="2">
        <f t="shared" si="116"/>
        <v>0</v>
      </c>
      <c r="N140" s="34">
        <f t="shared" si="123"/>
        <v>24786018886</v>
      </c>
      <c r="P140" s="39">
        <f t="shared" si="113"/>
        <v>2.0067820958779388E-5</v>
      </c>
      <c r="Q140" s="38">
        <f t="shared" si="114"/>
        <v>2942076.2580072405</v>
      </c>
      <c r="R140" s="38">
        <f t="shared" si="115"/>
        <v>0</v>
      </c>
      <c r="S140" s="12">
        <f t="shared" si="109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7"/>
        <v>5893</v>
      </c>
      <c r="E141" s="3">
        <f t="shared" si="118"/>
        <v>173997765548</v>
      </c>
      <c r="F141" s="23">
        <f t="shared" si="111"/>
        <v>168.24238359839049</v>
      </c>
      <c r="G141" s="91">
        <f t="shared" si="124"/>
        <v>2.1829976599361586E-3</v>
      </c>
      <c r="H141" s="55">
        <f t="shared" si="125"/>
        <v>1</v>
      </c>
      <c r="I141" s="8">
        <f t="shared" si="119"/>
        <v>-176315943480</v>
      </c>
      <c r="J141" s="3">
        <f t="shared" si="120"/>
        <v>0</v>
      </c>
      <c r="K141" s="37">
        <f t="shared" si="121"/>
        <v>173997765548</v>
      </c>
      <c r="L141" s="8">
        <f t="shared" si="122"/>
        <v>-30335540002</v>
      </c>
      <c r="M141" s="3">
        <f t="shared" si="116"/>
        <v>0</v>
      </c>
      <c r="N141" s="37">
        <f t="shared" si="123"/>
        <v>29936691255</v>
      </c>
      <c r="P141" s="71">
        <f t="shared" si="113"/>
        <v>2.0067820958779388E-5</v>
      </c>
      <c r="Q141" s="70">
        <f t="shared" si="114"/>
        <v>3553455.9006791092</v>
      </c>
      <c r="R141" s="70">
        <f t="shared" si="115"/>
        <v>0</v>
      </c>
      <c r="S141" s="11">
        <f t="shared" si="109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7"/>
        <v>5893</v>
      </c>
      <c r="E142" s="2">
        <f t="shared" si="118"/>
        <v>210155467494</v>
      </c>
      <c r="F142" s="24">
        <f t="shared" si="111"/>
        <v>168.24238359839049</v>
      </c>
      <c r="G142" s="92">
        <f t="shared" si="124"/>
        <v>2.1829976599361586E-3</v>
      </c>
      <c r="H142" s="56">
        <f t="shared" si="125"/>
        <v>1</v>
      </c>
      <c r="I142" s="7">
        <f t="shared" si="119"/>
        <v>-212955377157</v>
      </c>
      <c r="J142" s="2">
        <f t="shared" si="120"/>
        <v>0</v>
      </c>
      <c r="K142" s="34">
        <f t="shared" si="121"/>
        <v>210155467494</v>
      </c>
      <c r="L142" s="7">
        <f t="shared" si="122"/>
        <v>-36639433677</v>
      </c>
      <c r="M142" s="2">
        <f t="shared" si="116"/>
        <v>0</v>
      </c>
      <c r="N142" s="34">
        <f t="shared" si="123"/>
        <v>36157701946</v>
      </c>
      <c r="P142" s="39">
        <f t="shared" si="113"/>
        <v>2.0067820958779388E-5</v>
      </c>
      <c r="Q142" s="38">
        <f t="shared" si="114"/>
        <v>4291883.6282773502</v>
      </c>
      <c r="R142" s="38">
        <f t="shared" si="115"/>
        <v>0</v>
      </c>
      <c r="S142" s="12">
        <f t="shared" si="109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7"/>
        <v>5893</v>
      </c>
      <c r="E143" s="3">
        <f t="shared" si="118"/>
        <v>253826940699</v>
      </c>
      <c r="F143" s="23">
        <f t="shared" si="111"/>
        <v>168.24238359839049</v>
      </c>
      <c r="G143" s="91">
        <f t="shared" si="124"/>
        <v>2.1829976599361586E-3</v>
      </c>
      <c r="H143" s="55">
        <f t="shared" si="125"/>
        <v>1</v>
      </c>
      <c r="I143" s="8">
        <f t="shared" si="119"/>
        <v>-257208688623</v>
      </c>
      <c r="J143" s="3">
        <f t="shared" si="120"/>
        <v>0</v>
      </c>
      <c r="K143" s="37">
        <f t="shared" si="121"/>
        <v>253826940699</v>
      </c>
      <c r="L143" s="8">
        <f t="shared" si="122"/>
        <v>-44253311466</v>
      </c>
      <c r="M143" s="3">
        <f t="shared" si="116"/>
        <v>0</v>
      </c>
      <c r="N143" s="37">
        <f t="shared" si="123"/>
        <v>43671473205</v>
      </c>
      <c r="P143" s="71">
        <f t="shared" si="113"/>
        <v>2.0067820958779388E-5</v>
      </c>
      <c r="Q143" s="70">
        <f t="shared" si="114"/>
        <v>5183760.738389167</v>
      </c>
      <c r="R143" s="70">
        <f t="shared" si="115"/>
        <v>0</v>
      </c>
      <c r="S143" s="11">
        <f t="shared" si="109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7"/>
        <v>5893</v>
      </c>
      <c r="E144" s="2">
        <f t="shared" si="118"/>
        <v>306573588558</v>
      </c>
      <c r="F144" s="24">
        <f t="shared" si="111"/>
        <v>168.24238359839049</v>
      </c>
      <c r="G144" s="92">
        <f t="shared" si="124"/>
        <v>2.1829976599361586E-3</v>
      </c>
      <c r="H144" s="56">
        <f t="shared" si="125"/>
        <v>1</v>
      </c>
      <c r="I144" s="7">
        <f t="shared" si="119"/>
        <v>-310658083964</v>
      </c>
      <c r="J144" s="2">
        <f t="shared" si="120"/>
        <v>0</v>
      </c>
      <c r="K144" s="34">
        <f t="shared" si="121"/>
        <v>306573588558</v>
      </c>
      <c r="L144" s="7">
        <f t="shared" si="122"/>
        <v>-53449395341</v>
      </c>
      <c r="M144" s="2">
        <f t="shared" si="116"/>
        <v>0</v>
      </c>
      <c r="N144" s="34">
        <f t="shared" si="123"/>
        <v>52746647859</v>
      </c>
      <c r="P144" s="39">
        <f t="shared" si="113"/>
        <v>2.0067820958779388E-5</v>
      </c>
      <c r="Q144" s="38">
        <f t="shared" si="114"/>
        <v>6260974.8648668341</v>
      </c>
      <c r="R144" s="38">
        <f t="shared" si="115"/>
        <v>0</v>
      </c>
      <c r="S144" s="12">
        <f t="shared" si="109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7"/>
        <v>5893</v>
      </c>
      <c r="E145" s="3">
        <f t="shared" si="118"/>
        <v>370281282761</v>
      </c>
      <c r="F145" s="23">
        <f t="shared" si="111"/>
        <v>168.24238359839049</v>
      </c>
      <c r="G145" s="91">
        <f t="shared" si="124"/>
        <v>2.1829976599361586E-3</v>
      </c>
      <c r="H145" s="55">
        <f t="shared" si="125"/>
        <v>1</v>
      </c>
      <c r="I145" s="8">
        <f t="shared" si="119"/>
        <v>-375214560478</v>
      </c>
      <c r="J145" s="3">
        <f t="shared" si="120"/>
        <v>0</v>
      </c>
      <c r="K145" s="37">
        <f t="shared" si="121"/>
        <v>370281282761</v>
      </c>
      <c r="L145" s="8">
        <f t="shared" si="122"/>
        <v>-64556476514</v>
      </c>
      <c r="M145" s="3">
        <f t="shared" si="116"/>
        <v>0</v>
      </c>
      <c r="N145" s="37">
        <f t="shared" si="123"/>
        <v>63707694203</v>
      </c>
      <c r="P145" s="71">
        <f t="shared" ref="P145:P176" si="126">Y$4*((1+W$4-X$4)*(1+W$4+Z$4)-X$4)</f>
        <v>2.0067820958779388E-5</v>
      </c>
      <c r="Q145" s="70">
        <f t="shared" ref="Q145:Q176" si="127">(1+W$4-X$4)*(1+W$4+Z$4)-Y$4*((Z$4*K144)+((I144+J144)*(1+W$4+Z$4)))</f>
        <v>7562040.0689339796</v>
      </c>
      <c r="R145" s="70">
        <f t="shared" ref="R145:R176" si="128">-J144*(1+W$4+Z$4)</f>
        <v>0</v>
      </c>
      <c r="S145" s="11">
        <f t="shared" si="109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7"/>
        <v>5893</v>
      </c>
      <c r="E146" s="2">
        <f t="shared" si="118"/>
        <v>447227789608</v>
      </c>
      <c r="F146" s="24">
        <f t="shared" si="111"/>
        <v>168.24238359839049</v>
      </c>
      <c r="G146" s="92">
        <f t="shared" si="124"/>
        <v>2.1829976599361586E-3</v>
      </c>
      <c r="H146" s="56">
        <f t="shared" si="125"/>
        <v>1</v>
      </c>
      <c r="I146" s="7">
        <f t="shared" si="119"/>
        <v>-453186231314</v>
      </c>
      <c r="J146" s="2">
        <f t="shared" si="120"/>
        <v>0</v>
      </c>
      <c r="K146" s="34">
        <f t="shared" si="121"/>
        <v>447227789608</v>
      </c>
      <c r="L146" s="7">
        <f t="shared" si="122"/>
        <v>-77971670836</v>
      </c>
      <c r="M146" s="2">
        <f t="shared" si="116"/>
        <v>0</v>
      </c>
      <c r="N146" s="34">
        <f t="shared" si="123"/>
        <v>76946506847</v>
      </c>
      <c r="P146" s="39">
        <f t="shared" si="126"/>
        <v>2.0067820958779388E-5</v>
      </c>
      <c r="Q146" s="38">
        <f t="shared" si="127"/>
        <v>9133473.8476280235</v>
      </c>
      <c r="R146" s="38">
        <f t="shared" si="128"/>
        <v>0</v>
      </c>
      <c r="S146" s="12">
        <f t="shared" si="109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7"/>
        <v>5893</v>
      </c>
      <c r="E147" s="3">
        <f t="shared" si="118"/>
        <v>540164207887</v>
      </c>
      <c r="F147" s="23">
        <f t="shared" si="111"/>
        <v>168.24238359839049</v>
      </c>
      <c r="G147" s="91">
        <f t="shared" si="124"/>
        <v>2.1829976599361586E-3</v>
      </c>
      <c r="H147" s="55">
        <f t="shared" si="125"/>
        <v>1</v>
      </c>
      <c r="I147" s="8">
        <f t="shared" si="119"/>
        <v>-547360848351</v>
      </c>
      <c r="J147" s="3">
        <f t="shared" si="120"/>
        <v>0</v>
      </c>
      <c r="K147" s="37">
        <f t="shared" si="121"/>
        <v>540164207887</v>
      </c>
      <c r="L147" s="8">
        <f t="shared" si="122"/>
        <v>-94174617037</v>
      </c>
      <c r="M147" s="3">
        <f t="shared" si="116"/>
        <v>0</v>
      </c>
      <c r="N147" s="37">
        <f t="shared" si="123"/>
        <v>92936418279</v>
      </c>
      <c r="P147" s="71">
        <f t="shared" si="126"/>
        <v>2.0067820958779388E-5</v>
      </c>
      <c r="Q147" s="70">
        <f t="shared" si="127"/>
        <v>11031460.292199107</v>
      </c>
      <c r="R147" s="70">
        <f t="shared" si="128"/>
        <v>0</v>
      </c>
      <c r="S147" s="11">
        <f t="shared" si="109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7"/>
        <v>5893</v>
      </c>
      <c r="E148" s="2">
        <f t="shared" si="118"/>
        <v>652413329990</v>
      </c>
      <c r="F148" s="24">
        <f t="shared" si="111"/>
        <v>168.24238359839049</v>
      </c>
      <c r="G148" s="92">
        <f t="shared" si="124"/>
        <v>2.1829976599361586E-3</v>
      </c>
      <c r="H148" s="56">
        <f t="shared" si="125"/>
        <v>1</v>
      </c>
      <c r="I148" s="7">
        <f t="shared" si="119"/>
        <v>-661105473790</v>
      </c>
      <c r="J148" s="2">
        <f t="shared" si="120"/>
        <v>0</v>
      </c>
      <c r="K148" s="34">
        <f t="shared" si="121"/>
        <v>652413329990</v>
      </c>
      <c r="L148" s="7">
        <f t="shared" si="122"/>
        <v>-113744625439</v>
      </c>
      <c r="M148" s="2">
        <f t="shared" si="116"/>
        <v>0</v>
      </c>
      <c r="N148" s="34">
        <f t="shared" si="123"/>
        <v>112249122103</v>
      </c>
      <c r="P148" s="39">
        <f t="shared" si="126"/>
        <v>2.0067820958779388E-5</v>
      </c>
      <c r="Q148" s="38">
        <f t="shared" si="127"/>
        <v>13323858.860073511</v>
      </c>
      <c r="R148" s="38">
        <f t="shared" si="128"/>
        <v>0</v>
      </c>
      <c r="S148" s="12">
        <f t="shared" si="109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7"/>
        <v>5893</v>
      </c>
      <c r="E149" s="3">
        <f t="shared" si="118"/>
        <v>787988443021</v>
      </c>
      <c r="F149" s="23">
        <f t="shared" si="111"/>
        <v>168.24238359839049</v>
      </c>
      <c r="G149" s="91">
        <f t="shared" si="124"/>
        <v>2.1829976599361586E-3</v>
      </c>
      <c r="H149" s="55">
        <f t="shared" si="125"/>
        <v>1</v>
      </c>
      <c r="I149" s="8">
        <f t="shared" si="119"/>
        <v>-798486864055</v>
      </c>
      <c r="J149" s="3">
        <f t="shared" si="120"/>
        <v>0</v>
      </c>
      <c r="K149" s="37">
        <f t="shared" si="121"/>
        <v>787988443021</v>
      </c>
      <c r="L149" s="8">
        <f t="shared" si="122"/>
        <v>-137381390265</v>
      </c>
      <c r="M149" s="3">
        <f t="shared" si="116"/>
        <v>0</v>
      </c>
      <c r="N149" s="37">
        <f t="shared" si="123"/>
        <v>135575113031</v>
      </c>
      <c r="P149" s="71">
        <f t="shared" si="126"/>
        <v>2.0067820958779388E-5</v>
      </c>
      <c r="Q149" s="70">
        <f t="shared" si="127"/>
        <v>16092630.580773368</v>
      </c>
      <c r="R149" s="70">
        <f t="shared" si="128"/>
        <v>0</v>
      </c>
      <c r="S149" s="11">
        <f t="shared" si="109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7"/>
        <v>5893</v>
      </c>
      <c r="E150" s="2">
        <f t="shared" si="118"/>
        <v>951736817432</v>
      </c>
      <c r="F150" s="24">
        <f t="shared" si="111"/>
        <v>168.24238359839049</v>
      </c>
      <c r="G150" s="92">
        <f t="shared" si="124"/>
        <v>2.1829976599361586E-3</v>
      </c>
      <c r="H150" s="56">
        <f t="shared" si="125"/>
        <v>1</v>
      </c>
      <c r="I150" s="7">
        <f t="shared" si="119"/>
        <v>-964416870140</v>
      </c>
      <c r="J150" s="2">
        <f t="shared" si="120"/>
        <v>0</v>
      </c>
      <c r="K150" s="34">
        <f t="shared" si="121"/>
        <v>951736817432</v>
      </c>
      <c r="L150" s="7">
        <f t="shared" si="122"/>
        <v>-165930006085</v>
      </c>
      <c r="M150" s="2">
        <f t="shared" si="116"/>
        <v>0</v>
      </c>
      <c r="N150" s="34">
        <f t="shared" si="123"/>
        <v>163748374411</v>
      </c>
      <c r="P150" s="39">
        <f t="shared" si="126"/>
        <v>2.0067820958779388E-5</v>
      </c>
      <c r="Q150" s="38">
        <f t="shared" si="127"/>
        <v>19436768.440898128</v>
      </c>
      <c r="R150" s="38">
        <f t="shared" si="128"/>
        <v>0</v>
      </c>
      <c r="S150" s="12">
        <f t="shared" si="109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7"/>
        <v>5893</v>
      </c>
      <c r="E151" s="3">
        <f t="shared" si="118"/>
        <v>1149513013392</v>
      </c>
      <c r="F151" s="23">
        <f t="shared" si="111"/>
        <v>168.24238359839049</v>
      </c>
      <c r="G151" s="91">
        <f t="shared" si="124"/>
        <v>2.1829976599361586E-3</v>
      </c>
      <c r="H151" s="55">
        <f t="shared" si="125"/>
        <v>1</v>
      </c>
      <c r="I151" s="8">
        <f t="shared" si="119"/>
        <v>-1164828052951</v>
      </c>
      <c r="J151" s="3">
        <f t="shared" si="120"/>
        <v>0</v>
      </c>
      <c r="K151" s="37">
        <f t="shared" si="121"/>
        <v>1149513013392</v>
      </c>
      <c r="L151" s="8">
        <f t="shared" si="122"/>
        <v>-200411182811</v>
      </c>
      <c r="M151" s="3">
        <f t="shared" si="116"/>
        <v>0</v>
      </c>
      <c r="N151" s="37">
        <f t="shared" si="123"/>
        <v>197776195960</v>
      </c>
      <c r="P151" s="71">
        <f t="shared" si="126"/>
        <v>2.0067820958779388E-5</v>
      </c>
      <c r="Q151" s="70">
        <f t="shared" si="127"/>
        <v>23475836.719427437</v>
      </c>
      <c r="R151" s="70">
        <f t="shared" si="128"/>
        <v>0</v>
      </c>
      <c r="S151" s="11">
        <f t="shared" si="109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7"/>
        <v>5893</v>
      </c>
      <c r="E152" s="2">
        <f t="shared" si="118"/>
        <v>1388388201187</v>
      </c>
      <c r="F152" s="24">
        <f t="shared" si="111"/>
        <v>168.24238359839049</v>
      </c>
      <c r="G152" s="92">
        <f t="shared" si="124"/>
        <v>2.1829976599361586E-3</v>
      </c>
      <c r="H152" s="56">
        <f t="shared" si="125"/>
        <v>1</v>
      </c>
      <c r="I152" s="7">
        <f t="shared" si="119"/>
        <v>-1406885792498</v>
      </c>
      <c r="J152" s="2">
        <f t="shared" si="120"/>
        <v>0</v>
      </c>
      <c r="K152" s="34">
        <f t="shared" si="121"/>
        <v>1388388201187</v>
      </c>
      <c r="L152" s="7">
        <f t="shared" si="122"/>
        <v>-242057739547</v>
      </c>
      <c r="M152" s="2">
        <f t="shared" si="116"/>
        <v>0</v>
      </c>
      <c r="N152" s="34">
        <f t="shared" si="123"/>
        <v>238875187795</v>
      </c>
      <c r="P152" s="39">
        <f t="shared" si="126"/>
        <v>2.0067820958779388E-5</v>
      </c>
      <c r="Q152" s="38">
        <f t="shared" si="127"/>
        <v>28354245.816452868</v>
      </c>
      <c r="R152" s="38">
        <f t="shared" si="128"/>
        <v>0</v>
      </c>
      <c r="S152" s="12">
        <f t="shared" si="109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7"/>
        <v>5893</v>
      </c>
      <c r="E153" s="3">
        <f t="shared" si="118"/>
        <v>1676902979556</v>
      </c>
      <c r="F153" s="23">
        <f t="shared" si="111"/>
        <v>168.24238359839049</v>
      </c>
      <c r="G153" s="91">
        <f t="shared" si="124"/>
        <v>2.1829976599361586E-3</v>
      </c>
      <c r="H153" s="55">
        <f t="shared" si="125"/>
        <v>1</v>
      </c>
      <c r="I153" s="8">
        <f t="shared" si="119"/>
        <v>-1699244474546</v>
      </c>
      <c r="J153" s="3">
        <f t="shared" si="120"/>
        <v>0</v>
      </c>
      <c r="K153" s="37">
        <f t="shared" si="121"/>
        <v>1676902979556</v>
      </c>
      <c r="L153" s="8">
        <f t="shared" si="122"/>
        <v>-292358682048</v>
      </c>
      <c r="M153" s="3">
        <f t="shared" ref="M153:M184" si="129">J153-J152</f>
        <v>0</v>
      </c>
      <c r="N153" s="37">
        <f t="shared" si="123"/>
        <v>288514778369</v>
      </c>
      <c r="P153" s="71">
        <f t="shared" si="126"/>
        <v>2.0067820958779388E-5</v>
      </c>
      <c r="Q153" s="70">
        <f t="shared" si="127"/>
        <v>34246415.415215984</v>
      </c>
      <c r="R153" s="70">
        <f t="shared" si="128"/>
        <v>0</v>
      </c>
      <c r="S153" s="11">
        <f t="shared" si="109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7"/>
        <v>5893</v>
      </c>
      <c r="E154" s="2">
        <f t="shared" si="118"/>
        <v>2025372731085</v>
      </c>
      <c r="F154" s="24">
        <f t="shared" si="111"/>
        <v>168.24238359839049</v>
      </c>
      <c r="G154" s="92">
        <f t="shared" si="124"/>
        <v>2.1829976599361586E-3</v>
      </c>
      <c r="H154" s="56">
        <f t="shared" si="125"/>
        <v>1</v>
      </c>
      <c r="I154" s="7">
        <f t="shared" si="119"/>
        <v>-2052356914284</v>
      </c>
      <c r="J154" s="2">
        <f t="shared" si="120"/>
        <v>0</v>
      </c>
      <c r="K154" s="34">
        <f t="shared" si="121"/>
        <v>2025372731085</v>
      </c>
      <c r="L154" s="7">
        <f t="shared" si="122"/>
        <v>-353112439738</v>
      </c>
      <c r="M154" s="2">
        <f t="shared" si="129"/>
        <v>0</v>
      </c>
      <c r="N154" s="34">
        <f t="shared" si="123"/>
        <v>348469751529</v>
      </c>
      <c r="P154" s="39">
        <f t="shared" si="126"/>
        <v>2.0067820958779388E-5</v>
      </c>
      <c r="Q154" s="38">
        <f t="shared" si="127"/>
        <v>41363010.577685475</v>
      </c>
      <c r="R154" s="38">
        <f t="shared" si="128"/>
        <v>0</v>
      </c>
      <c r="S154" s="12">
        <f t="shared" si="109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30">D154+IF(M155&gt;0,M155,0)</f>
        <v>5893</v>
      </c>
      <c r="E155" s="3">
        <f t="shared" ref="E155:E186" si="131">E154+IF(N155&gt;0,N155,0)</f>
        <v>2446256432145</v>
      </c>
      <c r="F155" s="23">
        <f t="shared" si="111"/>
        <v>168.24238359839049</v>
      </c>
      <c r="G155" s="91">
        <f t="shared" si="124"/>
        <v>2.1829976599361586E-3</v>
      </c>
      <c r="H155" s="55">
        <f t="shared" si="125"/>
        <v>1</v>
      </c>
      <c r="I155" s="8">
        <f t="shared" ref="I155:I186" si="132">INT((Z$4*K155+I154)/(1+Y$4*J155))</f>
        <v>-2478848079946</v>
      </c>
      <c r="J155" s="3">
        <f t="shared" ref="J155:J186" si="133">S155</f>
        <v>0</v>
      </c>
      <c r="K155" s="37">
        <f t="shared" ref="K155:K186" si="134">INT((X$4*J155+K154)/(1+W$4+Z$4))</f>
        <v>2446256432145</v>
      </c>
      <c r="L155" s="8">
        <f t="shared" ref="L155:L186" si="135">I155-I154</f>
        <v>-426491165662</v>
      </c>
      <c r="M155" s="3">
        <f t="shared" si="129"/>
        <v>0</v>
      </c>
      <c r="N155" s="37">
        <f t="shared" ref="N155:N186" si="136">K155-K154</f>
        <v>420883701060</v>
      </c>
      <c r="P155" s="71">
        <f t="shared" si="126"/>
        <v>2.0067820958779388E-5</v>
      </c>
      <c r="Q155" s="70">
        <f t="shared" si="127"/>
        <v>49958473.735628568</v>
      </c>
      <c r="R155" s="70">
        <f t="shared" si="128"/>
        <v>0</v>
      </c>
      <c r="S155" s="11">
        <f t="shared" si="109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30"/>
        <v>5893</v>
      </c>
      <c r="E156" s="2">
        <f t="shared" si="131"/>
        <v>2954602103587</v>
      </c>
      <c r="F156" s="24">
        <f t="shared" si="111"/>
        <v>168.24238359839049</v>
      </c>
      <c r="G156" s="92">
        <f t="shared" si="124"/>
        <v>2.1829976599361586E-3</v>
      </c>
      <c r="H156" s="56">
        <f t="shared" si="125"/>
        <v>1</v>
      </c>
      <c r="I156" s="7">
        <f t="shared" si="132"/>
        <v>-2993966478274</v>
      </c>
      <c r="J156" s="2">
        <f t="shared" si="133"/>
        <v>0</v>
      </c>
      <c r="K156" s="34">
        <f t="shared" si="134"/>
        <v>2954602103587</v>
      </c>
      <c r="L156" s="7">
        <f t="shared" si="135"/>
        <v>-515118398328</v>
      </c>
      <c r="M156" s="2">
        <f t="shared" si="129"/>
        <v>0</v>
      </c>
      <c r="N156" s="34">
        <f t="shared" si="136"/>
        <v>508345671442</v>
      </c>
      <c r="P156" s="39">
        <f t="shared" si="126"/>
        <v>2.0067820958779388E-5</v>
      </c>
      <c r="Q156" s="38">
        <f t="shared" si="127"/>
        <v>60340121.871147849</v>
      </c>
      <c r="R156" s="38">
        <f t="shared" si="128"/>
        <v>0</v>
      </c>
      <c r="S156" s="12">
        <f t="shared" ref="S156:S198" si="137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30"/>
        <v>5893</v>
      </c>
      <c r="E157" s="3">
        <f t="shared" si="131"/>
        <v>3568584828560</v>
      </c>
      <c r="F157" s="23">
        <f t="shared" si="111"/>
        <v>168.24238359839049</v>
      </c>
      <c r="G157" s="91">
        <f t="shared" si="124"/>
        <v>2.1829976599361586E-3</v>
      </c>
      <c r="H157" s="55">
        <f t="shared" si="125"/>
        <v>1</v>
      </c>
      <c r="I157" s="8">
        <f t="shared" si="132"/>
        <v>-3616129340391</v>
      </c>
      <c r="J157" s="3">
        <f t="shared" si="133"/>
        <v>0</v>
      </c>
      <c r="K157" s="37">
        <f t="shared" si="134"/>
        <v>3568584828560</v>
      </c>
      <c r="L157" s="8">
        <f t="shared" si="135"/>
        <v>-622162862117</v>
      </c>
      <c r="M157" s="3">
        <f t="shared" si="129"/>
        <v>0</v>
      </c>
      <c r="N157" s="37">
        <f t="shared" si="136"/>
        <v>613982724973</v>
      </c>
      <c r="P157" s="71">
        <f t="shared" si="126"/>
        <v>2.0067820958779388E-5</v>
      </c>
      <c r="Q157" s="70">
        <f t="shared" si="127"/>
        <v>72879134.14183192</v>
      </c>
      <c r="R157" s="70">
        <f t="shared" si="128"/>
        <v>0</v>
      </c>
      <c r="S157" s="11">
        <f t="shared" si="137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30"/>
        <v>5893</v>
      </c>
      <c r="E158" s="2">
        <f t="shared" si="131"/>
        <v>4310156573425</v>
      </c>
      <c r="F158" s="24">
        <f t="shared" si="111"/>
        <v>168.24238359839049</v>
      </c>
      <c r="G158" s="92">
        <f t="shared" si="124"/>
        <v>2.1829976599361586E-3</v>
      </c>
      <c r="H158" s="56">
        <f t="shared" si="125"/>
        <v>1</v>
      </c>
      <c r="I158" s="7">
        <f t="shared" si="132"/>
        <v>-4367581100325</v>
      </c>
      <c r="J158" s="2">
        <f t="shared" si="133"/>
        <v>0</v>
      </c>
      <c r="K158" s="34">
        <f t="shared" si="134"/>
        <v>4310156573425</v>
      </c>
      <c r="L158" s="7">
        <f t="shared" si="135"/>
        <v>-751451759934</v>
      </c>
      <c r="M158" s="2">
        <f t="shared" si="129"/>
        <v>0</v>
      </c>
      <c r="N158" s="34">
        <f t="shared" si="136"/>
        <v>741571744865</v>
      </c>
      <c r="P158" s="39">
        <f t="shared" si="126"/>
        <v>2.0067820958779388E-5</v>
      </c>
      <c r="Q158" s="38">
        <f t="shared" si="127"/>
        <v>88023822.795490831</v>
      </c>
      <c r="R158" s="38">
        <f t="shared" si="128"/>
        <v>0</v>
      </c>
      <c r="S158" s="12">
        <f t="shared" si="137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30"/>
        <v>5893</v>
      </c>
      <c r="E159" s="3">
        <f t="shared" si="131"/>
        <v>5205831045057</v>
      </c>
      <c r="F159" s="23">
        <f t="shared" si="111"/>
        <v>168.24238359839049</v>
      </c>
      <c r="G159" s="91">
        <f t="shared" si="124"/>
        <v>2.1829976599361586E-3</v>
      </c>
      <c r="H159" s="55">
        <f t="shared" si="125"/>
        <v>1</v>
      </c>
      <c r="I159" s="8">
        <f t="shared" si="132"/>
        <v>-5275188709024</v>
      </c>
      <c r="J159" s="3">
        <f t="shared" si="133"/>
        <v>0</v>
      </c>
      <c r="K159" s="37">
        <f t="shared" si="134"/>
        <v>5205831045057</v>
      </c>
      <c r="L159" s="8">
        <f t="shared" si="135"/>
        <v>-907607608699</v>
      </c>
      <c r="M159" s="3">
        <f t="shared" si="129"/>
        <v>0</v>
      </c>
      <c r="N159" s="37">
        <f t="shared" si="136"/>
        <v>895674471632</v>
      </c>
      <c r="P159" s="71">
        <f t="shared" si="126"/>
        <v>2.0067820958779388E-5</v>
      </c>
      <c r="Q159" s="70">
        <f t="shared" si="127"/>
        <v>106315661.85467513</v>
      </c>
      <c r="R159" s="70">
        <f t="shared" si="128"/>
        <v>0</v>
      </c>
      <c r="S159" s="11">
        <f t="shared" si="137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30"/>
        <v>5893</v>
      </c>
      <c r="E160" s="2">
        <f t="shared" si="131"/>
        <v>6287631645861</v>
      </c>
      <c r="F160" s="24">
        <f t="shared" si="111"/>
        <v>168.24238359839049</v>
      </c>
      <c r="G160" s="92">
        <f t="shared" si="124"/>
        <v>2.1829976599361586E-3</v>
      </c>
      <c r="H160" s="56">
        <f t="shared" si="125"/>
        <v>1</v>
      </c>
      <c r="I160" s="7">
        <f t="shared" si="132"/>
        <v>-6371402219046</v>
      </c>
      <c r="J160" s="2">
        <f t="shared" si="133"/>
        <v>0</v>
      </c>
      <c r="K160" s="34">
        <f t="shared" si="134"/>
        <v>6287631645861</v>
      </c>
      <c r="L160" s="7">
        <f t="shared" si="135"/>
        <v>-1096213510022</v>
      </c>
      <c r="M160" s="2">
        <f t="shared" si="129"/>
        <v>0</v>
      </c>
      <c r="N160" s="34">
        <f t="shared" si="136"/>
        <v>1081800600804</v>
      </c>
      <c r="P160" s="39">
        <f t="shared" si="126"/>
        <v>2.0067820958779388E-5</v>
      </c>
      <c r="Q160" s="38">
        <f t="shared" si="127"/>
        <v>128408646.65076107</v>
      </c>
      <c r="R160" s="38">
        <f t="shared" si="128"/>
        <v>0</v>
      </c>
      <c r="S160" s="12">
        <f t="shared" si="137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30"/>
        <v>5893</v>
      </c>
      <c r="E161" s="3">
        <f t="shared" si="131"/>
        <v>7594236419096</v>
      </c>
      <c r="F161" s="23">
        <f t="shared" si="111"/>
        <v>168.24238359839049</v>
      </c>
      <c r="G161" s="91">
        <f t="shared" si="124"/>
        <v>2.1829976599361586E-3</v>
      </c>
      <c r="H161" s="55">
        <f t="shared" si="125"/>
        <v>1</v>
      </c>
      <c r="I161" s="8">
        <f t="shared" si="132"/>
        <v>-7695414984073</v>
      </c>
      <c r="J161" s="3">
        <f t="shared" si="133"/>
        <v>0</v>
      </c>
      <c r="K161" s="37">
        <f t="shared" si="134"/>
        <v>7594236419096</v>
      </c>
      <c r="L161" s="8">
        <f t="shared" si="135"/>
        <v>-1324012765027</v>
      </c>
      <c r="M161" s="3">
        <f t="shared" si="129"/>
        <v>0</v>
      </c>
      <c r="N161" s="37">
        <f t="shared" si="136"/>
        <v>1306604773235</v>
      </c>
      <c r="P161" s="71">
        <f t="shared" si="126"/>
        <v>2.0067820958779388E-5</v>
      </c>
      <c r="Q161" s="70">
        <f t="shared" si="127"/>
        <v>155092676.37688482</v>
      </c>
      <c r="R161" s="70">
        <f t="shared" si="128"/>
        <v>0</v>
      </c>
      <c r="S161" s="11">
        <f t="shared" si="137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30"/>
        <v>5893</v>
      </c>
      <c r="E162" s="2">
        <f t="shared" si="131"/>
        <v>9172360920203</v>
      </c>
      <c r="F162" s="24">
        <f t="shared" si="111"/>
        <v>168.24238359839049</v>
      </c>
      <c r="G162" s="92">
        <f t="shared" si="124"/>
        <v>2.1829976599361586E-3</v>
      </c>
      <c r="H162" s="56">
        <f t="shared" si="125"/>
        <v>1</v>
      </c>
      <c r="I162" s="7">
        <f t="shared" si="132"/>
        <v>-9294564954339</v>
      </c>
      <c r="J162" s="2">
        <f t="shared" si="133"/>
        <v>0</v>
      </c>
      <c r="K162" s="34">
        <f t="shared" si="134"/>
        <v>9172360920203</v>
      </c>
      <c r="L162" s="7">
        <f t="shared" si="135"/>
        <v>-1599149970266</v>
      </c>
      <c r="M162" s="2">
        <f t="shared" si="129"/>
        <v>0</v>
      </c>
      <c r="N162" s="34">
        <f t="shared" si="136"/>
        <v>1578124501107</v>
      </c>
      <c r="P162" s="39">
        <f t="shared" si="126"/>
        <v>2.0067820958779388E-5</v>
      </c>
      <c r="Q162" s="38">
        <f t="shared" si="127"/>
        <v>187321795.66500899</v>
      </c>
      <c r="R162" s="38">
        <f t="shared" si="128"/>
        <v>0</v>
      </c>
      <c r="S162" s="12">
        <f t="shared" si="137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30"/>
        <v>5893</v>
      </c>
      <c r="E163" s="3">
        <f t="shared" si="131"/>
        <v>11078428456469</v>
      </c>
      <c r="F163" s="23">
        <f t="shared" si="111"/>
        <v>168.24238359839049</v>
      </c>
      <c r="G163" s="91">
        <f t="shared" si="124"/>
        <v>2.1829976599361586E-3</v>
      </c>
      <c r="H163" s="55">
        <f t="shared" si="125"/>
        <v>1</v>
      </c>
      <c r="I163" s="8">
        <f t="shared" si="132"/>
        <v>-11226027169016</v>
      </c>
      <c r="J163" s="3">
        <f t="shared" si="133"/>
        <v>0</v>
      </c>
      <c r="K163" s="37">
        <f t="shared" si="134"/>
        <v>11078428456469</v>
      </c>
      <c r="L163" s="8">
        <f t="shared" si="135"/>
        <v>-1931462214677</v>
      </c>
      <c r="M163" s="3">
        <f t="shared" si="129"/>
        <v>0</v>
      </c>
      <c r="N163" s="37">
        <f t="shared" si="136"/>
        <v>1906067536266</v>
      </c>
      <c r="P163" s="71">
        <f t="shared" si="126"/>
        <v>2.0067820958779388E-5</v>
      </c>
      <c r="Q163" s="70">
        <f t="shared" si="127"/>
        <v>226248304.9198117</v>
      </c>
      <c r="R163" s="70">
        <f t="shared" si="128"/>
        <v>0</v>
      </c>
      <c r="S163" s="11">
        <f t="shared" si="137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30"/>
        <v>5893</v>
      </c>
      <c r="E164" s="2">
        <f t="shared" si="131"/>
        <v>13380587411772</v>
      </c>
      <c r="F164" s="24">
        <f t="shared" si="111"/>
        <v>168.24238359839049</v>
      </c>
      <c r="G164" s="92">
        <f t="shared" ref="G164:G198" si="138">D164/U$3</f>
        <v>2.1829976599361586E-3</v>
      </c>
      <c r="H164" s="56">
        <f t="shared" si="125"/>
        <v>1</v>
      </c>
      <c r="I164" s="7">
        <f t="shared" si="132"/>
        <v>-13558857957929</v>
      </c>
      <c r="J164" s="2">
        <f t="shared" si="133"/>
        <v>0</v>
      </c>
      <c r="K164" s="34">
        <f t="shared" si="134"/>
        <v>13380587411772</v>
      </c>
      <c r="L164" s="7">
        <f t="shared" si="135"/>
        <v>-2332830788913</v>
      </c>
      <c r="M164" s="2">
        <f t="shared" si="129"/>
        <v>0</v>
      </c>
      <c r="N164" s="34">
        <f t="shared" si="136"/>
        <v>2302158955303</v>
      </c>
      <c r="P164" s="39">
        <f t="shared" si="126"/>
        <v>2.0067820958779388E-5</v>
      </c>
      <c r="Q164" s="38">
        <f t="shared" si="127"/>
        <v>273263958.96908289</v>
      </c>
      <c r="R164" s="38">
        <f t="shared" si="128"/>
        <v>0</v>
      </c>
      <c r="S164" s="12">
        <f t="shared" si="137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30"/>
        <v>5893</v>
      </c>
      <c r="E165" s="3">
        <f t="shared" si="131"/>
        <v>16161147782611</v>
      </c>
      <c r="F165" s="23">
        <f t="shared" si="111"/>
        <v>168.24238359839049</v>
      </c>
      <c r="G165" s="91">
        <f t="shared" si="138"/>
        <v>2.1829976599361586E-3</v>
      </c>
      <c r="H165" s="55">
        <f t="shared" si="125"/>
        <v>1</v>
      </c>
      <c r="I165" s="8">
        <f t="shared" si="132"/>
        <v>-16376463939732</v>
      </c>
      <c r="J165" s="3">
        <f t="shared" si="133"/>
        <v>0</v>
      </c>
      <c r="K165" s="37">
        <f t="shared" si="134"/>
        <v>16161147782611</v>
      </c>
      <c r="L165" s="8">
        <f t="shared" si="135"/>
        <v>-2817605981803</v>
      </c>
      <c r="M165" s="3">
        <f t="shared" si="129"/>
        <v>0</v>
      </c>
      <c r="N165" s="37">
        <f t="shared" si="136"/>
        <v>2780560370839</v>
      </c>
      <c r="P165" s="71">
        <f t="shared" si="126"/>
        <v>2.0067820958779388E-5</v>
      </c>
      <c r="Q165" s="70">
        <f t="shared" si="127"/>
        <v>330049727.02272308</v>
      </c>
      <c r="R165" s="70">
        <f t="shared" si="128"/>
        <v>0</v>
      </c>
      <c r="S165" s="11">
        <f t="shared" si="137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30"/>
        <v>5893</v>
      </c>
      <c r="E166" s="2">
        <f t="shared" si="131"/>
        <v>19519524039849</v>
      </c>
      <c r="F166" s="24">
        <f t="shared" si="111"/>
        <v>168.24238359839049</v>
      </c>
      <c r="G166" s="92">
        <f t="shared" si="138"/>
        <v>2.1829976599361586E-3</v>
      </c>
      <c r="H166" s="56">
        <f t="shared" si="125"/>
        <v>1</v>
      </c>
      <c r="I166" s="7">
        <f t="shared" si="132"/>
        <v>-19779584091618</v>
      </c>
      <c r="J166" s="2">
        <f t="shared" si="133"/>
        <v>0</v>
      </c>
      <c r="K166" s="34">
        <f t="shared" si="134"/>
        <v>19519524039849</v>
      </c>
      <c r="L166" s="7">
        <f t="shared" si="135"/>
        <v>-3403120151886</v>
      </c>
      <c r="M166" s="2">
        <f t="shared" si="129"/>
        <v>0</v>
      </c>
      <c r="N166" s="34">
        <f t="shared" si="136"/>
        <v>3358376257238</v>
      </c>
      <c r="P166" s="39">
        <f t="shared" si="126"/>
        <v>2.0067820958779388E-5</v>
      </c>
      <c r="Q166" s="38">
        <f t="shared" si="127"/>
        <v>398635893.02740514</v>
      </c>
      <c r="R166" s="38">
        <f t="shared" si="128"/>
        <v>0</v>
      </c>
      <c r="S166" s="12">
        <f t="shared" si="137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30"/>
        <v>5893</v>
      </c>
      <c r="E167" s="3">
        <f t="shared" si="131"/>
        <v>23575789533477</v>
      </c>
      <c r="F167" s="23">
        <f t="shared" ref="F167:F204" si="139">D167*(F$37/D$37)</f>
        <v>168.24238359839049</v>
      </c>
      <c r="G167" s="91">
        <f t="shared" si="138"/>
        <v>2.1829976599361586E-3</v>
      </c>
      <c r="H167" s="55">
        <f t="shared" si="125"/>
        <v>1</v>
      </c>
      <c r="I167" s="8">
        <f t="shared" si="132"/>
        <v>-23889891509679</v>
      </c>
      <c r="J167" s="3">
        <f t="shared" si="133"/>
        <v>0</v>
      </c>
      <c r="K167" s="37">
        <f t="shared" si="134"/>
        <v>23575789533477</v>
      </c>
      <c r="L167" s="8">
        <f t="shared" si="135"/>
        <v>-4110307418061</v>
      </c>
      <c r="M167" s="3">
        <f t="shared" si="129"/>
        <v>0</v>
      </c>
      <c r="N167" s="37">
        <f t="shared" si="136"/>
        <v>4056265493628</v>
      </c>
      <c r="P167" s="71">
        <f t="shared" si="126"/>
        <v>2.0067820958779388E-5</v>
      </c>
      <c r="Q167" s="70">
        <f t="shared" si="127"/>
        <v>481474645.2087087</v>
      </c>
      <c r="R167" s="70">
        <f t="shared" si="128"/>
        <v>0</v>
      </c>
      <c r="S167" s="11">
        <f t="shared" si="137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30"/>
        <v>5893</v>
      </c>
      <c r="E168" s="2">
        <f t="shared" si="131"/>
        <v>28474969522418</v>
      </c>
      <c r="F168" s="24">
        <f t="shared" si="139"/>
        <v>168.24238359839049</v>
      </c>
      <c r="G168" s="92">
        <f t="shared" si="138"/>
        <v>2.1829976599361586E-3</v>
      </c>
      <c r="H168" s="56">
        <f t="shared" ref="H168:H190" si="140">D168/D167</f>
        <v>1</v>
      </c>
      <c r="I168" s="7">
        <f t="shared" si="132"/>
        <v>-28854343635062</v>
      </c>
      <c r="J168" s="2">
        <f t="shared" si="133"/>
        <v>0</v>
      </c>
      <c r="K168" s="34">
        <f t="shared" si="134"/>
        <v>28474969522418</v>
      </c>
      <c r="L168" s="7">
        <f t="shared" si="135"/>
        <v>-4964452125383</v>
      </c>
      <c r="M168" s="2">
        <f t="shared" si="129"/>
        <v>0</v>
      </c>
      <c r="N168" s="34">
        <f t="shared" si="136"/>
        <v>4899179988941</v>
      </c>
      <c r="P168" s="39">
        <f t="shared" si="126"/>
        <v>2.0067820958779388E-5</v>
      </c>
      <c r="Q168" s="38">
        <f t="shared" si="127"/>
        <v>581527750.12333488</v>
      </c>
      <c r="R168" s="38">
        <f t="shared" si="128"/>
        <v>0</v>
      </c>
      <c r="S168" s="12">
        <f t="shared" si="137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30"/>
        <v>5893</v>
      </c>
      <c r="E169" s="3">
        <f t="shared" si="131"/>
        <v>34392226319771</v>
      </c>
      <c r="F169" s="23">
        <f t="shared" si="139"/>
        <v>168.24238359839049</v>
      </c>
      <c r="G169" s="91">
        <f t="shared" si="138"/>
        <v>2.1829976599361586E-3</v>
      </c>
      <c r="H169" s="55">
        <f t="shared" si="140"/>
        <v>1</v>
      </c>
      <c r="I169" s="8">
        <f t="shared" si="132"/>
        <v>-34850436481286</v>
      </c>
      <c r="J169" s="3">
        <f t="shared" si="133"/>
        <v>0</v>
      </c>
      <c r="K169" s="37">
        <f t="shared" si="134"/>
        <v>34392226319771</v>
      </c>
      <c r="L169" s="8">
        <f t="shared" si="135"/>
        <v>-5996092846224</v>
      </c>
      <c r="M169" s="3">
        <f t="shared" si="129"/>
        <v>0</v>
      </c>
      <c r="N169" s="37">
        <f t="shared" si="136"/>
        <v>5917256797353</v>
      </c>
      <c r="P169" s="71">
        <f t="shared" si="126"/>
        <v>2.0067820958779388E-5</v>
      </c>
      <c r="Q169" s="70">
        <f t="shared" si="127"/>
        <v>702372445.86604548</v>
      </c>
      <c r="R169" s="70">
        <f t="shared" si="128"/>
        <v>0</v>
      </c>
      <c r="S169" s="11">
        <f t="shared" si="137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30"/>
        <v>5893</v>
      </c>
      <c r="E170" s="2">
        <f t="shared" si="131"/>
        <v>41539121940030</v>
      </c>
      <c r="F170" s="24">
        <f t="shared" si="139"/>
        <v>168.24238359839049</v>
      </c>
      <c r="G170" s="92">
        <f t="shared" si="138"/>
        <v>2.1829976599361586E-3</v>
      </c>
      <c r="H170" s="56">
        <f t="shared" si="140"/>
        <v>1</v>
      </c>
      <c r="I170" s="7">
        <f t="shared" si="132"/>
        <v>-42092550719173</v>
      </c>
      <c r="J170" s="2">
        <f t="shared" si="133"/>
        <v>0</v>
      </c>
      <c r="K170" s="34">
        <f t="shared" si="134"/>
        <v>41539121940030</v>
      </c>
      <c r="L170" s="7">
        <f t="shared" si="135"/>
        <v>-7242114237887</v>
      </c>
      <c r="M170" s="2">
        <f t="shared" si="129"/>
        <v>0</v>
      </c>
      <c r="N170" s="34">
        <f t="shared" si="136"/>
        <v>7146895620259</v>
      </c>
      <c r="P170" s="39">
        <f t="shared" si="126"/>
        <v>2.0067820958779388E-5</v>
      </c>
      <c r="Q170" s="38">
        <f t="shared" si="127"/>
        <v>848329340.47324169</v>
      </c>
      <c r="R170" s="38">
        <f t="shared" si="128"/>
        <v>0</v>
      </c>
      <c r="S170" s="12">
        <f t="shared" si="137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30"/>
        <v>5893</v>
      </c>
      <c r="E171" s="3">
        <f t="shared" si="131"/>
        <v>50171182159171</v>
      </c>
      <c r="F171" s="23">
        <f t="shared" si="139"/>
        <v>168.24238359839049</v>
      </c>
      <c r="G171" s="91">
        <f t="shared" si="138"/>
        <v>2.1829976599361586E-3</v>
      </c>
      <c r="H171" s="55">
        <f t="shared" si="140"/>
        <v>1</v>
      </c>
      <c r="I171" s="8">
        <f t="shared" si="132"/>
        <v>-50839616513465</v>
      </c>
      <c r="J171" s="3">
        <f t="shared" si="133"/>
        <v>0</v>
      </c>
      <c r="K171" s="37">
        <f t="shared" si="134"/>
        <v>50171182159171</v>
      </c>
      <c r="L171" s="8">
        <f t="shared" si="135"/>
        <v>-8747065794292</v>
      </c>
      <c r="M171" s="3">
        <f t="shared" si="129"/>
        <v>0</v>
      </c>
      <c r="N171" s="37">
        <f t="shared" si="136"/>
        <v>8632060219141</v>
      </c>
      <c r="P171" s="71">
        <f t="shared" si="126"/>
        <v>2.0067820958779388E-5</v>
      </c>
      <c r="Q171" s="70">
        <f t="shared" si="127"/>
        <v>1024616888.3250419</v>
      </c>
      <c r="R171" s="70">
        <f t="shared" si="128"/>
        <v>0</v>
      </c>
      <c r="S171" s="11">
        <f t="shared" si="137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30"/>
        <v>5893</v>
      </c>
      <c r="E172" s="2">
        <f t="shared" si="131"/>
        <v>60597032428435</v>
      </c>
      <c r="F172" s="24">
        <f t="shared" si="139"/>
        <v>168.24238359839049</v>
      </c>
      <c r="G172" s="92">
        <f t="shared" si="138"/>
        <v>2.1829976599361586E-3</v>
      </c>
      <c r="H172" s="56">
        <f t="shared" si="140"/>
        <v>1</v>
      </c>
      <c r="I172" s="7">
        <f t="shared" si="132"/>
        <v>-61404371155059</v>
      </c>
      <c r="J172" s="2">
        <f t="shared" si="133"/>
        <v>0</v>
      </c>
      <c r="K172" s="34">
        <f t="shared" si="134"/>
        <v>60597032428435</v>
      </c>
      <c r="L172" s="7">
        <f t="shared" si="135"/>
        <v>-10564754641594</v>
      </c>
      <c r="M172" s="2">
        <f t="shared" si="129"/>
        <v>0</v>
      </c>
      <c r="N172" s="34">
        <f t="shared" si="136"/>
        <v>10425850269264</v>
      </c>
      <c r="P172" s="39">
        <f t="shared" si="126"/>
        <v>2.0067820958779388E-5</v>
      </c>
      <c r="Q172" s="38">
        <f t="shared" si="127"/>
        <v>1237537967.601469</v>
      </c>
      <c r="R172" s="38">
        <f t="shared" si="128"/>
        <v>0</v>
      </c>
      <c r="S172" s="12">
        <f t="shared" si="137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30"/>
        <v>5893</v>
      </c>
      <c r="E173" s="3">
        <f t="shared" si="131"/>
        <v>73189432281727</v>
      </c>
      <c r="F173" s="23">
        <f t="shared" si="139"/>
        <v>168.24238359839049</v>
      </c>
      <c r="G173" s="91">
        <f t="shared" si="138"/>
        <v>2.1829976599361586E-3</v>
      </c>
      <c r="H173" s="55">
        <f t="shared" si="140"/>
        <v>1</v>
      </c>
      <c r="I173" s="8">
        <f t="shared" si="132"/>
        <v>-74164540480631</v>
      </c>
      <c r="J173" s="3">
        <f t="shared" si="133"/>
        <v>0</v>
      </c>
      <c r="K173" s="37">
        <f t="shared" si="134"/>
        <v>73189432281727</v>
      </c>
      <c r="L173" s="8">
        <f t="shared" si="135"/>
        <v>-12760169325572</v>
      </c>
      <c r="M173" s="3">
        <f t="shared" si="129"/>
        <v>0</v>
      </c>
      <c r="N173" s="37">
        <f t="shared" si="136"/>
        <v>12592399853292</v>
      </c>
      <c r="P173" s="71">
        <f t="shared" si="126"/>
        <v>2.0067820958779388E-5</v>
      </c>
      <c r="Q173" s="70">
        <f t="shared" si="127"/>
        <v>1494705229.5702486</v>
      </c>
      <c r="R173" s="70">
        <f t="shared" si="128"/>
        <v>0</v>
      </c>
      <c r="S173" s="11">
        <f t="shared" si="137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30"/>
        <v>5893</v>
      </c>
      <c r="E174" s="2">
        <f t="shared" si="131"/>
        <v>88398602754149</v>
      </c>
      <c r="F174" s="24">
        <f t="shared" si="139"/>
        <v>168.24238359839049</v>
      </c>
      <c r="G174" s="92">
        <f t="shared" si="138"/>
        <v>2.1829976599361586E-3</v>
      </c>
      <c r="H174" s="56">
        <f t="shared" si="140"/>
        <v>1</v>
      </c>
      <c r="I174" s="7">
        <f t="shared" si="132"/>
        <v>-89576343853350</v>
      </c>
      <c r="J174" s="2">
        <f t="shared" si="133"/>
        <v>0</v>
      </c>
      <c r="K174" s="34">
        <f t="shared" si="134"/>
        <v>88398602754149</v>
      </c>
      <c r="L174" s="7">
        <f t="shared" si="135"/>
        <v>-15411803372719</v>
      </c>
      <c r="M174" s="2">
        <f t="shared" si="129"/>
        <v>0</v>
      </c>
      <c r="N174" s="34">
        <f t="shared" si="136"/>
        <v>15209170472422</v>
      </c>
      <c r="P174" s="39">
        <f t="shared" si="126"/>
        <v>2.0067820958779388E-5</v>
      </c>
      <c r="Q174" s="38">
        <f t="shared" si="127"/>
        <v>1805313276.7080352</v>
      </c>
      <c r="R174" s="38">
        <f t="shared" si="128"/>
        <v>0</v>
      </c>
      <c r="S174" s="12">
        <f t="shared" si="137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30"/>
        <v>5893</v>
      </c>
      <c r="E175" s="3">
        <f t="shared" si="131"/>
        <v>106768323312119</v>
      </c>
      <c r="F175" s="23">
        <f t="shared" si="139"/>
        <v>168.24238359839049</v>
      </c>
      <c r="G175" s="91">
        <f t="shared" si="138"/>
        <v>2.1829976599361586E-3</v>
      </c>
      <c r="H175" s="55">
        <f t="shared" si="140"/>
        <v>1</v>
      </c>
      <c r="I175" s="8">
        <f t="shared" si="132"/>
        <v>-108190805553583</v>
      </c>
      <c r="J175" s="3">
        <f t="shared" si="133"/>
        <v>0</v>
      </c>
      <c r="K175" s="37">
        <f t="shared" si="134"/>
        <v>106768323312119</v>
      </c>
      <c r="L175" s="8">
        <f t="shared" si="135"/>
        <v>-18614461700233</v>
      </c>
      <c r="M175" s="3">
        <f t="shared" si="129"/>
        <v>0</v>
      </c>
      <c r="N175" s="37">
        <f t="shared" si="136"/>
        <v>18369720557970</v>
      </c>
      <c r="P175" s="71">
        <f t="shared" si="126"/>
        <v>2.0067820958779388E-5</v>
      </c>
      <c r="Q175" s="70">
        <f t="shared" si="127"/>
        <v>2180467400.9466829</v>
      </c>
      <c r="R175" s="70">
        <f t="shared" si="128"/>
        <v>0</v>
      </c>
      <c r="S175" s="11">
        <f t="shared" si="137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30"/>
        <v>5893</v>
      </c>
      <c r="E176" s="2">
        <f t="shared" si="131"/>
        <v>128955373814957</v>
      </c>
      <c r="F176" s="24">
        <f t="shared" si="139"/>
        <v>168.24238359839049</v>
      </c>
      <c r="G176" s="92">
        <f t="shared" si="138"/>
        <v>2.1829976599361586E-3</v>
      </c>
      <c r="H176" s="56">
        <f t="shared" si="140"/>
        <v>1</v>
      </c>
      <c r="I176" s="7">
        <f t="shared" si="132"/>
        <v>-130673455767172</v>
      </c>
      <c r="J176" s="2">
        <f t="shared" si="133"/>
        <v>0</v>
      </c>
      <c r="K176" s="34">
        <f t="shared" si="134"/>
        <v>128955373814957</v>
      </c>
      <c r="L176" s="7">
        <f t="shared" si="135"/>
        <v>-22482650213589</v>
      </c>
      <c r="M176" s="2">
        <f t="shared" si="129"/>
        <v>0</v>
      </c>
      <c r="N176" s="34">
        <f t="shared" si="136"/>
        <v>22187050502838</v>
      </c>
      <c r="P176" s="39">
        <f t="shared" si="126"/>
        <v>2.0067820958779388E-5</v>
      </c>
      <c r="Q176" s="38">
        <f t="shared" si="127"/>
        <v>2633580635.5527115</v>
      </c>
      <c r="R176" s="38">
        <f t="shared" si="128"/>
        <v>0</v>
      </c>
      <c r="S176" s="12">
        <f t="shared" si="137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30"/>
        <v>5893</v>
      </c>
      <c r="E177" s="3">
        <f t="shared" si="131"/>
        <v>155753016624058</v>
      </c>
      <c r="F177" s="23">
        <f t="shared" si="139"/>
        <v>168.24238359839049</v>
      </c>
      <c r="G177" s="91">
        <f t="shared" si="138"/>
        <v>2.1829976599361586E-3</v>
      </c>
      <c r="H177" s="55">
        <f t="shared" si="140"/>
        <v>1</v>
      </c>
      <c r="I177" s="8">
        <f t="shared" si="132"/>
        <v>-157828125548477</v>
      </c>
      <c r="J177" s="3">
        <f t="shared" si="133"/>
        <v>0</v>
      </c>
      <c r="K177" s="37">
        <f t="shared" si="134"/>
        <v>155753016624058</v>
      </c>
      <c r="L177" s="8">
        <f t="shared" si="135"/>
        <v>-27154669781305</v>
      </c>
      <c r="M177" s="3">
        <f t="shared" si="129"/>
        <v>0</v>
      </c>
      <c r="N177" s="37">
        <f t="shared" si="136"/>
        <v>26797642809101</v>
      </c>
      <c r="P177" s="71">
        <f t="shared" ref="P177:P204" si="141">Y$4*((1+W$4-X$4)*(1+W$4+Z$4)-X$4)</f>
        <v>2.0067820958779388E-5</v>
      </c>
      <c r="Q177" s="70">
        <f t="shared" ref="Q177:Q204" si="142">(1+W$4-X$4)*(1+W$4+Z$4)-Y$4*((Z$4*K176)+((I176+J176)*(1+W$4+Z$4)))</f>
        <v>3180853316.592299</v>
      </c>
      <c r="R177" s="70">
        <f t="shared" ref="R177:R204" si="143">-J176*(1+W$4+Z$4)</f>
        <v>0</v>
      </c>
      <c r="S177" s="11">
        <f t="shared" si="137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30"/>
        <v>5893</v>
      </c>
      <c r="E178" s="2">
        <f t="shared" si="131"/>
        <v>188119358424755</v>
      </c>
      <c r="F178" s="24">
        <f t="shared" si="139"/>
        <v>168.24238359839049</v>
      </c>
      <c r="G178" s="92">
        <f t="shared" si="138"/>
        <v>2.1829976599361586E-3</v>
      </c>
      <c r="H178" s="56">
        <f t="shared" si="140"/>
        <v>1</v>
      </c>
      <c r="I178" s="7">
        <f t="shared" si="132"/>
        <v>-190625686508887</v>
      </c>
      <c r="J178" s="2">
        <f t="shared" si="133"/>
        <v>0</v>
      </c>
      <c r="K178" s="34">
        <f t="shared" si="134"/>
        <v>188119358424755</v>
      </c>
      <c r="L178" s="7">
        <f t="shared" si="135"/>
        <v>-32797560960410</v>
      </c>
      <c r="M178" s="2">
        <f t="shared" si="129"/>
        <v>0</v>
      </c>
      <c r="N178" s="34">
        <f t="shared" si="136"/>
        <v>32366341800697</v>
      </c>
      <c r="P178" s="39">
        <f t="shared" si="141"/>
        <v>2.0067820958779388E-5</v>
      </c>
      <c r="Q178" s="38">
        <f t="shared" si="142"/>
        <v>3841852299.9317808</v>
      </c>
      <c r="R178" s="38">
        <f t="shared" si="143"/>
        <v>0</v>
      </c>
      <c r="S178" s="12">
        <f t="shared" si="137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30"/>
        <v>5893</v>
      </c>
      <c r="E179" s="3">
        <f t="shared" si="131"/>
        <v>227211605792264</v>
      </c>
      <c r="F179" s="23">
        <f t="shared" si="139"/>
        <v>168.24238359839049</v>
      </c>
      <c r="G179" s="91">
        <f t="shared" si="138"/>
        <v>2.1829976599361586E-3</v>
      </c>
      <c r="H179" s="55">
        <f t="shared" si="140"/>
        <v>1</v>
      </c>
      <c r="I179" s="8">
        <f t="shared" si="132"/>
        <v>-230238762772195</v>
      </c>
      <c r="J179" s="3">
        <f t="shared" si="133"/>
        <v>0</v>
      </c>
      <c r="K179" s="37">
        <f t="shared" si="134"/>
        <v>227211605792264</v>
      </c>
      <c r="L179" s="8">
        <f t="shared" si="135"/>
        <v>-39613076263308</v>
      </c>
      <c r="M179" s="3">
        <f t="shared" si="129"/>
        <v>0</v>
      </c>
      <c r="N179" s="37">
        <f t="shared" si="136"/>
        <v>39092247367509</v>
      </c>
      <c r="P179" s="71">
        <f t="shared" si="141"/>
        <v>2.0067820958779388E-5</v>
      </c>
      <c r="Q179" s="70">
        <f t="shared" si="142"/>
        <v>4640210542.7475691</v>
      </c>
      <c r="R179" s="70">
        <f t="shared" si="143"/>
        <v>0</v>
      </c>
      <c r="S179" s="11">
        <f t="shared" si="137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30"/>
        <v>5893</v>
      </c>
      <c r="E180" s="2">
        <f t="shared" si="131"/>
        <v>274427439254469</v>
      </c>
      <c r="F180" s="24">
        <f t="shared" si="139"/>
        <v>168.24238359839049</v>
      </c>
      <c r="G180" s="92">
        <f t="shared" si="138"/>
        <v>2.1829976599361586E-3</v>
      </c>
      <c r="H180" s="56">
        <f t="shared" si="140"/>
        <v>1</v>
      </c>
      <c r="I180" s="7">
        <f t="shared" si="132"/>
        <v>-278083656267075</v>
      </c>
      <c r="J180" s="2">
        <f t="shared" si="133"/>
        <v>0</v>
      </c>
      <c r="K180" s="34">
        <f t="shared" si="134"/>
        <v>274427439254469</v>
      </c>
      <c r="L180" s="7">
        <f t="shared" si="135"/>
        <v>-47844893494880</v>
      </c>
      <c r="M180" s="2">
        <f t="shared" si="129"/>
        <v>0</v>
      </c>
      <c r="N180" s="34">
        <f t="shared" si="136"/>
        <v>47215833462205</v>
      </c>
      <c r="P180" s="39">
        <f t="shared" si="141"/>
        <v>2.0067820958779388E-5</v>
      </c>
      <c r="Q180" s="38">
        <f t="shared" si="142"/>
        <v>5604472061.9586315</v>
      </c>
      <c r="R180" s="38">
        <f t="shared" si="143"/>
        <v>0</v>
      </c>
      <c r="S180" s="12">
        <f t="shared" si="137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30"/>
        <v>5893</v>
      </c>
      <c r="E181" s="3">
        <f t="shared" si="131"/>
        <v>331454985114715</v>
      </c>
      <c r="F181" s="23">
        <f t="shared" si="139"/>
        <v>168.24238359839049</v>
      </c>
      <c r="G181" s="91">
        <f t="shared" si="138"/>
        <v>2.1829976599361586E-3</v>
      </c>
      <c r="H181" s="55">
        <f t="shared" si="140"/>
        <v>1</v>
      </c>
      <c r="I181" s="8">
        <f t="shared" si="132"/>
        <v>-335870984328157</v>
      </c>
      <c r="J181" s="3">
        <f t="shared" si="133"/>
        <v>0</v>
      </c>
      <c r="K181" s="37">
        <f t="shared" si="134"/>
        <v>331454985114715</v>
      </c>
      <c r="L181" s="8">
        <f t="shared" si="135"/>
        <v>-57787328061082</v>
      </c>
      <c r="M181" s="3">
        <f t="shared" si="129"/>
        <v>0</v>
      </c>
      <c r="N181" s="37">
        <f t="shared" si="136"/>
        <v>57027545860246</v>
      </c>
      <c r="P181" s="71">
        <f t="shared" si="141"/>
        <v>2.0067820958779388E-5</v>
      </c>
      <c r="Q181" s="70">
        <f t="shared" si="142"/>
        <v>6769112479.7137537</v>
      </c>
      <c r="R181" s="70">
        <f t="shared" si="143"/>
        <v>0</v>
      </c>
      <c r="S181" s="11">
        <f t="shared" si="137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30"/>
        <v>5893</v>
      </c>
      <c r="E182" s="2">
        <f t="shared" si="131"/>
        <v>400333171696885</v>
      </c>
      <c r="F182" s="24">
        <f t="shared" si="139"/>
        <v>168.24238359839049</v>
      </c>
      <c r="G182" s="92">
        <f t="shared" si="138"/>
        <v>2.1829976599361586E-3</v>
      </c>
      <c r="H182" s="56">
        <f t="shared" si="140"/>
        <v>1</v>
      </c>
      <c r="I182" s="7">
        <f t="shared" si="132"/>
        <v>-405666840071810</v>
      </c>
      <c r="J182" s="2">
        <f t="shared" si="133"/>
        <v>0</v>
      </c>
      <c r="K182" s="34">
        <f t="shared" si="134"/>
        <v>400333171696885</v>
      </c>
      <c r="L182" s="7">
        <f t="shared" si="135"/>
        <v>-69795855743653</v>
      </c>
      <c r="M182" s="2">
        <f t="shared" si="129"/>
        <v>0</v>
      </c>
      <c r="N182" s="34">
        <f t="shared" si="136"/>
        <v>68878186582170</v>
      </c>
      <c r="P182" s="39">
        <f t="shared" si="141"/>
        <v>2.0067820958779388E-5</v>
      </c>
      <c r="Q182" s="38">
        <f t="shared" si="142"/>
        <v>8175771643.8983898</v>
      </c>
      <c r="R182" s="38">
        <f t="shared" si="143"/>
        <v>0</v>
      </c>
      <c r="S182" s="12">
        <f t="shared" si="137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30"/>
        <v>5893</v>
      </c>
      <c r="E183" s="3">
        <f t="shared" si="131"/>
        <v>483524627953386</v>
      </c>
      <c r="F183" s="23">
        <f t="shared" si="139"/>
        <v>168.24238359839049</v>
      </c>
      <c r="G183" s="91">
        <f t="shared" si="138"/>
        <v>2.1829976599361586E-3</v>
      </c>
      <c r="H183" s="55">
        <f t="shared" si="140"/>
        <v>1</v>
      </c>
      <c r="I183" s="8">
        <f t="shared" si="132"/>
        <v>-489966662237660</v>
      </c>
      <c r="J183" s="3">
        <f t="shared" si="133"/>
        <v>0</v>
      </c>
      <c r="K183" s="37">
        <f t="shared" si="134"/>
        <v>483524627953386</v>
      </c>
      <c r="L183" s="8">
        <f t="shared" si="135"/>
        <v>-84299822165850</v>
      </c>
      <c r="M183" s="3">
        <f t="shared" si="129"/>
        <v>0</v>
      </c>
      <c r="N183" s="37">
        <f t="shared" si="136"/>
        <v>83191456256501</v>
      </c>
      <c r="P183" s="71">
        <f t="shared" si="141"/>
        <v>2.0067820958779388E-5</v>
      </c>
      <c r="Q183" s="70">
        <f t="shared" si="142"/>
        <v>9874742394.0279293</v>
      </c>
      <c r="R183" s="70">
        <f t="shared" si="143"/>
        <v>0</v>
      </c>
      <c r="S183" s="11">
        <f t="shared" si="137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30"/>
        <v>5893</v>
      </c>
      <c r="E184" s="2">
        <f t="shared" si="131"/>
        <v>584003730808700</v>
      </c>
      <c r="F184" s="24">
        <f t="shared" si="139"/>
        <v>168.24238359839049</v>
      </c>
      <c r="G184" s="92">
        <f t="shared" si="138"/>
        <v>2.1829976599361586E-3</v>
      </c>
      <c r="H184" s="56">
        <f t="shared" si="140"/>
        <v>1</v>
      </c>
      <c r="I184" s="7">
        <f t="shared" si="132"/>
        <v>-591784455593395</v>
      </c>
      <c r="J184" s="2">
        <f t="shared" si="133"/>
        <v>0</v>
      </c>
      <c r="K184" s="34">
        <f t="shared" si="134"/>
        <v>584003730808700</v>
      </c>
      <c r="L184" s="7">
        <f t="shared" si="135"/>
        <v>-101817793355735</v>
      </c>
      <c r="M184" s="2">
        <f t="shared" si="129"/>
        <v>0</v>
      </c>
      <c r="N184" s="34">
        <f t="shared" si="136"/>
        <v>100479102855314</v>
      </c>
      <c r="P184" s="39">
        <f t="shared" si="141"/>
        <v>2.0067820958779388E-5</v>
      </c>
      <c r="Q184" s="38">
        <f t="shared" si="142"/>
        <v>11926768700.961277</v>
      </c>
      <c r="R184" s="38">
        <f t="shared" si="143"/>
        <v>0</v>
      </c>
      <c r="S184" s="12">
        <f t="shared" si="137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30"/>
        <v>5893</v>
      </c>
      <c r="E185" s="3">
        <f t="shared" si="131"/>
        <v>705362949229879</v>
      </c>
      <c r="F185" s="23">
        <f t="shared" si="139"/>
        <v>168.24238359839049</v>
      </c>
      <c r="G185" s="91">
        <f t="shared" si="138"/>
        <v>2.1829976599361586E-3</v>
      </c>
      <c r="H185" s="55">
        <f t="shared" si="140"/>
        <v>1</v>
      </c>
      <c r="I185" s="8">
        <f t="shared" si="132"/>
        <v>-714760551835158</v>
      </c>
      <c r="J185" s="3">
        <f t="shared" si="133"/>
        <v>0</v>
      </c>
      <c r="K185" s="37">
        <f t="shared" si="134"/>
        <v>705362949229879</v>
      </c>
      <c r="L185" s="8">
        <f t="shared" si="135"/>
        <v>-122976096241763</v>
      </c>
      <c r="M185" s="3">
        <f t="shared" ref="M185:M198" si="144">J185-J184</f>
        <v>0</v>
      </c>
      <c r="N185" s="37">
        <f t="shared" si="136"/>
        <v>121359218421179</v>
      </c>
      <c r="P185" s="71">
        <f t="shared" si="141"/>
        <v>2.0067820958779388E-5</v>
      </c>
      <c r="Q185" s="70">
        <f t="shared" si="142"/>
        <v>14405217470.032476</v>
      </c>
      <c r="R185" s="70">
        <f t="shared" si="143"/>
        <v>0</v>
      </c>
      <c r="S185" s="11">
        <f t="shared" si="137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30"/>
        <v>5893</v>
      </c>
      <c r="E186" s="2">
        <f t="shared" si="131"/>
        <v>851941287185457</v>
      </c>
      <c r="F186" s="24">
        <f t="shared" si="139"/>
        <v>168.24238359839049</v>
      </c>
      <c r="G186" s="92">
        <f t="shared" si="138"/>
        <v>2.1829976599361586E-3</v>
      </c>
      <c r="H186" s="56">
        <f t="shared" si="140"/>
        <v>1</v>
      </c>
      <c r="I186" s="7">
        <f t="shared" si="132"/>
        <v>-863291763801476</v>
      </c>
      <c r="J186" s="2">
        <f t="shared" si="133"/>
        <v>0</v>
      </c>
      <c r="K186" s="34">
        <f t="shared" si="134"/>
        <v>851941287185457</v>
      </c>
      <c r="L186" s="7">
        <f t="shared" si="135"/>
        <v>-148531211966318</v>
      </c>
      <c r="M186" s="2">
        <f t="shared" si="144"/>
        <v>0</v>
      </c>
      <c r="N186" s="34">
        <f t="shared" si="136"/>
        <v>146578337955578</v>
      </c>
      <c r="P186" s="39">
        <f t="shared" si="141"/>
        <v>2.0067820958779388E-5</v>
      </c>
      <c r="Q186" s="38">
        <f t="shared" si="142"/>
        <v>17398701656.933792</v>
      </c>
      <c r="R186" s="38">
        <f t="shared" si="143"/>
        <v>0</v>
      </c>
      <c r="S186" s="12">
        <f t="shared" si="137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45">D186+IF(M187&gt;0,M187,0)</f>
        <v>5893</v>
      </c>
      <c r="E187" s="3">
        <f t="shared" ref="E187:E198" si="146">E186+IF(N187&gt;0,N187,0)</f>
        <v>1028979417764502</v>
      </c>
      <c r="F187" s="23">
        <f t="shared" si="139"/>
        <v>168.24238359839049</v>
      </c>
      <c r="G187" s="91">
        <f t="shared" si="138"/>
        <v>2.1829976599361586E-3</v>
      </c>
      <c r="H187" s="55">
        <f t="shared" si="140"/>
        <v>1</v>
      </c>
      <c r="I187" s="8">
        <f t="shared" ref="I187:I204" si="147">INT((Z$4*K187+I186)/(1+Y$4*J187))</f>
        <v>-1042688586455626</v>
      </c>
      <c r="J187" s="3">
        <f t="shared" ref="J187:J198" si="148">S187</f>
        <v>0</v>
      </c>
      <c r="K187" s="37">
        <f t="shared" ref="K187:K204" si="149">INT((X$4*J187+K186)/(1+W$4+Z$4))</f>
        <v>1028979417764502</v>
      </c>
      <c r="L187" s="8">
        <f t="shared" ref="L187:L198" si="150">I187-I186</f>
        <v>-179396822654150</v>
      </c>
      <c r="M187" s="3">
        <f t="shared" si="144"/>
        <v>0</v>
      </c>
      <c r="N187" s="37">
        <f t="shared" ref="N187:N198" si="151">K187-K186</f>
        <v>177038130579045</v>
      </c>
      <c r="P187" s="71">
        <f t="shared" si="141"/>
        <v>2.0067820958779388E-5</v>
      </c>
      <c r="Q187" s="70">
        <f t="shared" si="142"/>
        <v>21014248481.64642</v>
      </c>
      <c r="R187" s="70">
        <f t="shared" si="143"/>
        <v>0</v>
      </c>
      <c r="S187" s="11">
        <f t="shared" si="137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45"/>
        <v>5893</v>
      </c>
      <c r="E188" s="2">
        <f t="shared" si="146"/>
        <v>1242807055027122</v>
      </c>
      <c r="F188" s="24">
        <f t="shared" si="139"/>
        <v>168.24238359839049</v>
      </c>
      <c r="G188" s="92">
        <f t="shared" si="138"/>
        <v>2.1829976599361586E-3</v>
      </c>
      <c r="H188" s="56">
        <f t="shared" si="140"/>
        <v>1</v>
      </c>
      <c r="I188" s="7">
        <f t="shared" si="147"/>
        <v>-1259365065105128</v>
      </c>
      <c r="J188" s="2">
        <f t="shared" si="148"/>
        <v>0</v>
      </c>
      <c r="K188" s="34">
        <f t="shared" si="149"/>
        <v>1242807055027122</v>
      </c>
      <c r="L188" s="7">
        <f t="shared" si="150"/>
        <v>-216676478649502</v>
      </c>
      <c r="M188" s="2">
        <f t="shared" si="144"/>
        <v>0</v>
      </c>
      <c r="N188" s="34">
        <f t="shared" si="151"/>
        <v>213827637262620</v>
      </c>
      <c r="P188" s="39">
        <f t="shared" si="141"/>
        <v>2.0067820958779388E-5</v>
      </c>
      <c r="Q188" s="38">
        <f t="shared" si="142"/>
        <v>25381126014.819923</v>
      </c>
      <c r="R188" s="38">
        <f t="shared" si="143"/>
        <v>0</v>
      </c>
      <c r="S188" s="12">
        <f t="shared" si="137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45"/>
        <v>5893</v>
      </c>
      <c r="E189" s="3">
        <f t="shared" si="146"/>
        <v>1501069262766038</v>
      </c>
      <c r="F189" s="23">
        <f t="shared" si="139"/>
        <v>168.24238359839049</v>
      </c>
      <c r="G189" s="91">
        <f t="shared" si="138"/>
        <v>2.1829976599361586E-3</v>
      </c>
      <c r="H189" s="55">
        <f t="shared" si="140"/>
        <v>1</v>
      </c>
      <c r="I189" s="8">
        <f t="shared" si="147"/>
        <v>-1521068119291645</v>
      </c>
      <c r="J189" s="3">
        <f t="shared" si="148"/>
        <v>0</v>
      </c>
      <c r="K189" s="37">
        <f t="shared" si="149"/>
        <v>1501069262766038</v>
      </c>
      <c r="L189" s="8">
        <f t="shared" si="150"/>
        <v>-261703054186517</v>
      </c>
      <c r="M189" s="3">
        <f t="shared" si="144"/>
        <v>0</v>
      </c>
      <c r="N189" s="37">
        <f t="shared" si="151"/>
        <v>258262207738916</v>
      </c>
      <c r="P189" s="71">
        <f t="shared" si="141"/>
        <v>2.0067820958779388E-5</v>
      </c>
      <c r="Q189" s="70">
        <f t="shared" si="142"/>
        <v>30655464950.051739</v>
      </c>
      <c r="R189" s="70">
        <f t="shared" si="143"/>
        <v>0</v>
      </c>
      <c r="S189" s="11">
        <f t="shared" si="137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45"/>
        <v>5893</v>
      </c>
      <c r="E190" s="2">
        <f t="shared" si="146"/>
        <v>1812999791485577</v>
      </c>
      <c r="F190" s="24">
        <f t="shared" si="139"/>
        <v>168.24238359839049</v>
      </c>
      <c r="G190" s="92">
        <f t="shared" si="138"/>
        <v>2.1829976599361586E-3</v>
      </c>
      <c r="H190" s="56">
        <f t="shared" si="140"/>
        <v>1</v>
      </c>
      <c r="I190" s="7">
        <f t="shared" si="147"/>
        <v>-1837154521458716</v>
      </c>
      <c r="J190" s="2">
        <f t="shared" si="148"/>
        <v>0</v>
      </c>
      <c r="K190" s="34">
        <f t="shared" si="149"/>
        <v>1812999791485577</v>
      </c>
      <c r="L190" s="7">
        <f t="shared" si="150"/>
        <v>-316086402167071</v>
      </c>
      <c r="M190" s="2">
        <f t="shared" si="144"/>
        <v>0</v>
      </c>
      <c r="N190" s="34">
        <f t="shared" si="151"/>
        <v>311930528719539</v>
      </c>
      <c r="P190" s="39">
        <f t="shared" si="141"/>
        <v>2.0067820958779388E-5</v>
      </c>
      <c r="Q190" s="38">
        <f t="shared" si="142"/>
        <v>37025840806.112373</v>
      </c>
      <c r="R190" s="38">
        <f t="shared" si="143"/>
        <v>0</v>
      </c>
      <c r="S190" s="12">
        <f t="shared" si="137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45"/>
        <v>5893</v>
      </c>
      <c r="E191" s="3">
        <f t="shared" si="146"/>
        <v>2189751216322831</v>
      </c>
      <c r="F191" s="23">
        <f t="shared" si="139"/>
        <v>168.24238359839049</v>
      </c>
      <c r="G191" s="91">
        <f t="shared" si="138"/>
        <v>2.1829976599361586E-3</v>
      </c>
      <c r="H191" s="55">
        <f t="shared" ref="H191:H198" si="152">D191/D190</f>
        <v>1</v>
      </c>
      <c r="I191" s="8">
        <f t="shared" si="147"/>
        <v>-2218925433324790</v>
      </c>
      <c r="J191" s="3">
        <f t="shared" si="148"/>
        <v>0</v>
      </c>
      <c r="K191" s="37">
        <f t="shared" si="149"/>
        <v>2189751216322831</v>
      </c>
      <c r="L191" s="8">
        <f t="shared" si="150"/>
        <v>-381770911866074</v>
      </c>
      <c r="M191" s="3">
        <f t="shared" si="144"/>
        <v>0</v>
      </c>
      <c r="N191" s="37">
        <f t="shared" si="151"/>
        <v>376751424837254</v>
      </c>
      <c r="P191" s="71">
        <f t="shared" si="141"/>
        <v>2.0067820958779388E-5</v>
      </c>
      <c r="Q191" s="70">
        <f t="shared" si="142"/>
        <v>44720016141.792976</v>
      </c>
      <c r="R191" s="70">
        <f t="shared" si="143"/>
        <v>0</v>
      </c>
      <c r="S191" s="11">
        <f t="shared" si="137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45"/>
        <v>5893</v>
      </c>
      <c r="E192" s="2">
        <f t="shared" si="146"/>
        <v>2644793679462187</v>
      </c>
      <c r="F192" s="24">
        <f t="shared" si="139"/>
        <v>168.24238359839049</v>
      </c>
      <c r="G192" s="92">
        <f t="shared" si="138"/>
        <v>2.1829976599361586E-3</v>
      </c>
      <c r="H192" s="56">
        <f t="shared" si="152"/>
        <v>1</v>
      </c>
      <c r="I192" s="7">
        <f t="shared" si="147"/>
        <v>-2680030460772369</v>
      </c>
      <c r="J192" s="2">
        <f t="shared" si="148"/>
        <v>0</v>
      </c>
      <c r="K192" s="34">
        <f t="shared" si="149"/>
        <v>2644793679462187</v>
      </c>
      <c r="L192" s="7">
        <f t="shared" si="150"/>
        <v>-461105027447579</v>
      </c>
      <c r="M192" s="2">
        <f t="shared" si="144"/>
        <v>0</v>
      </c>
      <c r="N192" s="34">
        <f t="shared" si="151"/>
        <v>455042463139356</v>
      </c>
      <c r="P192" s="39">
        <f t="shared" si="141"/>
        <v>2.0067820958779388E-5</v>
      </c>
      <c r="Q192" s="38">
        <f t="shared" si="142"/>
        <v>54013083840.439621</v>
      </c>
      <c r="R192" s="38">
        <f t="shared" si="143"/>
        <v>0</v>
      </c>
      <c r="S192" s="12">
        <f t="shared" si="137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45"/>
        <v>5893</v>
      </c>
      <c r="E193" s="3">
        <f t="shared" si="146"/>
        <v>3194396493437948</v>
      </c>
      <c r="F193" s="23">
        <f t="shared" si="139"/>
        <v>168.24238359839049</v>
      </c>
      <c r="G193" s="91">
        <f t="shared" si="138"/>
        <v>2.1829976599361586E-3</v>
      </c>
      <c r="H193" s="55">
        <f t="shared" si="152"/>
        <v>1</v>
      </c>
      <c r="I193" s="8">
        <f t="shared" si="147"/>
        <v>-3236955673586957</v>
      </c>
      <c r="J193" s="3">
        <f t="shared" si="148"/>
        <v>0</v>
      </c>
      <c r="K193" s="37">
        <f t="shared" si="149"/>
        <v>3194396493437948</v>
      </c>
      <c r="L193" s="8">
        <f t="shared" si="150"/>
        <v>-556925212814588</v>
      </c>
      <c r="M193" s="3">
        <f t="shared" si="144"/>
        <v>0</v>
      </c>
      <c r="N193" s="37">
        <f t="shared" si="151"/>
        <v>549602813975761</v>
      </c>
      <c r="P193" s="71">
        <f t="shared" si="141"/>
        <v>2.0067820958779388E-5</v>
      </c>
      <c r="Q193" s="70">
        <f t="shared" si="142"/>
        <v>65237302614.236313</v>
      </c>
      <c r="R193" s="70">
        <f t="shared" si="143"/>
        <v>0</v>
      </c>
      <c r="S193" s="11">
        <f t="shared" si="137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45"/>
        <v>5893</v>
      </c>
      <c r="E194" s="2">
        <f t="shared" si="146"/>
        <v>3858209824277732</v>
      </c>
      <c r="F194" s="24">
        <f t="shared" si="139"/>
        <v>168.24238359839049</v>
      </c>
      <c r="G194" s="92">
        <f t="shared" si="138"/>
        <v>2.1829976599361586E-3</v>
      </c>
      <c r="H194" s="56">
        <f t="shared" si="152"/>
        <v>1</v>
      </c>
      <c r="I194" s="7">
        <f t="shared" si="147"/>
        <v>-3909613038407893</v>
      </c>
      <c r="J194" s="2">
        <f t="shared" si="148"/>
        <v>0</v>
      </c>
      <c r="K194" s="34">
        <f t="shared" si="149"/>
        <v>3858209824277732</v>
      </c>
      <c r="L194" s="7">
        <f t="shared" si="150"/>
        <v>-672657364820936</v>
      </c>
      <c r="M194" s="2">
        <f t="shared" si="144"/>
        <v>0</v>
      </c>
      <c r="N194" s="34">
        <f t="shared" si="151"/>
        <v>663813330839784</v>
      </c>
      <c r="P194" s="39">
        <f t="shared" si="141"/>
        <v>2.0067820958779388E-5</v>
      </c>
      <c r="Q194" s="38">
        <f t="shared" si="142"/>
        <v>78793976380.897568</v>
      </c>
      <c r="R194" s="38">
        <f t="shared" si="143"/>
        <v>0</v>
      </c>
      <c r="S194" s="12">
        <f t="shared" si="137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45"/>
        <v>5893</v>
      </c>
      <c r="E195" s="3">
        <f t="shared" si="146"/>
        <v>4659967251633338</v>
      </c>
      <c r="F195" s="23">
        <f t="shared" si="139"/>
        <v>168.24238359839049</v>
      </c>
      <c r="G195" s="91">
        <f t="shared" si="138"/>
        <v>2.1829976599361586E-3</v>
      </c>
      <c r="H195" s="55">
        <f t="shared" si="152"/>
        <v>1</v>
      </c>
      <c r="I195" s="8">
        <f t="shared" si="147"/>
        <v>-4722052339119678</v>
      </c>
      <c r="J195" s="3">
        <f t="shared" si="148"/>
        <v>0</v>
      </c>
      <c r="K195" s="37">
        <f t="shared" si="149"/>
        <v>4659967251633338</v>
      </c>
      <c r="L195" s="8">
        <f t="shared" si="150"/>
        <v>-812439300711785</v>
      </c>
      <c r="M195" s="3">
        <f t="shared" si="144"/>
        <v>0</v>
      </c>
      <c r="N195" s="37">
        <f t="shared" si="151"/>
        <v>801757427355606</v>
      </c>
      <c r="P195" s="71">
        <f t="shared" si="141"/>
        <v>2.0067820958779388E-5</v>
      </c>
      <c r="Q195" s="70">
        <f t="shared" si="142"/>
        <v>95167802240.807755</v>
      </c>
      <c r="R195" s="70">
        <f t="shared" si="143"/>
        <v>0</v>
      </c>
      <c r="S195" s="11">
        <f t="shared" si="137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45"/>
        <v>5893</v>
      </c>
      <c r="E196" s="2">
        <f t="shared" si="146"/>
        <v>5628334324808354</v>
      </c>
      <c r="F196" s="24">
        <f t="shared" si="139"/>
        <v>168.24238359839049</v>
      </c>
      <c r="G196" s="92">
        <f t="shared" si="138"/>
        <v>2.1829976599361586E-3</v>
      </c>
      <c r="H196" s="56">
        <f t="shared" si="152"/>
        <v>1</v>
      </c>
      <c r="I196" s="7">
        <f t="shared" si="147"/>
        <v>-5703321038254139</v>
      </c>
      <c r="J196" s="2">
        <f t="shared" si="148"/>
        <v>0</v>
      </c>
      <c r="K196" s="34">
        <f t="shared" si="149"/>
        <v>5628334324808354</v>
      </c>
      <c r="L196" s="7">
        <f t="shared" si="150"/>
        <v>-981268699134461</v>
      </c>
      <c r="M196" s="2">
        <f t="shared" si="144"/>
        <v>0</v>
      </c>
      <c r="N196" s="34">
        <f t="shared" si="151"/>
        <v>968367073175016</v>
      </c>
      <c r="P196" s="39">
        <f t="shared" si="141"/>
        <v>2.0067820958779388E-5</v>
      </c>
      <c r="Q196" s="38">
        <f t="shared" si="142"/>
        <v>114944200043.48877</v>
      </c>
      <c r="R196" s="38">
        <f t="shared" si="143"/>
        <v>0</v>
      </c>
      <c r="S196" s="12">
        <f t="shared" si="137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45"/>
        <v>5893</v>
      </c>
      <c r="E197" s="3">
        <f t="shared" si="146"/>
        <v>6797933453440598</v>
      </c>
      <c r="F197" s="23">
        <f t="shared" si="139"/>
        <v>168.24238359839049</v>
      </c>
      <c r="G197" s="91">
        <f t="shared" si="138"/>
        <v>2.1829976599361586E-3</v>
      </c>
      <c r="H197" s="55">
        <f t="shared" si="152"/>
        <v>1</v>
      </c>
      <c r="I197" s="8">
        <f t="shared" si="147"/>
        <v>-6888502822367048</v>
      </c>
      <c r="J197" s="3">
        <f t="shared" si="148"/>
        <v>0</v>
      </c>
      <c r="K197" s="37">
        <f t="shared" si="149"/>
        <v>6797933453440598</v>
      </c>
      <c r="L197" s="8">
        <f t="shared" si="150"/>
        <v>-1185181784112909</v>
      </c>
      <c r="M197" s="3">
        <f t="shared" si="144"/>
        <v>0</v>
      </c>
      <c r="N197" s="37">
        <f t="shared" si="151"/>
        <v>1169599128632244</v>
      </c>
      <c r="P197" s="71">
        <f t="shared" si="141"/>
        <v>2.0067820958779388E-5</v>
      </c>
      <c r="Q197" s="70">
        <f t="shared" si="142"/>
        <v>138830243134.21652</v>
      </c>
      <c r="R197" s="70">
        <f t="shared" si="143"/>
        <v>0</v>
      </c>
      <c r="S197" s="11">
        <f t="shared" si="137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45"/>
        <v>5893</v>
      </c>
      <c r="E198" s="47">
        <f t="shared" si="146"/>
        <v>8210581776159919</v>
      </c>
      <c r="F198" s="94">
        <f t="shared" si="139"/>
        <v>168.24238359839049</v>
      </c>
      <c r="G198" s="93">
        <f t="shared" si="138"/>
        <v>2.1829976599361586E-3</v>
      </c>
      <c r="H198" s="57">
        <f t="shared" si="152"/>
        <v>1</v>
      </c>
      <c r="I198" s="30">
        <f t="shared" si="147"/>
        <v>-8319971962911376</v>
      </c>
      <c r="J198" s="47">
        <f t="shared" si="148"/>
        <v>0</v>
      </c>
      <c r="K198" s="88">
        <f t="shared" si="149"/>
        <v>8210581776159919</v>
      </c>
      <c r="L198" s="30">
        <f t="shared" si="150"/>
        <v>-1431469140544328</v>
      </c>
      <c r="M198" s="47">
        <f t="shared" si="144"/>
        <v>0</v>
      </c>
      <c r="N198" s="88">
        <f t="shared" si="151"/>
        <v>1412648322719321</v>
      </c>
      <c r="P198" s="39">
        <f t="shared" si="141"/>
        <v>2.0067820958779388E-5</v>
      </c>
      <c r="Q198" s="38">
        <f t="shared" si="142"/>
        <v>167679938626.01923</v>
      </c>
      <c r="R198" s="38">
        <f t="shared" si="143"/>
        <v>0</v>
      </c>
      <c r="S198" s="12">
        <f t="shared" si="137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53">D198+IF(M199&gt;0,M199,0)</f>
        <v>5893</v>
      </c>
      <c r="E199" s="3">
        <f t="shared" ref="E199:E202" si="154">E198+IF(N199&gt;0,N199,0)</f>
        <v>9916786265227368</v>
      </c>
      <c r="F199" s="23">
        <f t="shared" si="139"/>
        <v>168.24238359839049</v>
      </c>
      <c r="G199" s="91">
        <f t="shared" ref="G199:G202" si="155">D199/U$3</f>
        <v>2.1829976599361586E-3</v>
      </c>
      <c r="H199" s="55">
        <f t="shared" ref="H199:H203" si="156">D199/D198</f>
        <v>1</v>
      </c>
      <c r="I199" s="8">
        <f t="shared" si="147"/>
        <v>-1.0048908340265878E+16</v>
      </c>
      <c r="J199" s="3">
        <f t="shared" ref="J199:J202" si="157">S199</f>
        <v>0</v>
      </c>
      <c r="K199" s="37">
        <f t="shared" si="149"/>
        <v>9916786265227368</v>
      </c>
      <c r="L199" s="8">
        <f t="shared" ref="L199:L202" si="158">I199-I198</f>
        <v>-1728936377354502</v>
      </c>
      <c r="M199" s="3">
        <f t="shared" ref="M199:M202" si="159">J199-J198</f>
        <v>0</v>
      </c>
      <c r="N199" s="37">
        <f t="shared" ref="N199:N202" si="160">K199-K198</f>
        <v>1706204489067449</v>
      </c>
      <c r="P199" s="71">
        <f t="shared" si="141"/>
        <v>2.0067820958779388E-5</v>
      </c>
      <c r="Q199" s="70">
        <f t="shared" si="142"/>
        <v>202524761052.58636</v>
      </c>
      <c r="R199" s="70">
        <f t="shared" si="143"/>
        <v>0</v>
      </c>
      <c r="S199" s="11">
        <f t="shared" ref="S199:S203" si="161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53"/>
        <v>5893</v>
      </c>
      <c r="E200" s="2">
        <f t="shared" si="154"/>
        <v>1.197754952222118E+16</v>
      </c>
      <c r="F200" s="24">
        <f t="shared" si="139"/>
        <v>168.24238359839049</v>
      </c>
      <c r="G200" s="92">
        <f t="shared" si="155"/>
        <v>2.1829976599361586E-3</v>
      </c>
      <c r="H200" s="56">
        <f t="shared" si="156"/>
        <v>1</v>
      </c>
      <c r="I200" s="7">
        <f t="shared" si="147"/>
        <v>-1.2137127298170224E+16</v>
      </c>
      <c r="J200" s="2">
        <f t="shared" si="157"/>
        <v>0</v>
      </c>
      <c r="K200" s="34">
        <f t="shared" si="149"/>
        <v>1.197754952222118E+16</v>
      </c>
      <c r="L200" s="7">
        <f t="shared" si="158"/>
        <v>-2088218957904346</v>
      </c>
      <c r="M200" s="2">
        <f t="shared" si="159"/>
        <v>0</v>
      </c>
      <c r="N200" s="34">
        <f t="shared" si="160"/>
        <v>2060763256993812</v>
      </c>
      <c r="P200" s="39">
        <f t="shared" si="141"/>
        <v>2.0067820958779388E-5</v>
      </c>
      <c r="Q200" s="38">
        <f t="shared" si="142"/>
        <v>244610531083.81558</v>
      </c>
      <c r="R200" s="38">
        <f t="shared" si="143"/>
        <v>0</v>
      </c>
      <c r="S200" s="12">
        <f t="shared" si="161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53"/>
        <v>5893</v>
      </c>
      <c r="E201" s="3">
        <f t="shared" si="154"/>
        <v>1.4466550828094468E+16</v>
      </c>
      <c r="F201" s="23">
        <f t="shared" si="139"/>
        <v>168.24238359839049</v>
      </c>
      <c r="G201" s="91">
        <f t="shared" si="155"/>
        <v>2.1829976599361586E-3</v>
      </c>
      <c r="H201" s="55">
        <f t="shared" si="156"/>
        <v>1</v>
      </c>
      <c r="I201" s="8">
        <f t="shared" si="147"/>
        <v>-1.4659289752073526E+16</v>
      </c>
      <c r="J201" s="3">
        <f t="shared" si="157"/>
        <v>0</v>
      </c>
      <c r="K201" s="37">
        <f t="shared" si="149"/>
        <v>1.4466550828094468E+16</v>
      </c>
      <c r="L201" s="8">
        <f t="shared" si="158"/>
        <v>-2522162453903302</v>
      </c>
      <c r="M201" s="3">
        <f t="shared" si="159"/>
        <v>0</v>
      </c>
      <c r="N201" s="37">
        <f t="shared" si="160"/>
        <v>2489001305873288</v>
      </c>
      <c r="P201" s="71">
        <f t="shared" si="141"/>
        <v>2.0067820958779388E-5</v>
      </c>
      <c r="Q201" s="70">
        <f t="shared" si="142"/>
        <v>295441957843.24896</v>
      </c>
      <c r="R201" s="70">
        <f t="shared" si="143"/>
        <v>0</v>
      </c>
      <c r="S201" s="11">
        <f t="shared" si="161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53"/>
        <v>5893</v>
      </c>
      <c r="E202" s="2">
        <f t="shared" si="154"/>
        <v>1.7472780427546964E+16</v>
      </c>
      <c r="F202" s="24">
        <f t="shared" si="139"/>
        <v>168.24238359839049</v>
      </c>
      <c r="G202" s="92">
        <f t="shared" si="155"/>
        <v>2.1829976599361586E-3</v>
      </c>
      <c r="H202" s="56">
        <f t="shared" si="156"/>
        <v>1</v>
      </c>
      <c r="I202" s="7">
        <f t="shared" si="147"/>
        <v>-1.7705571570271114E+16</v>
      </c>
      <c r="J202" s="2">
        <f t="shared" si="157"/>
        <v>0</v>
      </c>
      <c r="K202" s="34">
        <f t="shared" si="149"/>
        <v>1.7472780427546964E+16</v>
      </c>
      <c r="L202" s="7">
        <f t="shared" si="158"/>
        <v>-3046281818197588</v>
      </c>
      <c r="M202" s="2">
        <f t="shared" si="159"/>
        <v>0</v>
      </c>
      <c r="N202" s="34">
        <f t="shared" si="160"/>
        <v>3006229599452496</v>
      </c>
      <c r="P202" s="39">
        <f t="shared" si="141"/>
        <v>2.0067820958779388E-5</v>
      </c>
      <c r="Q202" s="38">
        <f t="shared" si="142"/>
        <v>356836437366.43079</v>
      </c>
      <c r="R202" s="38">
        <f t="shared" si="143"/>
        <v>0</v>
      </c>
      <c r="S202" s="12">
        <f t="shared" si="161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5893</v>
      </c>
      <c r="E203" s="3">
        <f>E202+IF(N203&gt;0,N203,0)</f>
        <v>2.1103721232318244E+16</v>
      </c>
      <c r="F203" s="23">
        <f t="shared" si="139"/>
        <v>168.24238359839049</v>
      </c>
      <c r="G203" s="91">
        <f>D203/U$3</f>
        <v>2.1829976599361586E-3</v>
      </c>
      <c r="H203" s="55">
        <f t="shared" si="156"/>
        <v>1</v>
      </c>
      <c r="I203" s="8">
        <f t="shared" si="147"/>
        <v>-2.1384887667265468E+16</v>
      </c>
      <c r="J203" s="3">
        <f>S203</f>
        <v>0</v>
      </c>
      <c r="K203" s="37">
        <f t="shared" si="149"/>
        <v>2.1103721232318244E+16</v>
      </c>
      <c r="L203" s="8">
        <f>I203-I202</f>
        <v>-3679316096994354</v>
      </c>
      <c r="M203" s="3">
        <f>J203-J202</f>
        <v>0</v>
      </c>
      <c r="N203" s="37">
        <f>K203-K202</f>
        <v>3630940804771280</v>
      </c>
      <c r="P203" s="71">
        <f t="shared" si="141"/>
        <v>2.0067820958779388E-5</v>
      </c>
      <c r="Q203" s="70">
        <f t="shared" si="142"/>
        <v>430989030677.67169</v>
      </c>
      <c r="R203" s="70">
        <f t="shared" si="143"/>
        <v>0</v>
      </c>
      <c r="S203" s="11">
        <f t="shared" si="161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62">D203+IF(M204&gt;0,M204,0)</f>
        <v>5893</v>
      </c>
      <c r="E204" s="61">
        <f t="shared" ref="E204" si="163">E203+IF(N204&gt;0,N204,0)</f>
        <v>2.548919170009428E+16</v>
      </c>
      <c r="F204" s="120">
        <f t="shared" si="139"/>
        <v>168.24238359839049</v>
      </c>
      <c r="G204" s="121">
        <f t="shared" ref="G204" si="164">D204/U$3</f>
        <v>2.1829976599361586E-3</v>
      </c>
      <c r="H204" s="122">
        <f t="shared" ref="H204" si="165">D204/D203</f>
        <v>1</v>
      </c>
      <c r="I204" s="53">
        <f t="shared" si="147"/>
        <v>-2.5828786081631972E+16</v>
      </c>
      <c r="J204" s="61">
        <f t="shared" ref="J204" si="166">S204</f>
        <v>0</v>
      </c>
      <c r="K204" s="62">
        <f t="shared" si="149"/>
        <v>2.548919170009428E+16</v>
      </c>
      <c r="L204" s="53">
        <f t="shared" ref="L204" si="167">I204-I203</f>
        <v>-4443898414366504</v>
      </c>
      <c r="M204" s="61">
        <f t="shared" ref="M204" si="168">J204-J203</f>
        <v>0</v>
      </c>
      <c r="N204" s="62">
        <f t="shared" ref="N204" si="169">K204-K203</f>
        <v>4385470467776036</v>
      </c>
      <c r="P204" s="123">
        <f t="shared" si="141"/>
        <v>2.0067820958779388E-5</v>
      </c>
      <c r="Q204" s="124">
        <f t="shared" si="142"/>
        <v>520550944672.00848</v>
      </c>
      <c r="R204" s="124">
        <f t="shared" si="143"/>
        <v>0</v>
      </c>
      <c r="S204" s="130">
        <f t="shared" ref="S204" si="170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2020-04-06T09:00:43Z</dcterms:modified>
</cp:coreProperties>
</file>